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C:\Users\12733\Desktop\いらないとこ消す\"/>
    </mc:Choice>
  </mc:AlternateContent>
  <xr:revisionPtr revIDLastSave="0" documentId="13_ncr:1_{29FBEE25-0A77-49BD-8BDC-71143A1C4767}" xr6:coauthVersionLast="47" xr6:coauthVersionMax="47" xr10:uidLastSave="{00000000-0000-0000-0000-000000000000}"/>
  <bookViews>
    <workbookView xWindow="-120" yWindow="-120" windowWidth="29040" windowHeight="15840" tabRatio="837" xr2:uid="{00000000-000D-0000-FFFF-FFFF00000000}"/>
  </bookViews>
  <sheets>
    <sheet name="09表(その１）" sheetId="1" r:id="rId1"/>
    <sheet name="09表 (その２)" sheetId="4" r:id="rId2"/>
    <sheet name="20表" sheetId="2" r:id="rId3"/>
    <sheet name="21表" sheetId="3" r:id="rId4"/>
    <sheet name="22表" sheetId="13" r:id="rId5"/>
    <sheet name="23表の1" sheetId="5" r:id="rId6"/>
    <sheet name="23表の２" sheetId="25" r:id="rId7"/>
    <sheet name="24表" sheetId="6" r:id="rId8"/>
    <sheet name="25表の１" sheetId="7" r:id="rId9"/>
    <sheet name="25表 の２" sheetId="30" r:id="rId10"/>
    <sheet name="27表の1" sheetId="8" r:id="rId11"/>
    <sheet name="27表の2" sheetId="9" r:id="rId12"/>
    <sheet name="28表" sheetId="10" r:id="rId13"/>
    <sheet name="31表" sheetId="11" r:id="rId14"/>
    <sheet name="40表" sheetId="12" r:id="rId15"/>
    <sheet name="入力用①(22、24表除く）" sheetId="26" state="hidden" r:id="rId16"/>
    <sheet name="入力用②(22表)" sheetId="27" state="hidden" r:id="rId17"/>
    <sheet name="入力用③(24表）" sheetId="28" state="hidden" r:id="rId18"/>
    <sheet name="Sheet1" sheetId="29" state="hidden" r:id="rId19"/>
  </sheets>
  <definedNames>
    <definedName name="_xlnm.Print_Area" localSheetId="1">'09表 (その２)'!$A$1:$V$67</definedName>
    <definedName name="_xlnm.Print_Area" localSheetId="0">'09表(その１）'!$A$1:$V$53</definedName>
    <definedName name="_xlnm.Print_Area" localSheetId="2">'20表'!$A$1:$V$113</definedName>
    <definedName name="_xlnm.Print_Area" localSheetId="3">'21表'!$A$1:$T$141</definedName>
    <definedName name="_xlnm.Print_Area" localSheetId="4">'22表'!$A$1:$P$125</definedName>
    <definedName name="_xlnm.Print_Area" localSheetId="5">'23表の1'!$A$1:$U$69</definedName>
    <definedName name="_xlnm.Print_Area" localSheetId="6">'23表の２'!$A$1:$V$49</definedName>
    <definedName name="_xlnm.Print_Area" localSheetId="7">'24表'!$A$1:$K$41</definedName>
    <definedName name="_xlnm.Print_Area" localSheetId="9">'25表 の２'!$A$1:$U$160</definedName>
    <definedName name="_xlnm.Print_Area" localSheetId="8">'25表の１'!$A$1:$T$93</definedName>
    <definedName name="_xlnm.Print_Area" localSheetId="10">'27表の1'!$A$1:$U$116</definedName>
    <definedName name="_xlnm.Print_Area" localSheetId="11">'27表の2'!$A$1:$U$53</definedName>
    <definedName name="_xlnm.Print_Area" localSheetId="12">'28表'!$A$1:$U$58</definedName>
    <definedName name="_xlnm.Print_Area" localSheetId="13">'31表'!$A$1:$U$116</definedName>
    <definedName name="_xlnm.Print_Area" localSheetId="14">'40表'!$A$1:$V$129</definedName>
    <definedName name="_xlnm.Print_Area" localSheetId="18">Sheet1!$A$1:$W$116</definedName>
    <definedName name="_xlnm.Print_Area" localSheetId="15">'入力用①(22、24表除く）'!$A$1:$U$1088</definedName>
    <definedName name="_xlnm.Print_Area" localSheetId="16">'入力用②(22表)'!$A$1:$P$113</definedName>
    <definedName name="_xlnm.Print_Area" localSheetId="17">'入力用③(24表）'!$A$1:$R$165</definedName>
    <definedName name="_xlnm.Print_Titles" localSheetId="1">'09表 (その２)'!$A:$H</definedName>
    <definedName name="_xlnm.Print_Titles" localSheetId="0">'09表(その１）'!$A:$H</definedName>
    <definedName name="_xlnm.Print_Titles" localSheetId="2">'20表'!$A:$H</definedName>
    <definedName name="_xlnm.Print_Titles" localSheetId="3">'21表'!$A:$F,'21表'!$1:$6</definedName>
    <definedName name="_xlnm.Print_Titles" localSheetId="4">'22表'!$A:$G</definedName>
    <definedName name="_xlnm.Print_Titles" localSheetId="5">'23表の1'!$A:$G</definedName>
    <definedName name="_xlnm.Print_Titles" localSheetId="6">'23表の２'!$A:$H</definedName>
    <definedName name="_xlnm.Print_Titles" localSheetId="9">'25表 の２'!$A:$G,'25表 の２'!$1:$6</definedName>
    <definedName name="_xlnm.Print_Titles" localSheetId="8">'25表の１'!$A:$F</definedName>
    <definedName name="_xlnm.Print_Titles" localSheetId="10">'27表の1'!$A:$G</definedName>
    <definedName name="_xlnm.Print_Titles" localSheetId="11">'27表の2'!$A:$G</definedName>
    <definedName name="_xlnm.Print_Titles" localSheetId="12">'28表'!$A:$G</definedName>
    <definedName name="_xlnm.Print_Titles" localSheetId="13">'31表'!$A:$G</definedName>
    <definedName name="_xlnm.Print_Titles" localSheetId="14">'40表'!$A:$H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8" i="8" l="1"/>
  <c r="I118" i="8"/>
  <c r="J118" i="8"/>
  <c r="K118" i="8"/>
  <c r="L118" i="8"/>
  <c r="M118" i="8"/>
  <c r="N118" i="8"/>
  <c r="O118" i="8"/>
  <c r="P118" i="8"/>
  <c r="Q118" i="8"/>
  <c r="R118" i="8"/>
  <c r="S118" i="8"/>
  <c r="T118" i="8"/>
  <c r="H119" i="8"/>
  <c r="I119" i="8"/>
  <c r="J119" i="8"/>
  <c r="K119" i="8"/>
  <c r="L119" i="8"/>
  <c r="M119" i="8"/>
  <c r="N119" i="8"/>
  <c r="O119" i="8"/>
  <c r="P119" i="8"/>
  <c r="Q119" i="8"/>
  <c r="R119" i="8"/>
  <c r="S119" i="8"/>
  <c r="T119" i="8"/>
  <c r="H120" i="8"/>
  <c r="I120" i="8"/>
  <c r="J120" i="8"/>
  <c r="K120" i="8"/>
  <c r="L120" i="8"/>
  <c r="M120" i="8"/>
  <c r="N120" i="8"/>
  <c r="O120" i="8"/>
  <c r="P120" i="8"/>
  <c r="Q120" i="8"/>
  <c r="R120" i="8"/>
  <c r="S120" i="8"/>
  <c r="T120" i="8"/>
  <c r="H121" i="8"/>
  <c r="I121" i="8"/>
  <c r="J121" i="8"/>
  <c r="K121" i="8"/>
  <c r="L121" i="8"/>
  <c r="M121" i="8"/>
  <c r="N121" i="8"/>
  <c r="O121" i="8"/>
  <c r="P121" i="8"/>
  <c r="Q121" i="8"/>
  <c r="R121" i="8"/>
  <c r="S121" i="8"/>
  <c r="T121" i="8"/>
  <c r="H122" i="8"/>
  <c r="I122" i="8"/>
  <c r="J122" i="8"/>
  <c r="K122" i="8"/>
  <c r="L122" i="8"/>
  <c r="M122" i="8"/>
  <c r="N122" i="8"/>
  <c r="O122" i="8"/>
  <c r="P122" i="8"/>
  <c r="Q122" i="8"/>
  <c r="R122" i="8"/>
  <c r="S122" i="8"/>
  <c r="T122" i="8"/>
  <c r="H123" i="8"/>
  <c r="I123" i="8"/>
  <c r="J123" i="8"/>
  <c r="K123" i="8"/>
  <c r="L123" i="8"/>
  <c r="M123" i="8"/>
  <c r="N123" i="8"/>
  <c r="O123" i="8"/>
  <c r="P123" i="8"/>
  <c r="Q123" i="8"/>
  <c r="R123" i="8"/>
  <c r="S123" i="8"/>
  <c r="T123" i="8"/>
  <c r="H124" i="8"/>
  <c r="I124" i="8"/>
  <c r="J124" i="8"/>
  <c r="K124" i="8"/>
  <c r="L124" i="8"/>
  <c r="M124" i="8"/>
  <c r="N124" i="8"/>
  <c r="O124" i="8"/>
  <c r="P124" i="8"/>
  <c r="Q124" i="8"/>
  <c r="R124" i="8"/>
  <c r="S124" i="8"/>
  <c r="T124" i="8"/>
  <c r="H125" i="8"/>
  <c r="I125" i="8"/>
  <c r="J125" i="8"/>
  <c r="K125" i="8"/>
  <c r="L125" i="8"/>
  <c r="M125" i="8"/>
  <c r="N125" i="8"/>
  <c r="O125" i="8"/>
  <c r="P125" i="8"/>
  <c r="Q125" i="8"/>
  <c r="R125" i="8"/>
  <c r="S125" i="8"/>
  <c r="T125" i="8"/>
  <c r="H126" i="8"/>
  <c r="O126" i="8"/>
  <c r="P126" i="8"/>
  <c r="Q126" i="8"/>
  <c r="H127" i="8"/>
  <c r="I127" i="8"/>
  <c r="J127" i="8"/>
  <c r="K127" i="8"/>
  <c r="L127" i="8"/>
  <c r="M127" i="8"/>
  <c r="N127" i="8"/>
  <c r="O127" i="8"/>
  <c r="P127" i="8"/>
  <c r="Q127" i="8"/>
  <c r="R127" i="8"/>
  <c r="S127" i="8"/>
  <c r="T127" i="8"/>
  <c r="H128" i="8"/>
  <c r="I128" i="8"/>
  <c r="J128" i="8"/>
  <c r="K128" i="8"/>
  <c r="L128" i="8"/>
  <c r="M128" i="8"/>
  <c r="N128" i="8"/>
  <c r="O128" i="8"/>
  <c r="P128" i="8"/>
  <c r="Q128" i="8"/>
  <c r="R128" i="8"/>
  <c r="S128" i="8"/>
  <c r="T128" i="8"/>
  <c r="H129" i="8"/>
  <c r="I129" i="8"/>
  <c r="J129" i="8"/>
  <c r="K129" i="8"/>
  <c r="L129" i="8"/>
  <c r="M129" i="8"/>
  <c r="N129" i="8"/>
  <c r="O129" i="8"/>
  <c r="P129" i="8"/>
  <c r="Q129" i="8"/>
  <c r="R129" i="8"/>
  <c r="S129" i="8"/>
  <c r="T129" i="8"/>
  <c r="H130" i="8"/>
  <c r="I130" i="8"/>
  <c r="J130" i="8"/>
  <c r="K130" i="8"/>
  <c r="L130" i="8"/>
  <c r="M130" i="8"/>
  <c r="N130" i="8"/>
  <c r="O130" i="8"/>
  <c r="P130" i="8"/>
  <c r="Q130" i="8"/>
  <c r="R130" i="8"/>
  <c r="S130" i="8"/>
  <c r="T130" i="8"/>
  <c r="H131" i="8"/>
  <c r="I131" i="8"/>
  <c r="J131" i="8"/>
  <c r="K131" i="8"/>
  <c r="L131" i="8"/>
  <c r="M131" i="8"/>
  <c r="N131" i="8"/>
  <c r="O131" i="8"/>
  <c r="P131" i="8"/>
  <c r="Q131" i="8"/>
  <c r="R131" i="8"/>
  <c r="S131" i="8"/>
  <c r="T131" i="8"/>
  <c r="H132" i="8"/>
  <c r="I132" i="8"/>
  <c r="J132" i="8"/>
  <c r="K132" i="8"/>
  <c r="L132" i="8"/>
  <c r="M132" i="8"/>
  <c r="N132" i="8"/>
  <c r="O132" i="8"/>
  <c r="P132" i="8"/>
  <c r="Q132" i="8"/>
  <c r="R132" i="8"/>
  <c r="S132" i="8"/>
  <c r="T132" i="8"/>
  <c r="H133" i="8"/>
  <c r="I133" i="8"/>
  <c r="J133" i="8"/>
  <c r="K133" i="8"/>
  <c r="L133" i="8"/>
  <c r="M133" i="8"/>
  <c r="N133" i="8"/>
  <c r="O133" i="8"/>
  <c r="P133" i="8"/>
  <c r="Q133" i="8"/>
  <c r="R133" i="8"/>
  <c r="S133" i="8"/>
  <c r="T133" i="8"/>
  <c r="H134" i="8"/>
  <c r="I134" i="8"/>
  <c r="J134" i="8"/>
  <c r="K134" i="8"/>
  <c r="L134" i="8"/>
  <c r="M134" i="8"/>
  <c r="N134" i="8"/>
  <c r="O134" i="8"/>
  <c r="P134" i="8"/>
  <c r="Q134" i="8"/>
  <c r="R134" i="8"/>
  <c r="S134" i="8"/>
  <c r="T134" i="8"/>
  <c r="H135" i="8"/>
  <c r="O135" i="8"/>
  <c r="P135" i="8"/>
  <c r="Q135" i="8"/>
  <c r="H136" i="8"/>
  <c r="I136" i="8"/>
  <c r="J136" i="8"/>
  <c r="K136" i="8"/>
  <c r="L136" i="8"/>
  <c r="M136" i="8"/>
  <c r="N136" i="8"/>
  <c r="O136" i="8"/>
  <c r="P136" i="8"/>
  <c r="Q136" i="8"/>
  <c r="R136" i="8"/>
  <c r="S136" i="8"/>
  <c r="T136" i="8"/>
  <c r="H137" i="8"/>
  <c r="I137" i="8"/>
  <c r="J137" i="8"/>
  <c r="K137" i="8"/>
  <c r="L137" i="8"/>
  <c r="M137" i="8"/>
  <c r="N137" i="8"/>
  <c r="O137" i="8"/>
  <c r="P137" i="8"/>
  <c r="Q137" i="8"/>
  <c r="R137" i="8"/>
  <c r="S137" i="8"/>
  <c r="T137" i="8"/>
  <c r="H138" i="8"/>
  <c r="I138" i="8"/>
  <c r="J138" i="8"/>
  <c r="K138" i="8"/>
  <c r="L138" i="8"/>
  <c r="M138" i="8"/>
  <c r="N138" i="8"/>
  <c r="O138" i="8"/>
  <c r="P138" i="8"/>
  <c r="Q138" i="8"/>
  <c r="R138" i="8"/>
  <c r="S138" i="8"/>
  <c r="T138" i="8"/>
  <c r="H139" i="8"/>
  <c r="I139" i="8"/>
  <c r="J139" i="8"/>
  <c r="K139" i="8"/>
  <c r="L139" i="8"/>
  <c r="M139" i="8"/>
  <c r="N139" i="8"/>
  <c r="O139" i="8"/>
  <c r="P139" i="8"/>
  <c r="Q139" i="8"/>
  <c r="R139" i="8"/>
  <c r="S139" i="8"/>
  <c r="T139" i="8"/>
  <c r="H140" i="8"/>
  <c r="I140" i="8"/>
  <c r="J140" i="8"/>
  <c r="K140" i="8"/>
  <c r="L140" i="8"/>
  <c r="M140" i="8"/>
  <c r="N140" i="8"/>
  <c r="O140" i="8"/>
  <c r="P140" i="8"/>
  <c r="Q140" i="8"/>
  <c r="R140" i="8"/>
  <c r="S140" i="8"/>
  <c r="T140" i="8"/>
  <c r="H141" i="8"/>
  <c r="I141" i="8"/>
  <c r="J141" i="8"/>
  <c r="K141" i="8"/>
  <c r="L141" i="8"/>
  <c r="M141" i="8"/>
  <c r="N141" i="8"/>
  <c r="O141" i="8"/>
  <c r="P141" i="8"/>
  <c r="Q141" i="8"/>
  <c r="R141" i="8"/>
  <c r="S141" i="8"/>
  <c r="T141" i="8"/>
  <c r="H142" i="8"/>
  <c r="I142" i="8"/>
  <c r="J142" i="8"/>
  <c r="K142" i="8"/>
  <c r="L142" i="8"/>
  <c r="M142" i="8"/>
  <c r="N142" i="8"/>
  <c r="O142" i="8"/>
  <c r="R142" i="8"/>
  <c r="S142" i="8"/>
  <c r="T142" i="8"/>
  <c r="U142" i="8"/>
  <c r="H143" i="8"/>
  <c r="I143" i="8"/>
  <c r="J143" i="8"/>
  <c r="K143" i="8"/>
  <c r="L143" i="8"/>
  <c r="M143" i="8"/>
  <c r="N143" i="8"/>
  <c r="O143" i="8"/>
  <c r="R143" i="8"/>
  <c r="S143" i="8"/>
  <c r="T143" i="8"/>
  <c r="U143" i="8"/>
  <c r="H144" i="8"/>
  <c r="I144" i="8"/>
  <c r="J144" i="8"/>
  <c r="K144" i="8"/>
  <c r="L144" i="8"/>
  <c r="M144" i="8"/>
  <c r="N144" i="8"/>
  <c r="O144" i="8"/>
  <c r="R144" i="8"/>
  <c r="S144" i="8"/>
  <c r="T144" i="8"/>
  <c r="U144" i="8"/>
  <c r="H145" i="8"/>
  <c r="I145" i="8"/>
  <c r="J145" i="8"/>
  <c r="K145" i="8"/>
  <c r="L145" i="8"/>
  <c r="M145" i="8"/>
  <c r="N145" i="8"/>
  <c r="O145" i="8"/>
  <c r="P145" i="8"/>
  <c r="Q145" i="8"/>
  <c r="R145" i="8"/>
  <c r="S145" i="8"/>
  <c r="T145" i="8"/>
  <c r="H146" i="8"/>
  <c r="I146" i="8"/>
  <c r="J146" i="8"/>
  <c r="K146" i="8"/>
  <c r="L146" i="8"/>
  <c r="M146" i="8"/>
  <c r="N146" i="8"/>
  <c r="O146" i="8"/>
  <c r="P146" i="8"/>
  <c r="Q146" i="8"/>
  <c r="R146" i="8"/>
  <c r="S146" i="8"/>
  <c r="T146" i="8"/>
  <c r="H147" i="8"/>
  <c r="I147" i="8"/>
  <c r="J147" i="8"/>
  <c r="K147" i="8"/>
  <c r="L147" i="8"/>
  <c r="M147" i="8"/>
  <c r="N147" i="8"/>
  <c r="O147" i="8"/>
  <c r="P147" i="8"/>
  <c r="Q147" i="8"/>
  <c r="R147" i="8"/>
  <c r="S147" i="8"/>
  <c r="T147" i="8"/>
  <c r="H148" i="8"/>
  <c r="I148" i="8"/>
  <c r="J148" i="8"/>
  <c r="K148" i="8"/>
  <c r="L148" i="8"/>
  <c r="M148" i="8"/>
  <c r="N148" i="8"/>
  <c r="O148" i="8"/>
  <c r="P148" i="8"/>
  <c r="Q148" i="8"/>
  <c r="R148" i="8"/>
  <c r="S148" i="8"/>
  <c r="T148" i="8"/>
  <c r="H149" i="8"/>
  <c r="I149" i="8"/>
  <c r="J149" i="8"/>
  <c r="K149" i="8"/>
  <c r="L149" i="8"/>
  <c r="M149" i="8"/>
  <c r="N149" i="8"/>
  <c r="O149" i="8"/>
  <c r="P149" i="8"/>
  <c r="Q149" i="8"/>
  <c r="R149" i="8"/>
  <c r="S149" i="8"/>
  <c r="T149" i="8"/>
  <c r="U149" i="8"/>
  <c r="H150" i="8"/>
  <c r="I150" i="8"/>
  <c r="J150" i="8"/>
  <c r="K150" i="8"/>
  <c r="L150" i="8"/>
  <c r="M150" i="8"/>
  <c r="N150" i="8"/>
  <c r="O150" i="8"/>
  <c r="P150" i="8"/>
  <c r="Q150" i="8"/>
  <c r="R150" i="8"/>
  <c r="S150" i="8"/>
  <c r="T150" i="8"/>
  <c r="U150" i="8"/>
  <c r="H151" i="8"/>
  <c r="I151" i="8"/>
  <c r="J151" i="8"/>
  <c r="K151" i="8"/>
  <c r="L151" i="8"/>
  <c r="M151" i="8"/>
  <c r="N151" i="8"/>
  <c r="O151" i="8"/>
  <c r="P151" i="8"/>
  <c r="Q151" i="8"/>
  <c r="R151" i="8"/>
  <c r="S151" i="8"/>
  <c r="T151" i="8"/>
  <c r="U151" i="8"/>
  <c r="H152" i="8"/>
  <c r="I152" i="8"/>
  <c r="J152" i="8"/>
  <c r="K152" i="8"/>
  <c r="L152" i="8"/>
  <c r="M152" i="8"/>
  <c r="N152" i="8"/>
  <c r="O152" i="8"/>
  <c r="P152" i="8"/>
  <c r="Q152" i="8"/>
  <c r="R152" i="8"/>
  <c r="S152" i="8"/>
  <c r="T152" i="8"/>
  <c r="U152" i="8"/>
  <c r="H153" i="8"/>
  <c r="I153" i="8"/>
  <c r="J153" i="8"/>
  <c r="K153" i="8"/>
  <c r="L153" i="8"/>
  <c r="M153" i="8"/>
  <c r="N153" i="8"/>
  <c r="O153" i="8"/>
  <c r="R153" i="8"/>
  <c r="S153" i="8"/>
  <c r="T153" i="8"/>
  <c r="H154" i="8"/>
  <c r="I154" i="8"/>
  <c r="J154" i="8"/>
  <c r="K154" i="8"/>
  <c r="L154" i="8"/>
  <c r="M154" i="8"/>
  <c r="N154" i="8"/>
  <c r="O154" i="8"/>
  <c r="R154" i="8"/>
  <c r="S154" i="8"/>
  <c r="T154" i="8"/>
  <c r="H155" i="8"/>
  <c r="I155" i="8"/>
  <c r="J155" i="8"/>
  <c r="K155" i="8"/>
  <c r="L155" i="8"/>
  <c r="M155" i="8"/>
  <c r="N155" i="8"/>
  <c r="O155" i="8"/>
  <c r="P155" i="8"/>
  <c r="Q155" i="8"/>
  <c r="R155" i="8"/>
  <c r="S155" i="8"/>
  <c r="T155" i="8"/>
  <c r="H156" i="8"/>
  <c r="I156" i="8"/>
  <c r="J156" i="8"/>
  <c r="K156" i="8"/>
  <c r="L156" i="8"/>
  <c r="M156" i="8"/>
  <c r="N156" i="8"/>
  <c r="O156" i="8"/>
  <c r="P156" i="8"/>
  <c r="Q156" i="8"/>
  <c r="R156" i="8"/>
  <c r="S156" i="8"/>
  <c r="T156" i="8"/>
  <c r="H157" i="8"/>
  <c r="I157" i="8"/>
  <c r="J157" i="8"/>
  <c r="K157" i="8"/>
  <c r="L157" i="8"/>
  <c r="M157" i="8"/>
  <c r="N157" i="8"/>
  <c r="O157" i="8"/>
  <c r="P157" i="8"/>
  <c r="Q157" i="8"/>
  <c r="R157" i="8"/>
  <c r="S157" i="8"/>
  <c r="T157" i="8"/>
  <c r="H158" i="8"/>
  <c r="I158" i="8"/>
  <c r="J158" i="8"/>
  <c r="K158" i="8"/>
  <c r="L158" i="8"/>
  <c r="M158" i="8"/>
  <c r="N158" i="8"/>
  <c r="O158" i="8"/>
  <c r="P158" i="8"/>
  <c r="Q158" i="8"/>
  <c r="R158" i="8"/>
  <c r="S158" i="8"/>
  <c r="T158" i="8"/>
  <c r="H159" i="8"/>
  <c r="I159" i="8"/>
  <c r="J159" i="8"/>
  <c r="K159" i="8"/>
  <c r="L159" i="8"/>
  <c r="M159" i="8"/>
  <c r="N159" i="8"/>
  <c r="O159" i="8"/>
  <c r="P159" i="8"/>
  <c r="Q159" i="8"/>
  <c r="R159" i="8"/>
  <c r="S159" i="8"/>
  <c r="T159" i="8"/>
  <c r="H160" i="8"/>
  <c r="I160" i="8"/>
  <c r="J160" i="8"/>
  <c r="K160" i="8"/>
  <c r="L160" i="8"/>
  <c r="M160" i="8"/>
  <c r="N160" i="8"/>
  <c r="O160" i="8"/>
  <c r="P160" i="8"/>
  <c r="Q160" i="8"/>
  <c r="R160" i="8"/>
  <c r="S160" i="8"/>
  <c r="T160" i="8"/>
  <c r="H161" i="8"/>
  <c r="I161" i="8"/>
  <c r="J161" i="8"/>
  <c r="K161" i="8"/>
  <c r="L161" i="8"/>
  <c r="M161" i="8"/>
  <c r="N161" i="8"/>
  <c r="O161" i="8"/>
  <c r="P161" i="8"/>
  <c r="Q161" i="8"/>
  <c r="R161" i="8"/>
  <c r="S161" i="8"/>
  <c r="T161" i="8"/>
  <c r="H163" i="8"/>
  <c r="I163" i="8"/>
  <c r="J163" i="8"/>
  <c r="K163" i="8"/>
  <c r="L163" i="8"/>
  <c r="M163" i="8"/>
  <c r="N163" i="8"/>
  <c r="O163" i="8"/>
  <c r="P163" i="8"/>
  <c r="Q163" i="8"/>
  <c r="R163" i="8"/>
  <c r="S163" i="8"/>
  <c r="T163" i="8"/>
  <c r="H164" i="8"/>
  <c r="I164" i="8"/>
  <c r="J164" i="8"/>
  <c r="K164" i="8"/>
  <c r="L164" i="8"/>
  <c r="M164" i="8"/>
  <c r="N164" i="8"/>
  <c r="O164" i="8"/>
  <c r="P164" i="8"/>
  <c r="Q164" i="8"/>
  <c r="R164" i="8"/>
  <c r="S164" i="8"/>
  <c r="T164" i="8"/>
  <c r="H165" i="8"/>
  <c r="I165" i="8"/>
  <c r="J165" i="8"/>
  <c r="K165" i="8"/>
  <c r="L165" i="8"/>
  <c r="M165" i="8"/>
  <c r="N165" i="8"/>
  <c r="O165" i="8"/>
  <c r="P165" i="8"/>
  <c r="Q165" i="8"/>
  <c r="R165" i="8"/>
  <c r="S165" i="8"/>
  <c r="T165" i="8"/>
  <c r="N40" i="8" l="1"/>
  <c r="M40" i="8"/>
  <c r="L40" i="8"/>
  <c r="K40" i="8"/>
  <c r="J40" i="8"/>
  <c r="I40" i="8"/>
  <c r="T40" i="8"/>
  <c r="S40" i="8"/>
  <c r="R40" i="8"/>
  <c r="N31" i="8"/>
  <c r="M31" i="8"/>
  <c r="L31" i="8"/>
  <c r="K31" i="8"/>
  <c r="J31" i="8"/>
  <c r="I31" i="8"/>
  <c r="T31" i="8"/>
  <c r="S31" i="8"/>
  <c r="R31" i="8"/>
  <c r="U102" i="11"/>
  <c r="K135" i="8" l="1"/>
  <c r="L126" i="8"/>
  <c r="S135" i="8"/>
  <c r="I126" i="8"/>
  <c r="M126" i="8"/>
  <c r="T135" i="8"/>
  <c r="L135" i="8"/>
  <c r="T126" i="8"/>
  <c r="R126" i="8"/>
  <c r="J126" i="8"/>
  <c r="N126" i="8"/>
  <c r="I135" i="8"/>
  <c r="M135" i="8"/>
  <c r="S126" i="8"/>
  <c r="K126" i="8"/>
  <c r="R135" i="8"/>
  <c r="J135" i="8"/>
  <c r="N135" i="8"/>
  <c r="V24" i="1" l="1"/>
  <c r="V25" i="1"/>
  <c r="U14" i="30"/>
  <c r="U15" i="30"/>
  <c r="U16" i="30"/>
  <c r="U17" i="30"/>
  <c r="U18" i="30"/>
  <c r="U19" i="30"/>
  <c r="U20" i="30"/>
  <c r="U21" i="30"/>
  <c r="U22" i="30"/>
  <c r="U23" i="30"/>
  <c r="U24" i="30"/>
  <c r="U25" i="30"/>
  <c r="U26" i="30"/>
  <c r="U29" i="30"/>
  <c r="U30" i="30"/>
  <c r="U31" i="30"/>
  <c r="U32" i="30"/>
  <c r="U33" i="30"/>
  <c r="U34" i="30"/>
  <c r="U35" i="30"/>
  <c r="U36" i="30"/>
  <c r="U37" i="30"/>
  <c r="U38" i="30"/>
  <c r="U39" i="30"/>
  <c r="U40" i="30"/>
  <c r="U41" i="30"/>
  <c r="U42" i="30"/>
  <c r="U43" i="30"/>
  <c r="U44" i="30"/>
  <c r="U45" i="30"/>
  <c r="U46" i="30"/>
  <c r="U47" i="30"/>
  <c r="U48" i="30"/>
  <c r="U49" i="30"/>
  <c r="U50" i="30"/>
  <c r="U51" i="30"/>
  <c r="U52" i="30"/>
  <c r="U53" i="30"/>
  <c r="U54" i="30"/>
  <c r="U55" i="30"/>
  <c r="U56" i="30"/>
  <c r="U57" i="30"/>
  <c r="U58" i="30"/>
  <c r="U59" i="30"/>
  <c r="U60" i="30"/>
  <c r="U61" i="30"/>
  <c r="U62" i="30"/>
  <c r="U63" i="30"/>
  <c r="U64" i="30"/>
  <c r="U65" i="30"/>
  <c r="U66" i="30"/>
  <c r="U67" i="30"/>
  <c r="U68" i="30"/>
  <c r="U69" i="30"/>
  <c r="U70" i="30"/>
  <c r="U71" i="30"/>
  <c r="U72" i="30"/>
  <c r="U73" i="30"/>
  <c r="U74" i="30"/>
  <c r="U75" i="30"/>
  <c r="U76" i="30"/>
  <c r="U77" i="30"/>
  <c r="U78" i="30"/>
  <c r="U79" i="30"/>
  <c r="U80" i="30"/>
  <c r="U81" i="30"/>
  <c r="U82" i="30"/>
  <c r="U83" i="30"/>
  <c r="U84" i="30"/>
  <c r="U85" i="30"/>
  <c r="U86" i="30"/>
  <c r="U87" i="30"/>
  <c r="U88" i="30"/>
  <c r="U89" i="30"/>
  <c r="U90" i="30"/>
  <c r="U91" i="30"/>
  <c r="U92" i="30"/>
  <c r="U93" i="30"/>
  <c r="U94" i="30"/>
  <c r="U95" i="30"/>
  <c r="U96" i="30"/>
  <c r="U97" i="30"/>
  <c r="U98" i="30"/>
  <c r="U99" i="30"/>
  <c r="U100" i="30"/>
  <c r="U101" i="30"/>
  <c r="U102" i="30"/>
  <c r="U103" i="30"/>
  <c r="U104" i="30"/>
  <c r="U105" i="30"/>
  <c r="U106" i="30"/>
  <c r="U107" i="30"/>
  <c r="U108" i="30"/>
  <c r="U109" i="30"/>
  <c r="U110" i="30"/>
  <c r="U111" i="30"/>
  <c r="U112" i="30"/>
  <c r="U113" i="30"/>
  <c r="U114" i="30"/>
  <c r="U115" i="30"/>
  <c r="U116" i="30"/>
  <c r="U117" i="30"/>
  <c r="U118" i="30"/>
  <c r="U119" i="30"/>
  <c r="U120" i="30"/>
  <c r="U121" i="30"/>
  <c r="U122" i="30"/>
  <c r="U123" i="30"/>
  <c r="U124" i="30"/>
  <c r="U125" i="30"/>
  <c r="U126" i="30"/>
  <c r="U127" i="30"/>
  <c r="U128" i="30"/>
  <c r="U129" i="30"/>
  <c r="U130" i="30"/>
  <c r="U131" i="30"/>
  <c r="U132" i="30"/>
  <c r="U133" i="30"/>
  <c r="U134" i="30"/>
  <c r="U135" i="30"/>
  <c r="U136" i="30"/>
  <c r="U137" i="30"/>
  <c r="U138" i="30"/>
  <c r="U139" i="30"/>
  <c r="U140" i="30"/>
  <c r="U141" i="30"/>
  <c r="U142" i="30"/>
  <c r="U143" i="30"/>
  <c r="U144" i="30"/>
  <c r="U145" i="30"/>
  <c r="U146" i="30"/>
  <c r="U147" i="30"/>
  <c r="U148" i="30"/>
  <c r="U149" i="30"/>
  <c r="U150" i="30"/>
  <c r="U151" i="30"/>
  <c r="U152" i="30"/>
  <c r="U153" i="30"/>
  <c r="U154" i="30"/>
  <c r="U155" i="30"/>
  <c r="U156" i="30"/>
  <c r="U157" i="30"/>
  <c r="U158" i="30"/>
  <c r="U159" i="30"/>
  <c r="U160" i="30"/>
  <c r="J45" i="25"/>
  <c r="K45" i="25"/>
  <c r="L45" i="25"/>
  <c r="M45" i="25"/>
  <c r="N45" i="25"/>
  <c r="O45" i="25"/>
  <c r="P45" i="25"/>
  <c r="Q45" i="25"/>
  <c r="R45" i="25"/>
  <c r="S45" i="25"/>
  <c r="T45" i="25"/>
  <c r="U45" i="25"/>
  <c r="J46" i="25"/>
  <c r="K46" i="25"/>
  <c r="L46" i="25"/>
  <c r="M46" i="25"/>
  <c r="N46" i="25"/>
  <c r="O46" i="25"/>
  <c r="P46" i="25"/>
  <c r="Q46" i="25"/>
  <c r="R46" i="25"/>
  <c r="S46" i="25"/>
  <c r="T46" i="25"/>
  <c r="U46" i="25"/>
  <c r="J47" i="25"/>
  <c r="K47" i="25"/>
  <c r="L47" i="25"/>
  <c r="M47" i="25"/>
  <c r="N47" i="25"/>
  <c r="O47" i="25"/>
  <c r="P47" i="25"/>
  <c r="Q47" i="25"/>
  <c r="R47" i="25"/>
  <c r="S47" i="25"/>
  <c r="T47" i="25"/>
  <c r="U47" i="25"/>
  <c r="J48" i="25"/>
  <c r="K48" i="25"/>
  <c r="L48" i="25"/>
  <c r="M48" i="25"/>
  <c r="N48" i="25"/>
  <c r="O48" i="25"/>
  <c r="P48" i="25"/>
  <c r="Q48" i="25"/>
  <c r="R48" i="25"/>
  <c r="S48" i="25"/>
  <c r="T48" i="25"/>
  <c r="U48" i="25"/>
  <c r="I45" i="25"/>
  <c r="I46" i="25"/>
  <c r="I47" i="25"/>
  <c r="I48" i="25"/>
  <c r="V46" i="25" l="1"/>
  <c r="V45" i="25"/>
  <c r="V48" i="25"/>
  <c r="V47" i="25"/>
  <c r="V106" i="2"/>
  <c r="R50" i="4"/>
  <c r="Q50" i="4"/>
  <c r="R49" i="4"/>
  <c r="Q49" i="4"/>
  <c r="R48" i="4"/>
  <c r="Q48" i="4"/>
  <c r="I50" i="4"/>
  <c r="I49" i="4"/>
  <c r="I48" i="4"/>
  <c r="I47" i="4"/>
  <c r="I46" i="4"/>
  <c r="I45" i="4"/>
  <c r="T39" i="7" l="1"/>
  <c r="T87" i="7"/>
  <c r="T15" i="7"/>
  <c r="T63" i="7"/>
  <c r="T27" i="7"/>
  <c r="T51" i="7"/>
  <c r="T75" i="7"/>
  <c r="V45" i="4"/>
  <c r="V49" i="4"/>
  <c r="V48" i="4"/>
  <c r="V46" i="4"/>
  <c r="V47" i="4"/>
  <c r="V50" i="4"/>
  <c r="V35" i="12" l="1"/>
  <c r="V46" i="12"/>
  <c r="V45" i="12"/>
  <c r="V36" i="12"/>
  <c r="P103" i="3"/>
  <c r="O103" i="3"/>
  <c r="N103" i="3"/>
  <c r="P102" i="3"/>
  <c r="O102" i="3"/>
  <c r="N102" i="3"/>
  <c r="P101" i="3"/>
  <c r="O101" i="3"/>
  <c r="N101" i="3"/>
  <c r="P100" i="3"/>
  <c r="O100" i="3"/>
  <c r="N100" i="3"/>
  <c r="P99" i="3"/>
  <c r="O99" i="3"/>
  <c r="N99" i="3"/>
  <c r="P98" i="3"/>
  <c r="O98" i="3"/>
  <c r="N98" i="3"/>
  <c r="G103" i="3"/>
  <c r="G102" i="3"/>
  <c r="G101" i="3"/>
  <c r="G100" i="3"/>
  <c r="G99" i="3"/>
  <c r="G98" i="3"/>
  <c r="U164" i="28"/>
  <c r="U163" i="28"/>
  <c r="U162" i="28"/>
  <c r="U161" i="28"/>
  <c r="U160" i="28"/>
  <c r="U159" i="28"/>
  <c r="U158" i="28"/>
  <c r="U157" i="28"/>
  <c r="U156" i="28"/>
  <c r="U155" i="28"/>
  <c r="U154" i="28"/>
  <c r="U153" i="28"/>
  <c r="U152" i="28"/>
  <c r="U151" i="28"/>
  <c r="U150" i="28"/>
  <c r="U149" i="28"/>
  <c r="U148" i="28"/>
  <c r="U147" i="28"/>
  <c r="U146" i="28"/>
  <c r="U145" i="28"/>
  <c r="U144" i="28"/>
  <c r="U143" i="28"/>
  <c r="U142" i="28"/>
  <c r="U141" i="28"/>
  <c r="U140" i="28"/>
  <c r="U139" i="28"/>
  <c r="U138" i="28"/>
  <c r="U137" i="28"/>
  <c r="U136" i="28"/>
  <c r="U135" i="28"/>
  <c r="U134" i="28"/>
  <c r="U133" i="28"/>
  <c r="U132" i="28"/>
  <c r="U131" i="28"/>
  <c r="U130" i="28"/>
  <c r="U129" i="28"/>
  <c r="U128" i="28"/>
  <c r="U127" i="28"/>
  <c r="U126" i="28"/>
  <c r="U125" i="28"/>
  <c r="U124" i="28"/>
  <c r="U123" i="28"/>
  <c r="U122" i="28"/>
  <c r="U121" i="28"/>
  <c r="U120" i="28"/>
  <c r="U119" i="28"/>
  <c r="U118" i="28"/>
  <c r="U117" i="28"/>
  <c r="U116" i="28"/>
  <c r="U115" i="28"/>
  <c r="U114" i="28"/>
  <c r="U113" i="28"/>
  <c r="U112" i="28"/>
  <c r="U111" i="28"/>
  <c r="U110" i="28"/>
  <c r="U109" i="28"/>
  <c r="U108" i="28"/>
  <c r="U107" i="28"/>
  <c r="U106" i="28"/>
  <c r="U105" i="28"/>
  <c r="U104" i="28"/>
  <c r="U103" i="28"/>
  <c r="U102" i="28"/>
  <c r="U101" i="28"/>
  <c r="U100" i="28"/>
  <c r="U99" i="28"/>
  <c r="U98" i="28"/>
  <c r="U97" i="28"/>
  <c r="U96" i="28"/>
  <c r="U95" i="28"/>
  <c r="U94" i="28"/>
  <c r="U93" i="28"/>
  <c r="U92" i="28"/>
  <c r="U91" i="28"/>
  <c r="U90" i="28"/>
  <c r="U89" i="28"/>
  <c r="U88" i="28"/>
  <c r="U87" i="28"/>
  <c r="U86" i="28"/>
  <c r="U85" i="28"/>
  <c r="U84" i="28"/>
  <c r="U83" i="28"/>
  <c r="U82" i="28"/>
  <c r="U81" i="28"/>
  <c r="U80" i="28"/>
  <c r="U79" i="28"/>
  <c r="U78" i="28"/>
  <c r="U77" i="28"/>
  <c r="U76" i="28"/>
  <c r="U75" i="28"/>
  <c r="U74" i="28"/>
  <c r="U73" i="28"/>
  <c r="U72" i="28"/>
  <c r="U71" i="28"/>
  <c r="U70" i="28"/>
  <c r="U69" i="28"/>
  <c r="U68" i="28"/>
  <c r="U67" i="28"/>
  <c r="U66" i="28"/>
  <c r="U65" i="28"/>
  <c r="U64" i="28"/>
  <c r="U63" i="28"/>
  <c r="U62" i="28"/>
  <c r="U61" i="28"/>
  <c r="U60" i="28"/>
  <c r="U59" i="28"/>
  <c r="U58" i="28"/>
  <c r="U57" i="28"/>
  <c r="U56" i="28"/>
  <c r="U55" i="28"/>
  <c r="U54" i="28"/>
  <c r="U53" i="28"/>
  <c r="U52" i="28"/>
  <c r="U51" i="28"/>
  <c r="U50" i="28"/>
  <c r="U49" i="28"/>
  <c r="U48" i="28"/>
  <c r="U47" i="28"/>
  <c r="U46" i="28"/>
  <c r="U45" i="28"/>
  <c r="U44" i="28"/>
  <c r="U43" i="28"/>
  <c r="U42" i="28"/>
  <c r="U41" i="28"/>
  <c r="U40" i="28"/>
  <c r="U39" i="28"/>
  <c r="U38" i="28"/>
  <c r="U37" i="28"/>
  <c r="U36" i="28"/>
  <c r="U35" i="28"/>
  <c r="U34" i="28"/>
  <c r="U33" i="28"/>
  <c r="U32" i="28"/>
  <c r="U31" i="28"/>
  <c r="U30" i="28"/>
  <c r="U29" i="28"/>
  <c r="U28" i="28"/>
  <c r="U27" i="28"/>
  <c r="U26" i="28"/>
  <c r="U25" i="28"/>
  <c r="U24" i="28"/>
  <c r="U23" i="28"/>
  <c r="U22" i="28"/>
  <c r="U21" i="28"/>
  <c r="U20" i="28"/>
  <c r="U19" i="28"/>
  <c r="U18" i="28"/>
  <c r="U17" i="28"/>
  <c r="U16" i="28"/>
  <c r="U15" i="28"/>
  <c r="U14" i="28"/>
  <c r="U13" i="28"/>
  <c r="U12" i="28"/>
  <c r="U11" i="28"/>
  <c r="U10" i="28"/>
  <c r="U9" i="28"/>
  <c r="U8" i="28"/>
  <c r="U7" i="28"/>
  <c r="U6" i="28"/>
  <c r="R109" i="27"/>
  <c r="R108" i="27"/>
  <c r="R107" i="27"/>
  <c r="R106" i="27"/>
  <c r="R105" i="27"/>
  <c r="R104" i="27"/>
  <c r="R103" i="27"/>
  <c r="R102" i="27"/>
  <c r="R101" i="27"/>
  <c r="R100" i="27"/>
  <c r="R99" i="27"/>
  <c r="R98" i="27"/>
  <c r="R97" i="27"/>
  <c r="R96" i="27"/>
  <c r="R95" i="27"/>
  <c r="R94" i="27"/>
  <c r="R93" i="27"/>
  <c r="R92" i="27"/>
  <c r="R91" i="27"/>
  <c r="R90" i="27"/>
  <c r="R89" i="27"/>
  <c r="R88" i="27"/>
  <c r="R87" i="27"/>
  <c r="R86" i="27"/>
  <c r="R85" i="27"/>
  <c r="R84" i="27"/>
  <c r="R83" i="27"/>
  <c r="R82" i="27"/>
  <c r="R81" i="27"/>
  <c r="R80" i="27"/>
  <c r="R79" i="27"/>
  <c r="R78" i="27"/>
  <c r="R77" i="27"/>
  <c r="R76" i="27"/>
  <c r="R75" i="27"/>
  <c r="R74" i="27"/>
  <c r="R73" i="27"/>
  <c r="R72" i="27"/>
  <c r="R71" i="27"/>
  <c r="R70" i="27"/>
  <c r="R69" i="27"/>
  <c r="R68" i="27"/>
  <c r="R67" i="27"/>
  <c r="R66" i="27"/>
  <c r="R65" i="27"/>
  <c r="R64" i="27"/>
  <c r="R63" i="27"/>
  <c r="R62" i="27"/>
  <c r="R61" i="27"/>
  <c r="R60" i="27"/>
  <c r="R59" i="27"/>
  <c r="R58" i="27"/>
  <c r="R57" i="27"/>
  <c r="R56" i="27"/>
  <c r="R55" i="27"/>
  <c r="R54" i="27"/>
  <c r="R53" i="27"/>
  <c r="R52" i="27"/>
  <c r="R51" i="27"/>
  <c r="R50" i="27"/>
  <c r="R49" i="27"/>
  <c r="R48" i="27"/>
  <c r="R47" i="27"/>
  <c r="R46" i="27"/>
  <c r="R45" i="27"/>
  <c r="R44" i="27"/>
  <c r="R43" i="27"/>
  <c r="R42" i="27"/>
  <c r="R41" i="27"/>
  <c r="R40" i="27"/>
  <c r="R39" i="27"/>
  <c r="R38" i="27"/>
  <c r="R37"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9" i="27"/>
  <c r="R8" i="27"/>
  <c r="R7" i="27"/>
  <c r="R6" i="27"/>
  <c r="Y1088" i="26"/>
  <c r="Y1087" i="26"/>
  <c r="Y1086" i="26"/>
  <c r="Y1085" i="26"/>
  <c r="Y1084" i="26"/>
  <c r="Y1083" i="26"/>
  <c r="Y1082" i="26"/>
  <c r="Y1081" i="26"/>
  <c r="Y1080" i="26"/>
  <c r="Y1079" i="26"/>
  <c r="Y1078" i="26"/>
  <c r="Y1077" i="26"/>
  <c r="Y1076" i="26"/>
  <c r="Y1075" i="26"/>
  <c r="Y1074" i="26"/>
  <c r="Y1073" i="26"/>
  <c r="Y1072" i="26"/>
  <c r="Y1071" i="26"/>
  <c r="Y1070" i="26"/>
  <c r="Y1069" i="26"/>
  <c r="Y1068" i="26"/>
  <c r="Y1067" i="26"/>
  <c r="Y1066" i="26"/>
  <c r="Y1065" i="26"/>
  <c r="Y1064" i="26"/>
  <c r="Y1063" i="26"/>
  <c r="Y1062" i="26"/>
  <c r="Y1061" i="26"/>
  <c r="Y1060" i="26"/>
  <c r="Y1059" i="26"/>
  <c r="Y1058" i="26"/>
  <c r="Y1057" i="26"/>
  <c r="Y1056" i="26"/>
  <c r="Y1055" i="26"/>
  <c r="Y1054" i="26"/>
  <c r="Y1053" i="26"/>
  <c r="Y1052" i="26"/>
  <c r="Y1051" i="26"/>
  <c r="Y1050" i="26"/>
  <c r="Y1049" i="26"/>
  <c r="Y1048" i="26"/>
  <c r="Y1047" i="26"/>
  <c r="Y1046" i="26"/>
  <c r="Y1045" i="26"/>
  <c r="Y1044" i="26"/>
  <c r="Y1043" i="26"/>
  <c r="Y1042" i="26"/>
  <c r="Y1041" i="26"/>
  <c r="Y1040" i="26"/>
  <c r="Y1039" i="26"/>
  <c r="Y1038" i="26"/>
  <c r="Y1037" i="26"/>
  <c r="Y1036" i="26"/>
  <c r="Y1035" i="26"/>
  <c r="Y1034" i="26"/>
  <c r="Y1033" i="26"/>
  <c r="Y1032" i="26"/>
  <c r="Y1031" i="26"/>
  <c r="Y1030" i="26"/>
  <c r="Y1029" i="26"/>
  <c r="Y1028" i="26"/>
  <c r="Y1027" i="26"/>
  <c r="Y1026" i="26"/>
  <c r="Y1025" i="26"/>
  <c r="Y1024" i="26"/>
  <c r="Y1023" i="26"/>
  <c r="Y1022" i="26"/>
  <c r="Y1021" i="26"/>
  <c r="Y1020" i="26"/>
  <c r="Y1019" i="26"/>
  <c r="Y1018" i="26"/>
  <c r="Y1017" i="26"/>
  <c r="Y1016" i="26"/>
  <c r="Y1015" i="26"/>
  <c r="Y1014" i="26"/>
  <c r="Y1013" i="26"/>
  <c r="Y1012" i="26"/>
  <c r="Y1011" i="26"/>
  <c r="Y1010" i="26"/>
  <c r="Y1009" i="26"/>
  <c r="Y1008" i="26"/>
  <c r="Y1007" i="26"/>
  <c r="Y1006" i="26"/>
  <c r="Y1005" i="26"/>
  <c r="Y1004" i="26"/>
  <c r="Y1003" i="26"/>
  <c r="Y1002" i="26"/>
  <c r="Y1001" i="26"/>
  <c r="Y1000" i="26"/>
  <c r="Y999" i="26"/>
  <c r="Y998" i="26"/>
  <c r="Y995" i="26"/>
  <c r="Y994" i="26"/>
  <c r="Y993" i="26"/>
  <c r="Y992" i="26"/>
  <c r="Y991" i="26"/>
  <c r="Y990" i="26"/>
  <c r="Y989" i="26"/>
  <c r="Y988" i="26"/>
  <c r="Y985" i="26"/>
  <c r="Y984" i="26"/>
  <c r="Y983" i="26"/>
  <c r="Y982" i="26"/>
  <c r="Y981" i="26"/>
  <c r="Y980" i="26"/>
  <c r="Y979" i="26"/>
  <c r="Y978" i="26"/>
  <c r="Y977" i="26"/>
  <c r="Y976" i="26"/>
  <c r="Y975" i="26"/>
  <c r="Y974" i="26"/>
  <c r="Y973" i="26"/>
  <c r="Y972" i="26"/>
  <c r="Y971" i="26"/>
  <c r="Y970" i="26"/>
  <c r="Y969" i="26"/>
  <c r="Y968" i="26"/>
  <c r="Y967" i="26"/>
  <c r="Y966" i="26"/>
  <c r="Y965" i="26"/>
  <c r="Y964" i="26"/>
  <c r="Y963" i="26"/>
  <c r="Y962" i="26"/>
  <c r="Y961" i="26"/>
  <c r="Y960" i="26"/>
  <c r="Y959" i="26"/>
  <c r="Y958" i="26"/>
  <c r="Y957" i="26"/>
  <c r="Y956" i="26"/>
  <c r="Y955" i="26"/>
  <c r="Y954" i="26"/>
  <c r="Y953" i="26"/>
  <c r="Y952" i="26"/>
  <c r="Y951" i="26"/>
  <c r="Y950" i="26"/>
  <c r="Y949" i="26"/>
  <c r="Y948" i="26"/>
  <c r="Y947" i="26"/>
  <c r="Y946" i="26"/>
  <c r="Y945" i="26"/>
  <c r="Y944" i="26"/>
  <c r="Y943" i="26"/>
  <c r="Y942" i="26"/>
  <c r="Y941" i="26"/>
  <c r="Y940" i="26"/>
  <c r="Y939" i="26"/>
  <c r="Y938" i="26"/>
  <c r="Y937" i="26"/>
  <c r="Y936" i="26"/>
  <c r="Y935" i="26"/>
  <c r="Y934" i="26"/>
  <c r="Y933" i="26"/>
  <c r="Y932" i="26"/>
  <c r="Y931" i="26"/>
  <c r="Y930" i="26"/>
  <c r="Y929" i="26"/>
  <c r="Y928" i="26"/>
  <c r="Y927" i="26"/>
  <c r="Y926" i="26"/>
  <c r="Y925" i="26"/>
  <c r="Y924" i="26"/>
  <c r="Y923" i="26"/>
  <c r="Y922" i="26"/>
  <c r="Y921" i="26"/>
  <c r="Y920" i="26"/>
  <c r="Y919" i="26"/>
  <c r="Y918" i="26"/>
  <c r="Y917" i="26"/>
  <c r="Y916" i="26"/>
  <c r="Y915" i="26"/>
  <c r="Y914" i="26"/>
  <c r="Y913" i="26"/>
  <c r="Y912" i="26"/>
  <c r="Y911" i="26"/>
  <c r="Y910" i="26"/>
  <c r="Y909" i="26"/>
  <c r="Y908" i="26"/>
  <c r="Y907" i="26"/>
  <c r="Y906" i="26"/>
  <c r="Y905" i="26"/>
  <c r="Y904" i="26"/>
  <c r="Y903" i="26"/>
  <c r="Y902" i="26"/>
  <c r="Y901" i="26"/>
  <c r="Y900" i="26"/>
  <c r="Y899" i="26"/>
  <c r="Y898" i="26"/>
  <c r="Y897" i="26"/>
  <c r="Y896" i="26"/>
  <c r="Y895" i="26"/>
  <c r="Y894" i="26"/>
  <c r="Y893" i="26"/>
  <c r="Y892" i="26"/>
  <c r="Y891" i="26"/>
  <c r="Y890" i="26"/>
  <c r="Y889" i="26"/>
  <c r="Y888" i="26"/>
  <c r="W888" i="26"/>
  <c r="Y887" i="26"/>
  <c r="W887" i="26"/>
  <c r="Y886" i="26"/>
  <c r="W886" i="26"/>
  <c r="Y885" i="26"/>
  <c r="Y884" i="26"/>
  <c r="Y883" i="26"/>
  <c r="Y882" i="26"/>
  <c r="Y881" i="26"/>
  <c r="Y880" i="26"/>
  <c r="Y879" i="26"/>
  <c r="Y878" i="26"/>
  <c r="Y877" i="26"/>
  <c r="Y876" i="26"/>
  <c r="Y875" i="26"/>
  <c r="Y874" i="26"/>
  <c r="Y873" i="26"/>
  <c r="Y872" i="26"/>
  <c r="Y871" i="26"/>
  <c r="Y870" i="26"/>
  <c r="Y869" i="26"/>
  <c r="Y868" i="26"/>
  <c r="Y867" i="26"/>
  <c r="Y866" i="26"/>
  <c r="Y865" i="26"/>
  <c r="Y864" i="26"/>
  <c r="Y863" i="26"/>
  <c r="Y862" i="26"/>
  <c r="Y861" i="26"/>
  <c r="Y860" i="26"/>
  <c r="Y859" i="26"/>
  <c r="Y858" i="26"/>
  <c r="Y857" i="26"/>
  <c r="Y856" i="26"/>
  <c r="Y855" i="26"/>
  <c r="Y854" i="26"/>
  <c r="Y853" i="26"/>
  <c r="Y852" i="26"/>
  <c r="Y851" i="26"/>
  <c r="Y850" i="26"/>
  <c r="Y849" i="26"/>
  <c r="Y848" i="26"/>
  <c r="Y847" i="26"/>
  <c r="Y846" i="26"/>
  <c r="Y845" i="26"/>
  <c r="Y844" i="26"/>
  <c r="Y843" i="26"/>
  <c r="Y842" i="26"/>
  <c r="Y841" i="26"/>
  <c r="Y840" i="26"/>
  <c r="Y839" i="26"/>
  <c r="Y838" i="26"/>
  <c r="Y792" i="26"/>
  <c r="Y791" i="26"/>
  <c r="Y790" i="26"/>
  <c r="Y789" i="26"/>
  <c r="Y788" i="26"/>
  <c r="Y787" i="26"/>
  <c r="Y786" i="26"/>
  <c r="Y785" i="26"/>
  <c r="Y784" i="26"/>
  <c r="Y783" i="26"/>
  <c r="Y782" i="26"/>
  <c r="Y781" i="26"/>
  <c r="Y780" i="26"/>
  <c r="Y779" i="26"/>
  <c r="Y778" i="26"/>
  <c r="Y777" i="26"/>
  <c r="Y776" i="26"/>
  <c r="Y775" i="26"/>
  <c r="Y774" i="26"/>
  <c r="Y773" i="26"/>
  <c r="Y772" i="26"/>
  <c r="Y771" i="26"/>
  <c r="Y770" i="26"/>
  <c r="Y769" i="26"/>
  <c r="Y768" i="26"/>
  <c r="Y767" i="26"/>
  <c r="Y766" i="26"/>
  <c r="Y765" i="26"/>
  <c r="Y764" i="26"/>
  <c r="Y763" i="26"/>
  <c r="Y762" i="26"/>
  <c r="Y761" i="26"/>
  <c r="Y760" i="26"/>
  <c r="Y759" i="26"/>
  <c r="Y758" i="26"/>
  <c r="Y757" i="26"/>
  <c r="Y756" i="26"/>
  <c r="Y755" i="26"/>
  <c r="Y754" i="26"/>
  <c r="Y753" i="26"/>
  <c r="Y752" i="26"/>
  <c r="Y751" i="26"/>
  <c r="Y750" i="26"/>
  <c r="Y749" i="26"/>
  <c r="Y748" i="26"/>
  <c r="Y747" i="26"/>
  <c r="Y746" i="26"/>
  <c r="Y745" i="26"/>
  <c r="Y744" i="26"/>
  <c r="Y743" i="26"/>
  <c r="Y742" i="26"/>
  <c r="Y741" i="26"/>
  <c r="Y740" i="26"/>
  <c r="Y739" i="26"/>
  <c r="Y738" i="26"/>
  <c r="Y737" i="26"/>
  <c r="Y736" i="26"/>
  <c r="Y735" i="26"/>
  <c r="Y734" i="26"/>
  <c r="Y733" i="26"/>
  <c r="Y732" i="26"/>
  <c r="Y731" i="26"/>
  <c r="Y730" i="26"/>
  <c r="Y729" i="26"/>
  <c r="Y728" i="26"/>
  <c r="Y727" i="26"/>
  <c r="Y572" i="26"/>
  <c r="Y571" i="26"/>
  <c r="Y570" i="26"/>
  <c r="Y569" i="26"/>
  <c r="Y568" i="26"/>
  <c r="Y567" i="26"/>
  <c r="Y566" i="26"/>
  <c r="Y565" i="26"/>
  <c r="Y564" i="26"/>
  <c r="Y563" i="26"/>
  <c r="Y562" i="26"/>
  <c r="Y561" i="26"/>
  <c r="Y560" i="26"/>
  <c r="Y559" i="26"/>
  <c r="Y558" i="26"/>
  <c r="Y557" i="26"/>
  <c r="Y556" i="26"/>
  <c r="Y555" i="26"/>
  <c r="Y554" i="26"/>
  <c r="Y553" i="26"/>
  <c r="Y552" i="26"/>
  <c r="Y551" i="26"/>
  <c r="Y550" i="26"/>
  <c r="Y549" i="26"/>
  <c r="Y548" i="26"/>
  <c r="Y547" i="26"/>
  <c r="Y545" i="26"/>
  <c r="Y544" i="26"/>
  <c r="Y543" i="26"/>
  <c r="Y542" i="26"/>
  <c r="Y541" i="26"/>
  <c r="Y540" i="26"/>
  <c r="Y539" i="26"/>
  <c r="Y538" i="26"/>
  <c r="Y537" i="26"/>
  <c r="Y536" i="26"/>
  <c r="Y535" i="26"/>
  <c r="Y533" i="26"/>
  <c r="Y532" i="26"/>
  <c r="Y531" i="26"/>
  <c r="Y530" i="26"/>
  <c r="Y529" i="26"/>
  <c r="Y528" i="26"/>
  <c r="Y527" i="26"/>
  <c r="Y526" i="26"/>
  <c r="Y525" i="26"/>
  <c r="Y524" i="26"/>
  <c r="Y523" i="26"/>
  <c r="Y521" i="26"/>
  <c r="Y520" i="26"/>
  <c r="Y519" i="26"/>
  <c r="Y518" i="26"/>
  <c r="Y517" i="26"/>
  <c r="Y516" i="26"/>
  <c r="Y515" i="26"/>
  <c r="Y514" i="26"/>
  <c r="Y513" i="26"/>
  <c r="Y512" i="26"/>
  <c r="Y511" i="26"/>
  <c r="Y509" i="26"/>
  <c r="Y508" i="26"/>
  <c r="Y507" i="26"/>
  <c r="Y506" i="26"/>
  <c r="Y505" i="26"/>
  <c r="Y504" i="26"/>
  <c r="Y503" i="26"/>
  <c r="Y502" i="26"/>
  <c r="Y501" i="26"/>
  <c r="Y500" i="26"/>
  <c r="Y499" i="26"/>
  <c r="Y498" i="26"/>
  <c r="Y497" i="26"/>
  <c r="Y496" i="26"/>
  <c r="Y495" i="26"/>
  <c r="Y494" i="26"/>
  <c r="Y493" i="26"/>
  <c r="Y492" i="26"/>
  <c r="Y491" i="26"/>
  <c r="Y490" i="26"/>
  <c r="Y489" i="26"/>
  <c r="Y488" i="26"/>
  <c r="Y487" i="26"/>
  <c r="Y486" i="26"/>
  <c r="Y485" i="26"/>
  <c r="Y484" i="26"/>
  <c r="Y483" i="26"/>
  <c r="Y482" i="26"/>
  <c r="Y481" i="26"/>
  <c r="Y480" i="26"/>
  <c r="Y479" i="26"/>
  <c r="Y477" i="26"/>
  <c r="Y476" i="26"/>
  <c r="Y475" i="26"/>
  <c r="Y474" i="26"/>
  <c r="Y473" i="26"/>
  <c r="Y472" i="26"/>
  <c r="Y471" i="26"/>
  <c r="Y470" i="26"/>
  <c r="Y469" i="26"/>
  <c r="Y468" i="26"/>
  <c r="Y467" i="26"/>
  <c r="Y465" i="26"/>
  <c r="Y464" i="26"/>
  <c r="Y463" i="26"/>
  <c r="Y462" i="26"/>
  <c r="Y461" i="26"/>
  <c r="Y460" i="26"/>
  <c r="Y459" i="26"/>
  <c r="Y458" i="26"/>
  <c r="Y457" i="26"/>
  <c r="Y456" i="26"/>
  <c r="Y455" i="26"/>
  <c r="Y453" i="26"/>
  <c r="Y452" i="26"/>
  <c r="Y451" i="26"/>
  <c r="Y450" i="26"/>
  <c r="Y449" i="26"/>
  <c r="Y448" i="26"/>
  <c r="Y447" i="26"/>
  <c r="Y446" i="26"/>
  <c r="Y445" i="26"/>
  <c r="Y444" i="26"/>
  <c r="Y443" i="26"/>
  <c r="Y442" i="26"/>
  <c r="Y441" i="26"/>
  <c r="Y440" i="26"/>
  <c r="Y439" i="26"/>
  <c r="Y438" i="26"/>
  <c r="Y437" i="26"/>
  <c r="Y436" i="26"/>
  <c r="Y435" i="26"/>
  <c r="Y434" i="26"/>
  <c r="Y433" i="26"/>
  <c r="Y432" i="26"/>
  <c r="Y431" i="26"/>
  <c r="Y430" i="26"/>
  <c r="Y429" i="26"/>
  <c r="Y428" i="26"/>
  <c r="Y427" i="26"/>
  <c r="Y426" i="26"/>
  <c r="Y425" i="26"/>
  <c r="Y424" i="26"/>
  <c r="Y423" i="26"/>
  <c r="Y422" i="26"/>
  <c r="Y421" i="26"/>
  <c r="Y420" i="26"/>
  <c r="Y419" i="26"/>
  <c r="Y418" i="26"/>
  <c r="Y417" i="26"/>
  <c r="Y416" i="26"/>
  <c r="Y415" i="26"/>
  <c r="Y414" i="26"/>
  <c r="Y413" i="26"/>
  <c r="Y412" i="26"/>
  <c r="Y411" i="26"/>
  <c r="Y410" i="26"/>
  <c r="Y409" i="26"/>
  <c r="Y408" i="26"/>
  <c r="Y407" i="26"/>
  <c r="Y406" i="26"/>
  <c r="Y405" i="26"/>
  <c r="Y404" i="26"/>
  <c r="Y403" i="26"/>
  <c r="Y402" i="26"/>
  <c r="Y401" i="26"/>
  <c r="Y400" i="26"/>
  <c r="Y399" i="26"/>
  <c r="Y398" i="26"/>
  <c r="Y397" i="26"/>
  <c r="Y396" i="26"/>
  <c r="Y395" i="26"/>
  <c r="Y394" i="26"/>
  <c r="Y393" i="26"/>
  <c r="Y392" i="26"/>
  <c r="Y391" i="26"/>
  <c r="Y390" i="26"/>
  <c r="Y389" i="26"/>
  <c r="Y388" i="26"/>
  <c r="Y387" i="26"/>
  <c r="Y386" i="26"/>
  <c r="Y385" i="26"/>
  <c r="Y384" i="26"/>
  <c r="Y383" i="26"/>
  <c r="Y382" i="26"/>
  <c r="Y381" i="26"/>
  <c r="Y380" i="26"/>
  <c r="Y379" i="26"/>
  <c r="Y378" i="26"/>
  <c r="Y377" i="26"/>
  <c r="Y376" i="26"/>
  <c r="Y375" i="26"/>
  <c r="Y374" i="26"/>
  <c r="Y373" i="26"/>
  <c r="Y372" i="26"/>
  <c r="Y371" i="26"/>
  <c r="Y370" i="26"/>
  <c r="Y369" i="26"/>
  <c r="Y368" i="26"/>
  <c r="Y367" i="26"/>
  <c r="Y366" i="26"/>
  <c r="Y365" i="26"/>
  <c r="Y364" i="26"/>
  <c r="Y363" i="26"/>
  <c r="Y362" i="26"/>
  <c r="Y361" i="26"/>
  <c r="Y360" i="26"/>
  <c r="Y359" i="26"/>
  <c r="Y358" i="26"/>
  <c r="Y357" i="26"/>
  <c r="Y356" i="26"/>
  <c r="Y355" i="26"/>
  <c r="Y354" i="26"/>
  <c r="Y353" i="26"/>
  <c r="Y352" i="26"/>
  <c r="Y351" i="26"/>
  <c r="Y350" i="26"/>
  <c r="Y349" i="26"/>
  <c r="Y348" i="26"/>
  <c r="Y347" i="26"/>
  <c r="Y346" i="26"/>
  <c r="Y345" i="26"/>
  <c r="Y344" i="26"/>
  <c r="Y343" i="26"/>
  <c r="Y342" i="26"/>
  <c r="Y341" i="26"/>
  <c r="Y340" i="26"/>
  <c r="Y339" i="26"/>
  <c r="Y338" i="26"/>
  <c r="Y337" i="26"/>
  <c r="Y336" i="26"/>
  <c r="Y335" i="26"/>
  <c r="Y334" i="26"/>
  <c r="Y333" i="26"/>
  <c r="Y332" i="26"/>
  <c r="Y331" i="26"/>
  <c r="Y330" i="26"/>
  <c r="Y329" i="26"/>
  <c r="Y328" i="26"/>
  <c r="Y327" i="26"/>
  <c r="Y326" i="26"/>
  <c r="Y325" i="26"/>
  <c r="Y324" i="26"/>
  <c r="Y323" i="26"/>
  <c r="Y322" i="26"/>
  <c r="Y274" i="26"/>
  <c r="Y273" i="26"/>
  <c r="Y272" i="26"/>
  <c r="Y271" i="26"/>
  <c r="Y270" i="26"/>
  <c r="Y269" i="26"/>
  <c r="Y268" i="26"/>
  <c r="Y267" i="26"/>
  <c r="Y266" i="26"/>
  <c r="Y265" i="26"/>
  <c r="Y264" i="26"/>
  <c r="Y263" i="26"/>
  <c r="Y262" i="26"/>
  <c r="Y261" i="26"/>
  <c r="Y260" i="26"/>
  <c r="Y259" i="26"/>
  <c r="Y258" i="26"/>
  <c r="Y257" i="26"/>
  <c r="Y256" i="26"/>
  <c r="Y255" i="26"/>
  <c r="Y254" i="26"/>
  <c r="Y253" i="26"/>
  <c r="Y252" i="26"/>
  <c r="Y250" i="26"/>
  <c r="Y249" i="26"/>
  <c r="Y248" i="26"/>
  <c r="Y247" i="26"/>
  <c r="Y246" i="26"/>
  <c r="Y245" i="26"/>
  <c r="Y244" i="26"/>
  <c r="Y243" i="26"/>
  <c r="Y242" i="26"/>
  <c r="Y241" i="26"/>
  <c r="Y240" i="26"/>
  <c r="Y239" i="26"/>
  <c r="Y238" i="26"/>
  <c r="Y237" i="26"/>
  <c r="Y236" i="26"/>
  <c r="Y235" i="26"/>
  <c r="Y234" i="26"/>
  <c r="Y233" i="26"/>
  <c r="Y232" i="26"/>
  <c r="Y231" i="26"/>
  <c r="Y230" i="26"/>
  <c r="Y229" i="26"/>
  <c r="Y228" i="26"/>
  <c r="Y227" i="26"/>
  <c r="Y226" i="26"/>
  <c r="Y225" i="26"/>
  <c r="Y224" i="26"/>
  <c r="Y223" i="26"/>
  <c r="Y222" i="26"/>
  <c r="Y221" i="26"/>
  <c r="Y220" i="26"/>
  <c r="Y219" i="26"/>
  <c r="Y218" i="26"/>
  <c r="Y217" i="26"/>
  <c r="Y216" i="26"/>
  <c r="Y215" i="26"/>
  <c r="Y214" i="26"/>
  <c r="Y213" i="26"/>
  <c r="Y212" i="26"/>
  <c r="Y211" i="26"/>
  <c r="Y210" i="26"/>
  <c r="Y209" i="26"/>
  <c r="Y208" i="26"/>
  <c r="Y207" i="26"/>
  <c r="Y206" i="26"/>
  <c r="Y205" i="26"/>
  <c r="Y204" i="26"/>
  <c r="Y203" i="26"/>
  <c r="Y202" i="26"/>
  <c r="Y201" i="26"/>
  <c r="Y200" i="26"/>
  <c r="Y199" i="26"/>
  <c r="Y198" i="26"/>
  <c r="Y197" i="26"/>
  <c r="Y196" i="26"/>
  <c r="Y195" i="26"/>
  <c r="Y194" i="26"/>
  <c r="Y193" i="26"/>
  <c r="Y192" i="26"/>
  <c r="Y191" i="26"/>
  <c r="Y190" i="26"/>
  <c r="Y189" i="26"/>
  <c r="Y188" i="26"/>
  <c r="Y187" i="26"/>
  <c r="Y186" i="26"/>
  <c r="Y185" i="26"/>
  <c r="Y184" i="26"/>
  <c r="Y183" i="26"/>
  <c r="Y182" i="26"/>
  <c r="Y181" i="26"/>
  <c r="Y180" i="26"/>
  <c r="Y179" i="26"/>
  <c r="Y178" i="26"/>
  <c r="Y177" i="26"/>
  <c r="Y176" i="26"/>
  <c r="Y175" i="26"/>
  <c r="Y174" i="26"/>
  <c r="Y173" i="26"/>
  <c r="Y172" i="26"/>
  <c r="Y171" i="26"/>
  <c r="Y170" i="26"/>
  <c r="Y169" i="26"/>
  <c r="Y168" i="26"/>
  <c r="Y167" i="26"/>
  <c r="Y166" i="26"/>
  <c r="Y165" i="26"/>
  <c r="Y164" i="26"/>
  <c r="Y163" i="26"/>
  <c r="Y162" i="26"/>
  <c r="Y161" i="26"/>
  <c r="Y160" i="26"/>
  <c r="Y159" i="26"/>
  <c r="Y158" i="26"/>
  <c r="Y157" i="26"/>
  <c r="Y156" i="26"/>
  <c r="Y155" i="26"/>
  <c r="Y154" i="26"/>
  <c r="Y153" i="26"/>
  <c r="Y152" i="26"/>
  <c r="Y151" i="26"/>
  <c r="Y150" i="26"/>
  <c r="Y149" i="26"/>
  <c r="Y148" i="26"/>
  <c r="Y147" i="26"/>
  <c r="Y146" i="26"/>
  <c r="Y145" i="26"/>
  <c r="Y144" i="26"/>
  <c r="Y143" i="26"/>
  <c r="Y142" i="26"/>
  <c r="Y141" i="26"/>
  <c r="Y140" i="26"/>
  <c r="Y139" i="26"/>
  <c r="Y138" i="26"/>
  <c r="Y137" i="26"/>
  <c r="Y136" i="26"/>
  <c r="Y135" i="26"/>
  <c r="Y134" i="26"/>
  <c r="Y133" i="26"/>
  <c r="Y132" i="26"/>
  <c r="Y131" i="26"/>
  <c r="Y130" i="26"/>
  <c r="Y129" i="26"/>
  <c r="Y128" i="26"/>
  <c r="Y127" i="26"/>
  <c r="Y126" i="26"/>
  <c r="Y125" i="26"/>
  <c r="Y124" i="26"/>
  <c r="Y123" i="26"/>
  <c r="Y122" i="26"/>
  <c r="Y121" i="26"/>
  <c r="Y120" i="26"/>
  <c r="Y119" i="26"/>
  <c r="Y118" i="26"/>
  <c r="Y117" i="26"/>
  <c r="Y116" i="26"/>
  <c r="Y115" i="26"/>
  <c r="Y114" i="26"/>
  <c r="Y113" i="26"/>
  <c r="Y112" i="26"/>
  <c r="Y111" i="26"/>
  <c r="Y110" i="26"/>
  <c r="Y109" i="26"/>
  <c r="Y108" i="26"/>
  <c r="Y107" i="26"/>
  <c r="Y106" i="26"/>
  <c r="Y105" i="26"/>
  <c r="Y104" i="26"/>
  <c r="Y103" i="26"/>
  <c r="Y102" i="26"/>
  <c r="Y101" i="26"/>
  <c r="Y100" i="26"/>
  <c r="Y99" i="26"/>
  <c r="Y98" i="26"/>
  <c r="Y97" i="26"/>
  <c r="Y96" i="26"/>
  <c r="Y95" i="26"/>
  <c r="Y94" i="26"/>
  <c r="Y93" i="26"/>
  <c r="Y92" i="26"/>
  <c r="Y91" i="26"/>
  <c r="Y90" i="26"/>
  <c r="Y89" i="26"/>
  <c r="Y88" i="26"/>
  <c r="Y87" i="26"/>
  <c r="Y86" i="26"/>
  <c r="Y85" i="26"/>
  <c r="Y84" i="26"/>
  <c r="Y83" i="26"/>
  <c r="Y82" i="26"/>
  <c r="Y81" i="26"/>
  <c r="Y80" i="26"/>
  <c r="Y79" i="26"/>
  <c r="Y78" i="26"/>
  <c r="Y77" i="26"/>
  <c r="Y76" i="26"/>
  <c r="Y69" i="26"/>
  <c r="Y68" i="26"/>
  <c r="Y64" i="26"/>
  <c r="Y63" i="26"/>
  <c r="Y62" i="26"/>
  <c r="Y61" i="26"/>
  <c r="Y60" i="26"/>
  <c r="Y59" i="26"/>
  <c r="Y58" i="26"/>
  <c r="Y57" i="26"/>
  <c r="Y56" i="26"/>
  <c r="Y55" i="26"/>
  <c r="Y54" i="26"/>
  <c r="Y53" i="26"/>
  <c r="Y52" i="26"/>
  <c r="Y51" i="26"/>
  <c r="Y50" i="26"/>
  <c r="Y49" i="26"/>
  <c r="Y48" i="26"/>
  <c r="Y47" i="26"/>
  <c r="Y46" i="26"/>
  <c r="Y45" i="26"/>
  <c r="Y44" i="26"/>
  <c r="Y43" i="26"/>
  <c r="Y42" i="26"/>
  <c r="Y41" i="26"/>
  <c r="Y40" i="26"/>
  <c r="Y39" i="26"/>
  <c r="Y38" i="26"/>
  <c r="Y37" i="26"/>
  <c r="Y36" i="26"/>
  <c r="Y35" i="26"/>
  <c r="Y34" i="26"/>
  <c r="Y33" i="26"/>
  <c r="Y32" i="26"/>
  <c r="Y31" i="26"/>
  <c r="Y30" i="26"/>
  <c r="Y29" i="26"/>
  <c r="Y28" i="26"/>
  <c r="Y27" i="26"/>
  <c r="Y26" i="26"/>
  <c r="Y25" i="26"/>
  <c r="Y24" i="26"/>
  <c r="Y23" i="26"/>
  <c r="Y22" i="26"/>
  <c r="Y21" i="26"/>
  <c r="Y20" i="26"/>
  <c r="Y19" i="26"/>
  <c r="Y18" i="26"/>
  <c r="Y17" i="26"/>
  <c r="Y16" i="26"/>
  <c r="Y15" i="26"/>
  <c r="Y14" i="26"/>
  <c r="Y13" i="26"/>
  <c r="Y12" i="26"/>
  <c r="Y11" i="26"/>
  <c r="Y10" i="26"/>
  <c r="Y9" i="26"/>
  <c r="Y8" i="26"/>
  <c r="Y7" i="26"/>
  <c r="Q43" i="9"/>
  <c r="P43" i="9"/>
  <c r="Q42" i="9"/>
  <c r="P42" i="9"/>
  <c r="Q33" i="9"/>
  <c r="P33" i="9"/>
  <c r="Q32" i="9"/>
  <c r="P32" i="9"/>
  <c r="Q31" i="9"/>
  <c r="P31" i="9"/>
  <c r="U44" i="25"/>
  <c r="T44" i="25"/>
  <c r="S44" i="25"/>
  <c r="R44" i="25"/>
  <c r="Q44" i="25"/>
  <c r="P44" i="25"/>
  <c r="O44" i="25"/>
  <c r="N44" i="25"/>
  <c r="M44" i="25"/>
  <c r="L44" i="25"/>
  <c r="K44" i="25"/>
  <c r="J44" i="25"/>
  <c r="I44" i="25"/>
  <c r="U43" i="25"/>
  <c r="T43" i="25"/>
  <c r="S43" i="25"/>
  <c r="R43" i="25"/>
  <c r="Q43" i="25"/>
  <c r="P43" i="25"/>
  <c r="O43" i="25"/>
  <c r="N43" i="25"/>
  <c r="M43" i="25"/>
  <c r="L43" i="25"/>
  <c r="K43" i="25"/>
  <c r="J43" i="25"/>
  <c r="I43" i="25"/>
  <c r="U42" i="25"/>
  <c r="T42" i="25"/>
  <c r="S42" i="25"/>
  <c r="R42" i="25"/>
  <c r="Q42" i="25"/>
  <c r="P42" i="25"/>
  <c r="O42" i="25"/>
  <c r="N42" i="25"/>
  <c r="M42" i="25"/>
  <c r="L42" i="25"/>
  <c r="K42" i="25"/>
  <c r="J42" i="25"/>
  <c r="I42" i="25"/>
  <c r="O117" i="13"/>
  <c r="M117" i="13"/>
  <c r="L117" i="13"/>
  <c r="I117" i="13"/>
  <c r="H117" i="13"/>
  <c r="O116" i="13"/>
  <c r="M116" i="13"/>
  <c r="L116" i="13"/>
  <c r="I116" i="13"/>
  <c r="H116" i="13"/>
  <c r="H115" i="13"/>
  <c r="Q35" i="9"/>
  <c r="P35" i="9"/>
  <c r="H35" i="9"/>
  <c r="Q37" i="9"/>
  <c r="P37" i="9"/>
  <c r="H37" i="9"/>
  <c r="Q36" i="9"/>
  <c r="P36" i="9"/>
  <c r="H36" i="9"/>
  <c r="H121" i="13"/>
  <c r="V62" i="2"/>
  <c r="R109" i="2"/>
  <c r="Q109" i="2"/>
  <c r="I109" i="2"/>
  <c r="R111" i="3"/>
  <c r="P112" i="3"/>
  <c r="O110" i="3"/>
  <c r="G111" i="3"/>
  <c r="I64" i="4"/>
  <c r="R44" i="4"/>
  <c r="Q44" i="4"/>
  <c r="I44" i="4"/>
  <c r="R43" i="4"/>
  <c r="Q43" i="4"/>
  <c r="I43" i="4"/>
  <c r="I42" i="4"/>
  <c r="I41" i="4"/>
  <c r="I40" i="4"/>
  <c r="I39" i="4"/>
  <c r="I38" i="4"/>
  <c r="I37" i="4"/>
  <c r="I36" i="4"/>
  <c r="I35" i="4"/>
  <c r="I34" i="4"/>
  <c r="I33" i="4"/>
  <c r="I32" i="4"/>
  <c r="I30" i="4"/>
  <c r="I29" i="4"/>
  <c r="I28" i="4"/>
  <c r="I27" i="4"/>
  <c r="I26" i="4"/>
  <c r="I25" i="4"/>
  <c r="I24" i="4"/>
  <c r="I23" i="4"/>
  <c r="I22" i="4"/>
  <c r="I21" i="4"/>
  <c r="I20" i="4"/>
  <c r="I19" i="4"/>
  <c r="I18" i="4"/>
  <c r="I63" i="4" s="1"/>
  <c r="I17" i="4"/>
  <c r="I16" i="4"/>
  <c r="I61" i="4" s="1"/>
  <c r="I15" i="4"/>
  <c r="I14" i="4"/>
  <c r="I59" i="4" s="1"/>
  <c r="I13" i="4"/>
  <c r="I12" i="4"/>
  <c r="I57" i="4" s="1"/>
  <c r="I10" i="4"/>
  <c r="I55" i="4" s="1"/>
  <c r="R53" i="4"/>
  <c r="Q53" i="4"/>
  <c r="I9" i="4"/>
  <c r="Q55" i="4"/>
  <c r="I8" i="4"/>
  <c r="I53" i="4" s="1"/>
  <c r="R52" i="4"/>
  <c r="Q52" i="4"/>
  <c r="I7" i="4"/>
  <c r="U53" i="1"/>
  <c r="T53" i="1"/>
  <c r="S53" i="1"/>
  <c r="R53" i="1"/>
  <c r="Q53" i="1"/>
  <c r="P53" i="1"/>
  <c r="O53" i="1"/>
  <c r="N53" i="1"/>
  <c r="M53" i="1"/>
  <c r="L53" i="1"/>
  <c r="K53" i="1"/>
  <c r="J53" i="1"/>
  <c r="I53" i="1"/>
  <c r="U52" i="1"/>
  <c r="T52" i="1"/>
  <c r="S52" i="1"/>
  <c r="R52" i="1"/>
  <c r="Q52" i="1"/>
  <c r="P52" i="1"/>
  <c r="O52" i="1"/>
  <c r="N52" i="1"/>
  <c r="M52" i="1"/>
  <c r="L52" i="1"/>
  <c r="K52" i="1"/>
  <c r="J52" i="1"/>
  <c r="I52" i="1"/>
  <c r="U51" i="1"/>
  <c r="T51" i="1"/>
  <c r="S51" i="1"/>
  <c r="R51" i="1"/>
  <c r="Q51" i="1"/>
  <c r="P51" i="1"/>
  <c r="O51" i="1"/>
  <c r="N51" i="1"/>
  <c r="M51" i="1"/>
  <c r="L51" i="1"/>
  <c r="K51" i="1"/>
  <c r="J51" i="1"/>
  <c r="I51" i="1"/>
  <c r="U50" i="1"/>
  <c r="T50" i="1"/>
  <c r="S50" i="1"/>
  <c r="R50" i="1"/>
  <c r="Q50" i="1"/>
  <c r="P50" i="1"/>
  <c r="O50" i="1"/>
  <c r="N50" i="1"/>
  <c r="M50" i="1"/>
  <c r="L50" i="1"/>
  <c r="K50" i="1"/>
  <c r="J50" i="1"/>
  <c r="I50" i="1"/>
  <c r="U49" i="1"/>
  <c r="T49" i="1"/>
  <c r="S49" i="1"/>
  <c r="R49" i="1"/>
  <c r="Q49" i="1"/>
  <c r="P49" i="1"/>
  <c r="O49" i="1"/>
  <c r="N49" i="1"/>
  <c r="M49" i="1"/>
  <c r="L49" i="1"/>
  <c r="K49" i="1"/>
  <c r="J49" i="1"/>
  <c r="I49" i="1"/>
  <c r="U48" i="1"/>
  <c r="T48" i="1"/>
  <c r="S48" i="1"/>
  <c r="R48" i="1"/>
  <c r="Q48" i="1"/>
  <c r="P48" i="1"/>
  <c r="O48" i="1"/>
  <c r="N48" i="1"/>
  <c r="M48" i="1"/>
  <c r="L48" i="1"/>
  <c r="K48" i="1"/>
  <c r="J48" i="1"/>
  <c r="I48" i="1"/>
  <c r="U47" i="1"/>
  <c r="T47" i="1"/>
  <c r="S47" i="1"/>
  <c r="R47" i="1"/>
  <c r="Q47" i="1"/>
  <c r="P47" i="1"/>
  <c r="O47" i="1"/>
  <c r="N47" i="1"/>
  <c r="M47" i="1"/>
  <c r="L47" i="1"/>
  <c r="K47" i="1"/>
  <c r="J47" i="1"/>
  <c r="I47" i="1"/>
  <c r="U46" i="1"/>
  <c r="T46" i="1"/>
  <c r="S46" i="1"/>
  <c r="R46" i="1"/>
  <c r="Q46" i="1"/>
  <c r="P46" i="1"/>
  <c r="O46" i="1"/>
  <c r="N46" i="1"/>
  <c r="M46" i="1"/>
  <c r="L46" i="1"/>
  <c r="K46" i="1"/>
  <c r="J46" i="1"/>
  <c r="I46" i="1"/>
  <c r="U45" i="1"/>
  <c r="T45" i="1"/>
  <c r="S45" i="1"/>
  <c r="R45" i="1"/>
  <c r="Q45" i="1"/>
  <c r="P45" i="1"/>
  <c r="O45" i="1"/>
  <c r="N45" i="1"/>
  <c r="M45" i="1"/>
  <c r="L45" i="1"/>
  <c r="K45" i="1"/>
  <c r="J45" i="1"/>
  <c r="I45" i="1"/>
  <c r="U44" i="1"/>
  <c r="T44" i="1"/>
  <c r="S44" i="1"/>
  <c r="R44" i="1"/>
  <c r="Q44" i="1"/>
  <c r="P44" i="1"/>
  <c r="O44" i="1"/>
  <c r="N44" i="1"/>
  <c r="M44" i="1"/>
  <c r="L44" i="1"/>
  <c r="K44" i="1"/>
  <c r="J44" i="1"/>
  <c r="I44" i="1"/>
  <c r="U43" i="1"/>
  <c r="T43" i="1"/>
  <c r="S43" i="1"/>
  <c r="R43" i="1"/>
  <c r="Q43" i="1"/>
  <c r="P43" i="1"/>
  <c r="O43" i="1"/>
  <c r="N43" i="1"/>
  <c r="M43" i="1"/>
  <c r="L43" i="1"/>
  <c r="K43" i="1"/>
  <c r="J43" i="1"/>
  <c r="I43" i="1"/>
  <c r="U42" i="1"/>
  <c r="T42" i="1"/>
  <c r="S42" i="1"/>
  <c r="R42" i="1"/>
  <c r="Q42" i="1"/>
  <c r="P42" i="1"/>
  <c r="O42" i="1"/>
  <c r="N42" i="1"/>
  <c r="M42" i="1"/>
  <c r="L42" i="1"/>
  <c r="K42" i="1"/>
  <c r="J42" i="1"/>
  <c r="I42" i="1"/>
  <c r="U41" i="1"/>
  <c r="T41" i="1"/>
  <c r="S41" i="1"/>
  <c r="R41" i="1"/>
  <c r="Q41" i="1"/>
  <c r="P41" i="1"/>
  <c r="O41" i="1"/>
  <c r="N41" i="1"/>
  <c r="M41" i="1"/>
  <c r="L41" i="1"/>
  <c r="K41" i="1"/>
  <c r="J41" i="1"/>
  <c r="I41" i="1"/>
  <c r="U40" i="1"/>
  <c r="T40" i="1"/>
  <c r="S40" i="1"/>
  <c r="R40" i="1"/>
  <c r="Q40" i="1"/>
  <c r="P40" i="1"/>
  <c r="O40" i="1"/>
  <c r="N40" i="1"/>
  <c r="M40" i="1"/>
  <c r="L40" i="1"/>
  <c r="K40" i="1"/>
  <c r="J40" i="1"/>
  <c r="I40" i="1"/>
  <c r="U39" i="1"/>
  <c r="T39" i="1"/>
  <c r="S39" i="1"/>
  <c r="R39" i="1"/>
  <c r="Q39" i="1"/>
  <c r="P39" i="1"/>
  <c r="O39" i="1"/>
  <c r="N39" i="1"/>
  <c r="M39" i="1"/>
  <c r="L39" i="1"/>
  <c r="K39" i="1"/>
  <c r="J39" i="1"/>
  <c r="I39" i="1"/>
  <c r="U38" i="1"/>
  <c r="T38" i="1"/>
  <c r="S38" i="1"/>
  <c r="R38" i="1"/>
  <c r="Q38" i="1"/>
  <c r="P38" i="1"/>
  <c r="O38" i="1"/>
  <c r="N38" i="1"/>
  <c r="M38" i="1"/>
  <c r="L38" i="1"/>
  <c r="K38" i="1"/>
  <c r="J38" i="1"/>
  <c r="I38" i="1"/>
  <c r="U37" i="1"/>
  <c r="T37" i="1"/>
  <c r="S37" i="1"/>
  <c r="R37" i="1"/>
  <c r="Q37" i="1"/>
  <c r="P37" i="1"/>
  <c r="O37" i="1"/>
  <c r="N37" i="1"/>
  <c r="M37" i="1"/>
  <c r="L37" i="1"/>
  <c r="K37" i="1"/>
  <c r="J37" i="1"/>
  <c r="I37" i="1"/>
  <c r="U36" i="1"/>
  <c r="T36" i="1"/>
  <c r="S36" i="1"/>
  <c r="R36" i="1"/>
  <c r="Q36" i="1"/>
  <c r="P36" i="1"/>
  <c r="O36" i="1"/>
  <c r="N36" i="1"/>
  <c r="M36" i="1"/>
  <c r="L36" i="1"/>
  <c r="K36" i="1"/>
  <c r="J36" i="1"/>
  <c r="I36" i="1"/>
  <c r="U35" i="1"/>
  <c r="T35" i="1"/>
  <c r="S35" i="1"/>
  <c r="R35" i="1"/>
  <c r="Q35" i="1"/>
  <c r="P35" i="1"/>
  <c r="O35" i="1"/>
  <c r="N35" i="1"/>
  <c r="M35" i="1"/>
  <c r="L35" i="1"/>
  <c r="K35" i="1"/>
  <c r="J35" i="1"/>
  <c r="I35" i="1"/>
  <c r="U34" i="1"/>
  <c r="T34" i="1"/>
  <c r="S34" i="1"/>
  <c r="R34" i="1"/>
  <c r="Q34" i="1"/>
  <c r="P34" i="1"/>
  <c r="O34" i="1"/>
  <c r="N34" i="1"/>
  <c r="M34" i="1"/>
  <c r="L34" i="1"/>
  <c r="K34" i="1"/>
  <c r="J34" i="1"/>
  <c r="I34" i="1"/>
  <c r="U33" i="1"/>
  <c r="T33" i="1"/>
  <c r="S33" i="1"/>
  <c r="R33" i="1"/>
  <c r="Q33" i="1"/>
  <c r="P33" i="1"/>
  <c r="O33" i="1"/>
  <c r="N33" i="1"/>
  <c r="M33" i="1"/>
  <c r="L33" i="1"/>
  <c r="K33" i="1"/>
  <c r="J33" i="1"/>
  <c r="I33" i="1"/>
  <c r="U32" i="1"/>
  <c r="T32" i="1"/>
  <c r="S32" i="1"/>
  <c r="R32" i="1"/>
  <c r="Q32" i="1"/>
  <c r="P32" i="1"/>
  <c r="O32" i="1"/>
  <c r="N32" i="1"/>
  <c r="M32" i="1"/>
  <c r="L32" i="1"/>
  <c r="K32" i="1"/>
  <c r="J32" i="1"/>
  <c r="I32" i="1"/>
  <c r="U31" i="1"/>
  <c r="T31" i="1"/>
  <c r="S31" i="1"/>
  <c r="R31" i="1"/>
  <c r="Q31" i="1"/>
  <c r="P31" i="1"/>
  <c r="O31" i="1"/>
  <c r="N31" i="1"/>
  <c r="M31" i="1"/>
  <c r="L31" i="1"/>
  <c r="K31" i="1"/>
  <c r="J31" i="1"/>
  <c r="I31" i="1"/>
  <c r="U30" i="1"/>
  <c r="T30" i="1"/>
  <c r="S30" i="1"/>
  <c r="R30" i="1"/>
  <c r="Q30" i="1"/>
  <c r="P30" i="1"/>
  <c r="O30" i="1"/>
  <c r="N30" i="1"/>
  <c r="M30" i="1"/>
  <c r="L30" i="1"/>
  <c r="K30" i="1"/>
  <c r="J30" i="1"/>
  <c r="I30" i="1"/>
  <c r="U29" i="1"/>
  <c r="T29" i="1"/>
  <c r="S29" i="1"/>
  <c r="R29" i="1"/>
  <c r="Q29" i="1"/>
  <c r="P29" i="1"/>
  <c r="O29" i="1"/>
  <c r="N29" i="1"/>
  <c r="M29" i="1"/>
  <c r="L29" i="1"/>
  <c r="K29" i="1"/>
  <c r="J29" i="1"/>
  <c r="I29" i="1"/>
  <c r="U28" i="1"/>
  <c r="T28" i="1"/>
  <c r="S28" i="1"/>
  <c r="R28" i="1"/>
  <c r="Q28" i="1"/>
  <c r="P28" i="1"/>
  <c r="O28" i="1"/>
  <c r="N28" i="1"/>
  <c r="M28" i="1"/>
  <c r="L28" i="1"/>
  <c r="K28" i="1"/>
  <c r="J28" i="1"/>
  <c r="I28" i="1"/>
  <c r="U26" i="1"/>
  <c r="T26" i="1"/>
  <c r="S26" i="1"/>
  <c r="R26" i="1"/>
  <c r="Q26" i="1"/>
  <c r="P26" i="1"/>
  <c r="N26" i="1"/>
  <c r="M26" i="1"/>
  <c r="L26" i="1"/>
  <c r="I26" i="1"/>
  <c r="T23" i="1"/>
  <c r="S23" i="1"/>
  <c r="R23" i="1"/>
  <c r="Q23" i="1"/>
  <c r="P23" i="1"/>
  <c r="O23" i="1"/>
  <c r="L23" i="1"/>
  <c r="K23" i="1"/>
  <c r="J23" i="1"/>
  <c r="I23" i="1"/>
  <c r="U22" i="1"/>
  <c r="T22" i="1"/>
  <c r="R22" i="1"/>
  <c r="Q22" i="1"/>
  <c r="P22" i="1"/>
  <c r="O22" i="1"/>
  <c r="N22" i="1"/>
  <c r="M22" i="1"/>
  <c r="L22" i="1"/>
  <c r="K22" i="1"/>
  <c r="J22" i="1"/>
  <c r="I22" i="1"/>
  <c r="U21" i="1"/>
  <c r="T21" i="1"/>
  <c r="S21" i="1"/>
  <c r="R21" i="1"/>
  <c r="Q21" i="1"/>
  <c r="P21" i="1"/>
  <c r="O21" i="1"/>
  <c r="N21" i="1"/>
  <c r="M21" i="1"/>
  <c r="L21" i="1"/>
  <c r="K21" i="1"/>
  <c r="J21" i="1"/>
  <c r="I21" i="1"/>
  <c r="U20" i="1"/>
  <c r="T20" i="1"/>
  <c r="S20" i="1"/>
  <c r="R20" i="1"/>
  <c r="Q20" i="1"/>
  <c r="P20" i="1"/>
  <c r="O20" i="1"/>
  <c r="N20" i="1"/>
  <c r="M20" i="1"/>
  <c r="L20" i="1"/>
  <c r="K20" i="1"/>
  <c r="J20" i="1"/>
  <c r="I20" i="1"/>
  <c r="U19" i="1"/>
  <c r="T19" i="1"/>
  <c r="S19" i="1"/>
  <c r="R19" i="1"/>
  <c r="Q19" i="1"/>
  <c r="P19" i="1"/>
  <c r="O19" i="1"/>
  <c r="N19" i="1"/>
  <c r="M19" i="1"/>
  <c r="L19" i="1"/>
  <c r="K19" i="1"/>
  <c r="J19" i="1"/>
  <c r="I19" i="1"/>
  <c r="U18" i="1"/>
  <c r="T18" i="1"/>
  <c r="S18" i="1"/>
  <c r="R18" i="1"/>
  <c r="Q18" i="1"/>
  <c r="P18" i="1"/>
  <c r="O18" i="1"/>
  <c r="N18" i="1"/>
  <c r="M18" i="1"/>
  <c r="L18" i="1"/>
  <c r="K18" i="1"/>
  <c r="J18" i="1"/>
  <c r="I18" i="1"/>
  <c r="U17" i="1"/>
  <c r="T17" i="1"/>
  <c r="S17" i="1"/>
  <c r="R17" i="1"/>
  <c r="Q17" i="1"/>
  <c r="P17" i="1"/>
  <c r="O17" i="1"/>
  <c r="N17" i="1"/>
  <c r="M17" i="1"/>
  <c r="L17" i="1"/>
  <c r="K17" i="1"/>
  <c r="J17" i="1"/>
  <c r="I17" i="1"/>
  <c r="U16" i="1"/>
  <c r="T16" i="1"/>
  <c r="S16" i="1"/>
  <c r="R16" i="1"/>
  <c r="Q16" i="1"/>
  <c r="P16" i="1"/>
  <c r="O16" i="1"/>
  <c r="N16" i="1"/>
  <c r="M16" i="1"/>
  <c r="L16" i="1"/>
  <c r="K16" i="1"/>
  <c r="J16" i="1"/>
  <c r="I16" i="1"/>
  <c r="U15" i="1"/>
  <c r="T15" i="1"/>
  <c r="S15" i="1"/>
  <c r="R15" i="1"/>
  <c r="Q15" i="1"/>
  <c r="P15" i="1"/>
  <c r="O15" i="1"/>
  <c r="N15" i="1"/>
  <c r="M15" i="1"/>
  <c r="L15" i="1"/>
  <c r="K15" i="1"/>
  <c r="J15" i="1"/>
  <c r="I15" i="1"/>
  <c r="U14" i="1"/>
  <c r="T14" i="1"/>
  <c r="S14" i="1"/>
  <c r="R14" i="1"/>
  <c r="Q14" i="1"/>
  <c r="P14" i="1"/>
  <c r="O14" i="1"/>
  <c r="N14" i="1"/>
  <c r="M14" i="1"/>
  <c r="L14" i="1"/>
  <c r="K14" i="1"/>
  <c r="J14" i="1"/>
  <c r="I14" i="1"/>
  <c r="U13" i="1"/>
  <c r="T13" i="1"/>
  <c r="S13" i="1"/>
  <c r="R13" i="1"/>
  <c r="Q13" i="1"/>
  <c r="P13" i="1"/>
  <c r="O13" i="1"/>
  <c r="N13" i="1"/>
  <c r="M13" i="1"/>
  <c r="L13" i="1"/>
  <c r="K13" i="1"/>
  <c r="J13" i="1"/>
  <c r="I13" i="1"/>
  <c r="U12" i="1"/>
  <c r="T12" i="1"/>
  <c r="S12" i="1"/>
  <c r="R12" i="1"/>
  <c r="Q12" i="1"/>
  <c r="P12" i="1"/>
  <c r="O12" i="1"/>
  <c r="N12" i="1"/>
  <c r="M12" i="1"/>
  <c r="L12" i="1"/>
  <c r="K12" i="1"/>
  <c r="J12" i="1"/>
  <c r="I12" i="1"/>
  <c r="U11" i="1"/>
  <c r="T11" i="1"/>
  <c r="S11" i="1"/>
  <c r="R11" i="1"/>
  <c r="Q11" i="1"/>
  <c r="P11" i="1"/>
  <c r="O11" i="1"/>
  <c r="N11" i="1"/>
  <c r="M11" i="1"/>
  <c r="L11" i="1"/>
  <c r="K11" i="1"/>
  <c r="J11" i="1"/>
  <c r="I11" i="1"/>
  <c r="U10" i="1"/>
  <c r="T10" i="1"/>
  <c r="S10" i="1"/>
  <c r="R10" i="1"/>
  <c r="Q10" i="1"/>
  <c r="P10" i="1"/>
  <c r="O10" i="1"/>
  <c r="N10" i="1"/>
  <c r="M10" i="1"/>
  <c r="L10" i="1"/>
  <c r="K10" i="1"/>
  <c r="J10" i="1"/>
  <c r="I10" i="1"/>
  <c r="U9" i="1"/>
  <c r="T9" i="1"/>
  <c r="S9" i="1"/>
  <c r="R9" i="1"/>
  <c r="Q9" i="1"/>
  <c r="P9" i="1"/>
  <c r="O9" i="1"/>
  <c r="N9" i="1"/>
  <c r="M9" i="1"/>
  <c r="L9" i="1"/>
  <c r="K9" i="1"/>
  <c r="J9" i="1"/>
  <c r="I9" i="1"/>
  <c r="U8" i="1"/>
  <c r="T8" i="1"/>
  <c r="S8" i="1"/>
  <c r="R8" i="1"/>
  <c r="Q8" i="1"/>
  <c r="P8" i="1"/>
  <c r="O8" i="1"/>
  <c r="N8" i="1"/>
  <c r="M8" i="1"/>
  <c r="L8" i="1"/>
  <c r="K8" i="1"/>
  <c r="J8" i="1"/>
  <c r="I8" i="1"/>
  <c r="U7" i="1"/>
  <c r="T7" i="1"/>
  <c r="S7" i="1"/>
  <c r="R7" i="1"/>
  <c r="Q7" i="1"/>
  <c r="P7" i="1"/>
  <c r="O7" i="1"/>
  <c r="N7" i="1"/>
  <c r="M7" i="1"/>
  <c r="L7" i="1"/>
  <c r="K7" i="1"/>
  <c r="J7" i="1"/>
  <c r="I7" i="1"/>
  <c r="R62" i="4" l="1"/>
  <c r="Q63" i="4"/>
  <c r="K65" i="4"/>
  <c r="S65" i="4"/>
  <c r="O49" i="9"/>
  <c r="O62" i="4"/>
  <c r="J63" i="4"/>
  <c r="N63" i="4"/>
  <c r="R63" i="4"/>
  <c r="M64" i="4"/>
  <c r="Q64" i="4"/>
  <c r="U64" i="4"/>
  <c r="K66" i="4"/>
  <c r="O66" i="4"/>
  <c r="S66" i="4"/>
  <c r="R67" i="4"/>
  <c r="P25" i="9"/>
  <c r="O26" i="9"/>
  <c r="Q48" i="9"/>
  <c r="H49" i="9"/>
  <c r="P49" i="9"/>
  <c r="N66" i="4"/>
  <c r="Q67" i="4"/>
  <c r="H7" i="9"/>
  <c r="P11" i="9"/>
  <c r="O63" i="4"/>
  <c r="S63" i="4"/>
  <c r="J64" i="4"/>
  <c r="N64" i="4"/>
  <c r="R64" i="4"/>
  <c r="M65" i="4"/>
  <c r="Q65" i="4"/>
  <c r="U65" i="4"/>
  <c r="T66" i="4"/>
  <c r="Q25" i="9"/>
  <c r="H26" i="9"/>
  <c r="P26" i="9"/>
  <c r="O44" i="9"/>
  <c r="N48" i="9"/>
  <c r="Q49" i="9"/>
  <c r="T64" i="4"/>
  <c r="R66" i="4"/>
  <c r="O25" i="9"/>
  <c r="H48" i="9"/>
  <c r="P48" i="9"/>
  <c r="Q8" i="9"/>
  <c r="Q62" i="4"/>
  <c r="L63" i="4"/>
  <c r="T63" i="4"/>
  <c r="K64" i="4"/>
  <c r="O64" i="4"/>
  <c r="S64" i="4"/>
  <c r="J65" i="4"/>
  <c r="N65" i="4"/>
  <c r="R65" i="4"/>
  <c r="M66" i="4"/>
  <c r="Q66" i="4"/>
  <c r="U66" i="4"/>
  <c r="Q26" i="9"/>
  <c r="P44" i="9"/>
  <c r="O48" i="9"/>
  <c r="N49" i="9"/>
  <c r="H119" i="13"/>
  <c r="O120" i="13"/>
  <c r="O118" i="13"/>
  <c r="N118" i="13"/>
  <c r="M120" i="13"/>
  <c r="M118" i="13"/>
  <c r="L120" i="13"/>
  <c r="K120" i="13"/>
  <c r="K118" i="13"/>
  <c r="J118" i="13"/>
  <c r="I120" i="13"/>
  <c r="I118" i="13"/>
  <c r="O115" i="13"/>
  <c r="L115" i="13"/>
  <c r="J29" i="6"/>
  <c r="J33" i="6"/>
  <c r="J37" i="6"/>
  <c r="I119" i="13"/>
  <c r="M119" i="13"/>
  <c r="P7" i="13"/>
  <c r="P8" i="13"/>
  <c r="P9" i="13"/>
  <c r="P10" i="13"/>
  <c r="P11" i="13"/>
  <c r="P12" i="13"/>
  <c r="P13" i="13"/>
  <c r="P14" i="13"/>
  <c r="P15" i="13"/>
  <c r="P16" i="13"/>
  <c r="P17" i="13"/>
  <c r="P18" i="13"/>
  <c r="P19" i="13"/>
  <c r="J119" i="13"/>
  <c r="N1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L119" i="13"/>
  <c r="P46" i="13"/>
  <c r="P47" i="13"/>
  <c r="P52" i="13"/>
  <c r="P53" i="13"/>
  <c r="P55" i="13"/>
  <c r="P56" i="13"/>
  <c r="P57" i="13"/>
  <c r="P59" i="13"/>
  <c r="P60" i="13"/>
  <c r="P61" i="13"/>
  <c r="P62" i="13"/>
  <c r="P63" i="13"/>
  <c r="P64" i="13"/>
  <c r="P65" i="13"/>
  <c r="P66" i="13"/>
  <c r="P67" i="13"/>
  <c r="P68" i="13"/>
  <c r="P69" i="13"/>
  <c r="P70" i="13"/>
  <c r="P71" i="13"/>
  <c r="P73" i="13"/>
  <c r="P74" i="13"/>
  <c r="P75" i="13"/>
  <c r="P76" i="13"/>
  <c r="P77" i="13"/>
  <c r="P78"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U73" i="8"/>
  <c r="U77" i="8"/>
  <c r="U81" i="8"/>
  <c r="U85" i="8"/>
  <c r="U89" i="8"/>
  <c r="U93" i="8"/>
  <c r="U97" i="8"/>
  <c r="U101" i="8"/>
  <c r="U105" i="8"/>
  <c r="U109" i="8"/>
  <c r="U113" i="8"/>
  <c r="U72" i="8"/>
  <c r="U76" i="8"/>
  <c r="U80" i="8"/>
  <c r="U84" i="8"/>
  <c r="U88" i="8"/>
  <c r="U92" i="8"/>
  <c r="U96" i="8"/>
  <c r="U100" i="8"/>
  <c r="U104" i="8"/>
  <c r="U108" i="8"/>
  <c r="U112" i="8"/>
  <c r="U116" i="8"/>
  <c r="U74" i="8"/>
  <c r="U78" i="8"/>
  <c r="U82" i="8"/>
  <c r="U86" i="8"/>
  <c r="U90" i="8"/>
  <c r="U94" i="8"/>
  <c r="U98" i="8"/>
  <c r="U102" i="8"/>
  <c r="U106" i="8"/>
  <c r="U110" i="8"/>
  <c r="U114" i="8"/>
  <c r="U75" i="8"/>
  <c r="U79" i="8"/>
  <c r="U83" i="8"/>
  <c r="U87" i="8"/>
  <c r="U91" i="8"/>
  <c r="U95" i="8"/>
  <c r="U99" i="8"/>
  <c r="U103" i="8"/>
  <c r="U107" i="8"/>
  <c r="U111" i="8"/>
  <c r="U115" i="8"/>
  <c r="K60" i="4"/>
  <c r="O60" i="4"/>
  <c r="S60" i="4"/>
  <c r="U9" i="30"/>
  <c r="U13" i="30"/>
  <c r="U10" i="30"/>
  <c r="U27" i="30"/>
  <c r="U7" i="30"/>
  <c r="U11" i="30"/>
  <c r="U28" i="30"/>
  <c r="U8" i="30"/>
  <c r="U12" i="30"/>
  <c r="Q57" i="4"/>
  <c r="L60" i="4"/>
  <c r="T60" i="4"/>
  <c r="P59" i="4"/>
  <c r="T34" i="9"/>
  <c r="T32" i="3"/>
  <c r="T36" i="3"/>
  <c r="T40" i="3"/>
  <c r="T44" i="3"/>
  <c r="M57" i="4"/>
  <c r="U57" i="4"/>
  <c r="P60" i="4"/>
  <c r="Q56" i="4"/>
  <c r="Q58" i="4" s="1"/>
  <c r="M112" i="3"/>
  <c r="I44" i="9"/>
  <c r="M44" i="9"/>
  <c r="M59" i="4"/>
  <c r="U59" i="4"/>
  <c r="R56" i="4"/>
  <c r="Q59" i="4"/>
  <c r="I34" i="9"/>
  <c r="T33" i="3"/>
  <c r="T37" i="3"/>
  <c r="T41" i="3"/>
  <c r="T57" i="3"/>
  <c r="T61" i="3"/>
  <c r="T65" i="3"/>
  <c r="T69" i="3"/>
  <c r="T73" i="3"/>
  <c r="T77" i="3"/>
  <c r="T81" i="3"/>
  <c r="T85" i="3"/>
  <c r="T89" i="3"/>
  <c r="T93" i="3"/>
  <c r="T97" i="3"/>
  <c r="T101" i="3"/>
  <c r="U67" i="4"/>
  <c r="Q109" i="3"/>
  <c r="L62" i="4"/>
  <c r="P62" i="4"/>
  <c r="T62" i="4"/>
  <c r="K63" i="4"/>
  <c r="L66" i="4"/>
  <c r="P66" i="4"/>
  <c r="K67" i="4"/>
  <c r="O67" i="4"/>
  <c r="S67" i="4"/>
  <c r="P64" i="4"/>
  <c r="T30" i="3"/>
  <c r="T34" i="3"/>
  <c r="T38" i="3"/>
  <c r="T42" i="3"/>
  <c r="T31" i="3"/>
  <c r="T35" i="3"/>
  <c r="T39" i="3"/>
  <c r="T43" i="3"/>
  <c r="T58" i="3"/>
  <c r="T62" i="3"/>
  <c r="T66" i="3"/>
  <c r="T70" i="3"/>
  <c r="T74" i="3"/>
  <c r="T78" i="3"/>
  <c r="T82" i="3"/>
  <c r="T86" i="3"/>
  <c r="T90" i="3"/>
  <c r="T94" i="3"/>
  <c r="T98" i="3"/>
  <c r="T102" i="3"/>
  <c r="R57" i="4"/>
  <c r="Q60" i="4"/>
  <c r="T59" i="3"/>
  <c r="T63" i="3"/>
  <c r="T67" i="3"/>
  <c r="T71" i="3"/>
  <c r="T75" i="3"/>
  <c r="T79" i="3"/>
  <c r="T83" i="3"/>
  <c r="T87" i="3"/>
  <c r="T91" i="3"/>
  <c r="T95" i="3"/>
  <c r="T99" i="3"/>
  <c r="T103" i="3"/>
  <c r="T60" i="3"/>
  <c r="T64" i="3"/>
  <c r="T68" i="3"/>
  <c r="T72" i="3"/>
  <c r="T76" i="3"/>
  <c r="T80" i="3"/>
  <c r="T84" i="3"/>
  <c r="T88" i="3"/>
  <c r="T92" i="3"/>
  <c r="T96" i="3"/>
  <c r="T100" i="3"/>
  <c r="I107" i="2"/>
  <c r="M107" i="2"/>
  <c r="Q107" i="2"/>
  <c r="U107" i="2"/>
  <c r="M62" i="4"/>
  <c r="U62" i="4"/>
  <c r="P63" i="4"/>
  <c r="L112" i="2"/>
  <c r="P112" i="2"/>
  <c r="T112" i="2"/>
  <c r="I114" i="3"/>
  <c r="V10" i="2"/>
  <c r="V15" i="2"/>
  <c r="V16" i="2"/>
  <c r="V19" i="2"/>
  <c r="V20" i="2"/>
  <c r="V23" i="2"/>
  <c r="V24" i="2"/>
  <c r="K108" i="2"/>
  <c r="O108" i="2"/>
  <c r="S108" i="2"/>
  <c r="J109" i="2"/>
  <c r="N109" i="2"/>
  <c r="V28" i="2"/>
  <c r="V31" i="2"/>
  <c r="V32" i="2"/>
  <c r="V35" i="2"/>
  <c r="V40" i="2"/>
  <c r="V41" i="2"/>
  <c r="V44" i="2"/>
  <c r="V48" i="2"/>
  <c r="V50" i="2"/>
  <c r="V56" i="2"/>
  <c r="V58" i="2"/>
  <c r="V66" i="2"/>
  <c r="V70" i="2"/>
  <c r="V74" i="2"/>
  <c r="V75" i="2"/>
  <c r="V78" i="2"/>
  <c r="V79" i="2"/>
  <c r="J62" i="4"/>
  <c r="N62" i="4"/>
  <c r="M63" i="4"/>
  <c r="U63" i="4"/>
  <c r="L64" i="4"/>
  <c r="O65" i="4"/>
  <c r="J66" i="4"/>
  <c r="M67" i="4"/>
  <c r="R60" i="4"/>
  <c r="L52" i="4"/>
  <c r="P52" i="4"/>
  <c r="T52" i="4"/>
  <c r="J53" i="4"/>
  <c r="N53" i="4"/>
  <c r="P57" i="4"/>
  <c r="M52" i="4"/>
  <c r="U52" i="4"/>
  <c r="L56" i="4"/>
  <c r="T56" i="4"/>
  <c r="P56" i="4"/>
  <c r="N112" i="2"/>
  <c r="R112" i="2"/>
  <c r="S108" i="3"/>
  <c r="V84" i="2"/>
  <c r="V85" i="2"/>
  <c r="V88" i="2"/>
  <c r="V91" i="2"/>
  <c r="V94" i="2"/>
  <c r="V99" i="2"/>
  <c r="V100" i="2"/>
  <c r="V103" i="2"/>
  <c r="V104" i="2"/>
  <c r="M22" i="9"/>
  <c r="L44" i="9"/>
  <c r="T44" i="9"/>
  <c r="U61" i="8"/>
  <c r="U65" i="8"/>
  <c r="U9" i="10"/>
  <c r="U13" i="10"/>
  <c r="U17" i="10"/>
  <c r="U21" i="10"/>
  <c r="U25" i="10"/>
  <c r="U29" i="10"/>
  <c r="U33" i="10"/>
  <c r="U37" i="10"/>
  <c r="U41" i="10"/>
  <c r="U49" i="10"/>
  <c r="U53" i="10"/>
  <c r="U57" i="10"/>
  <c r="U17" i="11"/>
  <c r="U21" i="11"/>
  <c r="U25" i="11"/>
  <c r="U29" i="11"/>
  <c r="U33" i="11"/>
  <c r="U41" i="11"/>
  <c r="U49" i="11"/>
  <c r="U50" i="11"/>
  <c r="U62" i="11"/>
  <c r="U63" i="11"/>
  <c r="U70" i="11"/>
  <c r="U71" i="11"/>
  <c r="U78" i="11"/>
  <c r="U79" i="11"/>
  <c r="U86" i="11"/>
  <c r="U87" i="11"/>
  <c r="U94" i="11"/>
  <c r="U98" i="11"/>
  <c r="U106" i="11"/>
  <c r="U110" i="11"/>
  <c r="U114" i="11"/>
  <c r="V10" i="12"/>
  <c r="V14" i="12"/>
  <c r="V18" i="12"/>
  <c r="V22" i="12"/>
  <c r="V26" i="12"/>
  <c r="V30" i="12"/>
  <c r="V34" i="12"/>
  <c r="V40" i="12"/>
  <c r="V43" i="12"/>
  <c r="V49" i="12"/>
  <c r="V53" i="12"/>
  <c r="V57" i="12"/>
  <c r="V61" i="12"/>
  <c r="V65" i="12"/>
  <c r="V69" i="12"/>
  <c r="V73" i="12"/>
  <c r="V77" i="12"/>
  <c r="V81" i="12"/>
  <c r="V85" i="12"/>
  <c r="V89" i="12"/>
  <c r="V93" i="12"/>
  <c r="V97" i="12"/>
  <c r="V101" i="12"/>
  <c r="V105" i="12"/>
  <c r="V109" i="12"/>
  <c r="V113" i="12"/>
  <c r="V117" i="12"/>
  <c r="V121" i="12"/>
  <c r="V125" i="12"/>
  <c r="K56" i="4"/>
  <c r="O56" i="4"/>
  <c r="S56" i="4"/>
  <c r="V45" i="2"/>
  <c r="V71" i="2"/>
  <c r="P55" i="4"/>
  <c r="K113" i="3"/>
  <c r="V36" i="2"/>
  <c r="V63" i="2"/>
  <c r="U9" i="11"/>
  <c r="V12" i="1"/>
  <c r="U45" i="10"/>
  <c r="V22" i="1"/>
  <c r="V23" i="1"/>
  <c r="V29" i="1"/>
  <c r="V30" i="1"/>
  <c r="V33" i="1"/>
  <c r="V34" i="1"/>
  <c r="V37" i="1"/>
  <c r="J60" i="4"/>
  <c r="N60" i="4"/>
  <c r="R59" i="4"/>
  <c r="J109" i="3"/>
  <c r="N113" i="3"/>
  <c r="O105" i="3"/>
  <c r="Q111" i="2"/>
  <c r="O107" i="3"/>
  <c r="U8" i="5"/>
  <c r="U11" i="5"/>
  <c r="U12" i="5"/>
  <c r="U16" i="5"/>
  <c r="U19" i="5"/>
  <c r="U20" i="5"/>
  <c r="U27" i="5"/>
  <c r="U35" i="5"/>
  <c r="U43" i="5"/>
  <c r="U51" i="5"/>
  <c r="U59" i="5"/>
  <c r="U67" i="5"/>
  <c r="V13" i="25"/>
  <c r="V21" i="25"/>
  <c r="V29" i="25"/>
  <c r="V37" i="25"/>
  <c r="V41" i="25"/>
  <c r="T7" i="7"/>
  <c r="T10" i="7"/>
  <c r="T11" i="7"/>
  <c r="T14" i="7"/>
  <c r="T16" i="7"/>
  <c r="T19" i="7"/>
  <c r="T20" i="7"/>
  <c r="T23" i="7"/>
  <c r="T24" i="7"/>
  <c r="T28" i="7"/>
  <c r="T29" i="7"/>
  <c r="T32" i="7"/>
  <c r="T33" i="7"/>
  <c r="T36" i="7"/>
  <c r="T37" i="7"/>
  <c r="T42" i="7"/>
  <c r="T46" i="7"/>
  <c r="T50" i="7"/>
  <c r="T55" i="7"/>
  <c r="T59" i="7"/>
  <c r="T64" i="7"/>
  <c r="T68" i="7"/>
  <c r="T72" i="7"/>
  <c r="T77" i="7"/>
  <c r="T81" i="7"/>
  <c r="T85" i="7"/>
  <c r="T90" i="7"/>
  <c r="U7" i="8"/>
  <c r="U11" i="8"/>
  <c r="T67" i="4"/>
  <c r="K62" i="4"/>
  <c r="S62" i="4"/>
  <c r="U15" i="8"/>
  <c r="L65" i="4"/>
  <c r="P65" i="4"/>
  <c r="T65" i="4"/>
  <c r="J67" i="4"/>
  <c r="N67" i="4"/>
  <c r="V10" i="1"/>
  <c r="H111" i="3"/>
  <c r="O109" i="3"/>
  <c r="L9" i="9"/>
  <c r="K44" i="9"/>
  <c r="S44" i="9"/>
  <c r="U28" i="8"/>
  <c r="U33" i="8"/>
  <c r="U37" i="8"/>
  <c r="U43" i="8"/>
  <c r="U47" i="8"/>
  <c r="U51" i="8"/>
  <c r="U13" i="11"/>
  <c r="V13" i="1"/>
  <c r="V16" i="1"/>
  <c r="V17" i="1"/>
  <c r="V20" i="1"/>
  <c r="V26" i="1"/>
  <c r="V11" i="1"/>
  <c r="K9" i="9"/>
  <c r="L67" i="4"/>
  <c r="O11" i="9"/>
  <c r="P67" i="4"/>
  <c r="V14" i="1"/>
  <c r="V15" i="1"/>
  <c r="V18" i="1"/>
  <c r="V19" i="1"/>
  <c r="L121" i="13"/>
  <c r="N121" i="13"/>
  <c r="V67" i="2"/>
  <c r="V95" i="2"/>
  <c r="U57" i="8"/>
  <c r="V38" i="1"/>
  <c r="V41" i="1"/>
  <c r="V42" i="1"/>
  <c r="V45" i="1"/>
  <c r="V46" i="1"/>
  <c r="V49" i="1"/>
  <c r="V50" i="1"/>
  <c r="V53" i="1"/>
  <c r="M113" i="2"/>
  <c r="U113" i="2"/>
  <c r="L108" i="2"/>
  <c r="P108" i="2"/>
  <c r="T108" i="2"/>
  <c r="K109" i="2"/>
  <c r="O109" i="2"/>
  <c r="S109" i="2"/>
  <c r="U111" i="2"/>
  <c r="T7" i="3"/>
  <c r="T8" i="3"/>
  <c r="T11" i="3"/>
  <c r="T12" i="3"/>
  <c r="T15" i="3"/>
  <c r="T16" i="3"/>
  <c r="T19" i="3"/>
  <c r="T20" i="3"/>
  <c r="T27" i="3"/>
  <c r="T28" i="3"/>
  <c r="T46" i="3"/>
  <c r="T47" i="3"/>
  <c r="T51" i="3"/>
  <c r="T52" i="3"/>
  <c r="T55" i="3"/>
  <c r="T56" i="3"/>
  <c r="S105" i="3"/>
  <c r="S107" i="3"/>
  <c r="S109" i="3"/>
  <c r="G113" i="3"/>
  <c r="U24" i="5"/>
  <c r="U28" i="5"/>
  <c r="U32" i="5"/>
  <c r="U36" i="5"/>
  <c r="U40" i="5"/>
  <c r="U44" i="5"/>
  <c r="U48" i="5"/>
  <c r="U52" i="5"/>
  <c r="U56" i="5"/>
  <c r="U60" i="5"/>
  <c r="U64" i="5"/>
  <c r="U68" i="5"/>
  <c r="V10" i="25"/>
  <c r="V14" i="25"/>
  <c r="V18" i="25"/>
  <c r="V22" i="25"/>
  <c r="V26" i="25"/>
  <c r="V30" i="25"/>
  <c r="V34" i="25"/>
  <c r="V38" i="25"/>
  <c r="V42" i="25"/>
  <c r="V9" i="1"/>
  <c r="V7" i="2"/>
  <c r="V13" i="2"/>
  <c r="V14" i="2"/>
  <c r="V17" i="2"/>
  <c r="V18" i="2"/>
  <c r="V21" i="2"/>
  <c r="V22" i="2"/>
  <c r="V25" i="2"/>
  <c r="I108" i="2"/>
  <c r="M108" i="2"/>
  <c r="Q108" i="2"/>
  <c r="U108" i="2"/>
  <c r="K110" i="2"/>
  <c r="O110" i="2"/>
  <c r="S110" i="2"/>
  <c r="V29" i="2"/>
  <c r="V30" i="2"/>
  <c r="V33" i="2"/>
  <c r="V34" i="2"/>
  <c r="V37" i="2"/>
  <c r="V38" i="2"/>
  <c r="K112" i="2"/>
  <c r="O112" i="2"/>
  <c r="S112" i="2"/>
  <c r="V42" i="2"/>
  <c r="V43" i="2"/>
  <c r="V46" i="2"/>
  <c r="V47" i="2"/>
  <c r="V52" i="2"/>
  <c r="V54" i="2"/>
  <c r="V59" i="2"/>
  <c r="V61" i="2"/>
  <c r="V64" i="2"/>
  <c r="V65" i="2"/>
  <c r="V68" i="2"/>
  <c r="V69" i="2"/>
  <c r="V72" i="2"/>
  <c r="V73" i="2"/>
  <c r="V76" i="2"/>
  <c r="V77" i="2"/>
  <c r="V80" i="2"/>
  <c r="V83" i="2"/>
  <c r="V86" i="2"/>
  <c r="V87" i="2"/>
  <c r="V92" i="2"/>
  <c r="V93" i="2"/>
  <c r="V96" i="2"/>
  <c r="V97" i="2"/>
  <c r="V101" i="2"/>
  <c r="V102" i="2"/>
  <c r="V105" i="2"/>
  <c r="I111" i="2"/>
  <c r="I113" i="2"/>
  <c r="G105" i="3"/>
  <c r="G107" i="3"/>
  <c r="G109" i="3"/>
  <c r="O113" i="3"/>
  <c r="U25" i="5"/>
  <c r="U33" i="5"/>
  <c r="U41" i="5"/>
  <c r="U49" i="5"/>
  <c r="U57" i="5"/>
  <c r="U65" i="5"/>
  <c r="V11" i="25"/>
  <c r="V15" i="25"/>
  <c r="V23" i="25"/>
  <c r="V31" i="25"/>
  <c r="V39" i="25"/>
  <c r="T8" i="7"/>
  <c r="T9" i="7"/>
  <c r="T12" i="7"/>
  <c r="T13" i="7"/>
  <c r="T17" i="7"/>
  <c r="T18" i="7"/>
  <c r="T21" i="7"/>
  <c r="T22" i="7"/>
  <c r="T25" i="7"/>
  <c r="T26" i="7"/>
  <c r="T30" i="7"/>
  <c r="T31" i="7"/>
  <c r="T34" i="7"/>
  <c r="T35" i="7"/>
  <c r="T40" i="7"/>
  <c r="T44" i="7"/>
  <c r="T48" i="7"/>
  <c r="T53" i="7"/>
  <c r="T57" i="7"/>
  <c r="T61" i="7"/>
  <c r="T66" i="7"/>
  <c r="T70" i="7"/>
  <c r="T74" i="7"/>
  <c r="T79" i="7"/>
  <c r="T83" i="7"/>
  <c r="T88" i="7"/>
  <c r="T92" i="7"/>
  <c r="U9" i="8"/>
  <c r="U13" i="8"/>
  <c r="U17" i="8"/>
  <c r="V28" i="1"/>
  <c r="V31" i="1"/>
  <c r="V32" i="1"/>
  <c r="V35" i="1"/>
  <c r="V36" i="1"/>
  <c r="V39" i="1"/>
  <c r="V40" i="1"/>
  <c r="V43" i="1"/>
  <c r="V44" i="1"/>
  <c r="V47" i="1"/>
  <c r="V48" i="1"/>
  <c r="V51" i="1"/>
  <c r="V52" i="1"/>
  <c r="I31" i="9"/>
  <c r="M56" i="4"/>
  <c r="U56" i="4"/>
  <c r="J107" i="2"/>
  <c r="N107" i="2"/>
  <c r="R107" i="2"/>
  <c r="M109" i="2"/>
  <c r="U109" i="2"/>
  <c r="M111" i="2"/>
  <c r="Q113" i="2"/>
  <c r="T9" i="3"/>
  <c r="T10" i="3"/>
  <c r="T13" i="3"/>
  <c r="T14" i="3"/>
  <c r="T18" i="3"/>
  <c r="T21" i="3"/>
  <c r="T25" i="3"/>
  <c r="T26" i="3"/>
  <c r="T45" i="3"/>
  <c r="T49" i="3"/>
  <c r="T50" i="3"/>
  <c r="T53" i="3"/>
  <c r="T54" i="3"/>
  <c r="K105" i="3"/>
  <c r="K107" i="3"/>
  <c r="K109" i="3"/>
  <c r="S111" i="3"/>
  <c r="U10" i="5"/>
  <c r="U14" i="5"/>
  <c r="U18" i="5"/>
  <c r="U22" i="5"/>
  <c r="U26" i="5"/>
  <c r="U30" i="5"/>
  <c r="U34" i="5"/>
  <c r="U38" i="5"/>
  <c r="U42" i="5"/>
  <c r="U46" i="5"/>
  <c r="U50" i="5"/>
  <c r="U54" i="5"/>
  <c r="U58" i="5"/>
  <c r="U62" i="5"/>
  <c r="U66" i="5"/>
  <c r="V8" i="25"/>
  <c r="V12" i="25"/>
  <c r="V16" i="25"/>
  <c r="V20" i="25"/>
  <c r="V24" i="25"/>
  <c r="V28" i="25"/>
  <c r="V32" i="25"/>
  <c r="V36" i="25"/>
  <c r="V40" i="25"/>
  <c r="V44" i="25"/>
  <c r="T41" i="7"/>
  <c r="T45" i="7"/>
  <c r="T49" i="7"/>
  <c r="T54" i="7"/>
  <c r="T58" i="7"/>
  <c r="T62" i="7"/>
  <c r="T67" i="7"/>
  <c r="T71" i="7"/>
  <c r="T76" i="7"/>
  <c r="T80" i="7"/>
  <c r="T84" i="7"/>
  <c r="T89" i="7"/>
  <c r="T93" i="7"/>
  <c r="U10" i="8"/>
  <c r="U14" i="8"/>
  <c r="U18" i="8"/>
  <c r="U21" i="8"/>
  <c r="U25" i="8"/>
  <c r="U29" i="8"/>
  <c r="U34" i="8"/>
  <c r="U38" i="8"/>
  <c r="U44" i="8"/>
  <c r="U48" i="8"/>
  <c r="U52" i="8"/>
  <c r="U58" i="8"/>
  <c r="U62" i="8"/>
  <c r="U69" i="8"/>
  <c r="U14" i="10"/>
  <c r="U22" i="10"/>
  <c r="U30" i="10"/>
  <c r="U38" i="10"/>
  <c r="U42" i="10"/>
  <c r="U46" i="10"/>
  <c r="U50" i="10"/>
  <c r="U54" i="10"/>
  <c r="U58" i="10"/>
  <c r="U10" i="11"/>
  <c r="U14" i="11"/>
  <c r="U18" i="11"/>
  <c r="U22" i="11"/>
  <c r="U26" i="11"/>
  <c r="U30" i="11"/>
  <c r="U34" i="11"/>
  <c r="U35" i="11"/>
  <c r="U42" i="11"/>
  <c r="U43" i="11"/>
  <c r="U51" i="11"/>
  <c r="U64" i="11"/>
  <c r="U72" i="11"/>
  <c r="U80" i="11"/>
  <c r="U88" i="11"/>
  <c r="U99" i="11"/>
  <c r="U107" i="11"/>
  <c r="U115" i="11"/>
  <c r="V9" i="12"/>
  <c r="V13" i="12"/>
  <c r="V17" i="12"/>
  <c r="V21" i="12"/>
  <c r="V25" i="12"/>
  <c r="V29" i="12"/>
  <c r="V33" i="12"/>
  <c r="V39" i="12"/>
  <c r="V42" i="12"/>
  <c r="V48" i="12"/>
  <c r="V52" i="12"/>
  <c r="V56" i="12"/>
  <c r="V60" i="12"/>
  <c r="V64" i="12"/>
  <c r="V68" i="12"/>
  <c r="V72" i="12"/>
  <c r="V76" i="12"/>
  <c r="V80" i="12"/>
  <c r="V84" i="12"/>
  <c r="V88" i="12"/>
  <c r="V90" i="12"/>
  <c r="V92" i="12"/>
  <c r="V96" i="12"/>
  <c r="V100" i="12"/>
  <c r="V104" i="12"/>
  <c r="V108" i="12"/>
  <c r="V112" i="12"/>
  <c r="V116" i="12"/>
  <c r="V120" i="12"/>
  <c r="V124" i="12"/>
  <c r="V128" i="12"/>
  <c r="U26" i="8"/>
  <c r="U30" i="8"/>
  <c r="U35" i="8"/>
  <c r="U39" i="8"/>
  <c r="U45" i="8"/>
  <c r="U49" i="8"/>
  <c r="U53" i="8"/>
  <c r="U59" i="8"/>
  <c r="U63" i="8"/>
  <c r="L49" i="9"/>
  <c r="U7" i="10"/>
  <c r="U11" i="10"/>
  <c r="U15" i="10"/>
  <c r="U19" i="10"/>
  <c r="U23" i="10"/>
  <c r="U27" i="10"/>
  <c r="U31" i="10"/>
  <c r="U35" i="10"/>
  <c r="U39" i="10"/>
  <c r="U43" i="10"/>
  <c r="U47" i="10"/>
  <c r="U51" i="10"/>
  <c r="U55" i="10"/>
  <c r="U7" i="11"/>
  <c r="U11" i="11"/>
  <c r="U15" i="11"/>
  <c r="U19" i="11"/>
  <c r="U23" i="11"/>
  <c r="U27" i="11"/>
  <c r="U31" i="11"/>
  <c r="U39" i="11"/>
  <c r="U47" i="11"/>
  <c r="U60" i="11"/>
  <c r="U61" i="11"/>
  <c r="U68" i="11"/>
  <c r="U76" i="11"/>
  <c r="U84" i="11"/>
  <c r="U96" i="11"/>
  <c r="U100" i="11"/>
  <c r="U104" i="11"/>
  <c r="U108" i="11"/>
  <c r="U112" i="11"/>
  <c r="U116" i="11"/>
  <c r="V8" i="12"/>
  <c r="V12" i="12"/>
  <c r="V16" i="12"/>
  <c r="V20" i="12"/>
  <c r="V24" i="12"/>
  <c r="V28" i="12"/>
  <c r="V32" i="12"/>
  <c r="V38" i="12"/>
  <c r="V47" i="12"/>
  <c r="V51" i="12"/>
  <c r="V55" i="12"/>
  <c r="V59" i="12"/>
  <c r="V63" i="12"/>
  <c r="V67" i="12"/>
  <c r="V71" i="12"/>
  <c r="V75" i="12"/>
  <c r="V79" i="12"/>
  <c r="V83" i="12"/>
  <c r="V87" i="12"/>
  <c r="V91" i="12"/>
  <c r="V95" i="12"/>
  <c r="V99" i="12"/>
  <c r="V103" i="12"/>
  <c r="V107" i="12"/>
  <c r="V111" i="12"/>
  <c r="V115" i="12"/>
  <c r="V119" i="12"/>
  <c r="V123" i="12"/>
  <c r="V127" i="12"/>
  <c r="J44" i="9"/>
  <c r="N44" i="9"/>
  <c r="R44" i="9"/>
  <c r="U27" i="8"/>
  <c r="U32" i="8"/>
  <c r="U36" i="8"/>
  <c r="U42" i="8"/>
  <c r="U46" i="8"/>
  <c r="U50" i="8"/>
  <c r="U54" i="8"/>
  <c r="U56" i="8"/>
  <c r="U60" i="8"/>
  <c r="U64" i="8"/>
  <c r="U71" i="8"/>
  <c r="U8" i="10"/>
  <c r="U16" i="10"/>
  <c r="U24" i="10"/>
  <c r="U32" i="10"/>
  <c r="U36" i="10"/>
  <c r="U40" i="10"/>
  <c r="U44" i="10"/>
  <c r="U48" i="10"/>
  <c r="U52" i="10"/>
  <c r="U56" i="10"/>
  <c r="U8" i="11"/>
  <c r="U12" i="11"/>
  <c r="U16" i="11"/>
  <c r="U20" i="11"/>
  <c r="U24" i="11"/>
  <c r="U28" i="11"/>
  <c r="U32" i="11"/>
  <c r="U36" i="11"/>
  <c r="U37" i="11"/>
  <c r="U44" i="11"/>
  <c r="U45" i="11"/>
  <c r="U58" i="11"/>
  <c r="U66" i="11"/>
  <c r="U74" i="11"/>
  <c r="U82" i="11"/>
  <c r="U90" i="11"/>
  <c r="U97" i="11"/>
  <c r="U105" i="11"/>
  <c r="U113" i="11"/>
  <c r="V7" i="12"/>
  <c r="V11" i="12"/>
  <c r="V15" i="12"/>
  <c r="V19" i="12"/>
  <c r="V23" i="12"/>
  <c r="V27" i="12"/>
  <c r="V31" i="12"/>
  <c r="V37" i="12"/>
  <c r="V44" i="12"/>
  <c r="V50" i="12"/>
  <c r="V54" i="12"/>
  <c r="V58" i="12"/>
  <c r="V62" i="12"/>
  <c r="V66" i="12"/>
  <c r="V70" i="12"/>
  <c r="V74" i="12"/>
  <c r="V78" i="12"/>
  <c r="V82" i="12"/>
  <c r="V86" i="12"/>
  <c r="V94" i="12"/>
  <c r="V98" i="12"/>
  <c r="V102" i="12"/>
  <c r="V106" i="12"/>
  <c r="V110" i="12"/>
  <c r="V114" i="12"/>
  <c r="V118" i="12"/>
  <c r="V122" i="12"/>
  <c r="V126" i="12"/>
  <c r="V7" i="4"/>
  <c r="I11" i="4"/>
  <c r="I56" i="4" s="1"/>
  <c r="V12" i="4"/>
  <c r="V13" i="4"/>
  <c r="V16" i="4"/>
  <c r="V17" i="4"/>
  <c r="V20" i="4"/>
  <c r="V21" i="4"/>
  <c r="V24" i="4"/>
  <c r="V28" i="4"/>
  <c r="V29" i="4"/>
  <c r="V33" i="4"/>
  <c r="V34" i="4"/>
  <c r="V37" i="4"/>
  <c r="V38" i="4"/>
  <c r="V41" i="4"/>
  <c r="V42" i="4"/>
  <c r="L55" i="4"/>
  <c r="L57" i="4"/>
  <c r="T57" i="4"/>
  <c r="T58" i="4" s="1"/>
  <c r="Q54" i="4"/>
  <c r="V25" i="4"/>
  <c r="L53" i="4"/>
  <c r="P53" i="4"/>
  <c r="P54" i="4" s="1"/>
  <c r="T53" i="4"/>
  <c r="T54" i="4" s="1"/>
  <c r="K31" i="9"/>
  <c r="S32" i="9"/>
  <c r="L59" i="4"/>
  <c r="T59" i="4"/>
  <c r="K52" i="4"/>
  <c r="O52" i="4"/>
  <c r="S52" i="4"/>
  <c r="V9" i="4"/>
  <c r="M53" i="4"/>
  <c r="M54" i="4" s="1"/>
  <c r="U53" i="4"/>
  <c r="L42" i="9"/>
  <c r="T33" i="9"/>
  <c r="V14" i="4"/>
  <c r="V15" i="4"/>
  <c r="V18" i="4"/>
  <c r="V19" i="4"/>
  <c r="V22" i="4"/>
  <c r="V23" i="4"/>
  <c r="V26" i="4"/>
  <c r="V27" i="4"/>
  <c r="V30" i="4"/>
  <c r="V31" i="4"/>
  <c r="V32" i="4"/>
  <c r="V35" i="4"/>
  <c r="V36" i="4"/>
  <c r="V39" i="4"/>
  <c r="V40" i="4"/>
  <c r="V43" i="4"/>
  <c r="V44" i="4"/>
  <c r="T55" i="4"/>
  <c r="M60" i="4"/>
  <c r="M61" i="4" s="1"/>
  <c r="U60" i="4"/>
  <c r="I66" i="4"/>
  <c r="R54" i="4"/>
  <c r="J32" i="9"/>
  <c r="N42" i="9"/>
  <c r="R31" i="9"/>
  <c r="J55" i="4"/>
  <c r="N55" i="4"/>
  <c r="R55" i="4"/>
  <c r="J57" i="4"/>
  <c r="N57" i="4"/>
  <c r="J59" i="4"/>
  <c r="N59" i="4"/>
  <c r="I41" i="9"/>
  <c r="I40" i="9"/>
  <c r="I39" i="9"/>
  <c r="I38" i="9"/>
  <c r="H118" i="3"/>
  <c r="H116" i="3"/>
  <c r="H114" i="3"/>
  <c r="H117" i="3"/>
  <c r="H115" i="3"/>
  <c r="H113" i="3"/>
  <c r="M40" i="9"/>
  <c r="M38" i="9"/>
  <c r="M41" i="9"/>
  <c r="M39" i="9"/>
  <c r="L118" i="3"/>
  <c r="L116" i="3"/>
  <c r="L114" i="3"/>
  <c r="L117" i="3"/>
  <c r="L115" i="3"/>
  <c r="L113" i="3"/>
  <c r="Q39" i="9"/>
  <c r="Q41" i="9"/>
  <c r="Q40" i="9"/>
  <c r="Q38" i="9"/>
  <c r="P118" i="3"/>
  <c r="P116" i="3"/>
  <c r="P114" i="3"/>
  <c r="P117" i="3"/>
  <c r="P115" i="3"/>
  <c r="P113" i="3"/>
  <c r="V8" i="2"/>
  <c r="J125" i="13"/>
  <c r="J124" i="13"/>
  <c r="J122" i="13"/>
  <c r="J123" i="13"/>
  <c r="M125" i="13"/>
  <c r="M124" i="13"/>
  <c r="M122" i="13"/>
  <c r="M123" i="13"/>
  <c r="V26" i="2"/>
  <c r="K107" i="2"/>
  <c r="O107" i="2"/>
  <c r="S107" i="2"/>
  <c r="I110" i="2"/>
  <c r="M110" i="2"/>
  <c r="Q110" i="2"/>
  <c r="U110" i="2"/>
  <c r="K111" i="2"/>
  <c r="O111" i="2"/>
  <c r="S111" i="2"/>
  <c r="I112" i="2"/>
  <c r="M112" i="2"/>
  <c r="Q112" i="2"/>
  <c r="U112" i="2"/>
  <c r="K113" i="2"/>
  <c r="O113" i="2"/>
  <c r="S113" i="2"/>
  <c r="O121" i="13"/>
  <c r="J36" i="9"/>
  <c r="N36" i="9"/>
  <c r="R36" i="9"/>
  <c r="L37" i="9"/>
  <c r="T37" i="9"/>
  <c r="J35" i="9"/>
  <c r="N35" i="9"/>
  <c r="R35" i="9"/>
  <c r="G140" i="3"/>
  <c r="G138" i="3"/>
  <c r="G136" i="3"/>
  <c r="G134" i="3"/>
  <c r="G132" i="3"/>
  <c r="G130" i="3"/>
  <c r="G128" i="3"/>
  <c r="G126" i="3"/>
  <c r="G124" i="3"/>
  <c r="G122" i="3"/>
  <c r="G120" i="3"/>
  <c r="G141" i="3"/>
  <c r="G139" i="3"/>
  <c r="G137" i="3"/>
  <c r="G135" i="3"/>
  <c r="G133" i="3"/>
  <c r="G131" i="3"/>
  <c r="G129" i="3"/>
  <c r="G127" i="3"/>
  <c r="G125" i="3"/>
  <c r="G123" i="3"/>
  <c r="G121" i="3"/>
  <c r="G119" i="3"/>
  <c r="K140" i="3"/>
  <c r="K138" i="3"/>
  <c r="K136" i="3"/>
  <c r="K134" i="3"/>
  <c r="K132" i="3"/>
  <c r="K130" i="3"/>
  <c r="K128" i="3"/>
  <c r="K126" i="3"/>
  <c r="K124" i="3"/>
  <c r="K122" i="3"/>
  <c r="K120" i="3"/>
  <c r="K141" i="3"/>
  <c r="K139" i="3"/>
  <c r="K137" i="3"/>
  <c r="K135" i="3"/>
  <c r="K133" i="3"/>
  <c r="K131" i="3"/>
  <c r="K129" i="3"/>
  <c r="K127" i="3"/>
  <c r="K125" i="3"/>
  <c r="K123" i="3"/>
  <c r="K121" i="3"/>
  <c r="K119" i="3"/>
  <c r="O140" i="3"/>
  <c r="O138" i="3"/>
  <c r="O136" i="3"/>
  <c r="O134" i="3"/>
  <c r="O132" i="3"/>
  <c r="O130" i="3"/>
  <c r="O128" i="3"/>
  <c r="O126" i="3"/>
  <c r="O124" i="3"/>
  <c r="O122" i="3"/>
  <c r="O120" i="3"/>
  <c r="O141" i="3"/>
  <c r="O139" i="3"/>
  <c r="O137" i="3"/>
  <c r="O135" i="3"/>
  <c r="O133" i="3"/>
  <c r="O131" i="3"/>
  <c r="O129" i="3"/>
  <c r="O127" i="3"/>
  <c r="O125" i="3"/>
  <c r="O123" i="3"/>
  <c r="O121" i="3"/>
  <c r="O119" i="3"/>
  <c r="S140" i="3"/>
  <c r="S138" i="3"/>
  <c r="S136" i="3"/>
  <c r="S134" i="3"/>
  <c r="S132" i="3"/>
  <c r="S130" i="3"/>
  <c r="S128" i="3"/>
  <c r="S126" i="3"/>
  <c r="S124" i="3"/>
  <c r="S122" i="3"/>
  <c r="S120" i="3"/>
  <c r="S141" i="3"/>
  <c r="S139" i="3"/>
  <c r="S137" i="3"/>
  <c r="S135" i="3"/>
  <c r="S133" i="3"/>
  <c r="S131" i="3"/>
  <c r="S129" i="3"/>
  <c r="S127" i="3"/>
  <c r="S125" i="3"/>
  <c r="S123" i="3"/>
  <c r="S121" i="3"/>
  <c r="S119" i="3"/>
  <c r="G104" i="3"/>
  <c r="K104" i="3"/>
  <c r="O104" i="3"/>
  <c r="S104" i="3"/>
  <c r="I105" i="3"/>
  <c r="M105" i="3"/>
  <c r="Q105" i="3"/>
  <c r="G106" i="3"/>
  <c r="K106" i="3"/>
  <c r="O106" i="3"/>
  <c r="S106" i="3"/>
  <c r="I107" i="3"/>
  <c r="M107" i="3"/>
  <c r="Q107" i="3"/>
  <c r="G108" i="3"/>
  <c r="K108" i="3"/>
  <c r="O108" i="3"/>
  <c r="I109" i="3"/>
  <c r="M109" i="3"/>
  <c r="G110" i="3"/>
  <c r="K110" i="3"/>
  <c r="K111" i="3"/>
  <c r="P111" i="3"/>
  <c r="H112" i="3"/>
  <c r="R112" i="3"/>
  <c r="K115" i="13"/>
  <c r="K116" i="13"/>
  <c r="K117" i="13"/>
  <c r="V8" i="4"/>
  <c r="V10" i="4"/>
  <c r="I52" i="4"/>
  <c r="K53" i="4"/>
  <c r="O53" i="4"/>
  <c r="S53" i="4"/>
  <c r="I54" i="4"/>
  <c r="I67" i="4" s="1"/>
  <c r="K55" i="4"/>
  <c r="O55" i="4"/>
  <c r="S55" i="4"/>
  <c r="K57" i="4"/>
  <c r="O57" i="4"/>
  <c r="S57" i="4"/>
  <c r="I58" i="4"/>
  <c r="K59" i="4"/>
  <c r="K61" i="4" s="1"/>
  <c r="O59" i="4"/>
  <c r="S59" i="4"/>
  <c r="S61" i="4" s="1"/>
  <c r="I60" i="4"/>
  <c r="I62" i="4"/>
  <c r="J40" i="9"/>
  <c r="J38" i="9"/>
  <c r="J41" i="9"/>
  <c r="J39" i="9"/>
  <c r="I117" i="3"/>
  <c r="I115" i="3"/>
  <c r="I113" i="3"/>
  <c r="I111" i="3"/>
  <c r="I118" i="3"/>
  <c r="I116" i="3"/>
  <c r="N40" i="9"/>
  <c r="N38" i="9"/>
  <c r="N41" i="9"/>
  <c r="N39" i="9"/>
  <c r="M117" i="3"/>
  <c r="M115" i="3"/>
  <c r="M113" i="3"/>
  <c r="M111" i="3"/>
  <c r="M118" i="3"/>
  <c r="M116" i="3"/>
  <c r="M114" i="3"/>
  <c r="R40" i="9"/>
  <c r="R38" i="9"/>
  <c r="R41" i="9"/>
  <c r="R39" i="9"/>
  <c r="Q117" i="3"/>
  <c r="Q115" i="3"/>
  <c r="Q113" i="3"/>
  <c r="Q111" i="3"/>
  <c r="Q118" i="3"/>
  <c r="Q116" i="3"/>
  <c r="Q114" i="3"/>
  <c r="H122" i="13"/>
  <c r="H124" i="13"/>
  <c r="H125" i="13"/>
  <c r="H123" i="13"/>
  <c r="O123" i="13"/>
  <c r="O122" i="13"/>
  <c r="O125" i="13"/>
  <c r="O124" i="13"/>
  <c r="L107" i="2"/>
  <c r="P107" i="2"/>
  <c r="T107" i="2"/>
  <c r="J108" i="2"/>
  <c r="N108" i="2"/>
  <c r="R108" i="2"/>
  <c r="L109" i="2"/>
  <c r="P109" i="2"/>
  <c r="T109" i="2"/>
  <c r="J110" i="2"/>
  <c r="N110" i="2"/>
  <c r="R110" i="2"/>
  <c r="L111" i="2"/>
  <c r="P111" i="2"/>
  <c r="T111" i="2"/>
  <c r="J112" i="2"/>
  <c r="L113" i="2"/>
  <c r="P113" i="2"/>
  <c r="T113" i="2"/>
  <c r="I121" i="13"/>
  <c r="K121" i="13"/>
  <c r="T17" i="3"/>
  <c r="K36" i="9"/>
  <c r="O32" i="9"/>
  <c r="O36" i="9"/>
  <c r="S36" i="9"/>
  <c r="I37" i="9"/>
  <c r="I33" i="9"/>
  <c r="M37" i="9"/>
  <c r="M33" i="9"/>
  <c r="T23" i="3"/>
  <c r="K35" i="9"/>
  <c r="O35" i="9"/>
  <c r="O31" i="9"/>
  <c r="S35" i="9"/>
  <c r="H140" i="3"/>
  <c r="H138" i="3"/>
  <c r="H136" i="3"/>
  <c r="H134" i="3"/>
  <c r="H132" i="3"/>
  <c r="H130" i="3"/>
  <c r="H128" i="3"/>
  <c r="H126" i="3"/>
  <c r="H124" i="3"/>
  <c r="H122" i="3"/>
  <c r="H120" i="3"/>
  <c r="H141" i="3"/>
  <c r="H139" i="3"/>
  <c r="H137" i="3"/>
  <c r="H135" i="3"/>
  <c r="H133" i="3"/>
  <c r="H131" i="3"/>
  <c r="H129" i="3"/>
  <c r="H127" i="3"/>
  <c r="H125" i="3"/>
  <c r="H123" i="3"/>
  <c r="H121" i="3"/>
  <c r="H119" i="3"/>
  <c r="L140" i="3"/>
  <c r="L138" i="3"/>
  <c r="L136" i="3"/>
  <c r="L134" i="3"/>
  <c r="L132" i="3"/>
  <c r="L130" i="3"/>
  <c r="L128" i="3"/>
  <c r="L126" i="3"/>
  <c r="L124" i="3"/>
  <c r="L122" i="3"/>
  <c r="L120" i="3"/>
  <c r="L141" i="3"/>
  <c r="L139" i="3"/>
  <c r="L137" i="3"/>
  <c r="L135" i="3"/>
  <c r="L133" i="3"/>
  <c r="L131" i="3"/>
  <c r="L129" i="3"/>
  <c r="L127" i="3"/>
  <c r="L125" i="3"/>
  <c r="L123" i="3"/>
  <c r="L121" i="3"/>
  <c r="L119" i="3"/>
  <c r="P140" i="3"/>
  <c r="P138" i="3"/>
  <c r="P136" i="3"/>
  <c r="P134" i="3"/>
  <c r="P132" i="3"/>
  <c r="P130" i="3"/>
  <c r="P128" i="3"/>
  <c r="P126" i="3"/>
  <c r="P124" i="3"/>
  <c r="P122" i="3"/>
  <c r="P120" i="3"/>
  <c r="P141" i="3"/>
  <c r="P139" i="3"/>
  <c r="P137" i="3"/>
  <c r="P135" i="3"/>
  <c r="P133" i="3"/>
  <c r="P131" i="3"/>
  <c r="P129" i="3"/>
  <c r="P127" i="3"/>
  <c r="P125" i="3"/>
  <c r="P123" i="3"/>
  <c r="P121" i="3"/>
  <c r="P119" i="3"/>
  <c r="T29" i="3"/>
  <c r="H104" i="3"/>
  <c r="L104" i="3"/>
  <c r="P104" i="3"/>
  <c r="J105" i="3"/>
  <c r="N105" i="3"/>
  <c r="R105" i="3"/>
  <c r="H106" i="3"/>
  <c r="L106" i="3"/>
  <c r="P106" i="3"/>
  <c r="J107" i="3"/>
  <c r="N107" i="3"/>
  <c r="R107" i="3"/>
  <c r="H108" i="3"/>
  <c r="L108" i="3"/>
  <c r="P108" i="3"/>
  <c r="N109" i="3"/>
  <c r="R109" i="3"/>
  <c r="H110" i="3"/>
  <c r="L110" i="3"/>
  <c r="P110" i="3"/>
  <c r="L111" i="3"/>
  <c r="I112" i="3"/>
  <c r="N112" i="3"/>
  <c r="J52" i="4"/>
  <c r="N52" i="4"/>
  <c r="J56" i="4"/>
  <c r="N56" i="4"/>
  <c r="K39" i="9"/>
  <c r="K41" i="9"/>
  <c r="K40" i="9"/>
  <c r="K38" i="9"/>
  <c r="J117" i="3"/>
  <c r="J115" i="3"/>
  <c r="J118" i="3"/>
  <c r="J116" i="3"/>
  <c r="J114" i="3"/>
  <c r="O41" i="9"/>
  <c r="O38" i="9"/>
  <c r="O39" i="9"/>
  <c r="O40" i="9"/>
  <c r="N117" i="3"/>
  <c r="N115" i="3"/>
  <c r="N118" i="3"/>
  <c r="N116" i="3"/>
  <c r="N114" i="3"/>
  <c r="S40" i="9"/>
  <c r="S41" i="9"/>
  <c r="S39" i="9"/>
  <c r="S38" i="9"/>
  <c r="R117" i="3"/>
  <c r="R115" i="3"/>
  <c r="R113" i="3"/>
  <c r="R118" i="3"/>
  <c r="R116" i="3"/>
  <c r="R114" i="3"/>
  <c r="I125" i="13"/>
  <c r="I122" i="13"/>
  <c r="I123" i="13"/>
  <c r="I124" i="13"/>
  <c r="K123" i="13"/>
  <c r="K125" i="13"/>
  <c r="K124" i="13"/>
  <c r="K122" i="13"/>
  <c r="V9" i="2"/>
  <c r="V27" i="2"/>
  <c r="L36" i="9"/>
  <c r="T36" i="9"/>
  <c r="J37" i="9"/>
  <c r="N37" i="9"/>
  <c r="R37" i="9"/>
  <c r="L35" i="9"/>
  <c r="T35" i="9"/>
  <c r="I141" i="3"/>
  <c r="I139" i="3"/>
  <c r="I137" i="3"/>
  <c r="I135" i="3"/>
  <c r="I133" i="3"/>
  <c r="I131" i="3"/>
  <c r="I129" i="3"/>
  <c r="I127" i="3"/>
  <c r="I125" i="3"/>
  <c r="I123" i="3"/>
  <c r="I121" i="3"/>
  <c r="I119" i="3"/>
  <c r="I140" i="3"/>
  <c r="I138" i="3"/>
  <c r="I136" i="3"/>
  <c r="I134" i="3"/>
  <c r="I132" i="3"/>
  <c r="I130" i="3"/>
  <c r="I128" i="3"/>
  <c r="I126" i="3"/>
  <c r="I124" i="3"/>
  <c r="I122" i="3"/>
  <c r="I120" i="3"/>
  <c r="M141" i="3"/>
  <c r="M139" i="3"/>
  <c r="M137" i="3"/>
  <c r="M135" i="3"/>
  <c r="M133" i="3"/>
  <c r="M131" i="3"/>
  <c r="M129" i="3"/>
  <c r="M127" i="3"/>
  <c r="M125" i="3"/>
  <c r="M123" i="3"/>
  <c r="M121" i="3"/>
  <c r="M119" i="3"/>
  <c r="M140" i="3"/>
  <c r="M138" i="3"/>
  <c r="M136" i="3"/>
  <c r="M134" i="3"/>
  <c r="M132" i="3"/>
  <c r="M130" i="3"/>
  <c r="M128" i="3"/>
  <c r="M126" i="3"/>
  <c r="M124" i="3"/>
  <c r="M122" i="3"/>
  <c r="M120" i="3"/>
  <c r="Q141" i="3"/>
  <c r="Q139" i="3"/>
  <c r="Q137" i="3"/>
  <c r="Q135" i="3"/>
  <c r="Q133" i="3"/>
  <c r="Q131" i="3"/>
  <c r="Q129" i="3"/>
  <c r="Q127" i="3"/>
  <c r="Q125" i="3"/>
  <c r="Q123" i="3"/>
  <c r="Q121" i="3"/>
  <c r="Q119" i="3"/>
  <c r="Q140" i="3"/>
  <c r="Q138" i="3"/>
  <c r="Q136" i="3"/>
  <c r="Q134" i="3"/>
  <c r="Q132" i="3"/>
  <c r="Q130" i="3"/>
  <c r="Q128" i="3"/>
  <c r="Q126" i="3"/>
  <c r="Q124" i="3"/>
  <c r="Q122" i="3"/>
  <c r="Q120" i="3"/>
  <c r="I104" i="3"/>
  <c r="M104" i="3"/>
  <c r="Q104" i="3"/>
  <c r="I106" i="3"/>
  <c r="M106" i="3"/>
  <c r="Q106" i="3"/>
  <c r="I108" i="3"/>
  <c r="M108" i="3"/>
  <c r="Q108" i="3"/>
  <c r="I110" i="3"/>
  <c r="M110" i="3"/>
  <c r="Q110" i="3"/>
  <c r="N111" i="3"/>
  <c r="J112" i="3"/>
  <c r="I115" i="13"/>
  <c r="M115" i="13"/>
  <c r="M55" i="4"/>
  <c r="U55" i="4"/>
  <c r="H41" i="9"/>
  <c r="H39" i="9"/>
  <c r="H40" i="9"/>
  <c r="H38" i="9"/>
  <c r="G118" i="3"/>
  <c r="G116" i="3"/>
  <c r="G114" i="3"/>
  <c r="G112" i="3"/>
  <c r="G117" i="3"/>
  <c r="G115" i="3"/>
  <c r="L41" i="9"/>
  <c r="L39" i="9"/>
  <c r="L40" i="9"/>
  <c r="L38" i="9"/>
  <c r="K118" i="3"/>
  <c r="K116" i="3"/>
  <c r="K114" i="3"/>
  <c r="K112" i="3"/>
  <c r="K117" i="3"/>
  <c r="K115" i="3"/>
  <c r="P41" i="9"/>
  <c r="P39" i="9"/>
  <c r="P40" i="9"/>
  <c r="P38" i="9"/>
  <c r="O118" i="3"/>
  <c r="O116" i="3"/>
  <c r="O114" i="3"/>
  <c r="O112" i="3"/>
  <c r="O117" i="3"/>
  <c r="O115" i="3"/>
  <c r="T41" i="9"/>
  <c r="T39" i="9"/>
  <c r="T38" i="9"/>
  <c r="T40" i="9"/>
  <c r="S118" i="3"/>
  <c r="S116" i="3"/>
  <c r="S114" i="3"/>
  <c r="S112" i="3"/>
  <c r="S110" i="3"/>
  <c r="S117" i="3"/>
  <c r="S115" i="3"/>
  <c r="L122" i="13"/>
  <c r="L123" i="13"/>
  <c r="L124" i="13"/>
  <c r="L125" i="13"/>
  <c r="N125" i="13"/>
  <c r="N124" i="13"/>
  <c r="N122" i="13"/>
  <c r="N123" i="13"/>
  <c r="L110" i="2"/>
  <c r="P110" i="2"/>
  <c r="T110" i="2"/>
  <c r="J111" i="2"/>
  <c r="N111" i="2"/>
  <c r="R111" i="2"/>
  <c r="J113" i="2"/>
  <c r="N113" i="2"/>
  <c r="R113" i="2"/>
  <c r="J121" i="13"/>
  <c r="M121" i="13"/>
  <c r="I36" i="9"/>
  <c r="M36" i="9"/>
  <c r="M32" i="9"/>
  <c r="T22" i="3"/>
  <c r="K37" i="9"/>
  <c r="O33" i="9"/>
  <c r="O37" i="9"/>
  <c r="S37" i="9"/>
  <c r="I35" i="9"/>
  <c r="M31" i="9"/>
  <c r="M35" i="9"/>
  <c r="T24" i="3"/>
  <c r="J141" i="3"/>
  <c r="J139" i="3"/>
  <c r="J137" i="3"/>
  <c r="J135" i="3"/>
  <c r="J133" i="3"/>
  <c r="J131" i="3"/>
  <c r="J129" i="3"/>
  <c r="J127" i="3"/>
  <c r="J125" i="3"/>
  <c r="J123" i="3"/>
  <c r="J121" i="3"/>
  <c r="J119" i="3"/>
  <c r="J140" i="3"/>
  <c r="J138" i="3"/>
  <c r="J136" i="3"/>
  <c r="J134" i="3"/>
  <c r="J132" i="3"/>
  <c r="J130" i="3"/>
  <c r="J128" i="3"/>
  <c r="J126" i="3"/>
  <c r="J124" i="3"/>
  <c r="J122" i="3"/>
  <c r="J120" i="3"/>
  <c r="N141" i="3"/>
  <c r="N139" i="3"/>
  <c r="N137" i="3"/>
  <c r="N135" i="3"/>
  <c r="N133" i="3"/>
  <c r="N131" i="3"/>
  <c r="N129" i="3"/>
  <c r="N127" i="3"/>
  <c r="N125" i="3"/>
  <c r="N123" i="3"/>
  <c r="N121" i="3"/>
  <c r="N119" i="3"/>
  <c r="N140" i="3"/>
  <c r="N138" i="3"/>
  <c r="N136" i="3"/>
  <c r="N134" i="3"/>
  <c r="N132" i="3"/>
  <c r="N130" i="3"/>
  <c r="N128" i="3"/>
  <c r="N126" i="3"/>
  <c r="N124" i="3"/>
  <c r="N122" i="3"/>
  <c r="N120" i="3"/>
  <c r="R141" i="3"/>
  <c r="R139" i="3"/>
  <c r="R137" i="3"/>
  <c r="R135" i="3"/>
  <c r="R133" i="3"/>
  <c r="R131" i="3"/>
  <c r="R129" i="3"/>
  <c r="R127" i="3"/>
  <c r="R125" i="3"/>
  <c r="R123" i="3"/>
  <c r="R121" i="3"/>
  <c r="R119" i="3"/>
  <c r="R140" i="3"/>
  <c r="R138" i="3"/>
  <c r="R136" i="3"/>
  <c r="R134" i="3"/>
  <c r="R132" i="3"/>
  <c r="R130" i="3"/>
  <c r="R128" i="3"/>
  <c r="R126" i="3"/>
  <c r="R124" i="3"/>
  <c r="R122" i="3"/>
  <c r="R120" i="3"/>
  <c r="J104" i="3"/>
  <c r="N104" i="3"/>
  <c r="R104" i="3"/>
  <c r="H105" i="3"/>
  <c r="L105" i="3"/>
  <c r="P105" i="3"/>
  <c r="J106" i="3"/>
  <c r="N106" i="3"/>
  <c r="R106" i="3"/>
  <c r="H107" i="3"/>
  <c r="L107" i="3"/>
  <c r="P107" i="3"/>
  <c r="J108" i="3"/>
  <c r="N108" i="3"/>
  <c r="R108" i="3"/>
  <c r="H109" i="3"/>
  <c r="L109" i="3"/>
  <c r="P109" i="3"/>
  <c r="J110" i="3"/>
  <c r="N110" i="3"/>
  <c r="R110" i="3"/>
  <c r="J111" i="3"/>
  <c r="O111" i="3"/>
  <c r="L112" i="3"/>
  <c r="Q112" i="3"/>
  <c r="J113" i="3"/>
  <c r="S113" i="3"/>
  <c r="J115" i="13"/>
  <c r="N115" i="13"/>
  <c r="J116" i="13"/>
  <c r="N116" i="13"/>
  <c r="J117" i="13"/>
  <c r="N117" i="13"/>
  <c r="P45" i="13"/>
  <c r="P79" i="13"/>
  <c r="P116" i="13" s="1"/>
  <c r="H120" i="13"/>
  <c r="U7" i="5"/>
  <c r="U15" i="5"/>
  <c r="U23" i="5"/>
  <c r="U31" i="5"/>
  <c r="U39" i="5"/>
  <c r="U47" i="5"/>
  <c r="U55" i="5"/>
  <c r="U63" i="5"/>
  <c r="V9" i="25"/>
  <c r="V17" i="25"/>
  <c r="V25" i="25"/>
  <c r="V33" i="25"/>
  <c r="P72" i="13"/>
  <c r="P80" i="13"/>
  <c r="U13" i="5"/>
  <c r="U21" i="5"/>
  <c r="U29" i="5"/>
  <c r="U37" i="5"/>
  <c r="U45" i="5"/>
  <c r="U53" i="5"/>
  <c r="U61" i="5"/>
  <c r="V7" i="25"/>
  <c r="J26" i="6"/>
  <c r="J34" i="9"/>
  <c r="J23" i="9"/>
  <c r="J21" i="9"/>
  <c r="J19" i="9"/>
  <c r="J17" i="9"/>
  <c r="J13" i="9"/>
  <c r="J9" i="9"/>
  <c r="J20" i="9"/>
  <c r="J16" i="9"/>
  <c r="J12" i="9"/>
  <c r="J10" i="9"/>
  <c r="J7" i="9"/>
  <c r="J8" i="9"/>
  <c r="J22" i="9"/>
  <c r="J18" i="9"/>
  <c r="J14" i="9"/>
  <c r="J11" i="9"/>
  <c r="N34" i="9"/>
  <c r="N23" i="9"/>
  <c r="N21" i="9"/>
  <c r="N19" i="9"/>
  <c r="N17" i="9"/>
  <c r="N13" i="9"/>
  <c r="N11" i="9"/>
  <c r="N22" i="9"/>
  <c r="N18" i="9"/>
  <c r="N14" i="9"/>
  <c r="N9" i="9"/>
  <c r="N10" i="9"/>
  <c r="N7" i="9"/>
  <c r="N20" i="9"/>
  <c r="N16" i="9"/>
  <c r="N12" i="9"/>
  <c r="N8" i="9"/>
  <c r="R34" i="9"/>
  <c r="R23" i="9"/>
  <c r="R21" i="9"/>
  <c r="R19" i="9"/>
  <c r="R17" i="9"/>
  <c r="R13" i="9"/>
  <c r="R8" i="9"/>
  <c r="R20" i="9"/>
  <c r="R16" i="9"/>
  <c r="R12" i="9"/>
  <c r="R11" i="9"/>
  <c r="R9" i="9"/>
  <c r="R22" i="9"/>
  <c r="R18" i="9"/>
  <c r="R14" i="9"/>
  <c r="R10" i="9"/>
  <c r="R7" i="9"/>
  <c r="H118" i="13"/>
  <c r="U19" i="8"/>
  <c r="H25" i="9"/>
  <c r="U23" i="8"/>
  <c r="J120" i="13"/>
  <c r="N120" i="13"/>
  <c r="K119" i="13"/>
  <c r="O119" i="13"/>
  <c r="L118" i="13"/>
  <c r="U9" i="5"/>
  <c r="U17" i="5"/>
  <c r="V19" i="25"/>
  <c r="V27" i="25"/>
  <c r="V35" i="25"/>
  <c r="V43" i="25"/>
  <c r="J27" i="6"/>
  <c r="J28" i="6"/>
  <c r="J30" i="6"/>
  <c r="J31" i="6"/>
  <c r="J32" i="6"/>
  <c r="J34" i="6"/>
  <c r="J35" i="6"/>
  <c r="J36" i="6"/>
  <c r="J38" i="6"/>
  <c r="J39" i="6"/>
  <c r="T38" i="7"/>
  <c r="T43" i="7"/>
  <c r="T47" i="7"/>
  <c r="T52" i="7"/>
  <c r="T56" i="7"/>
  <c r="T60" i="7"/>
  <c r="T65" i="7"/>
  <c r="T69" i="7"/>
  <c r="T73" i="7"/>
  <c r="T78" i="7"/>
  <c r="T82" i="7"/>
  <c r="T86" i="7"/>
  <c r="T91" i="7"/>
  <c r="U8" i="8"/>
  <c r="U16" i="8"/>
  <c r="J46" i="9"/>
  <c r="J47" i="9"/>
  <c r="N46" i="9"/>
  <c r="N47" i="9"/>
  <c r="R46" i="9"/>
  <c r="R47" i="9"/>
  <c r="U24" i="8"/>
  <c r="J48" i="9"/>
  <c r="R48" i="9"/>
  <c r="T49" i="9"/>
  <c r="J52" i="9"/>
  <c r="J50" i="9"/>
  <c r="J53" i="9"/>
  <c r="J51" i="9"/>
  <c r="N52" i="9"/>
  <c r="N50" i="9"/>
  <c r="N51" i="9"/>
  <c r="N53" i="9"/>
  <c r="R52" i="9"/>
  <c r="R50" i="9"/>
  <c r="R51" i="9"/>
  <c r="R53" i="9"/>
  <c r="L7" i="9"/>
  <c r="I8" i="9"/>
  <c r="T8" i="9"/>
  <c r="P9" i="9"/>
  <c r="H10" i="9"/>
  <c r="M10" i="9"/>
  <c r="T11" i="9"/>
  <c r="H13" i="9"/>
  <c r="P13" i="9"/>
  <c r="H17" i="9"/>
  <c r="P17" i="9"/>
  <c r="L19" i="9"/>
  <c r="T19" i="9"/>
  <c r="H21" i="9"/>
  <c r="P21" i="9"/>
  <c r="L23" i="9"/>
  <c r="T23" i="9"/>
  <c r="H32" i="9"/>
  <c r="P34" i="9"/>
  <c r="K24" i="9"/>
  <c r="K22" i="9"/>
  <c r="K20" i="9"/>
  <c r="K18" i="9"/>
  <c r="K16" i="9"/>
  <c r="K14" i="9"/>
  <c r="K12" i="9"/>
  <c r="K10" i="9"/>
  <c r="K8" i="9"/>
  <c r="O22" i="9"/>
  <c r="O20" i="9"/>
  <c r="O18" i="9"/>
  <c r="O16" i="9"/>
  <c r="O14" i="9"/>
  <c r="O12" i="9"/>
  <c r="O10" i="9"/>
  <c r="O8" i="9"/>
  <c r="S22" i="9"/>
  <c r="S20" i="9"/>
  <c r="S18" i="9"/>
  <c r="S16" i="9"/>
  <c r="S14" i="9"/>
  <c r="S12" i="9"/>
  <c r="S10" i="9"/>
  <c r="S8" i="9"/>
  <c r="S34" i="9"/>
  <c r="K47" i="9"/>
  <c r="K46" i="9"/>
  <c r="O47" i="9"/>
  <c r="O46" i="9"/>
  <c r="S46" i="9"/>
  <c r="S47" i="9"/>
  <c r="I42" i="9"/>
  <c r="M42" i="9"/>
  <c r="O43" i="9"/>
  <c r="K48" i="9"/>
  <c r="S48" i="9"/>
  <c r="I49" i="9"/>
  <c r="M49" i="9"/>
  <c r="U67" i="8"/>
  <c r="K53" i="9"/>
  <c r="K50" i="9"/>
  <c r="K51" i="9"/>
  <c r="K52" i="9"/>
  <c r="O52" i="9"/>
  <c r="O53" i="9"/>
  <c r="O51" i="9"/>
  <c r="O50" i="9"/>
  <c r="S52" i="9"/>
  <c r="S53" i="9"/>
  <c r="S51" i="9"/>
  <c r="S50" i="9"/>
  <c r="S7" i="9"/>
  <c r="P8" i="9"/>
  <c r="I10" i="9"/>
  <c r="T10" i="9"/>
  <c r="K11" i="9"/>
  <c r="I12" i="9"/>
  <c r="Q12" i="9"/>
  <c r="K13" i="9"/>
  <c r="S13" i="9"/>
  <c r="M14" i="9"/>
  <c r="I16" i="9"/>
  <c r="Q16" i="9"/>
  <c r="K17" i="9"/>
  <c r="S17" i="9"/>
  <c r="M18" i="9"/>
  <c r="O19" i="9"/>
  <c r="I20" i="9"/>
  <c r="Q20" i="9"/>
  <c r="K21" i="9"/>
  <c r="S21" i="9"/>
  <c r="O23" i="9"/>
  <c r="Q24" i="9"/>
  <c r="H33" i="9"/>
  <c r="H42" i="9"/>
  <c r="H43" i="9"/>
  <c r="H44" i="9"/>
  <c r="H34" i="9"/>
  <c r="H24" i="9"/>
  <c r="H22" i="9"/>
  <c r="H20" i="9"/>
  <c r="H18" i="9"/>
  <c r="H16" i="9"/>
  <c r="H14" i="9"/>
  <c r="H12" i="9"/>
  <c r="L34" i="9"/>
  <c r="L22" i="9"/>
  <c r="L20" i="9"/>
  <c r="L18" i="9"/>
  <c r="L16" i="9"/>
  <c r="L14" i="9"/>
  <c r="L12" i="9"/>
  <c r="P24" i="9"/>
  <c r="P22" i="9"/>
  <c r="P20" i="9"/>
  <c r="P18" i="9"/>
  <c r="P16" i="9"/>
  <c r="P14" i="9"/>
  <c r="P12" i="9"/>
  <c r="T22" i="9"/>
  <c r="T20" i="9"/>
  <c r="T18" i="9"/>
  <c r="T16" i="9"/>
  <c r="T14" i="9"/>
  <c r="T12" i="9"/>
  <c r="H47" i="9"/>
  <c r="H46" i="9"/>
  <c r="L47" i="9"/>
  <c r="L46" i="9"/>
  <c r="P47" i="9"/>
  <c r="P46" i="9"/>
  <c r="T47" i="9"/>
  <c r="T46" i="9"/>
  <c r="T43" i="9"/>
  <c r="L48" i="9"/>
  <c r="T48" i="9"/>
  <c r="J49" i="9"/>
  <c r="R49" i="9"/>
  <c r="H53" i="9"/>
  <c r="H51" i="9"/>
  <c r="H52" i="9"/>
  <c r="H50" i="9"/>
  <c r="L53" i="9"/>
  <c r="L51" i="9"/>
  <c r="L52" i="9"/>
  <c r="L50" i="9"/>
  <c r="P53" i="9"/>
  <c r="P51" i="9"/>
  <c r="P50" i="9"/>
  <c r="P52" i="9"/>
  <c r="T53" i="9"/>
  <c r="T51" i="9"/>
  <c r="T52" i="9"/>
  <c r="T50" i="9"/>
  <c r="U70" i="8"/>
  <c r="O7" i="9"/>
  <c r="T7" i="9"/>
  <c r="L8" i="9"/>
  <c r="H9" i="9"/>
  <c r="S9" i="9"/>
  <c r="P10" i="9"/>
  <c r="L11" i="9"/>
  <c r="L13" i="9"/>
  <c r="T13" i="9"/>
  <c r="H15" i="9"/>
  <c r="P15" i="9"/>
  <c r="L17" i="9"/>
  <c r="T17" i="9"/>
  <c r="H19" i="9"/>
  <c r="P19" i="9"/>
  <c r="L21" i="9"/>
  <c r="T21" i="9"/>
  <c r="H23" i="9"/>
  <c r="P23" i="9"/>
  <c r="H31" i="9"/>
  <c r="K34" i="9"/>
  <c r="I23" i="9"/>
  <c r="I21" i="9"/>
  <c r="I19" i="9"/>
  <c r="I17" i="9"/>
  <c r="I13" i="9"/>
  <c r="I11" i="9"/>
  <c r="I9" i="9"/>
  <c r="I7" i="9"/>
  <c r="M23" i="9"/>
  <c r="M21" i="9"/>
  <c r="M19" i="9"/>
  <c r="M17" i="9"/>
  <c r="M13" i="9"/>
  <c r="M11" i="9"/>
  <c r="M9" i="9"/>
  <c r="M7" i="9"/>
  <c r="M34" i="9"/>
  <c r="Q34" i="9"/>
  <c r="Q23" i="9"/>
  <c r="Q21" i="9"/>
  <c r="Q19" i="9"/>
  <c r="Q17" i="9"/>
  <c r="Q15" i="9"/>
  <c r="Q13" i="9"/>
  <c r="Q11" i="9"/>
  <c r="Q9" i="9"/>
  <c r="Q7" i="9"/>
  <c r="Q44" i="9"/>
  <c r="U12" i="8"/>
  <c r="U20" i="8"/>
  <c r="I47" i="9"/>
  <c r="I46" i="9"/>
  <c r="M46" i="9"/>
  <c r="M47" i="9"/>
  <c r="Q46" i="9"/>
  <c r="Q47" i="9"/>
  <c r="U22" i="8"/>
  <c r="O42" i="9"/>
  <c r="I43" i="9"/>
  <c r="M43" i="9"/>
  <c r="I48" i="9"/>
  <c r="M48" i="9"/>
  <c r="U66" i="8"/>
  <c r="K49" i="9"/>
  <c r="S49" i="9"/>
  <c r="I52" i="9"/>
  <c r="I51" i="9"/>
  <c r="I53" i="9"/>
  <c r="I50" i="9"/>
  <c r="M51" i="9"/>
  <c r="M53" i="9"/>
  <c r="M52" i="9"/>
  <c r="M50" i="9"/>
  <c r="Q53" i="9"/>
  <c r="Q52" i="9"/>
  <c r="Q51" i="9"/>
  <c r="Q50" i="9"/>
  <c r="U68" i="8"/>
  <c r="K7" i="9"/>
  <c r="P7" i="9"/>
  <c r="H8" i="9"/>
  <c r="M8" i="9"/>
  <c r="O9" i="9"/>
  <c r="T9" i="9"/>
  <c r="L10" i="9"/>
  <c r="Q10" i="9"/>
  <c r="H11" i="9"/>
  <c r="S11" i="9"/>
  <c r="M12" i="9"/>
  <c r="O13" i="9"/>
  <c r="I14" i="9"/>
  <c r="Q14" i="9"/>
  <c r="S15" i="9"/>
  <c r="M16" i="9"/>
  <c r="O17" i="9"/>
  <c r="I18" i="9"/>
  <c r="Q18" i="9"/>
  <c r="K19" i="9"/>
  <c r="S19" i="9"/>
  <c r="M20" i="9"/>
  <c r="O21" i="9"/>
  <c r="I22" i="9"/>
  <c r="Q22" i="9"/>
  <c r="K23" i="9"/>
  <c r="S23" i="9"/>
  <c r="M24" i="9"/>
  <c r="O34" i="9"/>
  <c r="U12" i="10"/>
  <c r="U20" i="10"/>
  <c r="U28" i="10"/>
  <c r="U10" i="10"/>
  <c r="U18" i="10"/>
  <c r="U26" i="10"/>
  <c r="U34" i="10"/>
  <c r="U69" i="11"/>
  <c r="U77" i="11"/>
  <c r="U85" i="11"/>
  <c r="U40" i="11"/>
  <c r="U48" i="11"/>
  <c r="U59" i="11"/>
  <c r="U67" i="11"/>
  <c r="U75" i="11"/>
  <c r="U83" i="11"/>
  <c r="U89" i="11"/>
  <c r="U95" i="11"/>
  <c r="U103" i="11"/>
  <c r="U111" i="11"/>
  <c r="U38" i="11"/>
  <c r="U46" i="11"/>
  <c r="U57" i="11"/>
  <c r="U65" i="11"/>
  <c r="U73" i="11"/>
  <c r="U81" i="11"/>
  <c r="U93" i="11"/>
  <c r="U101" i="11"/>
  <c r="U109" i="11"/>
  <c r="V41" i="12"/>
  <c r="U160" i="8" l="1"/>
  <c r="U153" i="8"/>
  <c r="U161" i="8"/>
  <c r="U50" i="9" s="1"/>
  <c r="U164" i="8"/>
  <c r="U52" i="9" s="1"/>
  <c r="U163" i="8"/>
  <c r="U51" i="9" s="1"/>
  <c r="U165" i="8"/>
  <c r="U154" i="8"/>
  <c r="U155" i="8"/>
  <c r="U158" i="8"/>
  <c r="U157" i="8"/>
  <c r="U119" i="8"/>
  <c r="U8" i="9" s="1"/>
  <c r="U127" i="8"/>
  <c r="U118" i="8"/>
  <c r="U120" i="8"/>
  <c r="U122" i="8"/>
  <c r="U124" i="8"/>
  <c r="U128" i="8"/>
  <c r="U130" i="8"/>
  <c r="U19" i="9" s="1"/>
  <c r="U132" i="8"/>
  <c r="U21" i="9" s="1"/>
  <c r="U134" i="8"/>
  <c r="U145" i="8"/>
  <c r="U121" i="8"/>
  <c r="U10" i="9" s="1"/>
  <c r="U125" i="8"/>
  <c r="U14" i="9" s="1"/>
  <c r="U129" i="8"/>
  <c r="U131" i="8"/>
  <c r="U20" i="9" s="1"/>
  <c r="U133" i="8"/>
  <c r="U22" i="9" s="1"/>
  <c r="U123" i="8"/>
  <c r="U12" i="9" s="1"/>
  <c r="U147" i="8"/>
  <c r="U36" i="9" s="1"/>
  <c r="U148" i="8"/>
  <c r="U37" i="9" s="1"/>
  <c r="U159" i="8"/>
  <c r="U48" i="9" s="1"/>
  <c r="U146" i="8"/>
  <c r="U35" i="9" s="1"/>
  <c r="U13" i="9"/>
  <c r="U40" i="8"/>
  <c r="U31" i="8"/>
  <c r="N54" i="4"/>
  <c r="P115" i="13"/>
  <c r="T24" i="9"/>
  <c r="S24" i="9"/>
  <c r="J24" i="9"/>
  <c r="L15" i="9"/>
  <c r="N24" i="9"/>
  <c r="U61" i="4"/>
  <c r="T15" i="9"/>
  <c r="O24" i="9"/>
  <c r="M15" i="9"/>
  <c r="K15" i="9"/>
  <c r="L24" i="9"/>
  <c r="O15" i="9"/>
  <c r="R24" i="9"/>
  <c r="I24" i="9"/>
  <c r="I15" i="9"/>
  <c r="U49" i="9"/>
  <c r="K58" i="4"/>
  <c r="P120" i="13"/>
  <c r="P119" i="13"/>
  <c r="O61" i="4"/>
  <c r="L61" i="4"/>
  <c r="V63" i="4"/>
  <c r="N43" i="9"/>
  <c r="P58" i="4"/>
  <c r="R58" i="4"/>
  <c r="U58" i="4"/>
  <c r="T42" i="9"/>
  <c r="O58" i="4"/>
  <c r="T61" i="4"/>
  <c r="P123" i="13"/>
  <c r="K32" i="9"/>
  <c r="J54" i="4"/>
  <c r="U54" i="4"/>
  <c r="N15" i="9"/>
  <c r="M58" i="4"/>
  <c r="R61" i="4"/>
  <c r="V112" i="2"/>
  <c r="P61" i="4"/>
  <c r="R42" i="9"/>
  <c r="N61" i="4"/>
  <c r="K42" i="9"/>
  <c r="K43" i="9"/>
  <c r="P121" i="13"/>
  <c r="S58" i="4"/>
  <c r="J25" i="9"/>
  <c r="R25" i="9"/>
  <c r="S43" i="9"/>
  <c r="S33" i="9"/>
  <c r="S42" i="9"/>
  <c r="N25" i="9"/>
  <c r="I32" i="9"/>
  <c r="R43" i="9"/>
  <c r="R33" i="9"/>
  <c r="S31" i="9"/>
  <c r="V62" i="4"/>
  <c r="V110" i="2"/>
  <c r="T31" i="9"/>
  <c r="T32" i="9"/>
  <c r="U55" i="8"/>
  <c r="L54" i="4"/>
  <c r="Q61" i="4"/>
  <c r="L43" i="9"/>
  <c r="K33" i="9"/>
  <c r="N31" i="9"/>
  <c r="J61" i="4"/>
  <c r="L58" i="4"/>
  <c r="N58" i="4"/>
  <c r="V65" i="4"/>
  <c r="L32" i="9"/>
  <c r="S54" i="4"/>
  <c r="J42" i="9"/>
  <c r="P117" i="13"/>
  <c r="J33" i="9"/>
  <c r="O54" i="4"/>
  <c r="J43" i="9"/>
  <c r="V109" i="2"/>
  <c r="R15" i="9"/>
  <c r="J31" i="9"/>
  <c r="V66" i="4"/>
  <c r="V64" i="4"/>
  <c r="U44" i="9"/>
  <c r="J15" i="9"/>
  <c r="R32" i="9"/>
  <c r="V21" i="1"/>
  <c r="L31" i="9"/>
  <c r="V53" i="4"/>
  <c r="L33" i="9"/>
  <c r="N32" i="9"/>
  <c r="N33" i="9"/>
  <c r="J58" i="4"/>
  <c r="V11" i="4"/>
  <c r="U47" i="9"/>
  <c r="U46" i="9"/>
  <c r="U23" i="9"/>
  <c r="U17" i="9"/>
  <c r="U11" i="9"/>
  <c r="U9" i="9"/>
  <c r="U7" i="9"/>
  <c r="U16" i="9"/>
  <c r="U34" i="9"/>
  <c r="U18" i="9"/>
  <c r="V67" i="4"/>
  <c r="J27" i="9"/>
  <c r="P122" i="13"/>
  <c r="P125" i="13"/>
  <c r="P124" i="13"/>
  <c r="K54" i="4"/>
  <c r="U53" i="9"/>
  <c r="V56" i="4"/>
  <c r="V57" i="4"/>
  <c r="P118" i="13"/>
  <c r="I65" i="4"/>
  <c r="V52" i="4"/>
  <c r="R28" i="9"/>
  <c r="R27" i="9"/>
  <c r="V107" i="2"/>
  <c r="V108" i="2"/>
  <c r="V60" i="4"/>
  <c r="V59" i="4"/>
  <c r="N45" i="9"/>
  <c r="N28" i="9"/>
  <c r="N30" i="9"/>
  <c r="N27" i="9"/>
  <c r="T140" i="3"/>
  <c r="T138" i="3"/>
  <c r="T136" i="3"/>
  <c r="T134" i="3"/>
  <c r="T132" i="3"/>
  <c r="T130" i="3"/>
  <c r="T128" i="3"/>
  <c r="T126" i="3"/>
  <c r="T124" i="3"/>
  <c r="T122" i="3"/>
  <c r="T120" i="3"/>
  <c r="T141" i="3"/>
  <c r="T139" i="3"/>
  <c r="T137" i="3"/>
  <c r="T135" i="3"/>
  <c r="T133" i="3"/>
  <c r="T131" i="3"/>
  <c r="T129" i="3"/>
  <c r="T127" i="3"/>
  <c r="T125" i="3"/>
  <c r="T123" i="3"/>
  <c r="T121" i="3"/>
  <c r="T119" i="3"/>
  <c r="V55" i="4"/>
  <c r="U41" i="9"/>
  <c r="U40" i="9"/>
  <c r="U39" i="9"/>
  <c r="U38" i="9"/>
  <c r="T118" i="3"/>
  <c r="T116" i="3"/>
  <c r="T114" i="3"/>
  <c r="T117" i="3"/>
  <c r="T115" i="3"/>
  <c r="T113" i="3"/>
  <c r="T111" i="3"/>
  <c r="T109" i="3"/>
  <c r="T107" i="3"/>
  <c r="T105" i="3"/>
  <c r="V113" i="2"/>
  <c r="V111" i="2"/>
  <c r="T112" i="3"/>
  <c r="T108" i="3"/>
  <c r="T106" i="3"/>
  <c r="T104" i="3"/>
  <c r="T110" i="3"/>
  <c r="U43" i="9" l="1"/>
  <c r="U135" i="8"/>
  <c r="U126" i="8"/>
  <c r="U15" i="9" s="1"/>
  <c r="J26" i="9"/>
  <c r="N26" i="9"/>
  <c r="R26" i="9"/>
  <c r="U24" i="9"/>
  <c r="R29" i="9"/>
  <c r="R45" i="9"/>
  <c r="R30" i="9"/>
  <c r="N29" i="9"/>
  <c r="J29" i="9"/>
  <c r="J45" i="9"/>
  <c r="J30" i="9"/>
  <c r="J28" i="9"/>
  <c r="K25" i="9"/>
  <c r="K27" i="9"/>
  <c r="K26" i="9"/>
  <c r="K30" i="9"/>
  <c r="K45" i="9"/>
  <c r="K28" i="9"/>
  <c r="K29" i="9"/>
  <c r="V54" i="4"/>
  <c r="U31" i="9"/>
  <c r="U33" i="9"/>
  <c r="S25" i="9"/>
  <c r="S45" i="9"/>
  <c r="S30" i="9"/>
  <c r="S29" i="9"/>
  <c r="S28" i="9"/>
  <c r="S26" i="9"/>
  <c r="S27" i="9"/>
  <c r="U32" i="9"/>
  <c r="T25" i="9"/>
  <c r="T45" i="9"/>
  <c r="T30" i="9"/>
  <c r="T26" i="9"/>
  <c r="T29" i="9"/>
  <c r="T27" i="9"/>
  <c r="T28" i="9"/>
  <c r="L25" i="9"/>
  <c r="L45" i="9"/>
  <c r="L30" i="9"/>
  <c r="L29" i="9"/>
  <c r="L26" i="9"/>
  <c r="L27" i="9"/>
  <c r="L28" i="9"/>
  <c r="Q45" i="9"/>
  <c r="Q27" i="9"/>
  <c r="Q28" i="9"/>
  <c r="Q30" i="9"/>
  <c r="Q29" i="9"/>
  <c r="I45" i="9"/>
  <c r="I29" i="9"/>
  <c r="I26" i="9"/>
  <c r="I28" i="9"/>
  <c r="I27" i="9"/>
  <c r="I30" i="9"/>
  <c r="I25" i="9"/>
  <c r="M30" i="9"/>
  <c r="M25" i="9"/>
  <c r="M45" i="9"/>
  <c r="M27" i="9"/>
  <c r="M26" i="9"/>
  <c r="M28" i="9"/>
  <c r="M29" i="9"/>
  <c r="O45" i="9"/>
  <c r="O28" i="9"/>
  <c r="O29" i="9"/>
  <c r="O30" i="9"/>
  <c r="O27" i="9"/>
  <c r="P27" i="9"/>
  <c r="P30" i="9"/>
  <c r="P45" i="9"/>
  <c r="P28" i="9"/>
  <c r="P29" i="9"/>
  <c r="V58" i="4"/>
  <c r="U42" i="9"/>
  <c r="V61" i="4"/>
  <c r="H45" i="9"/>
  <c r="H29" i="9"/>
  <c r="H27" i="9"/>
  <c r="H30" i="9"/>
  <c r="U41" i="8"/>
  <c r="H28" i="9"/>
  <c r="U138" i="8" l="1"/>
  <c r="U140" i="8"/>
  <c r="U28" i="9" s="1"/>
  <c r="U141" i="8"/>
  <c r="U29" i="9" s="1"/>
  <c r="U139" i="8"/>
  <c r="U27" i="9" s="1"/>
  <c r="U156" i="8"/>
  <c r="U45" i="9" s="1"/>
  <c r="U136" i="8"/>
  <c r="U137" i="8"/>
  <c r="U26" i="9" s="1"/>
  <c r="U30" i="9"/>
  <c r="U25" i="9"/>
</calcChain>
</file>

<file path=xl/sharedStrings.xml><?xml version="1.0" encoding="utf-8"?>
<sst xmlns="http://schemas.openxmlformats.org/spreadsheetml/2006/main" count="6159" uniqueCount="1724">
  <si>
    <t>業</t>
  </si>
  <si>
    <t>人工透析</t>
  </si>
  <si>
    <t>財内</t>
    <rPh sb="1" eb="2">
      <t>ウチ</t>
    </rPh>
    <phoneticPr fontId="2"/>
  </si>
  <si>
    <t>基 準 外 繰 入 金 合 計　4(A)+5(B)+6(C)</t>
    <rPh sb="8" eb="9">
      <t>ニュウ</t>
    </rPh>
    <phoneticPr fontId="2"/>
  </si>
  <si>
    <t>療養患者数</t>
    <rPh sb="0" eb="2">
      <t>リョウヨウ</t>
    </rPh>
    <rPh sb="2" eb="4">
      <t>カンジャ</t>
    </rPh>
    <phoneticPr fontId="2"/>
  </si>
  <si>
    <t>建　　物</t>
  </si>
  <si>
    <t>特　別　利　益</t>
  </si>
  <si>
    <t xml:space="preserve"> 職員</t>
  </si>
  <si>
    <t>企業債</t>
  </si>
  <si>
    <t>⑪　繰入金に関する調　（４０表）</t>
    <rPh sb="14" eb="15">
      <t>ヒョウ</t>
    </rPh>
    <phoneticPr fontId="2"/>
  </si>
  <si>
    <t>源訳</t>
    <rPh sb="0" eb="1">
      <t>ゲン</t>
    </rPh>
    <rPh sb="1" eb="2">
      <t>ワケ</t>
    </rPh>
    <phoneticPr fontId="2"/>
  </si>
  <si>
    <t>病</t>
    <rPh sb="0" eb="1">
      <t>ヤマイ</t>
    </rPh>
    <phoneticPr fontId="2"/>
  </si>
  <si>
    <t>事　業</t>
    <rPh sb="0" eb="3">
      <t>ジギョウ</t>
    </rPh>
    <phoneticPr fontId="2"/>
  </si>
  <si>
    <t>収益的支出</t>
    <rPh sb="0" eb="3">
      <t>シュウエキテキ</t>
    </rPh>
    <rPh sb="3" eb="5">
      <t>シシュツ</t>
    </rPh>
    <phoneticPr fontId="2"/>
  </si>
  <si>
    <t>07　その他の事業を行う施設</t>
    <rPh sb="5" eb="6">
      <t>タ</t>
    </rPh>
    <rPh sb="7" eb="9">
      <t>ジギョウ</t>
    </rPh>
    <rPh sb="10" eb="11">
      <t>オコナ</t>
    </rPh>
    <rPh sb="12" eb="14">
      <t>シセツ</t>
    </rPh>
    <phoneticPr fontId="32"/>
  </si>
  <si>
    <t>事故繰越繰越額</t>
    <rPh sb="4" eb="6">
      <t>クリコ</t>
    </rPh>
    <phoneticPr fontId="2"/>
  </si>
  <si>
    <t>投薬注射収入</t>
  </si>
  <si>
    <t>一人当た</t>
    <rPh sb="0" eb="1">
      <t>イチ</t>
    </rPh>
    <phoneticPr fontId="2"/>
  </si>
  <si>
    <t>資本不足額</t>
    <rPh sb="0" eb="2">
      <t>シホン</t>
    </rPh>
    <rPh sb="2" eb="4">
      <t>ブソク</t>
    </rPh>
    <rPh sb="4" eb="5">
      <t>ガク</t>
    </rPh>
    <phoneticPr fontId="2"/>
  </si>
  <si>
    <t>収益的支出分</t>
  </si>
  <si>
    <t>薬 品 収 入(投薬分)</t>
  </si>
  <si>
    <t>准看</t>
  </si>
  <si>
    <t>患者100人当たり放射線件数</t>
  </si>
  <si>
    <t>リハビリテーション病院</t>
    <rPh sb="9" eb="11">
      <t>ビョウイン</t>
    </rPh>
    <phoneticPr fontId="2"/>
  </si>
  <si>
    <t>合　計</t>
    <rPh sb="0" eb="1">
      <t>ゴウ</t>
    </rPh>
    <rPh sb="2" eb="3">
      <t>ケイ</t>
    </rPh>
    <phoneticPr fontId="2"/>
  </si>
  <si>
    <t>薬 品 収 入(注射分)</t>
  </si>
  <si>
    <t>医療材料費</t>
    <rPh sb="0" eb="2">
      <t>イリョウ</t>
    </rPh>
    <rPh sb="2" eb="5">
      <t>ザイリョウヒ</t>
    </rPh>
    <phoneticPr fontId="2"/>
  </si>
  <si>
    <t>計</t>
    <rPh sb="0" eb="1">
      <t>ケイ</t>
    </rPh>
    <phoneticPr fontId="2"/>
  </si>
  <si>
    <t>米内沢総合病院</t>
    <rPh sb="0" eb="2">
      <t>ヨナイ</t>
    </rPh>
    <rPh sb="2" eb="3">
      <t>ザワ</t>
    </rPh>
    <rPh sb="3" eb="5">
      <t>ソウゴウ</t>
    </rPh>
    <rPh sb="5" eb="7">
      <t>ビョウイン</t>
    </rPh>
    <phoneticPr fontId="2"/>
  </si>
  <si>
    <t>(ｵ)</t>
  </si>
  <si>
    <t>総費用 (E)+(F)+(H)　(D)</t>
  </si>
  <si>
    <t>サービス</t>
  </si>
  <si>
    <t>基準外</t>
    <rPh sb="0" eb="3">
      <t>キジュンガイ</t>
    </rPh>
    <phoneticPr fontId="2"/>
  </si>
  <si>
    <t>機構資金に係る繰上償還金分</t>
    <rPh sb="0" eb="2">
      <t>キコウ</t>
    </rPh>
    <phoneticPr fontId="2"/>
  </si>
  <si>
    <t>(c)</t>
  </si>
  <si>
    <t>室料一日</t>
    <rPh sb="2" eb="3">
      <t>イチ</t>
    </rPh>
    <phoneticPr fontId="2"/>
  </si>
  <si>
    <t>析</t>
    <rPh sb="0" eb="1">
      <t>セキ</t>
    </rPh>
    <phoneticPr fontId="2"/>
  </si>
  <si>
    <t>カ　入院料</t>
  </si>
  <si>
    <t>延年齢（歳）</t>
    <rPh sb="0" eb="1">
      <t>ノ</t>
    </rPh>
    <rPh sb="1" eb="3">
      <t>ネンレイ</t>
    </rPh>
    <rPh sb="4" eb="5">
      <t>サイ</t>
    </rPh>
    <phoneticPr fontId="32"/>
  </si>
  <si>
    <t>看護</t>
  </si>
  <si>
    <t>与</t>
  </si>
  <si>
    <t>床</t>
    <rPh sb="0" eb="1">
      <t>ユカ</t>
    </rPh>
    <phoneticPr fontId="2"/>
  </si>
  <si>
    <t>収益</t>
    <rPh sb="0" eb="2">
      <t>シュウエキ</t>
    </rPh>
    <phoneticPr fontId="2"/>
  </si>
  <si>
    <t>オ　放射線収入</t>
  </si>
  <si>
    <t>企 業 債 現 在 高</t>
  </si>
  <si>
    <t>職数</t>
  </si>
  <si>
    <t>(15)</t>
  </si>
  <si>
    <t>（千円）</t>
    <rPh sb="1" eb="2">
      <t>セン</t>
    </rPh>
    <rPh sb="2" eb="3">
      <t>エン</t>
    </rPh>
    <phoneticPr fontId="2"/>
  </si>
  <si>
    <t>損益勘定所属職員</t>
  </si>
  <si>
    <t>セ</t>
  </si>
  <si>
    <t>収益勘定</t>
    <rPh sb="0" eb="2">
      <t>シュウエキ</t>
    </rPh>
    <rPh sb="2" eb="4">
      <t>カンジョウ</t>
    </rPh>
    <phoneticPr fontId="2"/>
  </si>
  <si>
    <t>ウ</t>
  </si>
  <si>
    <t>退職給付引当金</t>
    <rPh sb="0" eb="2">
      <t>タイショク</t>
    </rPh>
    <rPh sb="2" eb="4">
      <t>キュウフ</t>
    </rPh>
    <rPh sb="4" eb="7">
      <t>ヒキアテキン</t>
    </rPh>
    <phoneticPr fontId="2"/>
  </si>
  <si>
    <t>入院相当分</t>
    <rPh sb="0" eb="2">
      <t>ニュウイン</t>
    </rPh>
    <rPh sb="2" eb="5">
      <t>ソウトウブン</t>
    </rPh>
    <phoneticPr fontId="2"/>
  </si>
  <si>
    <t>当たり患者数</t>
  </si>
  <si>
    <t>年度末放射線技師数（人）</t>
  </si>
  <si>
    <t>患者未収金
に係るもの</t>
    <rPh sb="0" eb="2">
      <t>カンジャ</t>
    </rPh>
    <rPh sb="2" eb="5">
      <t>ミシュウキン</t>
    </rPh>
    <rPh sb="7" eb="8">
      <t>カカ</t>
    </rPh>
    <phoneticPr fontId="2"/>
  </si>
  <si>
    <t>支 払 利 息</t>
  </si>
  <si>
    <t>外来相当分</t>
    <rPh sb="0" eb="2">
      <t>ガイライ</t>
    </rPh>
    <rPh sb="2" eb="5">
      <t>ソウトウブン</t>
    </rPh>
    <phoneticPr fontId="2"/>
  </si>
  <si>
    <t>(D)</t>
  </si>
  <si>
    <t>（床）</t>
    <rPh sb="1" eb="2">
      <t>トコ</t>
    </rPh>
    <phoneticPr fontId="2"/>
  </si>
  <si>
    <t xml:space="preserve">  数</t>
  </si>
  <si>
    <t>２</t>
  </si>
  <si>
    <t>員</t>
  </si>
  <si>
    <t>数</t>
  </si>
  <si>
    <t>大館市</t>
  </si>
  <si>
    <t>（１）繰出基準に基づく繰入金</t>
    <rPh sb="3" eb="7">
      <t>クリダシキジュン</t>
    </rPh>
    <rPh sb="8" eb="9">
      <t>モト</t>
    </rPh>
    <rPh sb="11" eb="14">
      <t>クリイレキン</t>
    </rPh>
    <phoneticPr fontId="2"/>
  </si>
  <si>
    <t>率 2</t>
    <rPh sb="0" eb="1">
      <t>リツ</t>
    </rPh>
    <phoneticPr fontId="2"/>
  </si>
  <si>
    <t xml:space="preserve"> ２．</t>
  </si>
  <si>
    <r>
      <t>秋田総合病院</t>
    </r>
    <r>
      <rPr>
        <sz val="10"/>
        <color indexed="8"/>
        <rFont val="ＭＳ ゴシック"/>
        <family val="3"/>
        <charset val="128"/>
      </rPr>
      <t xml:space="preserve">
</t>
    </r>
    <r>
      <rPr>
        <sz val="9"/>
        <color indexed="8"/>
        <rFont val="ＭＳ ゴシック"/>
        <family val="3"/>
        <charset val="128"/>
      </rPr>
      <t>（想定企業会計）</t>
    </r>
    <rPh sb="0" eb="2">
      <t>アキタ</t>
    </rPh>
    <rPh sb="2" eb="4">
      <t>ソウゴウ</t>
    </rPh>
    <rPh sb="4" eb="6">
      <t>ビョウイン</t>
    </rPh>
    <rPh sb="8" eb="10">
      <t>ソウテイ</t>
    </rPh>
    <rPh sb="10" eb="12">
      <t>キギョウ</t>
    </rPh>
    <rPh sb="12" eb="14">
      <t>カイケイ</t>
    </rPh>
    <phoneticPr fontId="2"/>
  </si>
  <si>
    <t>税込み</t>
    <rPh sb="0" eb="2">
      <t>ゼイコ</t>
    </rPh>
    <phoneticPr fontId="2"/>
  </si>
  <si>
    <t xml:space="preserve"> ウ</t>
  </si>
  <si>
    <t>その他償却資産</t>
  </si>
  <si>
    <t>非設置</t>
  </si>
  <si>
    <t>「合計」のうち建設改良費等以外の経費に対する企業債現在高</t>
  </si>
  <si>
    <t>シ</t>
  </si>
  <si>
    <t>05　指定訪問看護ステーション</t>
    <rPh sb="3" eb="5">
      <t>シテイ</t>
    </rPh>
    <rPh sb="5" eb="7">
      <t>ホウモン</t>
    </rPh>
    <rPh sb="7" eb="9">
      <t>カンゴ</t>
    </rPh>
    <phoneticPr fontId="32"/>
  </si>
  <si>
    <t>市場公募債</t>
    <rPh sb="0" eb="2">
      <t>シジョウ</t>
    </rPh>
    <rPh sb="2" eb="5">
      <t>コウボサイ</t>
    </rPh>
    <phoneticPr fontId="2"/>
  </si>
  <si>
    <t>管　理　者</t>
  </si>
  <si>
    <t>（床）</t>
  </si>
  <si>
    <t>看護師等</t>
    <rPh sb="0" eb="4">
      <t>カンゴフトウ</t>
    </rPh>
    <phoneticPr fontId="2"/>
  </si>
  <si>
    <t>附　帯</t>
    <rPh sb="0" eb="3">
      <t>フタイ</t>
    </rPh>
    <phoneticPr fontId="2"/>
  </si>
  <si>
    <t xml:space="preserve"> 表3の職員数</t>
  </si>
  <si>
    <t>清掃</t>
  </si>
  <si>
    <t xml:space="preserve"> １．</t>
  </si>
  <si>
    <t xml:space="preserve"> ５．</t>
  </si>
  <si>
    <t>３.</t>
  </si>
  <si>
    <t>（４）</t>
  </si>
  <si>
    <t>眼科</t>
  </si>
  <si>
    <t>その他有価証券評価差額</t>
    <rPh sb="2" eb="3">
      <t>タ</t>
    </rPh>
    <rPh sb="3" eb="5">
      <t>ユウカ</t>
    </rPh>
    <rPh sb="5" eb="7">
      <t>ショウケン</t>
    </rPh>
    <rPh sb="7" eb="9">
      <t>ヒョウカ</t>
    </rPh>
    <rPh sb="9" eb="11">
      <t>サガク</t>
    </rPh>
    <phoneticPr fontId="32"/>
  </si>
  <si>
    <t xml:space="preserve"> その他内訳</t>
    <rPh sb="1" eb="4">
      <t>ソノタ</t>
    </rPh>
    <rPh sb="4" eb="6">
      <t>ウチワケ</t>
    </rPh>
    <phoneticPr fontId="2"/>
  </si>
  <si>
    <t>法適用区分</t>
  </si>
  <si>
    <t>4.0～4.5％</t>
  </si>
  <si>
    <t xml:space="preserve">     施設</t>
  </si>
  <si>
    <t>他会計への支出金</t>
  </si>
  <si>
    <t xml:space="preserve"> ４．</t>
  </si>
  <si>
    <t>負債合計</t>
  </si>
  <si>
    <t>(1)</t>
  </si>
  <si>
    <t>働　</t>
  </si>
  <si>
    <t>病院群輪番制病院</t>
    <rPh sb="4" eb="5">
      <t>バン</t>
    </rPh>
    <phoneticPr fontId="2"/>
  </si>
  <si>
    <t>病院区分</t>
  </si>
  <si>
    <t>　（１）</t>
  </si>
  <si>
    <t>角館総合病院</t>
    <rPh sb="0" eb="2">
      <t>カクノダテ</t>
    </rPh>
    <rPh sb="2" eb="4">
      <t>ソウゴウ</t>
    </rPh>
    <rPh sb="4" eb="6">
      <t>ビョウイン</t>
    </rPh>
    <phoneticPr fontId="2"/>
  </si>
  <si>
    <t>(2)</t>
  </si>
  <si>
    <t>延　 支　 給　 月　 数（月）</t>
    <rPh sb="9" eb="10">
      <t>ツキ</t>
    </rPh>
    <rPh sb="12" eb="13">
      <t>スウ</t>
    </rPh>
    <rPh sb="14" eb="15">
      <t>ゲツ</t>
    </rPh>
    <phoneticPr fontId="2"/>
  </si>
  <si>
    <t>オ</t>
  </si>
  <si>
    <t>行</t>
    <rPh sb="0" eb="1">
      <t>ギョウ</t>
    </rPh>
    <phoneticPr fontId="26"/>
  </si>
  <si>
    <t>平均外来一人当たり通院回数</t>
  </si>
  <si>
    <t>資本的支出分</t>
  </si>
  <si>
    <t>流動比率</t>
  </si>
  <si>
    <t>単独事業分</t>
  </si>
  <si>
    <t>年</t>
  </si>
  <si>
    <t>(3)</t>
  </si>
  <si>
    <t>生徒数</t>
  </si>
  <si>
    <t>(ｼ)</t>
  </si>
  <si>
    <t>(4)</t>
  </si>
  <si>
    <t>医　業　費　用</t>
  </si>
  <si>
    <t>本ち</t>
  </si>
  <si>
    <t>耳鼻いんこう科</t>
  </si>
  <si>
    <t>処置手術</t>
  </si>
  <si>
    <t>年　</t>
  </si>
  <si>
    <t>計</t>
  </si>
  <si>
    <t>(9)</t>
  </si>
  <si>
    <t>職　　　員　　　数　　　合　　　計</t>
  </si>
  <si>
    <t>ア繰出基準に基づく事由に係る上乗繰入</t>
    <rPh sb="1" eb="5">
      <t>クリダシキジュン</t>
    </rPh>
    <rPh sb="6" eb="7">
      <t>モト</t>
    </rPh>
    <rPh sb="9" eb="11">
      <t>ジユウ</t>
    </rPh>
    <rPh sb="12" eb="13">
      <t>カカ</t>
    </rPh>
    <rPh sb="14" eb="16">
      <t>ウワノ</t>
    </rPh>
    <rPh sb="16" eb="18">
      <t>クリイレ</t>
    </rPh>
    <phoneticPr fontId="2"/>
  </si>
  <si>
    <t>事 務 部 門職 員 数（人）</t>
  </si>
  <si>
    <t>(5)</t>
  </si>
  <si>
    <t>５．</t>
  </si>
  <si>
    <t>第五次健全化</t>
    <rPh sb="1" eb="2">
      <t>ゴ</t>
    </rPh>
    <phoneticPr fontId="2"/>
  </si>
  <si>
    <t>査</t>
  </si>
  <si>
    <t>(ｺ)</t>
  </si>
  <si>
    <t>建物</t>
  </si>
  <si>
    <t>その他の</t>
  </si>
  <si>
    <t>政績</t>
  </si>
  <si>
    <t>看  護</t>
  </si>
  <si>
    <t>医 業 収 益</t>
  </si>
  <si>
    <t>学  院</t>
  </si>
  <si>
    <t>地域手当</t>
    <rPh sb="0" eb="2">
      <t>チイキ</t>
    </rPh>
    <phoneticPr fontId="2"/>
  </si>
  <si>
    <t>１</t>
  </si>
  <si>
    <t xml:space="preserve"> イ</t>
  </si>
  <si>
    <t>時間外勤務手当</t>
  </si>
  <si>
    <t>医療相談収益</t>
  </si>
  <si>
    <t>定    数</t>
  </si>
  <si>
    <t>書</t>
  </si>
  <si>
    <t>12</t>
  </si>
  <si>
    <t>イ　資　本　勘　定　所　属　職　員</t>
  </si>
  <si>
    <t>病院施設</t>
  </si>
  <si>
    <t>２．</t>
  </si>
  <si>
    <t>繰延勘定償却</t>
  </si>
  <si>
    <t>計　(1)～(5)</t>
  </si>
  <si>
    <t>高看</t>
  </si>
  <si>
    <t>再評価組入資本金</t>
  </si>
  <si>
    <t>警備</t>
  </si>
  <si>
    <t xml:space="preserve">   の告示</t>
  </si>
  <si>
    <t>都道府県補助金</t>
  </si>
  <si>
    <t>当年度許可債で未借入又は未発行額</t>
  </si>
  <si>
    <t>入療</t>
    <rPh sb="1" eb="2">
      <t>リョウ</t>
    </rPh>
    <phoneticPr fontId="2"/>
  </si>
  <si>
    <t>補助対象事業分</t>
  </si>
  <si>
    <t>患</t>
  </si>
  <si>
    <t>業務活動によるキャッシュ・フロー</t>
    <rPh sb="0" eb="2">
      <t>ギョウム</t>
    </rPh>
    <rPh sb="2" eb="4">
      <t>カツドウ</t>
    </rPh>
    <phoneticPr fontId="32"/>
  </si>
  <si>
    <t>施設</t>
  </si>
  <si>
    <t>務</t>
  </si>
  <si>
    <t>(G)</t>
  </si>
  <si>
    <t>大曲病院</t>
    <rPh sb="0" eb="2">
      <t>オオマガリ</t>
    </rPh>
    <rPh sb="2" eb="4">
      <t>ビョウイン</t>
    </rPh>
    <phoneticPr fontId="2"/>
  </si>
  <si>
    <t>ア　損　益　勘　定　所　属　職　員</t>
  </si>
  <si>
    <t>者</t>
  </si>
  <si>
    <t>貸倒引当金</t>
    <rPh sb="0" eb="1">
      <t>カ</t>
    </rPh>
    <rPh sb="1" eb="2">
      <t>ダオ</t>
    </rPh>
    <rPh sb="2" eb="5">
      <t>ヒキアテキン</t>
    </rPh>
    <phoneticPr fontId="26"/>
  </si>
  <si>
    <t>表</t>
    <rPh sb="0" eb="1">
      <t>ヒョウ</t>
    </rPh>
    <phoneticPr fontId="2"/>
  </si>
  <si>
    <t>医業外費用</t>
  </si>
  <si>
    <t>(b)</t>
  </si>
  <si>
    <t>稼働病床（療養）（7.1時点）</t>
    <rPh sb="0" eb="2">
      <t>カドウ</t>
    </rPh>
    <rPh sb="2" eb="4">
      <t>ビョウショウ</t>
    </rPh>
    <rPh sb="5" eb="7">
      <t>リョウヨウ</t>
    </rPh>
    <rPh sb="12" eb="14">
      <t>ジテン</t>
    </rPh>
    <phoneticPr fontId="32"/>
  </si>
  <si>
    <t xml:space="preserve"> で臨時･パー</t>
  </si>
  <si>
    <t>医師</t>
  </si>
  <si>
    <t>入院患者年延手術件数（件）</t>
    <rPh sb="0" eb="2">
      <t>ニュウイン</t>
    </rPh>
    <rPh sb="2" eb="4">
      <t>カンジャ</t>
    </rPh>
    <rPh sb="4" eb="5">
      <t>ネン</t>
    </rPh>
    <rPh sb="5" eb="6">
      <t>ノ</t>
    </rPh>
    <rPh sb="6" eb="8">
      <t>シュジュツ</t>
    </rPh>
    <rPh sb="8" eb="10">
      <t>ケンスウ</t>
    </rPh>
    <rPh sb="11" eb="12">
      <t>ケン</t>
    </rPh>
    <phoneticPr fontId="2"/>
  </si>
  <si>
    <t>（職員数は27</t>
  </si>
  <si>
    <t>勘</t>
  </si>
  <si>
    <t>産婦人科</t>
  </si>
  <si>
    <t>部門</t>
  </si>
  <si>
    <t>院</t>
    <rPh sb="0" eb="1">
      <t>イン</t>
    </rPh>
    <phoneticPr fontId="2"/>
  </si>
  <si>
    <t>検査</t>
  </si>
  <si>
    <t>告示の有無</t>
    <rPh sb="0" eb="2">
      <t>コクジ</t>
    </rPh>
    <rPh sb="3" eb="5">
      <t>ウム</t>
    </rPh>
    <phoneticPr fontId="2"/>
  </si>
  <si>
    <t>定</t>
    <rPh sb="0" eb="1">
      <t>テイ</t>
    </rPh>
    <phoneticPr fontId="2"/>
  </si>
  <si>
    <t>小計</t>
  </si>
  <si>
    <t>うち翌年度へ繰越される支出の財源充当額</t>
  </si>
  <si>
    <t>１．</t>
  </si>
  <si>
    <t>診療収入</t>
  </si>
  <si>
    <t>救命救急センター</t>
    <rPh sb="0" eb="2">
      <t>キュウメイ</t>
    </rPh>
    <rPh sb="2" eb="4">
      <t>キュウキュウ</t>
    </rPh>
    <phoneticPr fontId="2"/>
  </si>
  <si>
    <t>(B)</t>
  </si>
  <si>
    <t>(4)医 業 収 益 に 対 す る 割 合</t>
  </si>
  <si>
    <t>（１）</t>
  </si>
  <si>
    <t>他会計補助金</t>
  </si>
  <si>
    <t>消費税及び地方消費税資本的収支調整額</t>
  </si>
  <si>
    <t>金分</t>
    <rPh sb="1" eb="2">
      <t>ブン</t>
    </rPh>
    <phoneticPr fontId="2"/>
  </si>
  <si>
    <t>(A)</t>
  </si>
  <si>
    <t>市  場  公  募  債</t>
  </si>
  <si>
    <t>給料</t>
  </si>
  <si>
    <t xml:space="preserve"> トを含む）</t>
  </si>
  <si>
    <t>ア</t>
  </si>
  <si>
    <t>一般患者数</t>
  </si>
  <si>
    <t>ボイラー業務</t>
  </si>
  <si>
    <t>外  来  診  療  日  数</t>
  </si>
  <si>
    <t>入 院 収 益</t>
  </si>
  <si>
    <t>訳</t>
  </si>
  <si>
    <t>当年度未処理欠損金</t>
  </si>
  <si>
    <t>イ</t>
  </si>
  <si>
    <t>外 来 収 益</t>
  </si>
  <si>
    <t>短期有価証券</t>
  </si>
  <si>
    <t>麻すい科</t>
  </si>
  <si>
    <t>その他医業収益</t>
  </si>
  <si>
    <t>コ</t>
  </si>
  <si>
    <t>イ建設改良</t>
  </si>
  <si>
    <t>(ｱ)</t>
  </si>
  <si>
    <t>り</t>
  </si>
  <si>
    <t>他会計負担金</t>
  </si>
  <si>
    <t>医業外収益</t>
  </si>
  <si>
    <t>(C)</t>
  </si>
  <si>
    <t>病床数</t>
  </si>
  <si>
    <t>災害復旧費</t>
  </si>
  <si>
    <t>受取利息及び配当金</t>
  </si>
  <si>
    <t>看護学院収益</t>
  </si>
  <si>
    <t>精神病院</t>
  </si>
  <si>
    <t>国庫補助金</t>
  </si>
  <si>
    <t>エ</t>
  </si>
  <si>
    <t>年延看護部門職員数</t>
  </si>
  <si>
    <t>カ</t>
  </si>
  <si>
    <t>上記のうち先行取得用地面積</t>
    <rPh sb="0" eb="2">
      <t>ジョウキ</t>
    </rPh>
    <rPh sb="5" eb="7">
      <t>センコウ</t>
    </rPh>
    <rPh sb="7" eb="9">
      <t>シュトク</t>
    </rPh>
    <rPh sb="9" eb="11">
      <t>ヨウチ</t>
    </rPh>
    <rPh sb="11" eb="13">
      <t>メンセキ</t>
    </rPh>
    <phoneticPr fontId="2"/>
  </si>
  <si>
    <t>引当金</t>
    <rPh sb="0" eb="3">
      <t>ヒキアテキン</t>
    </rPh>
    <phoneticPr fontId="32"/>
  </si>
  <si>
    <t>定度</t>
    <rPh sb="1" eb="2">
      <t>ド</t>
    </rPh>
    <phoneticPr fontId="2"/>
  </si>
  <si>
    <t>薬品</t>
  </si>
  <si>
    <t>(a)</t>
  </si>
  <si>
    <t>地方公共団体金融機構</t>
    <rPh sb="0" eb="2">
      <t>チホウ</t>
    </rPh>
    <rPh sb="2" eb="4">
      <t>コウキョウ</t>
    </rPh>
    <rPh sb="4" eb="6">
      <t>ダンタイ</t>
    </rPh>
    <rPh sb="8" eb="10">
      <t>キコウ</t>
    </rPh>
    <phoneticPr fontId="2"/>
  </si>
  <si>
    <t>その他医業外収益</t>
  </si>
  <si>
    <t>延　 勤　 続　 年　 数（年）</t>
    <rPh sb="14" eb="15">
      <t>ネン</t>
    </rPh>
    <phoneticPr fontId="2"/>
  </si>
  <si>
    <t>分</t>
    <rPh sb="0" eb="1">
      <t>ブン</t>
    </rPh>
    <phoneticPr fontId="2"/>
  </si>
  <si>
    <t>(13)</t>
  </si>
  <si>
    <t>(E)</t>
  </si>
  <si>
    <t>初診</t>
    <rPh sb="0" eb="2">
      <t>ショシン</t>
    </rPh>
    <phoneticPr fontId="2"/>
  </si>
  <si>
    <t>(ｷ)</t>
  </si>
  <si>
    <t>(H)</t>
  </si>
  <si>
    <t>職 員 給 与 費</t>
  </si>
  <si>
    <t>精神病床数</t>
  </si>
  <si>
    <t>材　  料  　費</t>
  </si>
  <si>
    <t>益</t>
  </si>
  <si>
    <t>た</t>
  </si>
  <si>
    <t>減 価 償 却 費</t>
  </si>
  <si>
    <t>病 床 数</t>
  </si>
  <si>
    <t>資産減耗費</t>
  </si>
  <si>
    <t xml:space="preserve">団 体 名 </t>
  </si>
  <si>
    <t>その他医業費用</t>
  </si>
  <si>
    <t>(F)</t>
  </si>
  <si>
    <t>財政資金・財政融資</t>
    <rPh sb="0" eb="2">
      <t>ザイセイ</t>
    </rPh>
    <rPh sb="2" eb="4">
      <t>シキン</t>
    </rPh>
    <rPh sb="5" eb="7">
      <t>ザイセイ</t>
    </rPh>
    <rPh sb="7" eb="9">
      <t>ユウシ</t>
    </rPh>
    <phoneticPr fontId="2"/>
  </si>
  <si>
    <t>７.</t>
  </si>
  <si>
    <t>企業債取扱諸費</t>
  </si>
  <si>
    <t>累積欠損金比率</t>
  </si>
  <si>
    <t>看護学院費</t>
  </si>
  <si>
    <t>看</t>
  </si>
  <si>
    <t>繰</t>
    <rPh sb="0" eb="1">
      <t>クリイレ</t>
    </rPh>
    <phoneticPr fontId="2"/>
  </si>
  <si>
    <t>その他医業外費用</t>
  </si>
  <si>
    <t>　その他内訳</t>
    <rPh sb="1" eb="4">
      <t>ソノタ</t>
    </rPh>
    <rPh sb="4" eb="6">
      <t>ウチワケ</t>
    </rPh>
    <phoneticPr fontId="2"/>
  </si>
  <si>
    <t>円</t>
    <rPh sb="0" eb="1">
      <t>エン</t>
    </rPh>
    <phoneticPr fontId="2"/>
  </si>
  <si>
    <t>(又は当年度未処理欠損金)</t>
  </si>
  <si>
    <t>３．</t>
  </si>
  <si>
    <t>保健・医療・福祉共同研修経費</t>
  </si>
  <si>
    <t>01行43列の内訳</t>
    <rPh sb="2" eb="3">
      <t>ギョウ</t>
    </rPh>
    <rPh sb="5" eb="6">
      <t>レツ</t>
    </rPh>
    <rPh sb="7" eb="9">
      <t>ウチワケ</t>
    </rPh>
    <phoneticPr fontId="2"/>
  </si>
  <si>
    <t>医業収支比率</t>
  </si>
  <si>
    <t>組入資本金</t>
  </si>
  <si>
    <t>その他</t>
    <rPh sb="2" eb="3">
      <t>タ</t>
    </rPh>
    <phoneticPr fontId="32"/>
  </si>
  <si>
    <t>経　常　利　益</t>
  </si>
  <si>
    <t>固定資産売却益</t>
  </si>
  <si>
    <t>───</t>
  </si>
  <si>
    <t>う</t>
  </si>
  <si>
    <t>償却資産</t>
  </si>
  <si>
    <t>うち後発医薬品数</t>
    <rPh sb="2" eb="4">
      <t>コウハツ</t>
    </rPh>
    <rPh sb="4" eb="7">
      <t>イヤクヒン</t>
    </rPh>
    <rPh sb="7" eb="8">
      <t>スウ</t>
    </rPh>
    <phoneticPr fontId="2"/>
  </si>
  <si>
    <t>－－－－－－－</t>
  </si>
  <si>
    <t>13．</t>
  </si>
  <si>
    <t>現年度分</t>
    <rPh sb="0" eb="1">
      <t>ゲン</t>
    </rPh>
    <rPh sb="1" eb="4">
      <t>ネンドブン</t>
    </rPh>
    <phoneticPr fontId="2"/>
  </si>
  <si>
    <t>感染症病床数（床）</t>
  </si>
  <si>
    <t>４．</t>
  </si>
  <si>
    <t>稼数</t>
  </si>
  <si>
    <t>そ</t>
  </si>
  <si>
    <t>経　常　損　失</t>
  </si>
  <si>
    <t>(△)</t>
  </si>
  <si>
    <t>(５)</t>
  </si>
  <si>
    <t>（千円）</t>
  </si>
  <si>
    <t>門</t>
    <rPh sb="0" eb="1">
      <t>モン</t>
    </rPh>
    <phoneticPr fontId="2"/>
  </si>
  <si>
    <t>良訳</t>
  </si>
  <si>
    <t>他会計繰入金</t>
  </si>
  <si>
    <t>自治体職員</t>
    <rPh sb="0" eb="2">
      <t>ジチタイ</t>
    </rPh>
    <rPh sb="2" eb="4">
      <t>ショクイン</t>
    </rPh>
    <phoneticPr fontId="2"/>
  </si>
  <si>
    <t>　 診療収入　　（円）</t>
  </si>
  <si>
    <t>そ　の　他</t>
  </si>
  <si>
    <t>「01行54列」のうち、繰延資産償却</t>
    <rPh sb="3" eb="4">
      <t>ギョウ</t>
    </rPh>
    <rPh sb="6" eb="7">
      <t>レツ</t>
    </rPh>
    <rPh sb="12" eb="14">
      <t>クリノベ</t>
    </rPh>
    <rPh sb="14" eb="16">
      <t>シサン</t>
    </rPh>
    <rPh sb="16" eb="18">
      <t>ショウキャク</t>
    </rPh>
    <phoneticPr fontId="2"/>
  </si>
  <si>
    <t>６．</t>
  </si>
  <si>
    <t>実繰入額</t>
    <rPh sb="0" eb="1">
      <t>ジツ</t>
    </rPh>
    <rPh sb="1" eb="3">
      <t>クリイレ</t>
    </rPh>
    <rPh sb="3" eb="4">
      <t>ガク</t>
    </rPh>
    <phoneticPr fontId="2"/>
  </si>
  <si>
    <t>その他職員数</t>
  </si>
  <si>
    <t>特  別  損  失</t>
  </si>
  <si>
    <t>内</t>
  </si>
  <si>
    <t>職員給与費</t>
  </si>
  <si>
    <t>そ  の  他</t>
  </si>
  <si>
    <t>その他の企業債に係るもの</t>
    <rPh sb="2" eb="3">
      <t>タ</t>
    </rPh>
    <rPh sb="4" eb="6">
      <t>キギョウ</t>
    </rPh>
    <rPh sb="6" eb="7">
      <t>サイ</t>
    </rPh>
    <rPh sb="8" eb="9">
      <t>カカワ</t>
    </rPh>
    <phoneticPr fontId="2"/>
  </si>
  <si>
    <t>(又は前年度繰越欠損金)</t>
  </si>
  <si>
    <t>７．</t>
  </si>
  <si>
    <t>稼働病床（一般）（7.1時点）</t>
    <rPh sb="0" eb="2">
      <t>カドウ</t>
    </rPh>
    <rPh sb="2" eb="4">
      <t>ビョウショウ</t>
    </rPh>
    <rPh sb="5" eb="7">
      <t>イッパン</t>
    </rPh>
    <rPh sb="12" eb="14">
      <t>ジテン</t>
    </rPh>
    <phoneticPr fontId="32"/>
  </si>
  <si>
    <t>外来予約</t>
  </si>
  <si>
    <t>差引</t>
  </si>
  <si>
    <t>ス</t>
  </si>
  <si>
    <t>災害拠点病院</t>
  </si>
  <si>
    <t>特  別  損  失　(H)</t>
  </si>
  <si>
    <t>純　　　計 (a)-｛(b)+(c)｝</t>
  </si>
  <si>
    <t>６.</t>
  </si>
  <si>
    <t>純  利  益</t>
  </si>
  <si>
    <t>未収金</t>
  </si>
  <si>
    <t>救急告示病院</t>
  </si>
  <si>
    <t>洗濯</t>
  </si>
  <si>
    <t>８．</t>
  </si>
  <si>
    <t>6.5～7.0％</t>
  </si>
  <si>
    <t>純  損  失</t>
  </si>
  <si>
    <t>資本勘定他会計借入金</t>
  </si>
  <si>
    <t>り徴収額</t>
  </si>
  <si>
    <t>─────</t>
  </si>
  <si>
    <t>９．</t>
  </si>
  <si>
    <t>一般</t>
  </si>
  <si>
    <t>前年度繰越利益剰余金</t>
  </si>
  <si>
    <t>薬 品 収 入(投薬分)（千円）</t>
    <rPh sb="13" eb="14">
      <t>セン</t>
    </rPh>
    <rPh sb="14" eb="15">
      <t>エン</t>
    </rPh>
    <phoneticPr fontId="2"/>
  </si>
  <si>
    <t>特別修繕引当金繰入額</t>
    <rPh sb="0" eb="2">
      <t>トクベツ</t>
    </rPh>
    <rPh sb="2" eb="4">
      <t>シュウゼン</t>
    </rPh>
    <rPh sb="4" eb="7">
      <t>ヒキアテキン</t>
    </rPh>
    <rPh sb="7" eb="10">
      <t>クリイレガク</t>
    </rPh>
    <phoneticPr fontId="32"/>
  </si>
  <si>
    <t>室
料
差
額
(％)</t>
    <rPh sb="0" eb="1">
      <t>シツ</t>
    </rPh>
    <rPh sb="2" eb="3">
      <t>リョウ</t>
    </rPh>
    <rPh sb="4" eb="5">
      <t>サ</t>
    </rPh>
    <rPh sb="6" eb="7">
      <t>ガク</t>
    </rPh>
    <phoneticPr fontId="2"/>
  </si>
  <si>
    <t>(８)</t>
  </si>
  <si>
    <t>10.</t>
  </si>
  <si>
    <t>当年度未処分利益剰余金</t>
  </si>
  <si>
    <t>初診料</t>
  </si>
  <si>
    <t>「01行08列」のうち介護療養病床数</t>
    <rPh sb="2" eb="3">
      <t>ギョウ</t>
    </rPh>
    <rPh sb="5" eb="6">
      <t>レツ</t>
    </rPh>
    <rPh sb="11" eb="13">
      <t>カイゴ</t>
    </rPh>
    <rPh sb="14" eb="17">
      <t>ビョウショウスウ</t>
    </rPh>
    <phoneticPr fontId="32"/>
  </si>
  <si>
    <t>総収支比率</t>
  </si>
  <si>
    <t>減価償却累計額</t>
  </si>
  <si>
    <t>経常収支比率</t>
  </si>
  <si>
    <t>分</t>
  </si>
  <si>
    <t>「01行26列」のうち、各種引当金繰入額の合計</t>
    <rPh sb="3" eb="4">
      <t>ギョウ</t>
    </rPh>
    <rPh sb="6" eb="7">
      <t>レツ</t>
    </rPh>
    <rPh sb="12" eb="14">
      <t>カクシュ</t>
    </rPh>
    <rPh sb="14" eb="17">
      <t>ヒキアテキン</t>
    </rPh>
    <rPh sb="17" eb="20">
      <t>クリイレガク</t>
    </rPh>
    <rPh sb="21" eb="23">
      <t>ゴウケイ</t>
    </rPh>
    <phoneticPr fontId="32"/>
  </si>
  <si>
    <t>検査技師１人当たり検査件数</t>
  </si>
  <si>
    <t>設置</t>
  </si>
  <si>
    <t>析</t>
  </si>
  <si>
    <t>基本給</t>
  </si>
  <si>
    <t>職</t>
  </si>
  <si>
    <t>無形固定資産</t>
  </si>
  <si>
    <t>手当</t>
  </si>
  <si>
    <t>再</t>
  </si>
  <si>
    <t>給</t>
  </si>
  <si>
    <t>附属診療所</t>
  </si>
  <si>
    <t>公衆衛生･予防活動</t>
  </si>
  <si>
    <t>退職給与金</t>
  </si>
  <si>
    <t>法定福利費</t>
  </si>
  <si>
    <t>１ 床 当 た り 償　却 資 産</t>
    <rPh sb="10" eb="11">
      <t>ショウ</t>
    </rPh>
    <rPh sb="12" eb="13">
      <t>キャク</t>
    </rPh>
    <phoneticPr fontId="2"/>
  </si>
  <si>
    <t>企業債元利償還金</t>
  </si>
  <si>
    <t>下足</t>
  </si>
  <si>
    <t>益</t>
    <rPh sb="0" eb="1">
      <t>エキ</t>
    </rPh>
    <phoneticPr fontId="2"/>
  </si>
  <si>
    <t>費</t>
  </si>
  <si>
    <t>支払利息</t>
  </si>
  <si>
    <t>床表</t>
    <rPh sb="0" eb="1">
      <t>ユカ</t>
    </rPh>
    <rPh sb="1" eb="2">
      <t>ヒョウ</t>
    </rPh>
    <phoneticPr fontId="2"/>
  </si>
  <si>
    <t>その他資金に係る繰上償還金分</t>
  </si>
  <si>
    <t>損</t>
  </si>
  <si>
    <t>他会計負担金</t>
    <rPh sb="0" eb="1">
      <t>タ</t>
    </rPh>
    <rPh sb="1" eb="3">
      <t>カイケイ</t>
    </rPh>
    <rPh sb="3" eb="6">
      <t>フタンキン</t>
    </rPh>
    <phoneticPr fontId="32"/>
  </si>
  <si>
    <t>(2)(外来相当分)</t>
    <rPh sb="4" eb="6">
      <t>ガイライ</t>
    </rPh>
    <rPh sb="6" eb="9">
      <t>ソウトウブン</t>
    </rPh>
    <phoneticPr fontId="2"/>
  </si>
  <si>
    <t>(6)</t>
  </si>
  <si>
    <t>剰余金</t>
  </si>
  <si>
    <t>品入</t>
  </si>
  <si>
    <t>看護配置</t>
    <rPh sb="0" eb="2">
      <t>カンゴ</t>
    </rPh>
    <rPh sb="2" eb="4">
      <t>ハイチ</t>
    </rPh>
    <phoneticPr fontId="2"/>
  </si>
  <si>
    <t>企業債利息</t>
  </si>
  <si>
    <t>８.</t>
  </si>
  <si>
    <t>秋田市</t>
  </si>
  <si>
    <t>差額</t>
  </si>
  <si>
    <t>減価償却費</t>
  </si>
  <si>
    <t>４</t>
  </si>
  <si>
    <t>建設改良費等の財源に充てるための企業債</t>
    <rPh sb="5" eb="6">
      <t>トウ</t>
    </rPh>
    <rPh sb="7" eb="9">
      <t>ザイゲン</t>
    </rPh>
    <rPh sb="10" eb="11">
      <t>ア</t>
    </rPh>
    <rPh sb="16" eb="19">
      <t>キギョウサイ</t>
    </rPh>
    <phoneticPr fontId="26"/>
  </si>
  <si>
    <t>列</t>
    <rPh sb="0" eb="1">
      <t>レツ</t>
    </rPh>
    <phoneticPr fontId="32"/>
  </si>
  <si>
    <t>光熱水費</t>
  </si>
  <si>
    <t>通信運搬費</t>
  </si>
  <si>
    <t>修繕引当金</t>
    <rPh sb="0" eb="2">
      <t>シュウゼン</t>
    </rPh>
    <rPh sb="2" eb="5">
      <t>ヒキアテキン</t>
    </rPh>
    <phoneticPr fontId="2"/>
  </si>
  <si>
    <t>年延居宅サービス利用者数</t>
    <rPh sb="0" eb="1">
      <t>ネン</t>
    </rPh>
    <rPh sb="1" eb="2">
      <t>ノ</t>
    </rPh>
    <rPh sb="2" eb="4">
      <t>キョタク</t>
    </rPh>
    <rPh sb="8" eb="11">
      <t>リヨウシャ</t>
    </rPh>
    <rPh sb="11" eb="12">
      <t>スウ</t>
    </rPh>
    <phoneticPr fontId="2"/>
  </si>
  <si>
    <t>修繕費</t>
  </si>
  <si>
    <t>医師数</t>
  </si>
  <si>
    <t xml:space="preserve">病院名 </t>
    <rPh sb="0" eb="2">
      <t>ビョウイン</t>
    </rPh>
    <rPh sb="2" eb="3">
      <t>メイ</t>
    </rPh>
    <phoneticPr fontId="2"/>
  </si>
  <si>
    <t>委託料</t>
  </si>
  <si>
    <t>投薬</t>
  </si>
  <si>
    <t>（利　　　息）</t>
  </si>
  <si>
    <t>全体処方箋に占める院外処方箋の割合</t>
    <rPh sb="0" eb="2">
      <t>ゼンタイ</t>
    </rPh>
    <rPh sb="2" eb="5">
      <t>ショホウセン</t>
    </rPh>
    <rPh sb="6" eb="7">
      <t>シ</t>
    </rPh>
    <rPh sb="9" eb="11">
      <t>インガイ</t>
    </rPh>
    <rPh sb="11" eb="14">
      <t>ショホウセン</t>
    </rPh>
    <rPh sb="15" eb="17">
      <t>ワリアイ</t>
    </rPh>
    <phoneticPr fontId="2"/>
  </si>
  <si>
    <t>注射</t>
  </si>
  <si>
    <t>自己資本金</t>
  </si>
  <si>
    <t>医　業　費　用　(E)</t>
  </si>
  <si>
    <t>建設改良費のうち用地取得費</t>
  </si>
  <si>
    <t>(d)-(e)</t>
  </si>
  <si>
    <t>退職給付引当金取りくずし額</t>
    <rPh sb="0" eb="2">
      <t>タイショク</t>
    </rPh>
    <rPh sb="2" eb="4">
      <t>キュウフ</t>
    </rPh>
    <rPh sb="4" eb="7">
      <t>ヒキアテキン</t>
    </rPh>
    <rPh sb="7" eb="8">
      <t>ト</t>
    </rPh>
    <rPh sb="12" eb="13">
      <t>ガク</t>
    </rPh>
    <phoneticPr fontId="32"/>
  </si>
  <si>
    <t>繰延勘定</t>
  </si>
  <si>
    <t>上記のうち先行用地取得分</t>
    <rPh sb="0" eb="2">
      <t>ジョウキ</t>
    </rPh>
    <rPh sb="5" eb="7">
      <t>センコウ</t>
    </rPh>
    <rPh sb="7" eb="9">
      <t>ヨウチ</t>
    </rPh>
    <rPh sb="9" eb="12">
      <t>シュトクブン</t>
    </rPh>
    <phoneticPr fontId="2"/>
  </si>
  <si>
    <t>療</t>
  </si>
  <si>
    <t>その他の企業債</t>
    <rPh sb="2" eb="3">
      <t>タ</t>
    </rPh>
    <rPh sb="4" eb="7">
      <t>キギョウサイ</t>
    </rPh>
    <phoneticPr fontId="32"/>
  </si>
  <si>
    <t>その他医療材料費</t>
  </si>
  <si>
    <t>12．</t>
  </si>
  <si>
    <t>に対する</t>
  </si>
  <si>
    <t>料</t>
  </si>
  <si>
    <t>補</t>
  </si>
  <si>
    <t>年度末職員数</t>
  </si>
  <si>
    <t>ｲ：　病　床　数
　　(1行48列再掲)</t>
    <rPh sb="3" eb="4">
      <t>ヤマイ</t>
    </rPh>
    <rPh sb="5" eb="6">
      <t>ユカ</t>
    </rPh>
    <rPh sb="7" eb="8">
      <t>スウ</t>
    </rPh>
    <rPh sb="13" eb="14">
      <t>ギョウ</t>
    </rPh>
    <rPh sb="16" eb="17">
      <t>レツ</t>
    </rPh>
    <rPh sb="17" eb="19">
      <t>サイケイ</t>
    </rPh>
    <phoneticPr fontId="2"/>
  </si>
  <si>
    <t>給食材料費（患者用）</t>
  </si>
  <si>
    <t>処置及び手術</t>
    <rPh sb="2" eb="3">
      <t>オヨ</t>
    </rPh>
    <phoneticPr fontId="2"/>
  </si>
  <si>
    <t>入</t>
  </si>
  <si>
    <t>サ</t>
  </si>
  <si>
    <t>10．</t>
  </si>
  <si>
    <t>その他</t>
  </si>
  <si>
    <t>精神科病床</t>
    <rPh sb="0" eb="2">
      <t>セイシン</t>
    </rPh>
    <rPh sb="2" eb="3">
      <t>カ</t>
    </rPh>
    <rPh sb="3" eb="5">
      <t>ビョウショウ</t>
    </rPh>
    <phoneticPr fontId="2"/>
  </si>
  <si>
    <t>11．</t>
  </si>
  <si>
    <t>１日平均患者数</t>
  </si>
  <si>
    <t>費用合計</t>
  </si>
  <si>
    <t>ア　不採算地区病院</t>
    <rPh sb="2" eb="5">
      <t>フサイサン</t>
    </rPh>
    <rPh sb="5" eb="7">
      <t>チク</t>
    </rPh>
    <rPh sb="7" eb="9">
      <t>ビョウイン</t>
    </rPh>
    <phoneticPr fontId="2"/>
  </si>
  <si>
    <t>田沢湖病院</t>
    <rPh sb="0" eb="1">
      <t>タ</t>
    </rPh>
    <rPh sb="1" eb="2">
      <t>サワ</t>
    </rPh>
    <rPh sb="2" eb="3">
      <t>コ</t>
    </rPh>
    <rPh sb="3" eb="5">
      <t>ビョウイン</t>
    </rPh>
    <phoneticPr fontId="2"/>
  </si>
  <si>
    <t>退職手当支出額</t>
  </si>
  <si>
    <t>対する比率
料金収入に</t>
    <rPh sb="0" eb="1">
      <t>タイ</t>
    </rPh>
    <rPh sb="3" eb="5">
      <t>ヒリツ</t>
    </rPh>
    <phoneticPr fontId="26"/>
  </si>
  <si>
    <t>に</t>
  </si>
  <si>
    <t>呼吸器病センター</t>
    <rPh sb="0" eb="3">
      <t>コキュウキ</t>
    </rPh>
    <rPh sb="3" eb="4">
      <t>ビョウ</t>
    </rPh>
    <phoneticPr fontId="2"/>
  </si>
  <si>
    <t>す</t>
  </si>
  <si>
    <t>２３表</t>
    <rPh sb="2" eb="3">
      <t>ヒョウ</t>
    </rPh>
    <phoneticPr fontId="32"/>
  </si>
  <si>
    <t>る</t>
  </si>
  <si>
    <t>経常費用</t>
  </si>
  <si>
    <t>確定消費税及び地方消費税</t>
    <rPh sb="0" eb="2">
      <t>カクテイ</t>
    </rPh>
    <rPh sb="2" eb="5">
      <t>ショウヒゼイ</t>
    </rPh>
    <rPh sb="5" eb="6">
      <t>オヨ</t>
    </rPh>
    <rPh sb="7" eb="9">
      <t>チホウ</t>
    </rPh>
    <rPh sb="9" eb="12">
      <t>ショウヒゼイ</t>
    </rPh>
    <phoneticPr fontId="2"/>
  </si>
  <si>
    <t>療養病床</t>
    <rPh sb="0" eb="2">
      <t>リョウヨウ</t>
    </rPh>
    <rPh sb="2" eb="4">
      <t>ビョウショウ</t>
    </rPh>
    <phoneticPr fontId="2"/>
  </si>
  <si>
    <t>地域医療支援病院</t>
  </si>
  <si>
    <t>資本不足額（繰延収益控除後）（△）</t>
    <rPh sb="0" eb="2">
      <t>シホン</t>
    </rPh>
    <rPh sb="2" eb="4">
      <t>ブソク</t>
    </rPh>
    <rPh sb="4" eb="5">
      <t>ガク</t>
    </rPh>
    <rPh sb="6" eb="8">
      <t>クリノベ</t>
    </rPh>
    <rPh sb="8" eb="10">
      <t>シュウエキ</t>
    </rPh>
    <rPh sb="10" eb="12">
      <t>コウジョ</t>
    </rPh>
    <rPh sb="12" eb="13">
      <t>ゴ</t>
    </rPh>
    <phoneticPr fontId="32"/>
  </si>
  <si>
    <t>医</t>
  </si>
  <si>
    <t>最低</t>
  </si>
  <si>
    <t>ち</t>
  </si>
  <si>
    <t>特定機能病院</t>
  </si>
  <si>
    <t>収</t>
  </si>
  <si>
    <t>計 (1)～(10) (a)</t>
  </si>
  <si>
    <t>うち企業債利息</t>
  </si>
  <si>
    <t>市   中   銀   行</t>
  </si>
  <si>
    <t>精神患者数</t>
  </si>
  <si>
    <t xml:space="preserve"> 項　目　</t>
    <rPh sb="1" eb="4">
      <t>コウモク</t>
    </rPh>
    <phoneticPr fontId="2"/>
  </si>
  <si>
    <t xml:space="preserve"> 団体名 </t>
    <rPh sb="1" eb="4">
      <t>ダンタイメイ</t>
    </rPh>
    <phoneticPr fontId="2"/>
  </si>
  <si>
    <t>対</t>
  </si>
  <si>
    <t>比</t>
  </si>
  <si>
    <t>01行08列のうち</t>
    <rPh sb="2" eb="3">
      <t>ギョウ</t>
    </rPh>
    <rPh sb="5" eb="6">
      <t>レツ</t>
    </rPh>
    <phoneticPr fontId="32"/>
  </si>
  <si>
    <t>標榜診療科目数（２）</t>
  </si>
  <si>
    <t>医療材料費</t>
  </si>
  <si>
    <t>ｲ：　定　員</t>
    <rPh sb="3" eb="4">
      <t>サダム</t>
    </rPh>
    <rPh sb="5" eb="6">
      <t>イン</t>
    </rPh>
    <phoneticPr fontId="2"/>
  </si>
  <si>
    <t>患者紹介率（％）</t>
    <rPh sb="0" eb="2">
      <t>カンジャ</t>
    </rPh>
    <rPh sb="2" eb="4">
      <t>ショウカイ</t>
    </rPh>
    <rPh sb="4" eb="5">
      <t>リツ</t>
    </rPh>
    <phoneticPr fontId="2"/>
  </si>
  <si>
    <t>う ち</t>
  </si>
  <si>
    <t>有床診療所数</t>
    <rPh sb="0" eb="1">
      <t>ユウ</t>
    </rPh>
    <rPh sb="1" eb="2">
      <t>ショウ</t>
    </rPh>
    <rPh sb="2" eb="5">
      <t>シンリョウジョ</t>
    </rPh>
    <rPh sb="5" eb="6">
      <t>スウ</t>
    </rPh>
    <phoneticPr fontId="2"/>
  </si>
  <si>
    <t>率</t>
  </si>
  <si>
    <t>「01行26列」のうち、各種引当金繰入額の合計</t>
  </si>
  <si>
    <t>駐車場管理</t>
  </si>
  <si>
    <t>脳神経外科</t>
  </si>
  <si>
    <t>8.0～8.5％</t>
  </si>
  <si>
    <t>うち薬品費</t>
  </si>
  <si>
    <t>薬品費</t>
  </si>
  <si>
    <t>01行22列の内訳</t>
    <rPh sb="2" eb="3">
      <t>ギョウ</t>
    </rPh>
    <rPh sb="5" eb="6">
      <t>レツ</t>
    </rPh>
    <rPh sb="7" eb="9">
      <t>ウチワケ</t>
    </rPh>
    <phoneticPr fontId="32"/>
  </si>
  <si>
    <t>指定病院の状況</t>
    <rPh sb="0" eb="2">
      <t>シテイ</t>
    </rPh>
    <rPh sb="2" eb="4">
      <t>ビョウイン</t>
    </rPh>
    <rPh sb="5" eb="7">
      <t>ジョウキョウ</t>
    </rPh>
    <phoneticPr fontId="2"/>
  </si>
  <si>
    <t>用</t>
  </si>
  <si>
    <t>(g)</t>
  </si>
  <si>
    <t>建設改良積立金</t>
  </si>
  <si>
    <t>改内</t>
  </si>
  <si>
    <t>一時借入金</t>
  </si>
  <si>
    <t>単独事業分</t>
    <rPh sb="0" eb="2">
      <t>タンドク</t>
    </rPh>
    <rPh sb="2" eb="5">
      <t>ジギョウブン</t>
    </rPh>
    <phoneticPr fontId="2"/>
  </si>
  <si>
    <t>構</t>
  </si>
  <si>
    <t>当年度分損益勘定留保資金</t>
  </si>
  <si>
    <t>投資活動によるキャッシュ・フロー</t>
    <rPh sb="0" eb="2">
      <t>トウシ</t>
    </rPh>
    <rPh sb="2" eb="4">
      <t>カツドウ</t>
    </rPh>
    <phoneticPr fontId="32"/>
  </si>
  <si>
    <t>ｱ：　施　設　数</t>
    <rPh sb="3" eb="4">
      <t>シ</t>
    </rPh>
    <rPh sb="5" eb="6">
      <t>セツ</t>
    </rPh>
    <rPh sb="7" eb="8">
      <t>スウ</t>
    </rPh>
    <phoneticPr fontId="2"/>
  </si>
  <si>
    <t>・消費税及び地方消費税に関する調</t>
    <rPh sb="1" eb="4">
      <t>ショウヒゼイ</t>
    </rPh>
    <rPh sb="4" eb="5">
      <t>オヨ</t>
    </rPh>
    <rPh sb="6" eb="8">
      <t>チホウ</t>
    </rPh>
    <rPh sb="8" eb="11">
      <t>ショウヒゼイ</t>
    </rPh>
    <rPh sb="12" eb="13">
      <t>カン</t>
    </rPh>
    <rPh sb="15" eb="16">
      <t>シラ</t>
    </rPh>
    <phoneticPr fontId="2"/>
  </si>
  <si>
    <t>成</t>
  </si>
  <si>
    <t>（引継資本金）</t>
  </si>
  <si>
    <t>自己資本構成比率</t>
  </si>
  <si>
    <t>合計</t>
  </si>
  <si>
    <t>総収益 (B)+(C)+(G)　(A)</t>
  </si>
  <si>
    <t>固定資産</t>
  </si>
  <si>
    <t>有形固定資産</t>
  </si>
  <si>
    <t>臨床検査部門職員数（人）</t>
  </si>
  <si>
    <t>01行35列のうち</t>
    <rPh sb="2" eb="3">
      <t>ギョウ</t>
    </rPh>
    <rPh sb="5" eb="6">
      <t>レツ</t>
    </rPh>
    <phoneticPr fontId="32"/>
  </si>
  <si>
    <t>開放型病院</t>
  </si>
  <si>
    <t>土地</t>
  </si>
  <si>
    <t>（10）</t>
  </si>
  <si>
    <t>建設仮勘定</t>
  </si>
  <si>
    <t>その他</t>
    <rPh sb="0" eb="3">
      <t>ソノタ</t>
    </rPh>
    <phoneticPr fontId="2"/>
  </si>
  <si>
    <t>資本勘定繰入金</t>
  </si>
  <si>
    <t>資金期末残高</t>
    <rPh sb="0" eb="2">
      <t>シキン</t>
    </rPh>
    <rPh sb="2" eb="4">
      <t>キマツ</t>
    </rPh>
    <rPh sb="4" eb="5">
      <t>ザン</t>
    </rPh>
    <rPh sb="5" eb="6">
      <t>タカ</t>
    </rPh>
    <phoneticPr fontId="32"/>
  </si>
  <si>
    <t>交付公庫</t>
    <rPh sb="0" eb="2">
      <t>コウフ</t>
    </rPh>
    <rPh sb="2" eb="4">
      <t>コウコ</t>
    </rPh>
    <phoneticPr fontId="2"/>
  </si>
  <si>
    <t>年度末職員数</t>
    <rPh sb="0" eb="3">
      <t>ネンドマツ</t>
    </rPh>
    <rPh sb="3" eb="6">
      <t>ショクインスウ</t>
    </rPh>
    <phoneticPr fontId="2"/>
  </si>
  <si>
    <t>固定負債</t>
  </si>
  <si>
    <t>リース資産</t>
    <rPh sb="3" eb="5">
      <t>シサン</t>
    </rPh>
    <phoneticPr fontId="2"/>
  </si>
  <si>
    <t>イ：　定員</t>
    <rPh sb="3" eb="5">
      <t>テイイン</t>
    </rPh>
    <phoneticPr fontId="32"/>
  </si>
  <si>
    <t>ん</t>
  </si>
  <si>
    <t>流動資産</t>
  </si>
  <si>
    <t>企 業 債 利 息(費用構成表再掲)</t>
  </si>
  <si>
    <t>年延看護部門職員数（人）</t>
  </si>
  <si>
    <t>減債積立金</t>
  </si>
  <si>
    <t>現金及び預金</t>
  </si>
  <si>
    <t>「01行10列及び11列」のうち</t>
    <rPh sb="3" eb="4">
      <t>ギョウ</t>
    </rPh>
    <rPh sb="6" eb="7">
      <t>レツ</t>
    </rPh>
    <rPh sb="7" eb="8">
      <t>オヨ</t>
    </rPh>
    <rPh sb="11" eb="12">
      <t>レツ</t>
    </rPh>
    <phoneticPr fontId="2"/>
  </si>
  <si>
    <t>資本金</t>
  </si>
  <si>
    <t>貯蔵品</t>
  </si>
  <si>
    <t>過年度分損益勘定留保資金</t>
  </si>
  <si>
    <t>精神・神経科</t>
  </si>
  <si>
    <t>資産合計</t>
  </si>
  <si>
    <t>財</t>
  </si>
  <si>
    <t>企</t>
  </si>
  <si>
    <t>他会計借入金</t>
  </si>
  <si>
    <t>看護師数</t>
    <rPh sb="2" eb="3">
      <t>シ</t>
    </rPh>
    <phoneticPr fontId="2"/>
  </si>
  <si>
    <t>専門外来</t>
  </si>
  <si>
    <t>引当金</t>
  </si>
  <si>
    <t>流動負債</t>
  </si>
  <si>
    <t>年患</t>
  </si>
  <si>
    <t>固有資本金</t>
  </si>
  <si>
    <t>繰入資本金</t>
  </si>
  <si>
    <t>臨床検査部門職員数</t>
  </si>
  <si>
    <t>状</t>
  </si>
  <si>
    <t>入院相当分（千円）</t>
    <rPh sb="6" eb="7">
      <t>セン</t>
    </rPh>
    <rPh sb="7" eb="8">
      <t>エン</t>
    </rPh>
    <phoneticPr fontId="2"/>
  </si>
  <si>
    <t>（造成資本金）</t>
  </si>
  <si>
    <t>院外処方実施の有無</t>
    <rPh sb="0" eb="2">
      <t>インガイ</t>
    </rPh>
    <rPh sb="2" eb="4">
      <t>ショホウ</t>
    </rPh>
    <rPh sb="4" eb="6">
      <t>ジッシ</t>
    </rPh>
    <rPh sb="7" eb="9">
      <t>ウム</t>
    </rPh>
    <phoneticPr fontId="2"/>
  </si>
  <si>
    <t>資本剰余金</t>
  </si>
  <si>
    <t>特</t>
  </si>
  <si>
    <t>補てん財源不足額(△) (f)-(g)</t>
  </si>
  <si>
    <t>投調</t>
  </si>
  <si>
    <t>建費</t>
  </si>
  <si>
    <t>入院料</t>
  </si>
  <si>
    <t>上　記　の</t>
  </si>
  <si>
    <t>工事負担金</t>
  </si>
  <si>
    <t>円</t>
  </si>
  <si>
    <t>事</t>
  </si>
  <si>
    <t>再評価積立金</t>
  </si>
  <si>
    <t>薬収</t>
  </si>
  <si>
    <t>０９表</t>
    <rPh sb="2" eb="3">
      <t>ヒョウ</t>
    </rPh>
    <phoneticPr fontId="32"/>
  </si>
  <si>
    <t>年　間　放　射　線　件　数</t>
  </si>
  <si>
    <t>19．</t>
  </si>
  <si>
    <t>利益剰余金</t>
  </si>
  <si>
    <t>企業債償還額対減価償却費比率</t>
  </si>
  <si>
    <t>利益積立金</t>
  </si>
  <si>
    <t>その他積立金</t>
  </si>
  <si>
    <t>長期前受金収益化累計額（△）</t>
    <rPh sb="0" eb="2">
      <t>チョウキ</t>
    </rPh>
    <rPh sb="2" eb="5">
      <t>マエウケキン</t>
    </rPh>
    <rPh sb="5" eb="8">
      <t>シュウエキカ</t>
    </rPh>
    <rPh sb="8" eb="11">
      <t>ルイケイガク</t>
    </rPh>
    <phoneticPr fontId="32"/>
  </si>
  <si>
    <t>当年度純利益</t>
  </si>
  <si>
    <t>チェック</t>
  </si>
  <si>
    <t>資本合計</t>
  </si>
  <si>
    <t>医   師   数　（人）</t>
  </si>
  <si>
    <t>医 業 収 益　(B)</t>
  </si>
  <si>
    <t>負債・資本合計</t>
  </si>
  <si>
    <t>総病床数の割合</t>
  </si>
  <si>
    <t>不良債務</t>
  </si>
  <si>
    <t>整形外科</t>
  </si>
  <si>
    <t>実質資金不足額</t>
  </si>
  <si>
    <t>検査収入</t>
  </si>
  <si>
    <t>経常利益</t>
  </si>
  <si>
    <t>実繰入額が基準額を超える部分及び繰出基準の事由以外の実繰入額</t>
    <rPh sb="0" eb="1">
      <t>ジツ</t>
    </rPh>
    <rPh sb="1" eb="3">
      <t>クリイレ</t>
    </rPh>
    <rPh sb="3" eb="4">
      <t>ガク</t>
    </rPh>
    <rPh sb="5" eb="7">
      <t>キジュン</t>
    </rPh>
    <rPh sb="7" eb="8">
      <t>ガク</t>
    </rPh>
    <rPh sb="9" eb="10">
      <t>コ</t>
    </rPh>
    <rPh sb="12" eb="14">
      <t>ブブン</t>
    </rPh>
    <rPh sb="14" eb="15">
      <t>オヨ</t>
    </rPh>
    <rPh sb="16" eb="17">
      <t>ク</t>
    </rPh>
    <rPh sb="17" eb="18">
      <t>ダ</t>
    </rPh>
    <rPh sb="18" eb="20">
      <t>キジュン</t>
    </rPh>
    <rPh sb="21" eb="23">
      <t>ジユウ</t>
    </rPh>
    <rPh sb="23" eb="25">
      <t>イガイ</t>
    </rPh>
    <rPh sb="26" eb="27">
      <t>ジツ</t>
    </rPh>
    <rPh sb="27" eb="29">
      <t>クリイレ</t>
    </rPh>
    <rPh sb="29" eb="30">
      <t>ガク</t>
    </rPh>
    <phoneticPr fontId="2"/>
  </si>
  <si>
    <t>年度末検査技師数</t>
  </si>
  <si>
    <t>債</t>
  </si>
  <si>
    <t>へき地医療</t>
  </si>
  <si>
    <t>掲</t>
  </si>
  <si>
    <t>時間外勤務手当</t>
    <rPh sb="0" eb="3">
      <t>ジカンガイ</t>
    </rPh>
    <rPh sb="3" eb="5">
      <t>キンム</t>
    </rPh>
    <rPh sb="5" eb="7">
      <t>テアテ</t>
    </rPh>
    <phoneticPr fontId="32"/>
  </si>
  <si>
    <t>収益勘定繰入金</t>
    <rPh sb="0" eb="2">
      <t>シュウエキ</t>
    </rPh>
    <rPh sb="2" eb="4">
      <t>カンジョウ</t>
    </rPh>
    <rPh sb="4" eb="6">
      <t>クリイレ</t>
    </rPh>
    <rPh sb="6" eb="7">
      <t>キン</t>
    </rPh>
    <phoneticPr fontId="2"/>
  </si>
  <si>
    <t>入院患者１人１日当たり給食材料費</t>
  </si>
  <si>
    <t>不良債務比率</t>
  </si>
  <si>
    <t>(３)</t>
  </si>
  <si>
    <t>実質資金不足額比率</t>
  </si>
  <si>
    <t>年延院内死亡患者数（人）</t>
    <rPh sb="0" eb="1">
      <t>ネン</t>
    </rPh>
    <rPh sb="1" eb="2">
      <t>ノ</t>
    </rPh>
    <rPh sb="2" eb="4">
      <t>インナイ</t>
    </rPh>
    <rPh sb="4" eb="6">
      <t>シボウ</t>
    </rPh>
    <rPh sb="6" eb="9">
      <t>カンジャスウ</t>
    </rPh>
    <rPh sb="10" eb="11">
      <t>ヒト</t>
    </rPh>
    <phoneticPr fontId="2"/>
  </si>
  <si>
    <t>固定資産対長期資本比率</t>
  </si>
  <si>
    <t>資本不足額　　　（△）</t>
    <rPh sb="0" eb="2">
      <t>シホン</t>
    </rPh>
    <rPh sb="2" eb="4">
      <t>ブソク</t>
    </rPh>
    <rPh sb="4" eb="5">
      <t>ガク</t>
    </rPh>
    <phoneticPr fontId="32"/>
  </si>
  <si>
    <t>器械・備品</t>
  </si>
  <si>
    <t>繰入金</t>
    <rPh sb="0" eb="3">
      <t>クリイレキン</t>
    </rPh>
    <phoneticPr fontId="2"/>
  </si>
  <si>
    <t>て</t>
  </si>
  <si>
    <t>事務部門職員数</t>
  </si>
  <si>
    <t>企業債償還元金</t>
  </si>
  <si>
    <t>「01行08列」のうち医療療養病床数</t>
    <rPh sb="2" eb="3">
      <t>ギョウ</t>
    </rPh>
    <rPh sb="5" eb="6">
      <t>レツ</t>
    </rPh>
    <rPh sb="10" eb="12">
      <t>イリョウ</t>
    </rPh>
    <rPh sb="12" eb="14">
      <t>リョウヨウ</t>
    </rPh>
    <rPh sb="14" eb="17">
      <t>ビョウショウスウ</t>
    </rPh>
    <phoneticPr fontId="32"/>
  </si>
  <si>
    <t>的</t>
    <rPh sb="0" eb="1">
      <t>マト</t>
    </rPh>
    <phoneticPr fontId="2"/>
  </si>
  <si>
    <t>(１)</t>
  </si>
  <si>
    <t>01行22列
の内訳</t>
    <rPh sb="2" eb="3">
      <t>ギョウ</t>
    </rPh>
    <rPh sb="5" eb="6">
      <t>レツ</t>
    </rPh>
    <rPh sb="8" eb="10">
      <t>ウチワケ</t>
    </rPh>
    <phoneticPr fontId="2"/>
  </si>
  <si>
    <t>器械・備品　〃</t>
  </si>
  <si>
    <t>人</t>
  </si>
  <si>
    <t>全職員数</t>
  </si>
  <si>
    <t>建設改良のための企業債</t>
  </si>
  <si>
    <t>(1)(入院相当分)</t>
    <rPh sb="4" eb="6">
      <t>ニュウイン</t>
    </rPh>
    <rPh sb="6" eb="9">
      <t>ソウトウブン</t>
    </rPh>
    <phoneticPr fontId="2"/>
  </si>
  <si>
    <t xml:space="preserve"> 給与費対</t>
    <rPh sb="1" eb="2">
      <t>キュウヨ</t>
    </rPh>
    <phoneticPr fontId="2"/>
  </si>
  <si>
    <t>総合病院</t>
    <rPh sb="0" eb="2">
      <t>ソウゴウ</t>
    </rPh>
    <rPh sb="2" eb="4">
      <t>ビョウイン</t>
    </rPh>
    <phoneticPr fontId="2"/>
  </si>
  <si>
    <t>資</t>
  </si>
  <si>
    <t>(２)</t>
  </si>
  <si>
    <t>(3) 病院の立地条件</t>
    <rPh sb="4" eb="6">
      <t>ビョウイン</t>
    </rPh>
    <rPh sb="7" eb="9">
      <t>リッチ</t>
    </rPh>
    <rPh sb="9" eb="11">
      <t>ジョウケン</t>
    </rPh>
    <phoneticPr fontId="2"/>
  </si>
  <si>
    <t>旅費</t>
  </si>
  <si>
    <t>他会計出資金</t>
  </si>
  <si>
    <t>男鹿みなと市民病院</t>
    <rPh sb="0" eb="2">
      <t>オガ</t>
    </rPh>
    <rPh sb="5" eb="7">
      <t>シミン</t>
    </rPh>
    <rPh sb="7" eb="9">
      <t>ビョウイン</t>
    </rPh>
    <phoneticPr fontId="2"/>
  </si>
  <si>
    <t>本</t>
  </si>
  <si>
    <t>入数</t>
  </si>
  <si>
    <t>(４)</t>
  </si>
  <si>
    <t>１３：１</t>
  </si>
  <si>
    <t>うち後発医薬品数</t>
  </si>
  <si>
    <t>的</t>
  </si>
  <si>
    <t>(６)</t>
  </si>
  <si>
    <t>耳鼻いんこう科</t>
    <rPh sb="0" eb="2">
      <t>ジビ</t>
    </rPh>
    <rPh sb="6" eb="7">
      <t>カ</t>
    </rPh>
    <phoneticPr fontId="2"/>
  </si>
  <si>
    <t>ア建設改良</t>
  </si>
  <si>
    <t>固定資産売却代金</t>
  </si>
  <si>
    <t>(７)</t>
  </si>
  <si>
    <t>室料差額収益対入院収益</t>
  </si>
  <si>
    <t>有</t>
  </si>
  <si>
    <t>(９)</t>
  </si>
  <si>
    <t>看護助手数</t>
  </si>
  <si>
    <t>建設改良費</t>
  </si>
  <si>
    <t>(10)</t>
  </si>
  <si>
    <t>01行08列のうち</t>
    <rPh sb="2" eb="3">
      <t>ギョウ</t>
    </rPh>
    <rPh sb="5" eb="6">
      <t>レツ</t>
    </rPh>
    <phoneticPr fontId="2"/>
  </si>
  <si>
    <t>３</t>
  </si>
  <si>
    <t>法   適   用    年 　 月 　 日</t>
  </si>
  <si>
    <t>イ：　年延利用者数</t>
    <rPh sb="3" eb="4">
      <t>ネン</t>
    </rPh>
    <rPh sb="4" eb="5">
      <t>ノ</t>
    </rPh>
    <rPh sb="5" eb="8">
      <t>リヨウシャ</t>
    </rPh>
    <rPh sb="8" eb="9">
      <t>スウ</t>
    </rPh>
    <phoneticPr fontId="32"/>
  </si>
  <si>
    <t>賞与引当金</t>
    <rPh sb="0" eb="2">
      <t>ショウヨ</t>
    </rPh>
    <rPh sb="2" eb="5">
      <t>ヒキアテキン</t>
    </rPh>
    <phoneticPr fontId="2"/>
  </si>
  <si>
    <t>(11)</t>
  </si>
  <si>
    <t>(12)</t>
  </si>
  <si>
    <t>(ｲ)年延入所定員</t>
    <rPh sb="3" eb="4">
      <t>ネン</t>
    </rPh>
    <rPh sb="4" eb="5">
      <t>ノ</t>
    </rPh>
    <rPh sb="5" eb="7">
      <t>ニュウショ</t>
    </rPh>
    <rPh sb="7" eb="9">
      <t>テイイン</t>
    </rPh>
    <phoneticPr fontId="2"/>
  </si>
  <si>
    <t>(ｶ)</t>
  </si>
  <si>
    <t>補助対象事業費</t>
  </si>
  <si>
    <t>投績</t>
    <rPh sb="1" eb="2">
      <t>ツムギ</t>
    </rPh>
    <phoneticPr fontId="2"/>
  </si>
  <si>
    <t>うち翌年度へ繰越される支出の財源充当額(ｂ)</t>
  </si>
  <si>
    <t>他会計繰入金合計</t>
    <rPh sb="0" eb="3">
      <t>タカイケイ</t>
    </rPh>
    <rPh sb="3" eb="6">
      <t>クリイレキン</t>
    </rPh>
    <rPh sb="6" eb="8">
      <t>ゴウケイ</t>
    </rPh>
    <phoneticPr fontId="2"/>
  </si>
  <si>
    <t>がん診療連携拠点病院</t>
    <rPh sb="2" eb="4">
      <t>シンリョウ</t>
    </rPh>
    <rPh sb="4" eb="6">
      <t>レンケイ</t>
    </rPh>
    <rPh sb="6" eb="8">
      <t>キョテン</t>
    </rPh>
    <rPh sb="8" eb="10">
      <t>ビョウイン</t>
    </rPh>
    <phoneticPr fontId="2"/>
  </si>
  <si>
    <t>病院の専門性</t>
    <rPh sb="0" eb="2">
      <t>ビョウイン</t>
    </rPh>
    <rPh sb="3" eb="6">
      <t>センモンセイ</t>
    </rPh>
    <phoneticPr fontId="2"/>
  </si>
  <si>
    <t>(14)</t>
  </si>
  <si>
    <t>薬剤部門職員数</t>
  </si>
  <si>
    <t>院者</t>
    <rPh sb="1" eb="2">
      <t>シャ</t>
    </rPh>
    <phoneticPr fontId="2"/>
  </si>
  <si>
    <t>純　　　計 (a)-｛(b)+(c)｝ (d)</t>
  </si>
  <si>
    <t>建設利息</t>
  </si>
  <si>
    <t>精神</t>
  </si>
  <si>
    <t>研究研修費・経営研修費のうち</t>
  </si>
  <si>
    <t xml:space="preserve"> 項　目 </t>
    <rPh sb="1" eb="4">
      <t>コウモク</t>
    </rPh>
    <phoneticPr fontId="2"/>
  </si>
  <si>
    <t>上記に対する財源としての企業債</t>
  </si>
  <si>
    <t>医業収益</t>
  </si>
  <si>
    <t>市中銀行以外の金融機関</t>
  </si>
  <si>
    <t>単独事業費</t>
  </si>
  <si>
    <t>(e)</t>
  </si>
  <si>
    <t>エ　検査収入</t>
  </si>
  <si>
    <t>政府資金</t>
  </si>
  <si>
    <t>郵便貯金</t>
    <rPh sb="0" eb="2">
      <t>ユウビン</t>
    </rPh>
    <rPh sb="2" eb="4">
      <t>チョキン</t>
    </rPh>
    <phoneticPr fontId="2"/>
  </si>
  <si>
    <t>外来</t>
  </si>
  <si>
    <t>給食</t>
  </si>
  <si>
    <t>延者</t>
  </si>
  <si>
    <t>（歳）</t>
    <rPh sb="1" eb="2">
      <t>サイ</t>
    </rPh>
    <phoneticPr fontId="2"/>
  </si>
  <si>
    <t>企業債償還金</t>
  </si>
  <si>
    <t>財政融資資金</t>
    <rPh sb="0" eb="2">
      <t>ザイセイ</t>
    </rPh>
    <rPh sb="2" eb="4">
      <t>ユウシ</t>
    </rPh>
    <rPh sb="4" eb="6">
      <t>シキン</t>
    </rPh>
    <phoneticPr fontId="2"/>
  </si>
  <si>
    <t>耐火構造</t>
  </si>
  <si>
    <t>政府資金に係る繰上償還金分</t>
  </si>
  <si>
    <t>患者外給食材料費</t>
  </si>
  <si>
    <t>繰越利益剰余金処分額</t>
  </si>
  <si>
    <t>償却資産内訳</t>
    <rPh sb="1" eb="2">
      <t>キャク</t>
    </rPh>
    <rPh sb="2" eb="4">
      <t>シサン</t>
    </rPh>
    <rPh sb="4" eb="6">
      <t>ウチワケ</t>
    </rPh>
    <phoneticPr fontId="2"/>
  </si>
  <si>
    <t>図書費</t>
  </si>
  <si>
    <t>退　職　に　関　す　る　調</t>
    <rPh sb="0" eb="3">
      <t>タイショク</t>
    </rPh>
    <rPh sb="6" eb="7">
      <t>カン</t>
    </rPh>
    <rPh sb="12" eb="13">
      <t>シラ</t>
    </rPh>
    <phoneticPr fontId="2"/>
  </si>
  <si>
    <t>当年度利益剰余金処分額</t>
  </si>
  <si>
    <t>　数</t>
    <rPh sb="1" eb="2">
      <t>スウ</t>
    </rPh>
    <phoneticPr fontId="2"/>
  </si>
  <si>
    <r>
      <t>上記のうち先行用地取得面積(m</t>
    </r>
    <r>
      <rPr>
        <vertAlign val="superscript"/>
        <sz val="10"/>
        <color theme="1"/>
        <rFont val="ＭＳ ゴシック"/>
        <family val="3"/>
        <charset val="128"/>
      </rPr>
      <t>2</t>
    </r>
    <r>
      <rPr>
        <sz val="10"/>
        <color theme="1"/>
        <rFont val="ＭＳ ゴシック"/>
        <family val="3"/>
        <charset val="128"/>
      </rPr>
      <t>)</t>
    </r>
    <rPh sb="0" eb="2">
      <t>ジョウキ</t>
    </rPh>
    <rPh sb="5" eb="7">
      <t>センコウ</t>
    </rPh>
    <rPh sb="7" eb="9">
      <t>ヨウチ</t>
    </rPh>
    <rPh sb="9" eb="11">
      <t>シュトク</t>
    </rPh>
    <rPh sb="11" eb="13">
      <t>メンセキ</t>
    </rPh>
    <phoneticPr fontId="2"/>
  </si>
  <si>
    <t>積立取りくずし額</t>
  </si>
  <si>
    <t>01</t>
  </si>
  <si>
    <t>5</t>
  </si>
  <si>
    <t>繰越工事資金</t>
  </si>
  <si>
    <t>（円）</t>
    <rPh sb="1" eb="2">
      <t>エン</t>
    </rPh>
    <phoneticPr fontId="2"/>
  </si>
  <si>
    <t>(7)</t>
  </si>
  <si>
    <t>3</t>
  </si>
  <si>
    <t>うち</t>
  </si>
  <si>
    <t>未収金及び未収収益</t>
    <rPh sb="0" eb="3">
      <t>ミシュウキン</t>
    </rPh>
    <rPh sb="3" eb="4">
      <t>オヨ</t>
    </rPh>
    <rPh sb="5" eb="7">
      <t>ミシュウ</t>
    </rPh>
    <rPh sb="7" eb="9">
      <t>シュウエキ</t>
    </rPh>
    <phoneticPr fontId="2"/>
  </si>
  <si>
    <t>(8)</t>
  </si>
  <si>
    <t>の</t>
  </si>
  <si>
    <t>立地条件</t>
    <rPh sb="2" eb="4">
      <t>ジョウケン</t>
    </rPh>
    <phoneticPr fontId="2"/>
  </si>
  <si>
    <t>産</t>
  </si>
  <si>
    <t>等</t>
  </si>
  <si>
    <t>その他</t>
    <rPh sb="2" eb="3">
      <t>タ</t>
    </rPh>
    <phoneticPr fontId="2"/>
  </si>
  <si>
    <t>検</t>
  </si>
  <si>
    <t>投資額</t>
  </si>
  <si>
    <t>国費</t>
  </si>
  <si>
    <t>資金期末残高</t>
    <rPh sb="0" eb="2">
      <t>シキン</t>
    </rPh>
    <rPh sb="2" eb="4">
      <t>キマツ</t>
    </rPh>
    <rPh sb="4" eb="6">
      <t>ザンダカ</t>
    </rPh>
    <phoneticPr fontId="2"/>
  </si>
  <si>
    <t>都道府県費</t>
  </si>
  <si>
    <t>救急告示診療所数</t>
    <rPh sb="0" eb="2">
      <t>キュウキュウ</t>
    </rPh>
    <rPh sb="2" eb="4">
      <t>コクジ</t>
    </rPh>
    <rPh sb="4" eb="7">
      <t>シンリョウジョ</t>
    </rPh>
    <rPh sb="7" eb="8">
      <t>スウ</t>
    </rPh>
    <phoneticPr fontId="2"/>
  </si>
  <si>
    <t>市町村費</t>
  </si>
  <si>
    <t>継続費逓次繰越額</t>
  </si>
  <si>
    <t>介護サービス施設等</t>
    <rPh sb="0" eb="2">
      <t>カイゴ</t>
    </rPh>
    <rPh sb="6" eb="8">
      <t>シセツ</t>
    </rPh>
    <rPh sb="8" eb="9">
      <t>トウ</t>
    </rPh>
    <phoneticPr fontId="2"/>
  </si>
  <si>
    <t>建設改良繰越額</t>
  </si>
  <si>
    <t>新増設に関するもの</t>
  </si>
  <si>
    <t>行</t>
    <rPh sb="0" eb="1">
      <t>ギョウ</t>
    </rPh>
    <phoneticPr fontId="2"/>
  </si>
  <si>
    <t>年  延  入 院 患 者 数</t>
  </si>
  <si>
    <t>改良に関するもの</t>
  </si>
  <si>
    <t>(ｱ)年延利用者数</t>
    <rPh sb="3" eb="4">
      <t>ネン</t>
    </rPh>
    <rPh sb="4" eb="5">
      <t>ノ</t>
    </rPh>
    <rPh sb="5" eb="8">
      <t>リヨウシャ</t>
    </rPh>
    <rPh sb="8" eb="9">
      <t>スウ</t>
    </rPh>
    <phoneticPr fontId="2"/>
  </si>
  <si>
    <t>（６）</t>
  </si>
  <si>
    <t>繰出基準に基づく繰入金</t>
  </si>
  <si>
    <t>　（２）</t>
  </si>
  <si>
    <t>繰出基準以外の繰入金</t>
  </si>
  <si>
    <t>繰出基準に基づく事由に係る上乗せ繰入</t>
  </si>
  <si>
    <t>年  延  検  体  数  （体）</t>
  </si>
  <si>
    <t>他会計出資金</t>
    <rPh sb="0" eb="3">
      <t>タカイケイ</t>
    </rPh>
    <rPh sb="3" eb="6">
      <t>シュッシキン</t>
    </rPh>
    <phoneticPr fontId="2"/>
  </si>
  <si>
    <t>共   済   組   合</t>
  </si>
  <si>
    <t>繰出基準の事由以外の繰入</t>
  </si>
  <si>
    <t>退職給付引当金繰入額</t>
    <rPh sb="0" eb="2">
      <t>タイショク</t>
    </rPh>
    <rPh sb="2" eb="4">
      <t>キュウフ</t>
    </rPh>
    <rPh sb="4" eb="7">
      <t>ヒキアテキン</t>
    </rPh>
    <rPh sb="7" eb="10">
      <t>クリイレガク</t>
    </rPh>
    <phoneticPr fontId="2"/>
  </si>
  <si>
    <t>寝具</t>
  </si>
  <si>
    <t>交   付   公   債</t>
  </si>
  <si>
    <t>病27</t>
    <rPh sb="0" eb="1">
      <t>ヤマイ</t>
    </rPh>
    <phoneticPr fontId="2"/>
  </si>
  <si>
    <t>そ      の      他</t>
  </si>
  <si>
    <t>仙北市</t>
    <rPh sb="0" eb="2">
      <t>センボク</t>
    </rPh>
    <rPh sb="2" eb="3">
      <t>シ</t>
    </rPh>
    <phoneticPr fontId="35"/>
  </si>
  <si>
    <t>病</t>
  </si>
  <si>
    <t>年間延職員数</t>
  </si>
  <si>
    <t>政府保証付外債</t>
    <rPh sb="0" eb="2">
      <t>セイフ</t>
    </rPh>
    <rPh sb="2" eb="4">
      <t>ホショウ</t>
    </rPh>
    <rPh sb="4" eb="5">
      <t>ツ</t>
    </rPh>
    <rPh sb="5" eb="7">
      <t>ガイサイ</t>
    </rPh>
    <phoneticPr fontId="2"/>
  </si>
  <si>
    <t>01行32列及び33列のうち、再　建　債</t>
    <rPh sb="2" eb="3">
      <t>ギョウ</t>
    </rPh>
    <rPh sb="5" eb="6">
      <t>レツ</t>
    </rPh>
    <rPh sb="6" eb="7">
      <t>オヨ</t>
    </rPh>
    <rPh sb="10" eb="11">
      <t>レツ</t>
    </rPh>
    <phoneticPr fontId="2"/>
  </si>
  <si>
    <t>特殊勤務手当</t>
  </si>
  <si>
    <t>期末勤勉手当</t>
  </si>
  <si>
    <t>看護部門職員数</t>
  </si>
  <si>
    <t>収</t>
    <rPh sb="0" eb="1">
      <t>シュウニュウ</t>
    </rPh>
    <phoneticPr fontId="2"/>
  </si>
  <si>
    <t>01行28列の内訳</t>
  </si>
  <si>
    <t>延年齢</t>
  </si>
  <si>
    <t>延経験年数</t>
  </si>
  <si>
    <t>医師確保対策経費</t>
    <rPh sb="0" eb="2">
      <t>イシ</t>
    </rPh>
    <rPh sb="2" eb="4">
      <t>カクホ</t>
    </rPh>
    <rPh sb="4" eb="6">
      <t>タイサク</t>
    </rPh>
    <rPh sb="6" eb="8">
      <t>ケイヒ</t>
    </rPh>
    <phoneticPr fontId="2"/>
  </si>
  <si>
    <t>(ｴ)</t>
  </si>
  <si>
    <t>看護助手数（人）</t>
  </si>
  <si>
    <t>　</t>
  </si>
  <si>
    <t>師</t>
  </si>
  <si>
    <t>(3)薬　品　使　用　効　率</t>
  </si>
  <si>
    <t>差</t>
  </si>
  <si>
    <t>護</t>
  </si>
  <si>
    <t>放射線部門職員数</t>
  </si>
  <si>
    <t>准</t>
  </si>
  <si>
    <t>他</t>
  </si>
  <si>
    <t>室料差額対象病床数対</t>
  </si>
  <si>
    <t/>
  </si>
  <si>
    <t>科</t>
  </si>
  <si>
    <t>扶養手当</t>
  </si>
  <si>
    <t>「02行05列」のうち、国の補正予算等に基づく事業に係る繰入</t>
    <rPh sb="3" eb="4">
      <t>ギョウ</t>
    </rPh>
    <rPh sb="6" eb="7">
      <t>レツ</t>
    </rPh>
    <rPh sb="12" eb="13">
      <t>クニ</t>
    </rPh>
    <rPh sb="14" eb="16">
      <t>ホセイ</t>
    </rPh>
    <rPh sb="16" eb="18">
      <t>ヨサン</t>
    </rPh>
    <rPh sb="18" eb="19">
      <t>トウ</t>
    </rPh>
    <rPh sb="20" eb="21">
      <t>モト</t>
    </rPh>
    <rPh sb="23" eb="25">
      <t>ジギョウ</t>
    </rPh>
    <rPh sb="26" eb="27">
      <t>カカ</t>
    </rPh>
    <rPh sb="28" eb="30">
      <t>クリイレ</t>
    </rPh>
    <phoneticPr fontId="32"/>
  </si>
  <si>
    <t>（人）</t>
  </si>
  <si>
    <t>結核患者数</t>
  </si>
  <si>
    <t>一般病床数</t>
  </si>
  <si>
    <t>結核病床数</t>
  </si>
  <si>
    <t>建 設 改 良 費 の 翌 年 度 へ の 繰 越 額</t>
    <rPh sb="26" eb="27">
      <t>ガク</t>
    </rPh>
    <phoneticPr fontId="2"/>
  </si>
  <si>
    <t>室料差額収益対総収益</t>
  </si>
  <si>
    <t>年延医師数</t>
  </si>
  <si>
    <t>感染症患者数</t>
    <rPh sb="0" eb="3">
      <t>カンセンショウ</t>
    </rPh>
    <phoneticPr fontId="2"/>
  </si>
  <si>
    <t>その他有価証券評価差額</t>
    <rPh sb="2" eb="3">
      <t>タ</t>
    </rPh>
    <rPh sb="3" eb="5">
      <t>ユウカ</t>
    </rPh>
    <rPh sb="5" eb="7">
      <t>ショウケン</t>
    </rPh>
    <rPh sb="7" eb="9">
      <t>ヒョウカ</t>
    </rPh>
    <rPh sb="9" eb="11">
      <t>サガク</t>
    </rPh>
    <phoneticPr fontId="26"/>
  </si>
  <si>
    <t>医療技術員</t>
    <rPh sb="0" eb="2">
      <t>イリョウ</t>
    </rPh>
    <rPh sb="2" eb="5">
      <t>ギジュツイン</t>
    </rPh>
    <phoneticPr fontId="2"/>
  </si>
  <si>
    <t>病院</t>
    <rPh sb="0" eb="2">
      <t>ビョウイン</t>
    </rPh>
    <phoneticPr fontId="2"/>
  </si>
  <si>
    <t>年度末放射線技師数</t>
  </si>
  <si>
    <t>投薬収入</t>
  </si>
  <si>
    <t>内訳</t>
    <rPh sb="0" eb="2">
      <t>ウチワケ</t>
    </rPh>
    <phoneticPr fontId="2"/>
  </si>
  <si>
    <t>注射収入</t>
  </si>
  <si>
    <t>診療報酬請求</t>
  </si>
  <si>
    <t>処置及び手術収入</t>
  </si>
  <si>
    <t>研究研修費</t>
  </si>
  <si>
    <t>診</t>
  </si>
  <si>
    <t>放射線収入</t>
  </si>
  <si>
    <t>院</t>
  </si>
  <si>
    <t>列</t>
    <rPh sb="0" eb="1">
      <t>レツ</t>
    </rPh>
    <phoneticPr fontId="2"/>
  </si>
  <si>
    <t>キ　入院時食事医療収入</t>
  </si>
  <si>
    <t>ク</t>
  </si>
  <si>
    <t>保健衛生</t>
  </si>
  <si>
    <t>算</t>
  </si>
  <si>
    <t>その他の収入</t>
  </si>
  <si>
    <t>ケ</t>
  </si>
  <si>
    <t>再診料</t>
  </si>
  <si>
    <t>２８表</t>
    <rPh sb="2" eb="3">
      <t>ヒョウ</t>
    </rPh>
    <phoneticPr fontId="32"/>
  </si>
  <si>
    <t>④　貸 借 対 照 表　（２２表）</t>
  </si>
  <si>
    <t>千</t>
  </si>
  <si>
    <t>事業開始年月日</t>
  </si>
  <si>
    <t>殊</t>
  </si>
  <si>
    <t>外</t>
  </si>
  <si>
    <t>医業収益に対する割合 (％)</t>
  </si>
  <si>
    <t>北秋田市上小阿仁村病院組合</t>
    <rPh sb="0" eb="3">
      <t>キタアキタ</t>
    </rPh>
    <rPh sb="3" eb="4">
      <t>シ</t>
    </rPh>
    <rPh sb="4" eb="9">
      <t>カミコアニムラ</t>
    </rPh>
    <rPh sb="9" eb="11">
      <t>ビョウイン</t>
    </rPh>
    <rPh sb="11" eb="13">
      <t>クミアイ</t>
    </rPh>
    <phoneticPr fontId="35"/>
  </si>
  <si>
    <t>来</t>
  </si>
  <si>
    <t>電話交換</t>
  </si>
  <si>
    <t>受付</t>
  </si>
  <si>
    <t>ソ</t>
  </si>
  <si>
    <t>タ</t>
  </si>
  <si>
    <t>年　間　検　査　件　数</t>
  </si>
  <si>
    <t>計</t>
    <rPh sb="0" eb="1">
      <t>ケイ</t>
    </rPh>
    <phoneticPr fontId="32"/>
  </si>
  <si>
    <t>検状</t>
  </si>
  <si>
    <t>日</t>
  </si>
  <si>
    <t>給料</t>
    <rPh sb="0" eb="2">
      <t>キュウリョウ</t>
    </rPh>
    <phoneticPr fontId="32"/>
  </si>
  <si>
    <t>不　　　　足　　　　額　　（△）</t>
  </si>
  <si>
    <t>査況</t>
  </si>
  <si>
    <t>収</t>
    <rPh sb="0" eb="1">
      <t>シュウ</t>
    </rPh>
    <phoneticPr fontId="2"/>
  </si>
  <si>
    <t>２０表</t>
    <rPh sb="2" eb="3">
      <t>ヒョウ</t>
    </rPh>
    <phoneticPr fontId="32"/>
  </si>
  <si>
    <t>個室</t>
  </si>
  <si>
    <t>最高</t>
  </si>
  <si>
    <t>ＩＣＵ・ＣＣＵ</t>
  </si>
  <si>
    <t>償  却  資  産</t>
  </si>
  <si>
    <t>（５）</t>
  </si>
  <si>
    <t>室</t>
  </si>
  <si>
    <t>２人以上室</t>
  </si>
  <si>
    <t>18．</t>
  </si>
  <si>
    <t>徴</t>
  </si>
  <si>
    <t>室料差額収益</t>
  </si>
  <si>
    <t>額</t>
  </si>
  <si>
    <t>ア：　施設数</t>
    <rPh sb="3" eb="6">
      <t>シセツスウ</t>
    </rPh>
    <phoneticPr fontId="32"/>
  </si>
  <si>
    <t>室料差額対象病床数</t>
  </si>
  <si>
    <t>他会計繰入金</t>
    <rPh sb="0" eb="1">
      <t>タ</t>
    </rPh>
    <rPh sb="1" eb="3">
      <t>カイケイ</t>
    </rPh>
    <rPh sb="3" eb="6">
      <t>クリイレキン</t>
    </rPh>
    <phoneticPr fontId="32"/>
  </si>
  <si>
    <t>給食部門職員数</t>
  </si>
  <si>
    <t>減価償却累計額（△）</t>
  </si>
  <si>
    <t>その</t>
  </si>
  <si>
    <t>放射線</t>
  </si>
  <si>
    <t>当</t>
  </si>
  <si>
    <t>13.</t>
  </si>
  <si>
    <t>看護部門</t>
  </si>
  <si>
    <t>リース債務</t>
    <rPh sb="3" eb="5">
      <t>サイム</t>
    </rPh>
    <phoneticPr fontId="32"/>
  </si>
  <si>
    <t>(1)患者１人１日当たり薬品費</t>
  </si>
  <si>
    <t>年延利用者数</t>
    <rPh sb="0" eb="1">
      <t>ネン</t>
    </rPh>
    <rPh sb="1" eb="2">
      <t>ノ</t>
    </rPh>
    <rPh sb="2" eb="5">
      <t>リヨウシャ</t>
    </rPh>
    <rPh sb="5" eb="6">
      <t>スウ</t>
    </rPh>
    <phoneticPr fontId="2"/>
  </si>
  <si>
    <t>(ｲ)</t>
  </si>
  <si>
    <t>患者100人当たり検査件数</t>
  </si>
  <si>
    <t>「01行08列」のうち介護療養病床数</t>
    <rPh sb="1" eb="2">
      <t>ギョウ</t>
    </rPh>
    <rPh sb="4" eb="5">
      <t>レツ</t>
    </rPh>
    <rPh sb="10" eb="12">
      <t>カイゴ</t>
    </rPh>
    <rPh sb="12" eb="14">
      <t>リョウヨウ</t>
    </rPh>
    <rPh sb="14" eb="16">
      <t>ビョウショウ</t>
    </rPh>
    <rPh sb="16" eb="17">
      <t>スウ</t>
    </rPh>
    <phoneticPr fontId="32"/>
  </si>
  <si>
    <t>放射線技師１人当たり放射線件数</t>
  </si>
  <si>
    <t>況</t>
  </si>
  <si>
    <t>器械備品</t>
  </si>
  <si>
    <t>〃   放射線収入</t>
  </si>
  <si>
    <t>割合(％)</t>
  </si>
  <si>
    <t>薬品使用効率</t>
  </si>
  <si>
    <t>〃     検査収入</t>
  </si>
  <si>
    <t>のうち</t>
  </si>
  <si>
    <t>公衆衛生活動収益</t>
  </si>
  <si>
    <t>（Ｂ）＋（Ｃ）＋（Ｇ）</t>
  </si>
  <si>
    <t>運動機能訓練室</t>
  </si>
  <si>
    <t>羽後病院</t>
    <rPh sb="0" eb="2">
      <t>ウゴ</t>
    </rPh>
    <rPh sb="2" eb="4">
      <t>ビョウイン</t>
    </rPh>
    <phoneticPr fontId="2"/>
  </si>
  <si>
    <t>患者外給食収益</t>
  </si>
  <si>
    <t>内　　　訳</t>
  </si>
  <si>
    <r>
      <t xml:space="preserve">米内沢総合病院
</t>
    </r>
    <r>
      <rPr>
        <sz val="9"/>
        <color theme="1"/>
        <rFont val="ＭＳ ゴシック"/>
        <family val="3"/>
        <charset val="128"/>
      </rPr>
      <t>（想定企業会計）</t>
    </r>
    <rPh sb="0" eb="2">
      <t>ヨナイ</t>
    </rPh>
    <rPh sb="2" eb="3">
      <t>ザワ</t>
    </rPh>
    <rPh sb="3" eb="5">
      <t>ソウゴウ</t>
    </rPh>
    <rPh sb="5" eb="7">
      <t>ビョウイン</t>
    </rPh>
    <rPh sb="9" eb="11">
      <t>ソウテイ</t>
    </rPh>
    <rPh sb="11" eb="13">
      <t>キギョウ</t>
    </rPh>
    <rPh sb="13" eb="15">
      <t>カイケイ</t>
    </rPh>
    <phoneticPr fontId="2"/>
  </si>
  <si>
    <t>経費</t>
  </si>
  <si>
    <t>(ｳ)</t>
  </si>
  <si>
    <t>助産</t>
  </si>
  <si>
    <t>期首資産等状況調</t>
    <rPh sb="0" eb="2">
      <t>キシュ</t>
    </rPh>
    <rPh sb="2" eb="4">
      <t>シサン</t>
    </rPh>
    <rPh sb="4" eb="5">
      <t>トウ</t>
    </rPh>
    <rPh sb="5" eb="7">
      <t>ジョウキョウ</t>
    </rPh>
    <rPh sb="7" eb="8">
      <t>シラ</t>
    </rPh>
    <phoneticPr fontId="2"/>
  </si>
  <si>
    <t>交際費</t>
  </si>
  <si>
    <t>がんセンター</t>
  </si>
  <si>
    <t xml:space="preserve"> 項　目</t>
    <rPh sb="1" eb="4">
      <t>コウモク</t>
    </rPh>
    <phoneticPr fontId="2"/>
  </si>
  <si>
    <t>建設改良に係る企業債</t>
    <rPh sb="0" eb="2">
      <t>ケンセツ</t>
    </rPh>
    <rPh sb="2" eb="4">
      <t>カイリョウ</t>
    </rPh>
    <rPh sb="5" eb="6">
      <t>カカ</t>
    </rPh>
    <rPh sb="7" eb="10">
      <t>キギョウサイ</t>
    </rPh>
    <phoneticPr fontId="32"/>
  </si>
  <si>
    <t>厚生福利費</t>
  </si>
  <si>
    <t>燃料費</t>
  </si>
  <si>
    <t>その他経費</t>
  </si>
  <si>
    <t>20．</t>
  </si>
  <si>
    <t>その他研究研修費</t>
  </si>
  <si>
    <t>償</t>
  </si>
  <si>
    <t>その他償却資産　〃</t>
  </si>
  <si>
    <t>③　費 用 構 成 表　（２１表）</t>
    <rPh sb="15" eb="16">
      <t>ヒョウ</t>
    </rPh>
    <phoneticPr fontId="2"/>
  </si>
  <si>
    <t>大仙市</t>
    <rPh sb="0" eb="3">
      <t>ダイセンシ</t>
    </rPh>
    <phoneticPr fontId="35"/>
  </si>
  <si>
    <t>却</t>
  </si>
  <si>
    <t>建物減価償却累計額</t>
  </si>
  <si>
    <t>入患</t>
    <rPh sb="1" eb="2">
      <t>ワズラ</t>
    </rPh>
    <phoneticPr fontId="2"/>
  </si>
  <si>
    <t>目</t>
  </si>
  <si>
    <t>等</t>
    <rPh sb="0" eb="1">
      <t>トウ</t>
    </rPh>
    <phoneticPr fontId="2"/>
  </si>
  <si>
    <t>収益</t>
  </si>
  <si>
    <t>の　内　訳</t>
    <rPh sb="2" eb="3">
      <t>ナイ</t>
    </rPh>
    <rPh sb="4" eb="5">
      <t>ヤク</t>
    </rPh>
    <phoneticPr fontId="2"/>
  </si>
  <si>
    <t>費用</t>
  </si>
  <si>
    <t>結核病床</t>
    <rPh sb="0" eb="2">
      <t>ケッカク</t>
    </rPh>
    <rPh sb="2" eb="4">
      <t>ビョウショウ</t>
    </rPh>
    <phoneticPr fontId="2"/>
  </si>
  <si>
    <t>差引（１－２）</t>
  </si>
  <si>
    <t>結核</t>
  </si>
  <si>
    <t>その他の企業債</t>
    <rPh sb="2" eb="3">
      <t>タ</t>
    </rPh>
    <rPh sb="4" eb="7">
      <t>キギョウサイ</t>
    </rPh>
    <phoneticPr fontId="26"/>
  </si>
  <si>
    <t>消費税及び
地方消費税</t>
    <rPh sb="0" eb="3">
      <t>ショウヒゼイ</t>
    </rPh>
    <rPh sb="3" eb="4">
      <t>オヨ</t>
    </rPh>
    <rPh sb="6" eb="8">
      <t>チホウ</t>
    </rPh>
    <rPh sb="8" eb="11">
      <t>ショウヒゼイ</t>
    </rPh>
    <phoneticPr fontId="2"/>
  </si>
  <si>
    <t>内科</t>
  </si>
  <si>
    <t>小児科</t>
  </si>
  <si>
    <t>（体）</t>
  </si>
  <si>
    <t>繰入再掲</t>
    <rPh sb="0" eb="2">
      <t>クリイレ</t>
    </rPh>
    <rPh sb="2" eb="3">
      <t>サイ</t>
    </rPh>
    <rPh sb="3" eb="4">
      <t>ケイ</t>
    </rPh>
    <phoneticPr fontId="2"/>
  </si>
  <si>
    <t>精神病床数　（床）</t>
  </si>
  <si>
    <t>外科</t>
  </si>
  <si>
    <t>総 収 益（　　　 　〃　　　　）（千円）</t>
    <rPh sb="18" eb="19">
      <t>セン</t>
    </rPh>
    <rPh sb="19" eb="20">
      <t>エン</t>
    </rPh>
    <phoneticPr fontId="2"/>
  </si>
  <si>
    <t>脳神経外科</t>
    <rPh sb="0" eb="1">
      <t>ノウ</t>
    </rPh>
    <rPh sb="1" eb="3">
      <t>シンケイ</t>
    </rPh>
    <rPh sb="3" eb="5">
      <t>ゲカ</t>
    </rPh>
    <phoneticPr fontId="2"/>
  </si>
  <si>
    <t>合　　　　　　計　　　　(Ａ)</t>
  </si>
  <si>
    <t>指</t>
  </si>
  <si>
    <t>別</t>
  </si>
  <si>
    <t>医業外収益　(C)</t>
  </si>
  <si>
    <t>皮膚・ひ尿器科</t>
  </si>
  <si>
    <t>放射線科</t>
  </si>
  <si>
    <t>歯科技工</t>
  </si>
  <si>
    <t>年度末検査技師数（人）</t>
  </si>
  <si>
    <t>人間ドック</t>
  </si>
  <si>
    <t>定</t>
  </si>
  <si>
    <t>害虫駆除</t>
  </si>
  <si>
    <t>経営支援の活用に要する経費</t>
    <rPh sb="0" eb="2">
      <t>ケイエイ</t>
    </rPh>
    <rPh sb="2" eb="4">
      <t>シエン</t>
    </rPh>
    <rPh sb="5" eb="7">
      <t>カツヨウ</t>
    </rPh>
    <rPh sb="8" eb="9">
      <t>ヨウ</t>
    </rPh>
    <rPh sb="11" eb="13">
      <t>ケイヒ</t>
    </rPh>
    <phoneticPr fontId="2"/>
  </si>
  <si>
    <t>田沢湖病院</t>
    <rPh sb="0" eb="3">
      <t>タザワコ</t>
    </rPh>
    <rPh sb="3" eb="5">
      <t>ビョウイン</t>
    </rPh>
    <phoneticPr fontId="2"/>
  </si>
  <si>
    <t>宿日直</t>
  </si>
  <si>
    <t>准看護師数（人）</t>
  </si>
  <si>
    <t>浄化槽管理</t>
  </si>
  <si>
    <t>　　　計　　　（千円）</t>
    <rPh sb="8" eb="9">
      <t>セン</t>
    </rPh>
    <rPh sb="9" eb="10">
      <t>エン</t>
    </rPh>
    <phoneticPr fontId="2"/>
  </si>
  <si>
    <t>扇田病院</t>
    <rPh sb="0" eb="2">
      <t>オウギタ</t>
    </rPh>
    <rPh sb="2" eb="4">
      <t>ビョウイン</t>
    </rPh>
    <phoneticPr fontId="2"/>
  </si>
  <si>
    <t>平均在院日数(一般病床のみ)</t>
  </si>
  <si>
    <t>標榜診療科目数</t>
  </si>
  <si>
    <t>利</t>
  </si>
  <si>
    <t>(1)病院区分</t>
    <rPh sb="3" eb="5">
      <t>ビョウイン</t>
    </rPh>
    <rPh sb="5" eb="7">
      <t>クブン</t>
    </rPh>
    <phoneticPr fontId="2"/>
  </si>
  <si>
    <t>年延院内死亡患者数</t>
  </si>
  <si>
    <t>２２表</t>
    <rPh sb="2" eb="3">
      <t>ヒョウ</t>
    </rPh>
    <phoneticPr fontId="32"/>
  </si>
  <si>
    <t>訪問看護</t>
  </si>
  <si>
    <t>院内保育所</t>
    <rPh sb="0" eb="2">
      <t>インナイ</t>
    </rPh>
    <rPh sb="2" eb="5">
      <t>ホイクショ</t>
    </rPh>
    <phoneticPr fontId="2"/>
  </si>
  <si>
    <t>在宅診療</t>
  </si>
  <si>
    <t xml:space="preserve">イ </t>
  </si>
  <si>
    <t>行　</t>
  </si>
  <si>
    <t>午後診察</t>
  </si>
  <si>
    <t>病院事業</t>
    <rPh sb="0" eb="2">
      <t>ビョウイン</t>
    </rPh>
    <rPh sb="2" eb="4">
      <t>ジギョウ</t>
    </rPh>
    <phoneticPr fontId="2"/>
  </si>
  <si>
    <t>（％）</t>
  </si>
  <si>
    <t>オープンシステム</t>
  </si>
  <si>
    <t>臨床研修病院</t>
    <rPh sb="2" eb="4">
      <t>ケンシュウ</t>
    </rPh>
    <phoneticPr fontId="2"/>
  </si>
  <si>
    <t>土曜診療</t>
  </si>
  <si>
    <t>基準額</t>
  </si>
  <si>
    <t>実繰入額</t>
  </si>
  <si>
    <t>救急病院</t>
  </si>
  <si>
    <t>収益的支出に充てた他会計借入金</t>
    <rPh sb="0" eb="3">
      <t>シュウエキテキ</t>
    </rPh>
    <rPh sb="3" eb="5">
      <t>シシュツ</t>
    </rPh>
    <rPh sb="6" eb="7">
      <t>ア</t>
    </rPh>
    <rPh sb="9" eb="12">
      <t>タカイケイ</t>
    </rPh>
    <rPh sb="12" eb="15">
      <t>カリイレキン</t>
    </rPh>
    <phoneticPr fontId="2"/>
  </si>
  <si>
    <t>有床診療所の病床数</t>
    <rPh sb="0" eb="1">
      <t>ユウ</t>
    </rPh>
    <rPh sb="1" eb="2">
      <t>ショウ</t>
    </rPh>
    <rPh sb="2" eb="5">
      <t>シンリョウジョ</t>
    </rPh>
    <rPh sb="6" eb="9">
      <t>ビョウショウスウ</t>
    </rPh>
    <phoneticPr fontId="2"/>
  </si>
  <si>
    <t>行政</t>
  </si>
  <si>
    <t>繰</t>
  </si>
  <si>
    <t>その他の職員</t>
    <rPh sb="2" eb="3">
      <t>タ</t>
    </rPh>
    <rPh sb="4" eb="6">
      <t>ショクイン</t>
    </rPh>
    <phoneticPr fontId="2"/>
  </si>
  <si>
    <t>経営研修費</t>
  </si>
  <si>
    <t>金</t>
  </si>
  <si>
    <t>告示の有無　　　</t>
    <rPh sb="0" eb="2">
      <t>コクジ</t>
    </rPh>
    <rPh sb="3" eb="5">
      <t>ウム</t>
    </rPh>
    <phoneticPr fontId="2"/>
  </si>
  <si>
    <t>負担経費</t>
  </si>
  <si>
    <t>基礎年金拠出金</t>
  </si>
  <si>
    <t>公的負担経費</t>
  </si>
  <si>
    <t>リース債務</t>
    <rPh sb="3" eb="5">
      <t>サイム</t>
    </rPh>
    <phoneticPr fontId="26"/>
  </si>
  <si>
    <t>建設改良</t>
  </si>
  <si>
    <t>イ：　病床数
(1行48列再掲）</t>
    <rPh sb="3" eb="5">
      <t>ビョウショウ</t>
    </rPh>
    <rPh sb="5" eb="6">
      <t>スウ</t>
    </rPh>
    <rPh sb="9" eb="10">
      <t>ギョウ</t>
    </rPh>
    <rPh sb="12" eb="13">
      <t>レツ</t>
    </rPh>
    <rPh sb="13" eb="15">
      <t>サイケイ</t>
    </rPh>
    <phoneticPr fontId="32"/>
  </si>
  <si>
    <t>ｲ　療養病床等</t>
    <rPh sb="2" eb="4">
      <t>リョウヨウ</t>
    </rPh>
    <rPh sb="4" eb="6">
      <t>ビョウショウ</t>
    </rPh>
    <rPh sb="6" eb="7">
      <t>トウ</t>
    </rPh>
    <phoneticPr fontId="2"/>
  </si>
  <si>
    <t>結核病院</t>
  </si>
  <si>
    <t xml:space="preserve">
01行03列
の う ち</t>
  </si>
  <si>
    <t>高度医療</t>
  </si>
  <si>
    <r>
      <t xml:space="preserve">秋田総合病院
</t>
    </r>
    <r>
      <rPr>
        <sz val="9"/>
        <color theme="1"/>
        <rFont val="ＭＳ ゴシック"/>
        <family val="3"/>
        <charset val="128"/>
      </rPr>
      <t>（想定企業会計）</t>
    </r>
    <rPh sb="0" eb="2">
      <t>アキタ</t>
    </rPh>
    <rPh sb="2" eb="4">
      <t>ソウゴウ</t>
    </rPh>
    <rPh sb="4" eb="6">
      <t>ビョウイン</t>
    </rPh>
    <rPh sb="8" eb="10">
      <t>ソウテイ</t>
    </rPh>
    <rPh sb="10" eb="12">
      <t>キギョウ</t>
    </rPh>
    <rPh sb="12" eb="14">
      <t>カイケイ</t>
    </rPh>
    <phoneticPr fontId="2"/>
  </si>
  <si>
    <t>感染症患者数（人）</t>
  </si>
  <si>
    <t>(建設改良費)</t>
  </si>
  <si>
    <t>特別利益</t>
  </si>
  <si>
    <t>うち未収金</t>
  </si>
  <si>
    <t>収益勘定他会計借入金</t>
  </si>
  <si>
    <t>繰出基準等に基づくもの</t>
  </si>
  <si>
    <t>そ　の　他(Ｂ)</t>
  </si>
  <si>
    <t>他会計借入金等利息</t>
    <rPh sb="0" eb="1">
      <t>タ</t>
    </rPh>
    <rPh sb="1" eb="3">
      <t>カイケイ</t>
    </rPh>
    <rPh sb="6" eb="7">
      <t>トウ</t>
    </rPh>
    <phoneticPr fontId="2"/>
  </si>
  <si>
    <t>そ　の　他(Ｃ)</t>
  </si>
  <si>
    <t>11.</t>
  </si>
  <si>
    <t>他 会 計 補 助 金</t>
  </si>
  <si>
    <t>北秋田市民病院</t>
    <rPh sb="0" eb="3">
      <t>キタアキタ</t>
    </rPh>
    <rPh sb="3" eb="5">
      <t>シミン</t>
    </rPh>
    <rPh sb="5" eb="7">
      <t>ビョウイン</t>
    </rPh>
    <phoneticPr fontId="2"/>
  </si>
  <si>
    <t>(1)+(2)+(3)</t>
  </si>
  <si>
    <t>他会計からの長期借入金返還額</t>
    <rPh sb="13" eb="14">
      <t>ガク</t>
    </rPh>
    <phoneticPr fontId="2"/>
  </si>
  <si>
    <t>感染症</t>
    <rPh sb="0" eb="3">
      <t>カンセンショウ</t>
    </rPh>
    <phoneticPr fontId="2"/>
  </si>
  <si>
    <t>成人病センター</t>
    <rPh sb="0" eb="3">
      <t>セイジンビョウ</t>
    </rPh>
    <phoneticPr fontId="2"/>
  </si>
  <si>
    <t>循環器病センター</t>
    <rPh sb="0" eb="3">
      <t>ジュンカンキ</t>
    </rPh>
    <rPh sb="3" eb="4">
      <t>ヤマイ</t>
    </rPh>
    <phoneticPr fontId="2"/>
  </si>
  <si>
    <t>脳血管（機能）研究センター</t>
    <rPh sb="0" eb="3">
      <t>ノウケッカン</t>
    </rPh>
    <rPh sb="4" eb="6">
      <t>キノウ</t>
    </rPh>
    <rPh sb="7" eb="9">
      <t>ケンキュウ</t>
    </rPh>
    <phoneticPr fontId="2"/>
  </si>
  <si>
    <t>男鹿市</t>
    <rPh sb="0" eb="3">
      <t>オガシ</t>
    </rPh>
    <phoneticPr fontId="35"/>
  </si>
  <si>
    <t>入院時食事療養収入</t>
    <rPh sb="5" eb="7">
      <t>リョウヨウ</t>
    </rPh>
    <phoneticPr fontId="2"/>
  </si>
  <si>
    <t>歯科・歯科口腔外科</t>
    <rPh sb="3" eb="5">
      <t>シカ</t>
    </rPh>
    <rPh sb="5" eb="7">
      <t>コウクウ</t>
    </rPh>
    <rPh sb="7" eb="9">
      <t>ゲカ</t>
    </rPh>
    <phoneticPr fontId="2"/>
  </si>
  <si>
    <t>　　　　　合　　　　　　計　　　　(Ａ)</t>
  </si>
  <si>
    <t>ＮＩＣＵ・未熟児室</t>
  </si>
  <si>
    <t>内科</t>
    <rPh sb="0" eb="2">
      <t>ナイカ</t>
    </rPh>
    <phoneticPr fontId="2"/>
  </si>
  <si>
    <t>経常損失</t>
  </si>
  <si>
    <t>小児科</t>
    <rPh sb="0" eb="3">
      <t>ショウニカ</t>
    </rPh>
    <phoneticPr fontId="2"/>
  </si>
  <si>
    <t>外科</t>
    <rPh sb="0" eb="2">
      <t>ゲカ</t>
    </rPh>
    <phoneticPr fontId="2"/>
  </si>
  <si>
    <t>整形外科</t>
    <rPh sb="0" eb="2">
      <t>セイケイ</t>
    </rPh>
    <rPh sb="2" eb="4">
      <t>ゲカ</t>
    </rPh>
    <phoneticPr fontId="2"/>
  </si>
  <si>
    <t>産婦人科</t>
    <rPh sb="0" eb="1">
      <t>サン</t>
    </rPh>
    <rPh sb="1" eb="3">
      <t>フジン</t>
    </rPh>
    <rPh sb="3" eb="4">
      <t>カ</t>
    </rPh>
    <phoneticPr fontId="2"/>
  </si>
  <si>
    <t>遠隔医療システム運営費</t>
  </si>
  <si>
    <t>眼科</t>
    <rPh sb="0" eb="2">
      <t>ガンカ</t>
    </rPh>
    <phoneticPr fontId="2"/>
  </si>
  <si>
    <t>放射線科</t>
    <rPh sb="0" eb="3">
      <t>ホウシャセン</t>
    </rPh>
    <rPh sb="3" eb="4">
      <t>カ</t>
    </rPh>
    <phoneticPr fontId="2"/>
  </si>
  <si>
    <t>麻すい科</t>
    <rPh sb="0" eb="1">
      <t>マスイ</t>
    </rPh>
    <rPh sb="3" eb="4">
      <t>カ</t>
    </rPh>
    <phoneticPr fontId="2"/>
  </si>
  <si>
    <t>採用医薬品数</t>
  </si>
  <si>
    <t>病院機能評価認定の有無</t>
    <rPh sb="0" eb="2">
      <t>ビョウイン</t>
    </rPh>
    <rPh sb="2" eb="4">
      <t>キノウ</t>
    </rPh>
    <rPh sb="4" eb="6">
      <t>ヒョウカ</t>
    </rPh>
    <rPh sb="6" eb="8">
      <t>ニンテイ</t>
    </rPh>
    <rPh sb="9" eb="11">
      <t>ウム</t>
    </rPh>
    <phoneticPr fontId="2"/>
  </si>
  <si>
    <t>16．</t>
  </si>
  <si>
    <t>（</t>
  </si>
  <si>
    <t>収益的支出に充てた企業債</t>
    <rPh sb="0" eb="3">
      <t>シュウエキテキ</t>
    </rPh>
    <rPh sb="3" eb="5">
      <t>シシュツ</t>
    </rPh>
    <rPh sb="6" eb="7">
      <t>ア</t>
    </rPh>
    <rPh sb="9" eb="12">
      <t>キギョウサイ</t>
    </rPh>
    <phoneticPr fontId="2"/>
  </si>
  <si>
    <t>）</t>
  </si>
  <si>
    <t>施</t>
    <rPh sb="0" eb="1">
      <t>シセツ</t>
    </rPh>
    <phoneticPr fontId="2"/>
  </si>
  <si>
    <t>（人）</t>
    <rPh sb="1" eb="2">
      <t>ニン</t>
    </rPh>
    <phoneticPr fontId="2"/>
  </si>
  <si>
    <t>設</t>
    <rPh sb="0" eb="1">
      <t>セツ</t>
    </rPh>
    <phoneticPr fontId="2"/>
  </si>
  <si>
    <t>業</t>
    <rPh sb="0" eb="1">
      <t>ギョウム</t>
    </rPh>
    <phoneticPr fontId="2"/>
  </si>
  <si>
    <t>貸倒引当金繰入額</t>
    <rPh sb="0" eb="2">
      <t>カシダオレ</t>
    </rPh>
    <rPh sb="2" eb="5">
      <t>ヒキアテキン</t>
    </rPh>
    <rPh sb="5" eb="8">
      <t>クリイレガク</t>
    </rPh>
    <phoneticPr fontId="2"/>
  </si>
  <si>
    <t>務</t>
    <rPh sb="0" eb="1">
      <t>ム</t>
    </rPh>
    <phoneticPr fontId="2"/>
  </si>
  <si>
    <t>介護サービス</t>
    <rPh sb="0" eb="2">
      <t>カイゴ</t>
    </rPh>
    <phoneticPr fontId="2"/>
  </si>
  <si>
    <t>ｱ 指定介護療養型医療施設</t>
    <rPh sb="2" eb="4">
      <t>シテイ</t>
    </rPh>
    <rPh sb="4" eb="6">
      <t>カイゴ</t>
    </rPh>
    <rPh sb="6" eb="8">
      <t>リョウヨウ</t>
    </rPh>
    <rPh sb="8" eb="9">
      <t>ガタ</t>
    </rPh>
    <rPh sb="9" eb="11">
      <t>イリョウ</t>
    </rPh>
    <rPh sb="11" eb="13">
      <t>シセツ</t>
    </rPh>
    <phoneticPr fontId="2"/>
  </si>
  <si>
    <t>市町村コード</t>
    <rPh sb="0" eb="3">
      <t>シチョウソン</t>
    </rPh>
    <phoneticPr fontId="2"/>
  </si>
  <si>
    <t>利用者数</t>
    <rPh sb="0" eb="3">
      <t>リヨウシャ</t>
    </rPh>
    <rPh sb="3" eb="4">
      <t>スウ</t>
    </rPh>
    <phoneticPr fontId="2"/>
  </si>
  <si>
    <t>賞与引当金繰入額</t>
    <rPh sb="0" eb="2">
      <t>ショウヨ</t>
    </rPh>
    <rPh sb="2" eb="5">
      <t>ヒキアテキン</t>
    </rPh>
    <rPh sb="5" eb="8">
      <t>クリイレガク</t>
    </rPh>
    <phoneticPr fontId="32"/>
  </si>
  <si>
    <t>一般病院</t>
  </si>
  <si>
    <t>②</t>
  </si>
  <si>
    <t>利 1</t>
    <rPh sb="0" eb="1">
      <t>リヨウ</t>
    </rPh>
    <phoneticPr fontId="2"/>
  </si>
  <si>
    <t>10.介護</t>
    <rPh sb="3" eb="5">
      <t>カイゴ</t>
    </rPh>
    <phoneticPr fontId="2"/>
  </si>
  <si>
    <t>地域手当</t>
    <rPh sb="0" eb="2">
      <t>チイキ</t>
    </rPh>
    <rPh sb="2" eb="4">
      <t>テアテ</t>
    </rPh>
    <phoneticPr fontId="32"/>
  </si>
  <si>
    <t>用 /</t>
    <rPh sb="0" eb="1">
      <t>ヨウ</t>
    </rPh>
    <phoneticPr fontId="2"/>
  </si>
  <si>
    <t>一般病床</t>
    <rPh sb="0" eb="2">
      <t>イッパン</t>
    </rPh>
    <rPh sb="2" eb="4">
      <t>ビョウショウ</t>
    </rPh>
    <phoneticPr fontId="2"/>
  </si>
  <si>
    <t>精神病床</t>
    <rPh sb="0" eb="2">
      <t>セイシン</t>
    </rPh>
    <rPh sb="2" eb="4">
      <t>ビョウショウ</t>
    </rPh>
    <phoneticPr fontId="2"/>
  </si>
  <si>
    <t>｢01行26列｣のうち、退職給付費</t>
    <rPh sb="3" eb="4">
      <t>ギョウ</t>
    </rPh>
    <rPh sb="6" eb="7">
      <t>レツ</t>
    </rPh>
    <rPh sb="12" eb="14">
      <t>タイショク</t>
    </rPh>
    <rPh sb="14" eb="17">
      <t>キュウフヒ</t>
    </rPh>
    <phoneticPr fontId="32"/>
  </si>
  <si>
    <t>感染症病床</t>
    <rPh sb="0" eb="3">
      <t>カンセンショウ</t>
    </rPh>
    <rPh sb="3" eb="5">
      <t>ビョウショウ</t>
    </rPh>
    <phoneticPr fontId="2"/>
  </si>
  <si>
    <r>
      <t xml:space="preserve">阿仁病院
</t>
    </r>
    <r>
      <rPr>
        <sz val="9"/>
        <color indexed="8"/>
        <rFont val="ＭＳ ゴシック"/>
        <family val="3"/>
        <charset val="128"/>
      </rPr>
      <t>（想定企業会計）</t>
    </r>
    <rPh sb="0" eb="2">
      <t>アニ</t>
    </rPh>
    <rPh sb="2" eb="4">
      <t>ビョウイン</t>
    </rPh>
    <rPh sb="6" eb="8">
      <t>ソウテイ</t>
    </rPh>
    <rPh sb="8" eb="10">
      <t>キギョウ</t>
    </rPh>
    <rPh sb="10" eb="12">
      <t>カイケイ</t>
    </rPh>
    <phoneticPr fontId="2"/>
  </si>
  <si>
    <t>鉄骨鉄筋又は鉄筋</t>
  </si>
  <si>
    <t>診療所数</t>
    <rPh sb="0" eb="3">
      <t>シンリョウショ</t>
    </rPh>
    <rPh sb="3" eb="4">
      <t>スウ</t>
    </rPh>
    <phoneticPr fontId="2"/>
  </si>
  <si>
    <t>地域災害医療センター</t>
    <rPh sb="0" eb="2">
      <t>チイキ</t>
    </rPh>
    <rPh sb="2" eb="4">
      <t>サイガイ</t>
    </rPh>
    <rPh sb="4" eb="6">
      <t>イリョウ</t>
    </rPh>
    <phoneticPr fontId="2"/>
  </si>
  <si>
    <t>収益的収入</t>
    <rPh sb="0" eb="3">
      <t>シュウエキテキ</t>
    </rPh>
    <rPh sb="3" eb="5">
      <t>シュウニュウ</t>
    </rPh>
    <phoneticPr fontId="2"/>
  </si>
  <si>
    <t>の　</t>
  </si>
  <si>
    <t>建設改良等の企業債に係るもの</t>
    <rPh sb="0" eb="2">
      <t>ケンセツ</t>
    </rPh>
    <rPh sb="2" eb="4">
      <t>カイリョウ</t>
    </rPh>
    <rPh sb="4" eb="5">
      <t>トウ</t>
    </rPh>
    <rPh sb="6" eb="9">
      <t>キギョウサイ</t>
    </rPh>
    <rPh sb="10" eb="11">
      <t>カカ</t>
    </rPh>
    <phoneticPr fontId="32"/>
  </si>
  <si>
    <t>税抜き</t>
    <rPh sb="0" eb="1">
      <t>ゼイ</t>
    </rPh>
    <rPh sb="1" eb="2">
      <t>ヌ</t>
    </rPh>
    <phoneticPr fontId="2"/>
  </si>
  <si>
    <t>出</t>
    <rPh sb="0" eb="1">
      <t>デ</t>
    </rPh>
    <phoneticPr fontId="2"/>
  </si>
  <si>
    <t>学術・研究機関出身</t>
    <rPh sb="0" eb="1">
      <t>ガクジュツ</t>
    </rPh>
    <rPh sb="2" eb="4">
      <t>ケンキュウ</t>
    </rPh>
    <rPh sb="4" eb="6">
      <t>キカン</t>
    </rPh>
    <rPh sb="6" eb="8">
      <t>シュッシン</t>
    </rPh>
    <phoneticPr fontId="2"/>
  </si>
  <si>
    <t>本</t>
    <rPh sb="0" eb="1">
      <t>ホン</t>
    </rPh>
    <phoneticPr fontId="2"/>
  </si>
  <si>
    <t>支</t>
    <rPh sb="0" eb="1">
      <t>シシュツ</t>
    </rPh>
    <phoneticPr fontId="2"/>
  </si>
  <si>
    <t>(f)</t>
  </si>
  <si>
    <t>リハビリテーション医療</t>
  </si>
  <si>
    <t>財政融資</t>
    <rPh sb="0" eb="2">
      <t>ザイセイ</t>
    </rPh>
    <rPh sb="2" eb="4">
      <t>ユウシ</t>
    </rPh>
    <phoneticPr fontId="2"/>
  </si>
  <si>
    <t>14．</t>
  </si>
  <si>
    <t>14</t>
  </si>
  <si>
    <t>都道府県補助金</t>
    <rPh sb="0" eb="4">
      <t>トドウフケン</t>
    </rPh>
    <rPh sb="4" eb="7">
      <t>ホジョキン</t>
    </rPh>
    <phoneticPr fontId="32"/>
  </si>
  <si>
    <t>政府保証付外債</t>
    <rPh sb="0" eb="2">
      <t>セイフ</t>
    </rPh>
    <rPh sb="2" eb="4">
      <t>ホショウ</t>
    </rPh>
    <rPh sb="4" eb="5">
      <t>ツ</t>
    </rPh>
    <rPh sb="5" eb="6">
      <t>ソト</t>
    </rPh>
    <rPh sb="6" eb="7">
      <t>サイ</t>
    </rPh>
    <phoneticPr fontId="2"/>
  </si>
  <si>
    <t>延床</t>
  </si>
  <si>
    <t>～</t>
  </si>
  <si>
    <t>感染症病床数</t>
    <rPh sb="0" eb="3">
      <t>カンセンショウ</t>
    </rPh>
    <phoneticPr fontId="2"/>
  </si>
  <si>
    <t>医</t>
    <rPh sb="0" eb="1">
      <t>イギョウ</t>
    </rPh>
    <phoneticPr fontId="2"/>
  </si>
  <si>
    <t>業</t>
    <rPh sb="0" eb="1">
      <t>ギョウ</t>
    </rPh>
    <phoneticPr fontId="2"/>
  </si>
  <si>
    <t>医業収益</t>
    <rPh sb="0" eb="1">
      <t>イギョウ</t>
    </rPh>
    <phoneticPr fontId="2"/>
  </si>
  <si>
    <t>「01行53列」のうち、退職給付費</t>
    <rPh sb="3" eb="4">
      <t>ギョウ</t>
    </rPh>
    <rPh sb="6" eb="7">
      <t>レツ</t>
    </rPh>
    <rPh sb="12" eb="14">
      <t>タイショク</t>
    </rPh>
    <rPh sb="14" eb="17">
      <t>キュウフヒ</t>
    </rPh>
    <phoneticPr fontId="32"/>
  </si>
  <si>
    <t>医業外収益</t>
    <rPh sb="0" eb="2">
      <t>イギョウ</t>
    </rPh>
    <phoneticPr fontId="2"/>
  </si>
  <si>
    <t>他会計負担金</t>
    <rPh sb="0" eb="3">
      <t>タカイケイ</t>
    </rPh>
    <rPh sb="3" eb="6">
      <t>フタンキン</t>
    </rPh>
    <phoneticPr fontId="2"/>
  </si>
  <si>
    <t>当年度純損失（△）</t>
  </si>
  <si>
    <t>実繰入額が
基準額を超
える部分及び繰出基準の事由以外の実繰入額</t>
    <rPh sb="0" eb="1">
      <t>ジツ</t>
    </rPh>
    <rPh sb="1" eb="4">
      <t>クリイレガク</t>
    </rPh>
    <rPh sb="6" eb="8">
      <t>キジュン</t>
    </rPh>
    <rPh sb="8" eb="9">
      <t>ガク</t>
    </rPh>
    <rPh sb="10" eb="11">
      <t>コ</t>
    </rPh>
    <rPh sb="14" eb="16">
      <t>ブブン</t>
    </rPh>
    <rPh sb="16" eb="17">
      <t>オヨ</t>
    </rPh>
    <rPh sb="18" eb="19">
      <t>ク</t>
    </rPh>
    <rPh sb="19" eb="20">
      <t>ダ</t>
    </rPh>
    <rPh sb="20" eb="22">
      <t>キジュン</t>
    </rPh>
    <rPh sb="23" eb="24">
      <t>コト</t>
    </rPh>
    <rPh sb="25" eb="27">
      <t>イガイ</t>
    </rPh>
    <rPh sb="28" eb="29">
      <t>ジツ</t>
    </rPh>
    <rPh sb="29" eb="32">
      <t>クリイレガク</t>
    </rPh>
    <phoneticPr fontId="32"/>
  </si>
  <si>
    <t>12.</t>
  </si>
  <si>
    <t>基準内</t>
    <rPh sb="0" eb="2">
      <t>キジュン</t>
    </rPh>
    <rPh sb="2" eb="3">
      <t>ナイ</t>
    </rPh>
    <phoneticPr fontId="2"/>
  </si>
  <si>
    <t>資本勘定</t>
    <rPh sb="0" eb="2">
      <t>シホン</t>
    </rPh>
    <rPh sb="2" eb="4">
      <t>カンジョウ</t>
    </rPh>
    <phoneticPr fontId="2"/>
  </si>
  <si>
    <t>リース資産減価償却累計額</t>
    <rPh sb="5" eb="7">
      <t>ゲンカ</t>
    </rPh>
    <rPh sb="7" eb="9">
      <t>ショウキャク</t>
    </rPh>
    <rPh sb="9" eb="11">
      <t>ルイケイ</t>
    </rPh>
    <rPh sb="11" eb="12">
      <t>ガク</t>
    </rPh>
    <phoneticPr fontId="2"/>
  </si>
  <si>
    <t>補填財源</t>
    <rPh sb="0" eb="2">
      <t>ホテン</t>
    </rPh>
    <rPh sb="2" eb="4">
      <t>ザイゲン</t>
    </rPh>
    <phoneticPr fontId="2"/>
  </si>
  <si>
    <t>①　施設及び業務概況に関する調　（０９表）</t>
    <rPh sb="19" eb="20">
      <t>ヒョウ</t>
    </rPh>
    <phoneticPr fontId="2"/>
  </si>
  <si>
    <t>⑥　企業債に関する調　（２４表）</t>
    <rPh sb="14" eb="15">
      <t>ヒョウ</t>
    </rPh>
    <phoneticPr fontId="2"/>
  </si>
  <si>
    <t>機構資金</t>
    <rPh sb="0" eb="2">
      <t>キコウ</t>
    </rPh>
    <phoneticPr fontId="2"/>
  </si>
  <si>
    <t>その他</t>
    <rPh sb="2" eb="3">
      <t>タ</t>
    </rPh>
    <phoneticPr fontId="26"/>
  </si>
  <si>
    <t>療養病床数　（床）</t>
  </si>
  <si>
    <t>こども病院（小児医療センター）</t>
    <rPh sb="3" eb="5">
      <t>ビョウイン</t>
    </rPh>
    <rPh sb="6" eb="8">
      <t>ショウニ</t>
    </rPh>
    <rPh sb="8" eb="10">
      <t>イリョウ</t>
    </rPh>
    <phoneticPr fontId="2"/>
  </si>
  <si>
    <t>⑨　経営分析に関する調（二）　（２８表）</t>
    <rPh sb="12" eb="13">
      <t>ニ</t>
    </rPh>
    <rPh sb="18" eb="19">
      <t>ヒョウ</t>
    </rPh>
    <phoneticPr fontId="2"/>
  </si>
  <si>
    <t>⑩　経営分析に関する調（三）　（３１表）</t>
    <rPh sb="12" eb="13">
      <t>サン</t>
    </rPh>
    <phoneticPr fontId="2"/>
  </si>
  <si>
    <t>(％)</t>
  </si>
  <si>
    <t>①</t>
  </si>
  <si>
    <t>師</t>
    <rPh sb="0" eb="1">
      <t>シ</t>
    </rPh>
    <phoneticPr fontId="2"/>
  </si>
  <si>
    <t>再掲企業債元利償還金に対して繰入れたもの</t>
    <rPh sb="0" eb="1">
      <t>サイ</t>
    </rPh>
    <rPh sb="1" eb="2">
      <t>ケイ</t>
    </rPh>
    <rPh sb="2" eb="5">
      <t>キギョウサイ</t>
    </rPh>
    <rPh sb="5" eb="7">
      <t>ガンリ</t>
    </rPh>
    <rPh sb="7" eb="10">
      <t>ショウカンキン</t>
    </rPh>
    <rPh sb="11" eb="12">
      <t>タイ</t>
    </rPh>
    <rPh sb="14" eb="16">
      <t>クリイレ</t>
    </rPh>
    <phoneticPr fontId="2"/>
  </si>
  <si>
    <t>外来入院患者比率 (６のエ/イ)</t>
  </si>
  <si>
    <t>基本給の内訳</t>
  </si>
  <si>
    <t>准看護師数</t>
    <rPh sb="3" eb="4">
      <t>シ</t>
    </rPh>
    <phoneticPr fontId="2"/>
  </si>
  <si>
    <t>研究研修費(再掲)</t>
  </si>
  <si>
    <t>取りくずし額</t>
  </si>
  <si>
    <t>療養病床数</t>
    <rPh sb="0" eb="2">
      <t>リョウヨウ</t>
    </rPh>
    <rPh sb="2" eb="4">
      <t>ビョウショウ</t>
    </rPh>
    <phoneticPr fontId="2"/>
  </si>
  <si>
    <t>（8）看　　護　　配　　置</t>
    <rPh sb="3" eb="4">
      <t>ミ</t>
    </rPh>
    <rPh sb="6" eb="7">
      <t>ユズル</t>
    </rPh>
    <rPh sb="9" eb="10">
      <t>クバ</t>
    </rPh>
    <rPh sb="12" eb="13">
      <t>オキ</t>
    </rPh>
    <phoneticPr fontId="2"/>
  </si>
  <si>
    <t>うちリース資産</t>
    <rPh sb="5" eb="7">
      <t>シサン</t>
    </rPh>
    <phoneticPr fontId="26"/>
  </si>
  <si>
    <t>療養</t>
    <rPh sb="0" eb="2">
      <t>リョウヨウ</t>
    </rPh>
    <phoneticPr fontId="2"/>
  </si>
  <si>
    <t>小児医療</t>
    <rPh sb="0" eb="2">
      <t>ショウニ</t>
    </rPh>
    <rPh sb="2" eb="4">
      <t>イリョウ</t>
    </rPh>
    <phoneticPr fontId="2"/>
  </si>
  <si>
    <t>簡易生命保険</t>
    <rPh sb="0" eb="2">
      <t>カンイ</t>
    </rPh>
    <rPh sb="2" eb="4">
      <t>セイメイ</t>
    </rPh>
    <rPh sb="4" eb="6">
      <t>ホケン</t>
    </rPh>
    <phoneticPr fontId="2"/>
  </si>
  <si>
    <t xml:space="preserve">団体名 </t>
    <rPh sb="0" eb="3">
      <t>ダンタイメイ</t>
    </rPh>
    <phoneticPr fontId="2"/>
  </si>
  <si>
    <t xml:space="preserve"> 病院名 </t>
  </si>
  <si>
    <t xml:space="preserve">団体名 </t>
  </si>
  <si>
    <t>(ｻ)</t>
  </si>
  <si>
    <t xml:space="preserve">病院名 </t>
    <rPh sb="0" eb="1">
      <t>ビョウ</t>
    </rPh>
    <phoneticPr fontId="2"/>
  </si>
  <si>
    <t xml:space="preserve"> 項　目</t>
  </si>
  <si>
    <t>食事療養</t>
    <rPh sb="0" eb="2">
      <t>ショクジ</t>
    </rPh>
    <rPh sb="2" eb="4">
      <t>リョウヨウ</t>
    </rPh>
    <phoneticPr fontId="2"/>
  </si>
  <si>
    <t>入</t>
    <rPh sb="0" eb="1">
      <t>ニュウ</t>
    </rPh>
    <phoneticPr fontId="2"/>
  </si>
  <si>
    <t>基金</t>
    <rPh sb="0" eb="2">
      <t>キキン</t>
    </rPh>
    <phoneticPr fontId="2"/>
  </si>
  <si>
    <t>（元　　　金）</t>
  </si>
  <si>
    <t>一般患者数　（人）</t>
  </si>
  <si>
    <t>(2)職員１人１日当たり</t>
  </si>
  <si>
    <t>合　計</t>
    <rPh sb="0" eb="3">
      <t>ゴウケイ</t>
    </rPh>
    <phoneticPr fontId="2"/>
  </si>
  <si>
    <r>
      <t>木   　　　　造　（ｍ</t>
    </r>
    <r>
      <rPr>
        <vertAlign val="superscript"/>
        <sz val="10"/>
        <color theme="1"/>
        <rFont val="ＭＳ ゴシック"/>
        <family val="3"/>
        <charset val="128"/>
      </rPr>
      <t>２</t>
    </r>
    <r>
      <rPr>
        <sz val="10"/>
        <color theme="1"/>
        <rFont val="ＭＳ ゴシック"/>
        <family val="3"/>
        <charset val="128"/>
      </rPr>
      <t>）</t>
    </r>
  </si>
  <si>
    <t>職員１人１日</t>
  </si>
  <si>
    <t xml:space="preserve"> 他会計</t>
  </si>
  <si>
    <t>内訳
財源</t>
    <rPh sb="0" eb="2">
      <t>ウチワケ</t>
    </rPh>
    <rPh sb="3" eb="5">
      <t>ザイゲン</t>
    </rPh>
    <phoneticPr fontId="2"/>
  </si>
  <si>
    <t xml:space="preserve"> 繰入金対</t>
  </si>
  <si>
    <t>一時借入金利息</t>
  </si>
  <si>
    <t>支 給 対 象 人 員 数（人）</t>
    <rPh sb="14" eb="15">
      <t>ニン</t>
    </rPh>
    <phoneticPr fontId="2"/>
  </si>
  <si>
    <t>法適用区分</t>
    <rPh sb="0" eb="3">
      <t>ホウテキヨウ</t>
    </rPh>
    <rPh sb="3" eb="5">
      <t>クブン</t>
    </rPh>
    <phoneticPr fontId="2"/>
  </si>
  <si>
    <t>補助対象事業分</t>
    <rPh sb="0" eb="2">
      <t>ホジョ</t>
    </rPh>
    <rPh sb="2" eb="4">
      <t>タイショウ</t>
    </rPh>
    <rPh sb="4" eb="6">
      <t>ジギョウ</t>
    </rPh>
    <rPh sb="6" eb="7">
      <t>ブン</t>
    </rPh>
    <phoneticPr fontId="2"/>
  </si>
  <si>
    <t>勘高</t>
    <rPh sb="1" eb="2">
      <t>ダカ</t>
    </rPh>
    <phoneticPr fontId="2"/>
  </si>
  <si>
    <t>繰医</t>
    <rPh sb="1" eb="2">
      <t>イ</t>
    </rPh>
    <phoneticPr fontId="2"/>
  </si>
  <si>
    <t>イ繰出基準の事由以外の繰入</t>
    <rPh sb="1" eb="5">
      <t>クリダシキジュン</t>
    </rPh>
    <rPh sb="6" eb="8">
      <t>ジユウ</t>
    </rPh>
    <rPh sb="8" eb="10">
      <t>イガイ</t>
    </rPh>
    <rPh sb="11" eb="13">
      <t>クリイレ</t>
    </rPh>
    <phoneticPr fontId="2"/>
  </si>
  <si>
    <t>在籍人数</t>
    <rPh sb="2" eb="3">
      <t>ニン</t>
    </rPh>
    <phoneticPr fontId="2"/>
  </si>
  <si>
    <t>ガン（放射線）診療</t>
    <rPh sb="7" eb="9">
      <t>シンリョウ</t>
    </rPh>
    <phoneticPr fontId="2"/>
  </si>
  <si>
    <t>入院患者年延手術件数</t>
    <rPh sb="4" eb="5">
      <t>ネン</t>
    </rPh>
    <rPh sb="8" eb="10">
      <t>ケンスウ</t>
    </rPh>
    <phoneticPr fontId="2"/>
  </si>
  <si>
    <t>共済追加費用</t>
    <rPh sb="0" eb="2">
      <t>キョウサイ</t>
    </rPh>
    <phoneticPr fontId="2"/>
  </si>
  <si>
    <t>看護師養成所</t>
    <rPh sb="2" eb="3">
      <t>シ</t>
    </rPh>
    <phoneticPr fontId="2"/>
  </si>
  <si>
    <t xml:space="preserve">病院名 </t>
    <rPh sb="0" eb="2">
      <t>ビョウイン</t>
    </rPh>
    <rPh sb="2" eb="3">
      <t>ナ</t>
    </rPh>
    <phoneticPr fontId="2"/>
  </si>
  <si>
    <t>横手病院</t>
    <rPh sb="0" eb="2">
      <t>ヨコテ</t>
    </rPh>
    <rPh sb="2" eb="4">
      <t>ビョウイン</t>
    </rPh>
    <phoneticPr fontId="2"/>
  </si>
  <si>
    <t>大森病院</t>
    <rPh sb="0" eb="2">
      <t>オオモリ</t>
    </rPh>
    <rPh sb="2" eb="4">
      <t>ビョウイン</t>
    </rPh>
    <phoneticPr fontId="2"/>
  </si>
  <si>
    <t>横手市</t>
  </si>
  <si>
    <t>無</t>
    <rPh sb="0" eb="1">
      <t>ナ</t>
    </rPh>
    <phoneticPr fontId="2"/>
  </si>
  <si>
    <t>精神・神経内科</t>
    <rPh sb="0" eb="2">
      <t>セイシン</t>
    </rPh>
    <rPh sb="3" eb="5">
      <t>シンケイ</t>
    </rPh>
    <rPh sb="5" eb="6">
      <t>ナイ</t>
    </rPh>
    <rPh sb="6" eb="7">
      <t>カ</t>
    </rPh>
    <phoneticPr fontId="2"/>
  </si>
  <si>
    <t>北秋田市</t>
    <rPh sb="0" eb="3">
      <t>キタアキタ</t>
    </rPh>
    <rPh sb="3" eb="4">
      <t>シ</t>
    </rPh>
    <phoneticPr fontId="35"/>
  </si>
  <si>
    <t>告示病床数</t>
    <rPh sb="0" eb="2">
      <t>コクジ</t>
    </rPh>
    <rPh sb="2" eb="4">
      <t>ビョウショウ</t>
    </rPh>
    <rPh sb="4" eb="5">
      <t>スウ</t>
    </rPh>
    <phoneticPr fontId="2"/>
  </si>
  <si>
    <t>羽後町</t>
    <rPh sb="0" eb="3">
      <t>ウゴマチ</t>
    </rPh>
    <phoneticPr fontId="35"/>
  </si>
  <si>
    <t>還付消費税及び地方消費税</t>
    <rPh sb="0" eb="2">
      <t>カンプ</t>
    </rPh>
    <rPh sb="2" eb="4">
      <t>ショウヒ</t>
    </rPh>
    <rPh sb="4" eb="5">
      <t>ゼイ</t>
    </rPh>
    <rPh sb="5" eb="6">
      <t>オヨ</t>
    </rPh>
    <rPh sb="7" eb="9">
      <t>チホウ</t>
    </rPh>
    <rPh sb="9" eb="12">
      <t>ショウヒゼイ</t>
    </rPh>
    <phoneticPr fontId="2"/>
  </si>
  <si>
    <t>列</t>
    <rPh sb="0" eb="1">
      <t>レツ</t>
    </rPh>
    <phoneticPr fontId="26"/>
  </si>
  <si>
    <t>仙北市</t>
    <rPh sb="0" eb="2">
      <t>センボク</t>
    </rPh>
    <rPh sb="2" eb="3">
      <t>シ</t>
    </rPh>
    <phoneticPr fontId="2"/>
  </si>
  <si>
    <t>（Ｅ）＋（Ｆ）＋（Ｈ）</t>
  </si>
  <si>
    <t>基準額</t>
    <rPh sb="0" eb="3">
      <t>キジュンガク</t>
    </rPh>
    <phoneticPr fontId="2"/>
  </si>
  <si>
    <t>仙北市</t>
    <rPh sb="0" eb="2">
      <t>センボク</t>
    </rPh>
    <rPh sb="2" eb="3">
      <t>シ</t>
    </rPh>
    <phoneticPr fontId="26"/>
  </si>
  <si>
    <t>（△）</t>
  </si>
  <si>
    <t>未収金</t>
    <rPh sb="0" eb="3">
      <t>ミシュウキン</t>
    </rPh>
    <phoneticPr fontId="2"/>
  </si>
  <si>
    <t>保険者未収金に係るもの</t>
    <rPh sb="0" eb="3">
      <t>ホケンシャ</t>
    </rPh>
    <rPh sb="3" eb="6">
      <t>ミシュウキン</t>
    </rPh>
    <rPh sb="7" eb="8">
      <t>カカ</t>
    </rPh>
    <phoneticPr fontId="2"/>
  </si>
  <si>
    <t>過年度分</t>
    <rPh sb="0" eb="3">
      <t>カネンド</t>
    </rPh>
    <rPh sb="3" eb="4">
      <t>ブン</t>
    </rPh>
    <phoneticPr fontId="2"/>
  </si>
  <si>
    <t>年　延　医　師　数（人）</t>
  </si>
  <si>
    <t>基幹災害医療センター</t>
    <rPh sb="0" eb="2">
      <t>キカン</t>
    </rPh>
    <rPh sb="2" eb="4">
      <t>サイガイ</t>
    </rPh>
    <rPh sb="4" eb="6">
      <t>イリョウ</t>
    </rPh>
    <phoneticPr fontId="2"/>
  </si>
  <si>
    <t>※　地方債現在高の全てを証書借入で行っているため、証券発行は無い。</t>
  </si>
  <si>
    <t>診療体制</t>
    <rPh sb="0" eb="2">
      <t>シンリョウ</t>
    </rPh>
    <rPh sb="2" eb="4">
      <t>タイセイ</t>
    </rPh>
    <phoneticPr fontId="2"/>
  </si>
  <si>
    <t>結核患者数　（人）</t>
  </si>
  <si>
    <t xml:space="preserve">  差  　 引　（ １ － ２ ）</t>
  </si>
  <si>
    <t>15．</t>
  </si>
  <si>
    <t>01行64列の 内 訳</t>
    <rPh sb="2" eb="3">
      <t>ギョウ</t>
    </rPh>
    <rPh sb="5" eb="6">
      <t>レツ</t>
    </rPh>
    <rPh sb="8" eb="9">
      <t>ウチ</t>
    </rPh>
    <rPh sb="10" eb="11">
      <t>ヤク</t>
    </rPh>
    <phoneticPr fontId="2"/>
  </si>
  <si>
    <t>ＤＰＣ対象病院</t>
    <rPh sb="3" eb="5">
      <t>タイショウ</t>
    </rPh>
    <rPh sb="5" eb="7">
      <t>ビョウイン</t>
    </rPh>
    <phoneticPr fontId="2"/>
  </si>
  <si>
    <t>金</t>
    <rPh sb="0" eb="1">
      <t>キン</t>
    </rPh>
    <phoneticPr fontId="2"/>
  </si>
  <si>
    <t>精神科病院</t>
    <rPh sb="2" eb="3">
      <t>カ</t>
    </rPh>
    <rPh sb="3" eb="4">
      <t>ビョウ</t>
    </rPh>
    <phoneticPr fontId="2"/>
  </si>
  <si>
    <t>延床面積</t>
    <rPh sb="0" eb="1">
      <t>ノ</t>
    </rPh>
    <rPh sb="1" eb="2">
      <t>ユカ</t>
    </rPh>
    <rPh sb="2" eb="4">
      <t>メンセキ</t>
    </rPh>
    <phoneticPr fontId="2"/>
  </si>
  <si>
    <t>代行制</t>
    <rPh sb="0" eb="2">
      <t>ダイコウ</t>
    </rPh>
    <rPh sb="2" eb="3">
      <t>セイ</t>
    </rPh>
    <phoneticPr fontId="2"/>
  </si>
  <si>
    <t>病院</t>
    <rPh sb="0" eb="1">
      <t>ヤマイ</t>
    </rPh>
    <rPh sb="1" eb="2">
      <t>イン</t>
    </rPh>
    <phoneticPr fontId="26"/>
  </si>
  <si>
    <t>利用料金制</t>
    <rPh sb="0" eb="2">
      <t>リヨウ</t>
    </rPh>
    <rPh sb="2" eb="5">
      <t>リョウキンセイ</t>
    </rPh>
    <phoneticPr fontId="2"/>
  </si>
  <si>
    <t>院　</t>
  </si>
  <si>
    <t>上記のうち先行取得用地分</t>
    <rPh sb="0" eb="2">
      <t>ジョウキ</t>
    </rPh>
    <rPh sb="5" eb="7">
      <t>センコウ</t>
    </rPh>
    <rPh sb="7" eb="9">
      <t>シュトク</t>
    </rPh>
    <rPh sb="9" eb="11">
      <t>ヨウチ</t>
    </rPh>
    <rPh sb="11" eb="12">
      <t>ブン</t>
    </rPh>
    <phoneticPr fontId="2"/>
  </si>
  <si>
    <t>４０表</t>
    <rPh sb="2" eb="3">
      <t>ヒョウ</t>
    </rPh>
    <phoneticPr fontId="32"/>
  </si>
  <si>
    <t>民間資金による借換にかかるもの</t>
  </si>
  <si>
    <t>市中銀行</t>
  </si>
  <si>
    <t>市場公募債</t>
  </si>
  <si>
    <t>事業繰越額</t>
  </si>
  <si>
    <t>給 食 部 門職 員 数（人）</t>
  </si>
  <si>
    <t>17．</t>
  </si>
  <si>
    <t>21．</t>
  </si>
  <si>
    <t>22．</t>
  </si>
  <si>
    <t>23．</t>
  </si>
  <si>
    <t>06　介護医療院</t>
    <rPh sb="3" eb="5">
      <t>カイゴ</t>
    </rPh>
    <rPh sb="5" eb="7">
      <t>イリョウ</t>
    </rPh>
    <rPh sb="7" eb="8">
      <t>イン</t>
    </rPh>
    <phoneticPr fontId="32"/>
  </si>
  <si>
    <t>診療所数</t>
    <rPh sb="0" eb="3">
      <t>シンリョウジョ</t>
    </rPh>
    <rPh sb="3" eb="4">
      <t>スウ</t>
    </rPh>
    <phoneticPr fontId="2"/>
  </si>
  <si>
    <t>全体処方箋に占める院外処方箋の数[%]</t>
    <rPh sb="0" eb="2">
      <t>ゼンタイ</t>
    </rPh>
    <rPh sb="2" eb="5">
      <t>ショホウセン</t>
    </rPh>
    <rPh sb="6" eb="7">
      <t>シ</t>
    </rPh>
    <rPh sb="9" eb="11">
      <t>インガイ</t>
    </rPh>
    <rPh sb="11" eb="14">
      <t>ショホウセン</t>
    </rPh>
    <rPh sb="15" eb="16">
      <t>カズ</t>
    </rPh>
    <phoneticPr fontId="2"/>
  </si>
  <si>
    <t>２０：１</t>
  </si>
  <si>
    <t>再建債（特例債を含む）</t>
    <rPh sb="0" eb="2">
      <t>サイケン</t>
    </rPh>
    <rPh sb="2" eb="3">
      <t>サイ</t>
    </rPh>
    <rPh sb="4" eb="6">
      <t>トクレイ</t>
    </rPh>
    <rPh sb="6" eb="7">
      <t>サイ</t>
    </rPh>
    <rPh sb="8" eb="9">
      <t>フク</t>
    </rPh>
    <phoneticPr fontId="26"/>
  </si>
  <si>
    <t>(ｸ)</t>
  </si>
  <si>
    <t>病院事業</t>
  </si>
  <si>
    <t>資金の増加額</t>
    <rPh sb="0" eb="2">
      <t>シキン</t>
    </rPh>
    <rPh sb="3" eb="5">
      <t>ゾウカ</t>
    </rPh>
    <rPh sb="5" eb="6">
      <t>ガク</t>
    </rPh>
    <phoneticPr fontId="32"/>
  </si>
  <si>
    <t>基　準　外　繰　入　金　合　計　　4(A)+5(B)+6(C)</t>
    <rPh sb="8" eb="9">
      <t>ニュウ</t>
    </rPh>
    <phoneticPr fontId="2"/>
  </si>
  <si>
    <t>救命救急センター病床数</t>
  </si>
  <si>
    <t>感染症指定医療機関</t>
    <rPh sb="0" eb="3">
      <t>カンセンショウ</t>
    </rPh>
    <rPh sb="3" eb="5">
      <t>シテイ</t>
    </rPh>
    <rPh sb="5" eb="7">
      <t>イリョウ</t>
    </rPh>
    <rPh sb="7" eb="9">
      <t>キカン</t>
    </rPh>
    <phoneticPr fontId="2"/>
  </si>
  <si>
    <t>うち建設改良費等以外の経費に対する
企業債現在高</t>
    <rPh sb="2" eb="4">
      <t>ケンセツ</t>
    </rPh>
    <rPh sb="4" eb="7">
      <t>カイリョウヒ</t>
    </rPh>
    <rPh sb="7" eb="8">
      <t>トウ</t>
    </rPh>
    <rPh sb="8" eb="10">
      <t>イガイ</t>
    </rPh>
    <rPh sb="11" eb="13">
      <t>ケイヒ</t>
    </rPh>
    <rPh sb="14" eb="15">
      <t>タイ</t>
    </rPh>
    <rPh sb="18" eb="21">
      <t>キギョウサイ</t>
    </rPh>
    <rPh sb="21" eb="24">
      <t>ゲンザイダカ</t>
    </rPh>
    <phoneticPr fontId="2"/>
  </si>
  <si>
    <t>企業債償還に対して
繰入れたもの</t>
    <rPh sb="0" eb="3">
      <t>キギョウサイ</t>
    </rPh>
    <rPh sb="3" eb="5">
      <t>ショウカン</t>
    </rPh>
    <rPh sb="6" eb="7">
      <t>タイ</t>
    </rPh>
    <rPh sb="10" eb="12">
      <t>クリイレ</t>
    </rPh>
    <phoneticPr fontId="2"/>
  </si>
  <si>
    <t>延　</t>
  </si>
  <si>
    <t>数</t>
    <rPh sb="0" eb="1">
      <t>スウ</t>
    </rPh>
    <phoneticPr fontId="2"/>
  </si>
  <si>
    <t>延</t>
  </si>
  <si>
    <t>診療科目別医師数</t>
    <rPh sb="0" eb="2">
      <t>シンリョウ</t>
    </rPh>
    <rPh sb="2" eb="4">
      <t>カモク</t>
    </rPh>
    <rPh sb="4" eb="5">
      <t>ベツ</t>
    </rPh>
    <rPh sb="5" eb="7">
      <t>イシ</t>
    </rPh>
    <rPh sb="7" eb="8">
      <t>スウ</t>
    </rPh>
    <phoneticPr fontId="2"/>
  </si>
  <si>
    <t>内訳</t>
    <rPh sb="0" eb="1">
      <t>ウチ</t>
    </rPh>
    <rPh sb="1" eb="2">
      <t>ヤク</t>
    </rPh>
    <phoneticPr fontId="2"/>
  </si>
  <si>
    <t>一時借入金利息</t>
    <rPh sb="0" eb="2">
      <t>イチジ</t>
    </rPh>
    <rPh sb="2" eb="5">
      <t>カリイレキン</t>
    </rPh>
    <rPh sb="5" eb="7">
      <t>リソク</t>
    </rPh>
    <phoneticPr fontId="32"/>
  </si>
  <si>
    <t>医師</t>
    <rPh sb="0" eb="2">
      <t>イシ</t>
    </rPh>
    <phoneticPr fontId="2"/>
  </si>
  <si>
    <t>繰入金計</t>
  </si>
  <si>
    <t>指定管理者制度</t>
  </si>
  <si>
    <t>医業外費用　(F)</t>
  </si>
  <si>
    <t>5.0～5.5％</t>
  </si>
  <si>
    <t>財</t>
    <rPh sb="0" eb="1">
      <t>ザイ</t>
    </rPh>
    <phoneticPr fontId="2"/>
  </si>
  <si>
    <t>介護医療院として運用する病床数</t>
    <rPh sb="0" eb="1">
      <t>カイゴ</t>
    </rPh>
    <rPh sb="1" eb="3">
      <t>イリョウ</t>
    </rPh>
    <rPh sb="3" eb="4">
      <t>イン</t>
    </rPh>
    <rPh sb="7" eb="9">
      <t>ウンヨウ</t>
    </rPh>
    <rPh sb="11" eb="14">
      <t>ビョウショウスウ</t>
    </rPh>
    <phoneticPr fontId="32"/>
  </si>
  <si>
    <t>源</t>
    <rPh sb="0" eb="1">
      <t>ミナモト</t>
    </rPh>
    <phoneticPr fontId="2"/>
  </si>
  <si>
    <t>リース資産</t>
    <rPh sb="3" eb="5">
      <t>シサン</t>
    </rPh>
    <phoneticPr fontId="32"/>
  </si>
  <si>
    <t>内</t>
    <rPh sb="0" eb="1">
      <t>ウチ</t>
    </rPh>
    <phoneticPr fontId="2"/>
  </si>
  <si>
    <t>資調</t>
    <rPh sb="1" eb="2">
      <t>シラ</t>
    </rPh>
    <phoneticPr fontId="2"/>
  </si>
  <si>
    <t>政実</t>
    <rPh sb="1" eb="2">
      <t>ジツ</t>
    </rPh>
    <phoneticPr fontId="2"/>
  </si>
  <si>
    <t>寄付</t>
    <rPh sb="0" eb="2">
      <t>キフ</t>
    </rPh>
    <phoneticPr fontId="32"/>
  </si>
  <si>
    <t>内訳</t>
    <rPh sb="0" eb="2">
      <t>ウチワケ</t>
    </rPh>
    <phoneticPr fontId="32"/>
  </si>
  <si>
    <t>他会計繰入金合計</t>
  </si>
  <si>
    <t>当年度純損失</t>
  </si>
  <si>
    <t>経常収益</t>
  </si>
  <si>
    <t>（Ａ）－（Ｄ）　　───────</t>
  </si>
  <si>
    <t>退職給付引当金</t>
    <rPh sb="0" eb="2">
      <t>タイショク</t>
    </rPh>
    <rPh sb="2" eb="4">
      <t>キュウフ</t>
    </rPh>
    <rPh sb="4" eb="7">
      <t>ヒキアテキン</t>
    </rPh>
    <phoneticPr fontId="32"/>
  </si>
  <si>
    <t>総収益</t>
  </si>
  <si>
    <t>総費用</t>
  </si>
  <si>
    <t>｛（Ｂ＋Ｃ）－（Ｅ＋Ｆ）｝</t>
  </si>
  <si>
    <t>合　　計　　(1)計＋(2)計</t>
    <rPh sb="0" eb="1">
      <t>ゴウ</t>
    </rPh>
    <rPh sb="3" eb="4">
      <t>ケイ</t>
    </rPh>
    <rPh sb="9" eb="10">
      <t>ケイ</t>
    </rPh>
    <rPh sb="14" eb="15">
      <t>ケイ</t>
    </rPh>
    <phoneticPr fontId="2"/>
  </si>
  <si>
    <t>行</t>
  </si>
  <si>
    <t>列</t>
  </si>
  <si>
    <t>　項　目</t>
    <rPh sb="1" eb="4">
      <t>コウモク</t>
    </rPh>
    <phoneticPr fontId="2"/>
  </si>
  <si>
    <t>長期前受金</t>
    <rPh sb="0" eb="2">
      <t>チョウキ</t>
    </rPh>
    <rPh sb="2" eb="5">
      <t>マエウケキン</t>
    </rPh>
    <phoneticPr fontId="26"/>
  </si>
  <si>
    <t>扇田病院</t>
    <rPh sb="0" eb="1">
      <t>オウギ</t>
    </rPh>
    <rPh sb="1" eb="2">
      <t>タ</t>
    </rPh>
    <rPh sb="2" eb="4">
      <t>ビョウイン</t>
    </rPh>
    <phoneticPr fontId="2"/>
  </si>
  <si>
    <t>薬 品 収 入(注射分)（千円）</t>
    <rPh sb="13" eb="14">
      <t>セン</t>
    </rPh>
    <rPh sb="14" eb="15">
      <t>エン</t>
    </rPh>
    <phoneticPr fontId="2"/>
  </si>
  <si>
    <t>病院施設</t>
    <rPh sb="0" eb="2">
      <t>ビョウイン</t>
    </rPh>
    <rPh sb="2" eb="4">
      <t>シセツ</t>
    </rPh>
    <phoneticPr fontId="2"/>
  </si>
  <si>
    <t>(6)救急病院</t>
  </si>
  <si>
    <t>２１表</t>
    <rPh sb="2" eb="3">
      <t>ヒョウ</t>
    </rPh>
    <phoneticPr fontId="32"/>
  </si>
  <si>
    <t>（9）指　定　管　理　者　制　度</t>
    <rPh sb="3" eb="4">
      <t>ユビ</t>
    </rPh>
    <rPh sb="5" eb="6">
      <t>サダム</t>
    </rPh>
    <rPh sb="7" eb="8">
      <t>カン</t>
    </rPh>
    <rPh sb="9" eb="10">
      <t>リ</t>
    </rPh>
    <rPh sb="11" eb="12">
      <t>シャ</t>
    </rPh>
    <rPh sb="13" eb="14">
      <t>セイ</t>
    </rPh>
    <rPh sb="15" eb="16">
      <t>ド</t>
    </rPh>
    <phoneticPr fontId="2"/>
  </si>
  <si>
    <t>指定介護療養型医療施設の定員</t>
    <rPh sb="0" eb="2">
      <t>シテイ</t>
    </rPh>
    <rPh sb="2" eb="4">
      <t>カイゴ</t>
    </rPh>
    <rPh sb="4" eb="6">
      <t>リョウヨウ</t>
    </rPh>
    <rPh sb="6" eb="7">
      <t>ガタ</t>
    </rPh>
    <rPh sb="7" eb="9">
      <t>イリョウ</t>
    </rPh>
    <rPh sb="9" eb="11">
      <t>シセツ</t>
    </rPh>
    <rPh sb="12" eb="14">
      <t>テイイン</t>
    </rPh>
    <phoneticPr fontId="2"/>
  </si>
  <si>
    <t>入  院  診  療  日  数</t>
  </si>
  <si>
    <t>年  延  外 来 患 者 数</t>
  </si>
  <si>
    <t>（２）繰出基準以外の繰入金</t>
    <rPh sb="3" eb="7">
      <t>クリダシキジュン</t>
    </rPh>
    <rPh sb="7" eb="9">
      <t>イガイ</t>
    </rPh>
    <rPh sb="10" eb="13">
      <t>クリイレキン</t>
    </rPh>
    <phoneticPr fontId="2"/>
  </si>
  <si>
    <t>訳</t>
    <rPh sb="0" eb="1">
      <t>ワケ</t>
    </rPh>
    <phoneticPr fontId="2"/>
  </si>
  <si>
    <t>前年度許可債で今年度収入分(ｃ)</t>
  </si>
  <si>
    <t>入</t>
    <rPh sb="0" eb="1">
      <t>イ</t>
    </rPh>
    <phoneticPr fontId="2"/>
  </si>
  <si>
    <t>設の</t>
  </si>
  <si>
    <t>建財</t>
  </si>
  <si>
    <t>設源</t>
  </si>
  <si>
    <t>(2)職員１人１日当たり診療収入(円)</t>
  </si>
  <si>
    <t>費　</t>
  </si>
  <si>
    <t>資金に係る換算差額</t>
    <rPh sb="0" eb="2">
      <t>シキン</t>
    </rPh>
    <rPh sb="3" eb="4">
      <t>カカ</t>
    </rPh>
    <rPh sb="5" eb="7">
      <t>カンサン</t>
    </rPh>
    <rPh sb="8" eb="9">
      <t>コウサ</t>
    </rPh>
    <phoneticPr fontId="32"/>
  </si>
  <si>
    <t>(ｹ)</t>
  </si>
  <si>
    <t>償還金</t>
  </si>
  <si>
    <t>入院収益</t>
  </si>
  <si>
    <t>標榜診療科目数（１）</t>
  </si>
  <si>
    <t>年病</t>
  </si>
  <si>
    <t>他会計からの長期借入金返還金</t>
  </si>
  <si>
    <t>源</t>
  </si>
  <si>
    <t>外</t>
    <rPh sb="0" eb="1">
      <t>ソト</t>
    </rPh>
    <phoneticPr fontId="2"/>
  </si>
  <si>
    <t>計　(1)～(7)  (g)</t>
  </si>
  <si>
    <t>行実</t>
  </si>
  <si>
    <t>他　 会 　計　 繰　 入　 金　 合　 計</t>
  </si>
  <si>
    <t>技</t>
  </si>
  <si>
    <t>室料差額対象病床数対総病床数の割合</t>
  </si>
  <si>
    <t>術</t>
  </si>
  <si>
    <t>計(1)+(2)</t>
  </si>
  <si>
    <t>(d)</t>
  </si>
  <si>
    <t>度</t>
  </si>
  <si>
    <t>病院の</t>
  </si>
  <si>
    <t>末</t>
  </si>
  <si>
    <t>患者未収金</t>
    <rPh sb="0" eb="2">
      <t>カンジャ</t>
    </rPh>
    <rPh sb="2" eb="5">
      <t>ミシュウキン</t>
    </rPh>
    <phoneticPr fontId="2"/>
  </si>
  <si>
    <t>入院収益（室料差額徴収病院）（千円）</t>
    <rPh sb="15" eb="16">
      <t>セン</t>
    </rPh>
    <rPh sb="16" eb="17">
      <t>エン</t>
    </rPh>
    <phoneticPr fontId="2"/>
  </si>
  <si>
    <t>に係るもの</t>
    <rPh sb="1" eb="2">
      <t>カカ</t>
    </rPh>
    <phoneticPr fontId="2"/>
  </si>
  <si>
    <t>計　(1)～(7)</t>
  </si>
  <si>
    <t>当年度未処理欠損金（△）</t>
  </si>
  <si>
    <t>特殊診療</t>
    <rPh sb="0" eb="2">
      <t>トクシュ</t>
    </rPh>
    <rPh sb="2" eb="4">
      <t>シンリョウ</t>
    </rPh>
    <phoneticPr fontId="2"/>
  </si>
  <si>
    <t>業務委託の状況（１）</t>
    <rPh sb="0" eb="2">
      <t>ギョウム</t>
    </rPh>
    <rPh sb="2" eb="4">
      <t>イタク</t>
    </rPh>
    <rPh sb="5" eb="7">
      <t>ジョウキョウ</t>
    </rPh>
    <phoneticPr fontId="2"/>
  </si>
  <si>
    <t>業務委託の状況（２）</t>
    <rPh sb="0" eb="2">
      <t>ギョウム</t>
    </rPh>
    <rPh sb="2" eb="4">
      <t>イタク</t>
    </rPh>
    <rPh sb="5" eb="7">
      <t>ジョウキョウ</t>
    </rPh>
    <phoneticPr fontId="2"/>
  </si>
  <si>
    <t>〃検査収入</t>
  </si>
  <si>
    <t>D　P　C対象病院</t>
    <rPh sb="5" eb="7">
      <t>タイショウ</t>
    </rPh>
    <rPh sb="7" eb="9">
      <t>ビョウイン</t>
    </rPh>
    <phoneticPr fontId="2"/>
  </si>
  <si>
    <t>その他貸付金</t>
    <rPh sb="2" eb="3">
      <t>タ</t>
    </rPh>
    <rPh sb="3" eb="6">
      <t>カシツケキン</t>
    </rPh>
    <phoneticPr fontId="2"/>
  </si>
  <si>
    <t>標榜診療科目数</t>
    <rPh sb="0" eb="2">
      <t>ヒョウボウ</t>
    </rPh>
    <rPh sb="2" eb="5">
      <t>シンリョウカ</t>
    </rPh>
    <rPh sb="5" eb="6">
      <t>メ</t>
    </rPh>
    <rPh sb="6" eb="7">
      <t>スウ</t>
    </rPh>
    <phoneticPr fontId="2"/>
  </si>
  <si>
    <t>長期前受金戻入</t>
    <rPh sb="0" eb="2">
      <t>チョウキ</t>
    </rPh>
    <rPh sb="2" eb="5">
      <t>マエウケキン</t>
    </rPh>
    <rPh sb="5" eb="6">
      <t>モド</t>
    </rPh>
    <rPh sb="6" eb="7">
      <t>イ</t>
    </rPh>
    <phoneticPr fontId="32"/>
  </si>
  <si>
    <t>長期貸付金</t>
    <rPh sb="0" eb="2">
      <t>チョウキ</t>
    </rPh>
    <rPh sb="2" eb="5">
      <t>カシツケキン</t>
    </rPh>
    <phoneticPr fontId="2"/>
  </si>
  <si>
    <t>勘</t>
    <rPh sb="0" eb="1">
      <t>カンジョウ</t>
    </rPh>
    <phoneticPr fontId="2"/>
  </si>
  <si>
    <t>（利　　　子）</t>
  </si>
  <si>
    <t>機構資金</t>
    <rPh sb="0" eb="2">
      <t>キコウ</t>
    </rPh>
    <phoneticPr fontId="32"/>
  </si>
  <si>
    <t>児童手当</t>
    <rPh sb="0" eb="2">
      <t>ジドウ</t>
    </rPh>
    <rPh sb="2" eb="4">
      <t>テアテ</t>
    </rPh>
    <phoneticPr fontId="2"/>
  </si>
  <si>
    <t>収</t>
    <rPh sb="0" eb="1">
      <t>シュウエキ</t>
    </rPh>
    <phoneticPr fontId="2"/>
  </si>
  <si>
    <t>繰　　入　　金　　計</t>
  </si>
  <si>
    <t>資う</t>
  </si>
  <si>
    <t>経　 常　 損　 失（△）</t>
  </si>
  <si>
    <t>⑦　企業債に関する調　（２４表）</t>
  </si>
  <si>
    <t>企業債現在高</t>
    <rPh sb="0" eb="2">
      <t>キギョウ</t>
    </rPh>
    <rPh sb="2" eb="3">
      <t>サイ</t>
    </rPh>
    <rPh sb="3" eb="6">
      <t>ゲンザイダカ</t>
    </rPh>
    <phoneticPr fontId="2"/>
  </si>
  <si>
    <t>入院診療日数</t>
  </si>
  <si>
    <t>04</t>
  </si>
  <si>
    <t>市中銀行</t>
    <rPh sb="0" eb="2">
      <t>シチュウ</t>
    </rPh>
    <rPh sb="2" eb="4">
      <t>ギンコウ</t>
    </rPh>
    <phoneticPr fontId="2"/>
  </si>
  <si>
    <t>1.</t>
  </si>
  <si>
    <t>01行36列の内訳</t>
    <rPh sb="2" eb="3">
      <t>ギョウ</t>
    </rPh>
    <rPh sb="5" eb="6">
      <t>レツ</t>
    </rPh>
    <rPh sb="7" eb="9">
      <t>ウチワケ</t>
    </rPh>
    <phoneticPr fontId="2"/>
  </si>
  <si>
    <t>団体名</t>
    <rPh sb="0" eb="3">
      <t>ダンタイメイ</t>
    </rPh>
    <phoneticPr fontId="26"/>
  </si>
  <si>
    <t>共済組合</t>
    <rPh sb="0" eb="2">
      <t>キョウサイ</t>
    </rPh>
    <rPh sb="2" eb="4">
      <t>クミアイ</t>
    </rPh>
    <phoneticPr fontId="2"/>
  </si>
  <si>
    <t>年延外来患者数</t>
  </si>
  <si>
    <t>繰延収益</t>
    <rPh sb="0" eb="2">
      <t>クリノベ</t>
    </rPh>
    <rPh sb="2" eb="4">
      <t>シュウエキ</t>
    </rPh>
    <phoneticPr fontId="2"/>
  </si>
  <si>
    <t>救命救急病床数</t>
    <rPh sb="0" eb="2">
      <t>キュウメイ</t>
    </rPh>
    <rPh sb="2" eb="4">
      <t>キュウキュウ</t>
    </rPh>
    <rPh sb="4" eb="7">
      <t>ビョウショウスウ</t>
    </rPh>
    <phoneticPr fontId="2"/>
  </si>
  <si>
    <t>⑧　経営分析に関する調（一）　（２７表の１）　</t>
    <rPh sb="12" eb="13">
      <t>イチ</t>
    </rPh>
    <phoneticPr fontId="2"/>
  </si>
  <si>
    <t>②　損 益 計 算 書　（２０表）</t>
    <rPh sb="15" eb="16">
      <t>ヒョウ</t>
    </rPh>
    <phoneticPr fontId="2"/>
  </si>
  <si>
    <t>行</t>
    <rPh sb="0" eb="1">
      <t>ギョウ</t>
    </rPh>
    <phoneticPr fontId="32"/>
  </si>
  <si>
    <t>医  師</t>
  </si>
  <si>
    <t>(3)診療収入に対する割合（％）</t>
  </si>
  <si>
    <t>(再掲)研究研修費</t>
    <rPh sb="1" eb="3">
      <t>サイケイ</t>
    </rPh>
    <phoneticPr fontId="2"/>
  </si>
  <si>
    <t>(2)入院患者１人１日当たり給食材料費</t>
  </si>
  <si>
    <t>01　指定介護老人福祉施設</t>
    <rPh sb="3" eb="5">
      <t>シテイ</t>
    </rPh>
    <rPh sb="5" eb="7">
      <t>カイゴ</t>
    </rPh>
    <rPh sb="7" eb="9">
      <t>ロウジン</t>
    </rPh>
    <rPh sb="9" eb="11">
      <t>フクシ</t>
    </rPh>
    <rPh sb="11" eb="13">
      <t>シセツ</t>
    </rPh>
    <phoneticPr fontId="32"/>
  </si>
  <si>
    <t>〃放射線収入</t>
  </si>
  <si>
    <t>感染症</t>
    <rPh sb="0" eb="3">
      <t>カンセンショウ</t>
    </rPh>
    <phoneticPr fontId="32"/>
  </si>
  <si>
    <t>療養患者数　（人）</t>
  </si>
  <si>
    <t>病院</t>
    <rPh sb="0" eb="1">
      <t>ヤマイ</t>
    </rPh>
    <rPh sb="1" eb="2">
      <t>イン</t>
    </rPh>
    <phoneticPr fontId="2"/>
  </si>
  <si>
    <t>計　(1)～(5)  (e)</t>
  </si>
  <si>
    <t>再建債（特例債も含む）</t>
    <rPh sb="0" eb="2">
      <t>サイケン</t>
    </rPh>
    <rPh sb="2" eb="3">
      <t>サイ</t>
    </rPh>
    <rPh sb="4" eb="6">
      <t>トクレイ</t>
    </rPh>
    <rPh sb="6" eb="7">
      <t>サイ</t>
    </rPh>
    <rPh sb="8" eb="9">
      <t>フク</t>
    </rPh>
    <phoneticPr fontId="32"/>
  </si>
  <si>
    <t>キ</t>
  </si>
  <si>
    <t>内訳</t>
    <rPh sb="1" eb="2">
      <t>ワケ</t>
    </rPh>
    <phoneticPr fontId="32"/>
  </si>
  <si>
    <t>基本給</t>
    <rPh sb="0" eb="3">
      <t>キホンキュウ</t>
    </rPh>
    <phoneticPr fontId="32"/>
  </si>
  <si>
    <t>再掲企業債利息に対して
繰入れたもの</t>
    <rPh sb="0" eb="1">
      <t>サイ</t>
    </rPh>
    <rPh sb="1" eb="2">
      <t>ケイ</t>
    </rPh>
    <rPh sb="2" eb="5">
      <t>キギョウサイ</t>
    </rPh>
    <rPh sb="5" eb="7">
      <t>リソク</t>
    </rPh>
    <rPh sb="8" eb="9">
      <t>タイ</t>
    </rPh>
    <rPh sb="12" eb="14">
      <t>クリイレ</t>
    </rPh>
    <phoneticPr fontId="2"/>
  </si>
  <si>
    <t>他会計貸付金</t>
    <rPh sb="0" eb="1">
      <t>ホカ</t>
    </rPh>
    <rPh sb="1" eb="3">
      <t>カイケイ</t>
    </rPh>
    <rPh sb="3" eb="6">
      <t>カシツケキン</t>
    </rPh>
    <phoneticPr fontId="2"/>
  </si>
  <si>
    <t>企業債利息に対して
繰入れたもの</t>
    <rPh sb="0" eb="3">
      <t>キギョウサイ</t>
    </rPh>
    <rPh sb="3" eb="5">
      <t>リソク</t>
    </rPh>
    <rPh sb="6" eb="7">
      <t>タイ</t>
    </rPh>
    <rPh sb="10" eb="12">
      <t>クリイレ</t>
    </rPh>
    <phoneticPr fontId="2"/>
  </si>
  <si>
    <t>看 護 師 数 （人）</t>
  </si>
  <si>
    <t>不足額（△）(f)</t>
  </si>
  <si>
    <t>全　 職　 員　 数　 （人）</t>
  </si>
  <si>
    <t>精神患者数　（人）</t>
  </si>
  <si>
    <t>一般病床数　（床）</t>
  </si>
  <si>
    <t>結核病床数　（床）</t>
  </si>
  <si>
    <t>室料差額収益（千円）</t>
    <rPh sb="7" eb="8">
      <t>セン</t>
    </rPh>
    <rPh sb="8" eb="9">
      <t>エン</t>
    </rPh>
    <phoneticPr fontId="2"/>
  </si>
  <si>
    <t>純  損  失　(△)</t>
  </si>
  <si>
    <t>純  利  益　　　　</t>
  </si>
  <si>
    <t>特　別　利　益　(G)</t>
  </si>
  <si>
    <t>経　常　損　失　(△)</t>
  </si>
  <si>
    <t>皮膚・ひ尿器科</t>
    <rPh sb="0" eb="2">
      <t>ヒフ</t>
    </rPh>
    <rPh sb="4" eb="7">
      <t>ヒニョウキカ</t>
    </rPh>
    <phoneticPr fontId="2"/>
  </si>
  <si>
    <t>経　常　利　益　　　　</t>
  </si>
  <si>
    <t>放射線部門職員数  （人）</t>
  </si>
  <si>
    <t>そ の 他 職 員 数  （人）</t>
  </si>
  <si>
    <t>薬 剤 部 門職 員 数（人）</t>
  </si>
  <si>
    <t>器械・備品減価償却累計額</t>
    <rPh sb="5" eb="7">
      <t>ゲンカ</t>
    </rPh>
    <rPh sb="7" eb="9">
      <t>ショウキャク</t>
    </rPh>
    <rPh sb="9" eb="11">
      <t>ルイケイ</t>
    </rPh>
    <rPh sb="11" eb="12">
      <t>ガク</t>
    </rPh>
    <phoneticPr fontId="2"/>
  </si>
  <si>
    <t>病 床 数（　　　 〃 　 　）（床）</t>
    <rPh sb="17" eb="18">
      <t>トコ</t>
    </rPh>
    <phoneticPr fontId="2"/>
  </si>
  <si>
    <t>外来相当分（千円）</t>
    <rPh sb="6" eb="7">
      <t>セン</t>
    </rPh>
    <rPh sb="7" eb="8">
      <t>エン</t>
    </rPh>
    <phoneticPr fontId="2"/>
  </si>
  <si>
    <t>資本勘定 繰 入 金</t>
  </si>
  <si>
    <t xml:space="preserve">病院名 </t>
  </si>
  <si>
    <t>リース資産　〃</t>
    <rPh sb="3" eb="5">
      <t>シサン</t>
    </rPh>
    <phoneticPr fontId="32"/>
  </si>
  <si>
    <t>法適用年月日</t>
  </si>
  <si>
    <t>条例全部</t>
  </si>
  <si>
    <t>当然財務</t>
  </si>
  <si>
    <t>（ｍ２）</t>
  </si>
  <si>
    <t>木造</t>
  </si>
  <si>
    <t>定数</t>
  </si>
  <si>
    <t>無</t>
  </si>
  <si>
    <t>否</t>
    <rPh sb="0" eb="1">
      <t>イナ</t>
    </rPh>
    <phoneticPr fontId="2"/>
  </si>
  <si>
    <t>管理者の情報</t>
    <rPh sb="0" eb="3">
      <t>カンリシャ</t>
    </rPh>
    <rPh sb="4" eb="6">
      <t>ジョウホウ</t>
    </rPh>
    <phoneticPr fontId="2"/>
  </si>
  <si>
    <t>その他</t>
    <rPh sb="2" eb="3">
      <t>ホカ</t>
    </rPh>
    <phoneticPr fontId="2"/>
  </si>
  <si>
    <t>２５：１</t>
  </si>
  <si>
    <t>１８：１</t>
  </si>
  <si>
    <t>１５：１</t>
  </si>
  <si>
    <t>１０：１</t>
  </si>
  <si>
    <t>　７：１</t>
  </si>
  <si>
    <t>角館総合病院</t>
  </si>
  <si>
    <t>入院</t>
  </si>
  <si>
    <t>資本勘定所属職員</t>
  </si>
  <si>
    <t>職員数合計</t>
  </si>
  <si>
    <t>（27表　1/2）</t>
    <rPh sb="3" eb="4">
      <t>ヒョウ</t>
    </rPh>
    <phoneticPr fontId="2"/>
  </si>
  <si>
    <t>年延入院・外来患者数</t>
  </si>
  <si>
    <t>年延入院患者数</t>
  </si>
  <si>
    <t>外来診療日数</t>
  </si>
  <si>
    <t>消費税及び
地方消費税額</t>
    <rPh sb="0" eb="3">
      <t>ショウヒゼイ</t>
    </rPh>
    <rPh sb="3" eb="4">
      <t>オヨ</t>
    </rPh>
    <rPh sb="6" eb="8">
      <t>チホウ</t>
    </rPh>
    <rPh sb="8" eb="11">
      <t>ショウヒゼイ</t>
    </rPh>
    <rPh sb="11" eb="12">
      <t>ガク</t>
    </rPh>
    <phoneticPr fontId="2"/>
  </si>
  <si>
    <t>還付消費税及び地方消費税額</t>
    <rPh sb="0" eb="2">
      <t>カンプ</t>
    </rPh>
    <rPh sb="2" eb="4">
      <t>ショウヒ</t>
    </rPh>
    <rPh sb="4" eb="5">
      <t>ゼイ</t>
    </rPh>
    <rPh sb="5" eb="6">
      <t>オヨ</t>
    </rPh>
    <rPh sb="7" eb="9">
      <t>チホウ</t>
    </rPh>
    <rPh sb="9" eb="12">
      <t>ショウヒゼイ</t>
    </rPh>
    <rPh sb="12" eb="13">
      <t>ガク</t>
    </rPh>
    <phoneticPr fontId="2"/>
  </si>
  <si>
    <t>確定消費税及び地方消費税額</t>
    <rPh sb="0" eb="2">
      <t>カクテイ</t>
    </rPh>
    <rPh sb="2" eb="5">
      <t>ショウヒゼイ</t>
    </rPh>
    <rPh sb="5" eb="6">
      <t>オヨ</t>
    </rPh>
    <rPh sb="7" eb="9">
      <t>チホウ</t>
    </rPh>
    <rPh sb="9" eb="12">
      <t>ショウヒゼイ</t>
    </rPh>
    <rPh sb="12" eb="13">
      <t>ガク</t>
    </rPh>
    <phoneticPr fontId="2"/>
  </si>
  <si>
    <t>計 (1)～(10)</t>
  </si>
  <si>
    <t>国庫補助金</t>
    <rPh sb="0" eb="2">
      <t>コッコ</t>
    </rPh>
    <rPh sb="2" eb="5">
      <t>ホジョキン</t>
    </rPh>
    <phoneticPr fontId="32"/>
  </si>
  <si>
    <t>前年度同意等債で今年度収入分</t>
    <rPh sb="3" eb="5">
      <t>ドウイ</t>
    </rPh>
    <rPh sb="5" eb="6">
      <t>トウ</t>
    </rPh>
    <phoneticPr fontId="2"/>
  </si>
  <si>
    <t>差　　　　　　　　　額</t>
  </si>
  <si>
    <t>補填財源不足額(△) (f)-(g)</t>
    <rPh sb="0" eb="2">
      <t>ホテン</t>
    </rPh>
    <phoneticPr fontId="2"/>
  </si>
  <si>
    <t>積立金取りくずし額</t>
    <rPh sb="2" eb="3">
      <t>キン</t>
    </rPh>
    <phoneticPr fontId="2"/>
  </si>
  <si>
    <t>当年度同意等債で未借入又は未発行の額</t>
    <rPh sb="3" eb="5">
      <t>ドウイ</t>
    </rPh>
    <rPh sb="5" eb="6">
      <t>トウ</t>
    </rPh>
    <phoneticPr fontId="2"/>
  </si>
  <si>
    <t>（注）「６．期首資産等状況調」については、同一市町村内における各病院の合算値を記載している。</t>
    <rPh sb="1" eb="2">
      <t>チュウ</t>
    </rPh>
    <rPh sb="6" eb="8">
      <t>キシュ</t>
    </rPh>
    <rPh sb="8" eb="10">
      <t>シサン</t>
    </rPh>
    <rPh sb="10" eb="11">
      <t>トウ</t>
    </rPh>
    <rPh sb="11" eb="13">
      <t>ジョウキョウ</t>
    </rPh>
    <rPh sb="13" eb="14">
      <t>シラ</t>
    </rPh>
    <rPh sb="21" eb="23">
      <t>ドウイツ</t>
    </rPh>
    <rPh sb="23" eb="26">
      <t>シチョウソン</t>
    </rPh>
    <rPh sb="26" eb="27">
      <t>ナイ</t>
    </rPh>
    <rPh sb="31" eb="32">
      <t>カク</t>
    </rPh>
    <rPh sb="32" eb="34">
      <t>ビョウイン</t>
    </rPh>
    <rPh sb="35" eb="37">
      <t>ガッサン</t>
    </rPh>
    <rPh sb="37" eb="38">
      <t>チ</t>
    </rPh>
    <rPh sb="39" eb="41">
      <t>キサイ</t>
    </rPh>
    <phoneticPr fontId="2"/>
  </si>
  <si>
    <t>取得用地面積</t>
  </si>
  <si>
    <t>(m2)</t>
  </si>
  <si>
    <t>建設改良費の翌年度への繰越額</t>
    <rPh sb="13" eb="14">
      <t>ガク</t>
    </rPh>
    <phoneticPr fontId="2"/>
  </si>
  <si>
    <t>投　　　資　　　額(税込み)</t>
    <rPh sb="10" eb="12">
      <t>ゼイコミ</t>
    </rPh>
    <phoneticPr fontId="2"/>
  </si>
  <si>
    <t>「21表59,60列」再掲
企業債利息に対して繰入れたもの</t>
    <rPh sb="3" eb="4">
      <t>ヒョウ</t>
    </rPh>
    <rPh sb="9" eb="10">
      <t>レツ</t>
    </rPh>
    <rPh sb="11" eb="12">
      <t>サイ</t>
    </rPh>
    <rPh sb="12" eb="13">
      <t>ケイ</t>
    </rPh>
    <rPh sb="14" eb="17">
      <t>キギョウサイ</t>
    </rPh>
    <rPh sb="17" eb="19">
      <t>リソク</t>
    </rPh>
    <rPh sb="20" eb="21">
      <t>タイ</t>
    </rPh>
    <rPh sb="23" eb="25">
      <t>クリイレ</t>
    </rPh>
    <phoneticPr fontId="2"/>
  </si>
  <si>
    <t>企業債元利償還金に対して繰入れたもの</t>
  </si>
  <si>
    <t>（年）</t>
    <rPh sb="1" eb="2">
      <t>ネン</t>
    </rPh>
    <phoneticPr fontId="2"/>
  </si>
  <si>
    <t>総 収 益</t>
  </si>
  <si>
    <t>その他償却資産減価償却累計額</t>
    <rPh sb="7" eb="9">
      <t>ゲンカ</t>
    </rPh>
    <rPh sb="9" eb="11">
      <t>ショウキャク</t>
    </rPh>
    <rPh sb="11" eb="13">
      <t>ルイケイ</t>
    </rPh>
    <rPh sb="13" eb="14">
      <t>ガク</t>
    </rPh>
    <phoneticPr fontId="2"/>
  </si>
  <si>
    <t>償却原価法による利息相当分を除いた企業債利息</t>
    <rPh sb="0" eb="2">
      <t>ショウキャク</t>
    </rPh>
    <rPh sb="2" eb="4">
      <t>ゲンカ</t>
    </rPh>
    <rPh sb="4" eb="5">
      <t>ホウ</t>
    </rPh>
    <rPh sb="8" eb="10">
      <t>リソク</t>
    </rPh>
    <rPh sb="10" eb="13">
      <t>ソウトウブン</t>
    </rPh>
    <rPh sb="14" eb="15">
      <t>ノゾ</t>
    </rPh>
    <rPh sb="17" eb="20">
      <t>キギョウサイ</t>
    </rPh>
    <rPh sb="20" eb="22">
      <t>リソク</t>
    </rPh>
    <phoneticPr fontId="2"/>
  </si>
  <si>
    <t>差  　 　　　引 （ １ － ２ ）</t>
  </si>
  <si>
    <t>「21表8列」再掲：企業債利息</t>
    <rPh sb="3" eb="4">
      <t>ヒョウ</t>
    </rPh>
    <rPh sb="5" eb="6">
      <t>レツ</t>
    </rPh>
    <rPh sb="7" eb="9">
      <t>サイケイ</t>
    </rPh>
    <phoneticPr fontId="2"/>
  </si>
  <si>
    <t>患者紹介率</t>
    <rPh sb="0" eb="2">
      <t>カンジャ</t>
    </rPh>
    <rPh sb="2" eb="4">
      <t>ショウカイ</t>
    </rPh>
    <rPh sb="4" eb="5">
      <t>リツ</t>
    </rPh>
    <phoneticPr fontId="2"/>
  </si>
  <si>
    <t>年延検体数</t>
  </si>
  <si>
    <t>「9表18列」再掲：診療所数</t>
    <rPh sb="2" eb="3">
      <t>ヒョウ</t>
    </rPh>
    <rPh sb="5" eb="6">
      <t>レツ</t>
    </rPh>
    <rPh sb="7" eb="9">
      <t>サイケイ</t>
    </rPh>
    <rPh sb="10" eb="13">
      <t>シンリョウジョ</t>
    </rPh>
    <rPh sb="13" eb="14">
      <t>スウ</t>
    </rPh>
    <phoneticPr fontId="2"/>
  </si>
  <si>
    <t>（件）</t>
    <rPh sb="1" eb="2">
      <t>ケン</t>
    </rPh>
    <phoneticPr fontId="2"/>
  </si>
  <si>
    <t>状</t>
    <rPh sb="0" eb="1">
      <t>ジョウ</t>
    </rPh>
    <phoneticPr fontId="2"/>
  </si>
  <si>
    <t>況</t>
    <rPh sb="0" eb="1">
      <t>キョウ</t>
    </rPh>
    <phoneticPr fontId="2"/>
  </si>
  <si>
    <t>給与計算</t>
  </si>
  <si>
    <t>2.</t>
  </si>
  <si>
    <t>業務委託の状況</t>
    <rPh sb="0" eb="2">
      <t>ギョウム</t>
    </rPh>
    <rPh sb="2" eb="4">
      <t>イタク</t>
    </rPh>
    <rPh sb="5" eb="7">
      <t>ジョウキョウ</t>
    </rPh>
    <phoneticPr fontId="2"/>
  </si>
  <si>
    <t>標榜診療科目</t>
    <rPh sb="0" eb="2">
      <t>ヒョウボウ</t>
    </rPh>
    <rPh sb="2" eb="4">
      <t>シンリョウ</t>
    </rPh>
    <rPh sb="4" eb="6">
      <t>カモク</t>
    </rPh>
    <phoneticPr fontId="2"/>
  </si>
  <si>
    <t>性</t>
    <rPh sb="0" eb="1">
      <t>セイ</t>
    </rPh>
    <phoneticPr fontId="2"/>
  </si>
  <si>
    <t>専</t>
    <rPh sb="0" eb="1">
      <t>センモン</t>
    </rPh>
    <phoneticPr fontId="2"/>
  </si>
  <si>
    <t>精神・神経内科</t>
    <rPh sb="5" eb="6">
      <t>ナイ</t>
    </rPh>
    <phoneticPr fontId="2"/>
  </si>
  <si>
    <t>へき地医療拠点病院</t>
    <rPh sb="5" eb="7">
      <t>キョテン</t>
    </rPh>
    <phoneticPr fontId="2"/>
  </si>
  <si>
    <t>医業外収益</t>
    <rPh sb="0" eb="2">
      <t>イギョウ</t>
    </rPh>
    <rPh sb="2" eb="3">
      <t>ガイ</t>
    </rPh>
    <rPh sb="3" eb="5">
      <t>シュウエキ</t>
    </rPh>
    <phoneticPr fontId="2"/>
  </si>
  <si>
    <t>資本勘定繰入金</t>
    <rPh sb="0" eb="2">
      <t>シホン</t>
    </rPh>
    <rPh sb="2" eb="4">
      <t>カンジョウ</t>
    </rPh>
    <rPh sb="4" eb="6">
      <t>クリイレ</t>
    </rPh>
    <rPh sb="6" eb="7">
      <t>キン</t>
    </rPh>
    <phoneticPr fontId="2"/>
  </si>
  <si>
    <t>結核医療</t>
    <rPh sb="2" eb="4">
      <t>イリョウ</t>
    </rPh>
    <phoneticPr fontId="2"/>
  </si>
  <si>
    <r>
      <t>秋田総合病院</t>
    </r>
    <r>
      <rPr>
        <sz val="10"/>
        <color theme="1"/>
        <rFont val="ＭＳ ゴシック"/>
        <family val="3"/>
        <charset val="128"/>
      </rPr>
      <t xml:space="preserve">
（想定企業会計）</t>
    </r>
    <rPh sb="0" eb="2">
      <t>アキタ</t>
    </rPh>
    <rPh sb="2" eb="4">
      <t>ソウゴウ</t>
    </rPh>
    <rPh sb="4" eb="6">
      <t>ビョウイン</t>
    </rPh>
    <rPh sb="8" eb="10">
      <t>ソウテイ</t>
    </rPh>
    <rPh sb="10" eb="12">
      <t>キギョウ</t>
    </rPh>
    <rPh sb="12" eb="14">
      <t>カイケイ</t>
    </rPh>
    <phoneticPr fontId="2"/>
  </si>
  <si>
    <t>精神医療</t>
    <rPh sb="2" eb="4">
      <t>イリョウ</t>
    </rPh>
    <phoneticPr fontId="2"/>
  </si>
  <si>
    <t>感染症医療</t>
    <rPh sb="0" eb="3">
      <t>カンセンショウ</t>
    </rPh>
    <rPh sb="3" eb="5">
      <t>イリョウ</t>
    </rPh>
    <phoneticPr fontId="2"/>
  </si>
  <si>
    <t>うち高度医療分
資本勘定繰入金の</t>
    <rPh sb="2" eb="4">
      <t>コウド</t>
    </rPh>
    <rPh sb="4" eb="6">
      <t>イリョウ</t>
    </rPh>
    <rPh sb="6" eb="7">
      <t>ブン</t>
    </rPh>
    <rPh sb="8" eb="10">
      <t>シホン</t>
    </rPh>
    <rPh sb="10" eb="12">
      <t>カンジョウ</t>
    </rPh>
    <rPh sb="12" eb="14">
      <t>クリイレ</t>
    </rPh>
    <rPh sb="14" eb="15">
      <t>キン</t>
    </rPh>
    <phoneticPr fontId="2"/>
  </si>
  <si>
    <t>資本費繰入収益</t>
    <rPh sb="0" eb="3">
      <t>シホンヒ</t>
    </rPh>
    <rPh sb="3" eb="4">
      <t>ク</t>
    </rPh>
    <rPh sb="4" eb="5">
      <t>イ</t>
    </rPh>
    <rPh sb="5" eb="7">
      <t>シュウエキ</t>
    </rPh>
    <phoneticPr fontId="32"/>
  </si>
  <si>
    <t>その他未処分利益剰余金変動額</t>
    <rPh sb="2" eb="3">
      <t>タ</t>
    </rPh>
    <rPh sb="3" eb="6">
      <t>ミショブン</t>
    </rPh>
    <rPh sb="6" eb="8">
      <t>リエキ</t>
    </rPh>
    <rPh sb="8" eb="11">
      <t>ジョウヨキン</t>
    </rPh>
    <rPh sb="11" eb="13">
      <t>ヘンドウ</t>
    </rPh>
    <rPh sb="13" eb="14">
      <t>ガク</t>
    </rPh>
    <phoneticPr fontId="32"/>
  </si>
  <si>
    <t>財務活動によるキャッシュ・フロー</t>
    <rPh sb="0" eb="2">
      <t>ザイム</t>
    </rPh>
    <rPh sb="2" eb="4">
      <t>カツドウ</t>
    </rPh>
    <phoneticPr fontId="32"/>
  </si>
  <si>
    <t>資金期首残高</t>
    <rPh sb="0" eb="2">
      <t>シキン</t>
    </rPh>
    <rPh sb="2" eb="4">
      <t>キシュ</t>
    </rPh>
    <rPh sb="4" eb="6">
      <t>ザンダカ</t>
    </rPh>
    <phoneticPr fontId="32"/>
  </si>
  <si>
    <t>他会計借入金等利息</t>
    <rPh sb="0" eb="1">
      <t>タ</t>
    </rPh>
    <rPh sb="1" eb="3">
      <t>カイケイ</t>
    </rPh>
    <rPh sb="3" eb="6">
      <t>カリイレキン</t>
    </rPh>
    <rPh sb="6" eb="7">
      <t>トウ</t>
    </rPh>
    <rPh sb="7" eb="9">
      <t>リソク</t>
    </rPh>
    <phoneticPr fontId="32"/>
  </si>
  <si>
    <t>延支給月数（月）</t>
    <rPh sb="0" eb="1">
      <t>エン</t>
    </rPh>
    <rPh sb="1" eb="3">
      <t>シキュウ</t>
    </rPh>
    <rPh sb="3" eb="5">
      <t>ツキスウ</t>
    </rPh>
    <rPh sb="6" eb="7">
      <t>ゲツ</t>
    </rPh>
    <phoneticPr fontId="2"/>
  </si>
  <si>
    <t>機構資金に係る繰上償還金分</t>
    <rPh sb="0" eb="2">
      <t>キコウ</t>
    </rPh>
    <phoneticPr fontId="32"/>
  </si>
  <si>
    <t>償却原価法による利息相当分を除いた企業債利息</t>
    <rPh sb="0" eb="2">
      <t>ショウキャク</t>
    </rPh>
    <rPh sb="2" eb="4">
      <t>ゲンカ</t>
    </rPh>
    <rPh sb="4" eb="5">
      <t>ホウ</t>
    </rPh>
    <rPh sb="8" eb="10">
      <t>リソク</t>
    </rPh>
    <rPh sb="10" eb="13">
      <t>ソウトウブン</t>
    </rPh>
    <rPh sb="14" eb="15">
      <t>ノゾ</t>
    </rPh>
    <rPh sb="17" eb="19">
      <t>キギョウ</t>
    </rPh>
    <rPh sb="19" eb="20">
      <t>サイ</t>
    </rPh>
    <rPh sb="20" eb="22">
      <t>リソク</t>
    </rPh>
    <phoneticPr fontId="32"/>
  </si>
  <si>
    <t>チェック（1～6）</t>
  </si>
  <si>
    <t>上記のうち、国の補正予算等に基づく事業に係る繰入</t>
    <rPh sb="0" eb="2">
      <t>ジョウキ</t>
    </rPh>
    <rPh sb="6" eb="7">
      <t>クニ</t>
    </rPh>
    <rPh sb="8" eb="10">
      <t>ホセイ</t>
    </rPh>
    <rPh sb="10" eb="12">
      <t>ヨサン</t>
    </rPh>
    <rPh sb="12" eb="13">
      <t>トウ</t>
    </rPh>
    <rPh sb="14" eb="15">
      <t>モト</t>
    </rPh>
    <rPh sb="17" eb="19">
      <t>ジギョウ</t>
    </rPh>
    <rPh sb="20" eb="21">
      <t>カカ</t>
    </rPh>
    <rPh sb="22" eb="23">
      <t>ク</t>
    </rPh>
    <rPh sb="23" eb="24">
      <t>イ</t>
    </rPh>
    <phoneticPr fontId="32"/>
  </si>
  <si>
    <t>その他企業債に係るもの</t>
    <rPh sb="2" eb="3">
      <t>タ</t>
    </rPh>
    <rPh sb="3" eb="6">
      <t>キギョウサイ</t>
    </rPh>
    <rPh sb="7" eb="8">
      <t>カカ</t>
    </rPh>
    <phoneticPr fontId="32"/>
  </si>
  <si>
    <t>うちリース資産</t>
    <rPh sb="5" eb="7">
      <t>シサン</t>
    </rPh>
    <phoneticPr fontId="32"/>
  </si>
  <si>
    <t>投資その他の資産</t>
    <rPh sb="0" eb="2">
      <t>トウシ</t>
    </rPh>
    <rPh sb="4" eb="5">
      <t>タ</t>
    </rPh>
    <rPh sb="6" eb="8">
      <t>シサン</t>
    </rPh>
    <phoneticPr fontId="32"/>
  </si>
  <si>
    <t>7</t>
  </si>
  <si>
    <t>年度末職員数（人）</t>
    <rPh sb="7" eb="8">
      <t>ニン</t>
    </rPh>
    <phoneticPr fontId="32"/>
  </si>
  <si>
    <t>貸倒引当金（△）</t>
    <rPh sb="0" eb="1">
      <t>カ</t>
    </rPh>
    <rPh sb="1" eb="2">
      <t>ダオ</t>
    </rPh>
    <rPh sb="2" eb="5">
      <t>ヒキアテキン</t>
    </rPh>
    <phoneticPr fontId="32"/>
  </si>
  <si>
    <t>建設改良に係る長期借入金</t>
    <rPh sb="0" eb="2">
      <t>ケンセツ</t>
    </rPh>
    <rPh sb="2" eb="4">
      <t>カイリョウ</t>
    </rPh>
    <rPh sb="5" eb="6">
      <t>カカ</t>
    </rPh>
    <rPh sb="7" eb="9">
      <t>チョウキ</t>
    </rPh>
    <rPh sb="9" eb="12">
      <t>カリイレキン</t>
    </rPh>
    <phoneticPr fontId="32"/>
  </si>
  <si>
    <t>その他の長期借入金</t>
    <rPh sb="2" eb="3">
      <t>タ</t>
    </rPh>
    <rPh sb="4" eb="6">
      <t>チョウキ</t>
    </rPh>
    <rPh sb="6" eb="9">
      <t>カリイレキン</t>
    </rPh>
    <phoneticPr fontId="32"/>
  </si>
  <si>
    <t>一時借入金</t>
    <rPh sb="0" eb="2">
      <t>イチジ</t>
    </rPh>
    <rPh sb="2" eb="5">
      <t>カリイレキン</t>
    </rPh>
    <phoneticPr fontId="32"/>
  </si>
  <si>
    <t>未払金</t>
    <rPh sb="0" eb="2">
      <t>ミハラ</t>
    </rPh>
    <rPh sb="2" eb="3">
      <t>キン</t>
    </rPh>
    <phoneticPr fontId="32"/>
  </si>
  <si>
    <t>前受金</t>
    <rPh sb="0" eb="3">
      <t>マエウケキン</t>
    </rPh>
    <phoneticPr fontId="32"/>
  </si>
  <si>
    <t>繰延収益</t>
    <rPh sb="0" eb="1">
      <t>ク</t>
    </rPh>
    <rPh sb="1" eb="2">
      <t>ノ</t>
    </rPh>
    <rPh sb="2" eb="4">
      <t>シュウエキ</t>
    </rPh>
    <phoneticPr fontId="32"/>
  </si>
  <si>
    <t>長期前受金</t>
    <rPh sb="0" eb="2">
      <t>チョウキ</t>
    </rPh>
    <rPh sb="2" eb="5">
      <t>マエウケキン</t>
    </rPh>
    <phoneticPr fontId="32"/>
  </si>
  <si>
    <t>その他有価証券評価差額金</t>
    <rPh sb="2" eb="3">
      <t>タ</t>
    </rPh>
    <rPh sb="3" eb="5">
      <t>ユウカ</t>
    </rPh>
    <rPh sb="5" eb="7">
      <t>ショウケン</t>
    </rPh>
    <rPh sb="7" eb="9">
      <t>ヒョウカ</t>
    </rPh>
    <rPh sb="9" eb="11">
      <t>サガク</t>
    </rPh>
    <rPh sb="11" eb="12">
      <t>キン</t>
    </rPh>
    <phoneticPr fontId="32"/>
  </si>
  <si>
    <t>その他未処分利益</t>
    <rPh sb="2" eb="3">
      <t>タ</t>
    </rPh>
    <rPh sb="3" eb="6">
      <t>ミショブン</t>
    </rPh>
    <rPh sb="6" eb="8">
      <t>リエキ</t>
    </rPh>
    <phoneticPr fontId="2"/>
  </si>
  <si>
    <t>剰余金変動額</t>
    <rPh sb="0" eb="3">
      <t>ジョウヨキン</t>
    </rPh>
    <rPh sb="3" eb="5">
      <t>ヘンドウ</t>
    </rPh>
    <rPh sb="5" eb="6">
      <t>ガク</t>
    </rPh>
    <phoneticPr fontId="2"/>
  </si>
  <si>
    <t>・キャッシュ・フロー計算書に関する調</t>
    <rPh sb="10" eb="13">
      <t>ケイサンショ</t>
    </rPh>
    <rPh sb="14" eb="15">
      <t>カン</t>
    </rPh>
    <rPh sb="17" eb="18">
      <t>シラ</t>
    </rPh>
    <phoneticPr fontId="2"/>
  </si>
  <si>
    <t>業務活動によるキャッシュ・フロー</t>
    <rPh sb="0" eb="2">
      <t>ギョウム</t>
    </rPh>
    <rPh sb="2" eb="4">
      <t>カツドウ</t>
    </rPh>
    <phoneticPr fontId="2"/>
  </si>
  <si>
    <t>投資活動によるキャッシュ・フロー</t>
    <rPh sb="0" eb="2">
      <t>トウシ</t>
    </rPh>
    <rPh sb="2" eb="4">
      <t>カツドウ</t>
    </rPh>
    <phoneticPr fontId="2"/>
  </si>
  <si>
    <t>国庫補助金</t>
    <rPh sb="0" eb="2">
      <t>コッコ</t>
    </rPh>
    <rPh sb="2" eb="5">
      <t>ホジョキン</t>
    </rPh>
    <phoneticPr fontId="2"/>
  </si>
  <si>
    <t>財務活動によるキャッシュ・フロー</t>
    <rPh sb="0" eb="2">
      <t>ザイム</t>
    </rPh>
    <rPh sb="2" eb="4">
      <t>カツドウ</t>
    </rPh>
    <phoneticPr fontId="2"/>
  </si>
  <si>
    <t>資金の増加額（又は減少額）</t>
    <rPh sb="0" eb="2">
      <t>シキン</t>
    </rPh>
    <rPh sb="3" eb="6">
      <t>ゾウカガク</t>
    </rPh>
    <rPh sb="7" eb="8">
      <t>マタ</t>
    </rPh>
    <rPh sb="9" eb="11">
      <t>ゲンショウ</t>
    </rPh>
    <rPh sb="11" eb="12">
      <t>ガク</t>
    </rPh>
    <phoneticPr fontId="2"/>
  </si>
  <si>
    <t>セル</t>
  </si>
  <si>
    <t>繰延収益</t>
    <rPh sb="0" eb="1">
      <t>ク</t>
    </rPh>
    <rPh sb="1" eb="2">
      <t>ノ</t>
    </rPh>
    <rPh sb="2" eb="4">
      <t>シュウエキ</t>
    </rPh>
    <phoneticPr fontId="26"/>
  </si>
  <si>
    <t>建設改良等の財源に充てるための企業債に係るもの</t>
    <rPh sb="0" eb="2">
      <t>ケンセツ</t>
    </rPh>
    <rPh sb="2" eb="4">
      <t>カイリョウ</t>
    </rPh>
    <rPh sb="4" eb="5">
      <t>トウ</t>
    </rPh>
    <rPh sb="6" eb="8">
      <t>ザイゲン</t>
    </rPh>
    <rPh sb="9" eb="10">
      <t>ア</t>
    </rPh>
    <rPh sb="15" eb="17">
      <t>キギョウ</t>
    </rPh>
    <rPh sb="17" eb="18">
      <t>サイ</t>
    </rPh>
    <rPh sb="19" eb="20">
      <t>カカワ</t>
    </rPh>
    <phoneticPr fontId="2"/>
  </si>
  <si>
    <t>未収金及び未収収益</t>
    <rPh sb="3" eb="4">
      <t>オヨ</t>
    </rPh>
    <rPh sb="5" eb="7">
      <t>ミシュウ</t>
    </rPh>
    <rPh sb="7" eb="9">
      <t>シュウエキ</t>
    </rPh>
    <phoneticPr fontId="26"/>
  </si>
  <si>
    <t>退職給付金</t>
    <rPh sb="3" eb="4">
      <t>フ</t>
    </rPh>
    <phoneticPr fontId="2"/>
  </si>
  <si>
    <t>退職給付引当金</t>
    <rPh sb="3" eb="4">
      <t>フ</t>
    </rPh>
    <phoneticPr fontId="2"/>
  </si>
  <si>
    <t>投資その他の資産</t>
    <rPh sb="4" eb="5">
      <t>タ</t>
    </rPh>
    <rPh sb="6" eb="8">
      <t>シサン</t>
    </rPh>
    <phoneticPr fontId="26"/>
  </si>
  <si>
    <t>繰延資産</t>
    <rPh sb="2" eb="4">
      <t>シサン</t>
    </rPh>
    <phoneticPr fontId="26"/>
  </si>
  <si>
    <t>その他の長期借入金</t>
    <rPh sb="2" eb="3">
      <t>タ</t>
    </rPh>
    <rPh sb="4" eb="6">
      <t>チョウキ</t>
    </rPh>
    <rPh sb="6" eb="9">
      <t>カリイレキン</t>
    </rPh>
    <phoneticPr fontId="26"/>
  </si>
  <si>
    <t>未払金及び未払費用</t>
    <rPh sb="0" eb="2">
      <t>ミバラ</t>
    </rPh>
    <rPh sb="2" eb="3">
      <t>キン</t>
    </rPh>
    <rPh sb="3" eb="4">
      <t>オヨ</t>
    </rPh>
    <rPh sb="5" eb="7">
      <t>ミバラ</t>
    </rPh>
    <rPh sb="7" eb="9">
      <t>ヒヨウ</t>
    </rPh>
    <phoneticPr fontId="26"/>
  </si>
  <si>
    <t>前受金及び前受収益</t>
    <rPh sb="0" eb="3">
      <t>マエウケキン</t>
    </rPh>
    <rPh sb="3" eb="4">
      <t>オヨ</t>
    </rPh>
    <rPh sb="5" eb="6">
      <t>マエ</t>
    </rPh>
    <rPh sb="6" eb="7">
      <t>ウ</t>
    </rPh>
    <rPh sb="7" eb="9">
      <t>シュウエキ</t>
    </rPh>
    <phoneticPr fontId="26"/>
  </si>
  <si>
    <t>ｺﾝｸﾘｰﾄ造</t>
  </si>
  <si>
    <t>９.</t>
  </si>
  <si>
    <t>業　務　③</t>
    <rPh sb="0" eb="1">
      <t>ギョウ</t>
    </rPh>
    <rPh sb="2" eb="3">
      <t>ツトム</t>
    </rPh>
    <phoneticPr fontId="2"/>
  </si>
  <si>
    <t>（２）</t>
  </si>
  <si>
    <t>業務③</t>
    <rPh sb="0" eb="2">
      <t>ギョウム</t>
    </rPh>
    <phoneticPr fontId="32"/>
  </si>
  <si>
    <t>資本不足額（繰延収益控除後）</t>
    <rPh sb="0" eb="2">
      <t>シホン</t>
    </rPh>
    <rPh sb="2" eb="5">
      <t>フソクガク</t>
    </rPh>
    <rPh sb="6" eb="8">
      <t>クリノベ</t>
    </rPh>
    <rPh sb="8" eb="10">
      <t>シュウエキ</t>
    </rPh>
    <rPh sb="10" eb="12">
      <t>コウジョ</t>
    </rPh>
    <rPh sb="12" eb="13">
      <t>ゴ</t>
    </rPh>
    <phoneticPr fontId="2"/>
  </si>
  <si>
    <t>稼働病床（一般）（3.31時点）</t>
    <rPh sb="0" eb="2">
      <t>カドウ</t>
    </rPh>
    <rPh sb="2" eb="4">
      <t>ビョウショウ</t>
    </rPh>
    <rPh sb="5" eb="7">
      <t>イッパン</t>
    </rPh>
    <rPh sb="13" eb="15">
      <t>ジテン</t>
    </rPh>
    <phoneticPr fontId="32"/>
  </si>
  <si>
    <t>稼働病床（療養）（3.31時点）</t>
    <rPh sb="0" eb="2">
      <t>カドウ</t>
    </rPh>
    <rPh sb="2" eb="4">
      <t>ビョウショウ</t>
    </rPh>
    <rPh sb="5" eb="7">
      <t>リョウヨウ</t>
    </rPh>
    <rPh sb="13" eb="15">
      <t>ジテン</t>
    </rPh>
    <phoneticPr fontId="32"/>
  </si>
  <si>
    <t>「01行26列」のうち、退職給付費</t>
    <rPh sb="3" eb="4">
      <t>ギョウ</t>
    </rPh>
    <rPh sb="6" eb="7">
      <t>レツ</t>
    </rPh>
    <rPh sb="12" eb="14">
      <t>タイショク</t>
    </rPh>
    <rPh sb="14" eb="16">
      <t>キュウフ</t>
    </rPh>
    <rPh sb="16" eb="17">
      <t>ヒ</t>
    </rPh>
    <phoneticPr fontId="2"/>
  </si>
  <si>
    <t>「01行53列」のうち、退職給付費</t>
    <rPh sb="3" eb="4">
      <t>ギョウ</t>
    </rPh>
    <rPh sb="6" eb="7">
      <t>レツ</t>
    </rPh>
    <rPh sb="12" eb="14">
      <t>タイショク</t>
    </rPh>
    <rPh sb="14" eb="17">
      <t>キュウフヒ</t>
    </rPh>
    <phoneticPr fontId="2"/>
  </si>
  <si>
    <t>賞与引当金繰入額</t>
    <rPh sb="0" eb="2">
      <t>ショウヨ</t>
    </rPh>
    <rPh sb="2" eb="5">
      <t>ヒキアテキン</t>
    </rPh>
    <rPh sb="5" eb="8">
      <t>クリイレガク</t>
    </rPh>
    <phoneticPr fontId="2"/>
  </si>
  <si>
    <t>修繕引当金繰入額</t>
    <rPh sb="0" eb="2">
      <t>シュウゼン</t>
    </rPh>
    <rPh sb="2" eb="5">
      <t>ヒキアテキン</t>
    </rPh>
    <rPh sb="5" eb="8">
      <t>クリイレガク</t>
    </rPh>
    <phoneticPr fontId="2"/>
  </si>
  <si>
    <t>特別修繕引当金繰入額</t>
    <rPh sb="0" eb="2">
      <t>トクベツ</t>
    </rPh>
    <rPh sb="2" eb="4">
      <t>シュウゼン</t>
    </rPh>
    <rPh sb="4" eb="7">
      <t>ヒキアテキン</t>
    </rPh>
    <rPh sb="7" eb="10">
      <t>クリイレガク</t>
    </rPh>
    <phoneticPr fontId="2"/>
  </si>
  <si>
    <t>その他引当金繰入額</t>
    <rPh sb="2" eb="3">
      <t>タ</t>
    </rPh>
    <rPh sb="3" eb="6">
      <t>ヒキアテキン</t>
    </rPh>
    <rPh sb="6" eb="9">
      <t>クリイレガク</t>
    </rPh>
    <phoneticPr fontId="2"/>
  </si>
  <si>
    <t>「01行26列」のうち、たな卸資産評価損</t>
    <rPh sb="3" eb="4">
      <t>ギョウ</t>
    </rPh>
    <rPh sb="6" eb="7">
      <t>レツ</t>
    </rPh>
    <rPh sb="14" eb="15">
      <t>オロシ</t>
    </rPh>
    <rPh sb="15" eb="17">
      <t>シサン</t>
    </rPh>
    <rPh sb="17" eb="19">
      <t>ヒョウカ</t>
    </rPh>
    <rPh sb="19" eb="20">
      <t>ゾン</t>
    </rPh>
    <phoneticPr fontId="2"/>
  </si>
  <si>
    <t>「01行54列」のうち、減損損失額</t>
    <rPh sb="3" eb="4">
      <t>ギョウ</t>
    </rPh>
    <rPh sb="6" eb="7">
      <t>レツ</t>
    </rPh>
    <rPh sb="12" eb="14">
      <t>ゲンソン</t>
    </rPh>
    <rPh sb="14" eb="16">
      <t>ソンシツ</t>
    </rPh>
    <rPh sb="16" eb="17">
      <t>ガク</t>
    </rPh>
    <phoneticPr fontId="2"/>
  </si>
  <si>
    <t>「01行51列」のうち、長期前受金戻入</t>
    <rPh sb="3" eb="4">
      <t>ギョウ</t>
    </rPh>
    <rPh sb="6" eb="7">
      <t>レツ</t>
    </rPh>
    <rPh sb="12" eb="14">
      <t>チョウキ</t>
    </rPh>
    <rPh sb="14" eb="17">
      <t>マエウケキン</t>
    </rPh>
    <rPh sb="17" eb="19">
      <t>レイニュウ</t>
    </rPh>
    <phoneticPr fontId="2"/>
  </si>
  <si>
    <t>01行64列の内訳</t>
    <rPh sb="2" eb="3">
      <t>ギョウ</t>
    </rPh>
    <rPh sb="5" eb="6">
      <t>レツ</t>
    </rPh>
    <rPh sb="7" eb="9">
      <t>ウチワケ</t>
    </rPh>
    <phoneticPr fontId="32"/>
  </si>
  <si>
    <t>修繕引当金繰入額</t>
    <rPh sb="0" eb="2">
      <t>シュウゼン</t>
    </rPh>
    <rPh sb="2" eb="5">
      <t>ヒキアテキン</t>
    </rPh>
    <rPh sb="5" eb="8">
      <t>クリイレガク</t>
    </rPh>
    <phoneticPr fontId="32"/>
  </si>
  <si>
    <t>貸倒引当金繰入額</t>
    <rPh sb="0" eb="2">
      <t>カシダオレ</t>
    </rPh>
    <rPh sb="2" eb="5">
      <t>ヒキアテキン</t>
    </rPh>
    <rPh sb="5" eb="8">
      <t>クリイレガク</t>
    </rPh>
    <phoneticPr fontId="32"/>
  </si>
  <si>
    <t>その他引当金繰入額</t>
    <rPh sb="2" eb="3">
      <t>タ</t>
    </rPh>
    <rPh sb="3" eb="6">
      <t>ヒキアテキン</t>
    </rPh>
    <rPh sb="6" eb="9">
      <t>クリイレガク</t>
    </rPh>
    <phoneticPr fontId="32"/>
  </si>
  <si>
    <t>工事負担金</t>
    <rPh sb="0" eb="2">
      <t>コウジ</t>
    </rPh>
    <rPh sb="2" eb="5">
      <t>フタンキン</t>
    </rPh>
    <phoneticPr fontId="32"/>
  </si>
  <si>
    <t>受贈</t>
    <rPh sb="0" eb="2">
      <t>ジュゾウ</t>
    </rPh>
    <phoneticPr fontId="32"/>
  </si>
  <si>
    <t>都道府県補助券</t>
    <rPh sb="0" eb="4">
      <t>トドウフケン</t>
    </rPh>
    <rPh sb="4" eb="7">
      <t>ホジョケン</t>
    </rPh>
    <phoneticPr fontId="2"/>
  </si>
  <si>
    <t>工事負担金</t>
    <rPh sb="0" eb="2">
      <t>コウジ</t>
    </rPh>
    <rPh sb="2" eb="5">
      <t>フタンキン</t>
    </rPh>
    <phoneticPr fontId="2"/>
  </si>
  <si>
    <t>他会計繰入金</t>
    <rPh sb="0" eb="1">
      <t>タ</t>
    </rPh>
    <rPh sb="1" eb="3">
      <t>カイケイ</t>
    </rPh>
    <rPh sb="3" eb="6">
      <t>クリイレキン</t>
    </rPh>
    <phoneticPr fontId="2"/>
  </si>
  <si>
    <t>寄付</t>
    <rPh sb="0" eb="2">
      <t>キフ</t>
    </rPh>
    <phoneticPr fontId="2"/>
  </si>
  <si>
    <t>受贈</t>
    <rPh sb="0" eb="2">
      <t>ジュゾウ</t>
    </rPh>
    <phoneticPr fontId="2"/>
  </si>
  <si>
    <t>特別修繕引当金</t>
    <rPh sb="0" eb="2">
      <t>トクベツ</t>
    </rPh>
    <rPh sb="2" eb="4">
      <t>シュウゼン</t>
    </rPh>
    <rPh sb="4" eb="7">
      <t>ヒキアテキン</t>
    </rPh>
    <phoneticPr fontId="2"/>
  </si>
  <si>
    <t>その他引当金</t>
    <rPh sb="2" eb="3">
      <t>タ</t>
    </rPh>
    <rPh sb="3" eb="6">
      <t>ヒキアテキン</t>
    </rPh>
    <phoneticPr fontId="2"/>
  </si>
  <si>
    <t>出資金</t>
    <rPh sb="0" eb="3">
      <t>シュッシキン</t>
    </rPh>
    <phoneticPr fontId="2"/>
  </si>
  <si>
    <t>他公営企業出資金</t>
    <rPh sb="0" eb="1">
      <t>ホカ</t>
    </rPh>
    <rPh sb="1" eb="3">
      <t>コウエイ</t>
    </rPh>
    <rPh sb="3" eb="5">
      <t>キギョウ</t>
    </rPh>
    <rPh sb="5" eb="8">
      <t>シュッシキン</t>
    </rPh>
    <phoneticPr fontId="2"/>
  </si>
  <si>
    <t>その他出資金</t>
    <rPh sb="2" eb="3">
      <t>タ</t>
    </rPh>
    <rPh sb="3" eb="6">
      <t>シュッシキン</t>
    </rPh>
    <phoneticPr fontId="2"/>
  </si>
  <si>
    <t>投資有価証券</t>
    <rPh sb="0" eb="2">
      <t>トウシ</t>
    </rPh>
    <rPh sb="2" eb="4">
      <t>ユウカ</t>
    </rPh>
    <rPh sb="4" eb="6">
      <t>ショウケン</t>
    </rPh>
    <phoneticPr fontId="2"/>
  </si>
  <si>
    <t>前払退職手当組合負担金</t>
    <rPh sb="0" eb="2">
      <t>マエバラ</t>
    </rPh>
    <rPh sb="2" eb="4">
      <t>タイショク</t>
    </rPh>
    <rPh sb="4" eb="6">
      <t>テアテ</t>
    </rPh>
    <rPh sb="6" eb="8">
      <t>クミアイ</t>
    </rPh>
    <rPh sb="8" eb="11">
      <t>フタンキン</t>
    </rPh>
    <phoneticPr fontId="2"/>
  </si>
  <si>
    <t>短期貸付金</t>
    <rPh sb="0" eb="2">
      <t>タンキ</t>
    </rPh>
    <rPh sb="2" eb="4">
      <t>カシツケ</t>
    </rPh>
    <rPh sb="4" eb="5">
      <t>キン</t>
    </rPh>
    <phoneticPr fontId="2"/>
  </si>
  <si>
    <t>一般短期貸付金</t>
    <rPh sb="0" eb="2">
      <t>イッパン</t>
    </rPh>
    <rPh sb="2" eb="4">
      <t>タンキ</t>
    </rPh>
    <rPh sb="4" eb="7">
      <t>カシツケキン</t>
    </rPh>
    <phoneticPr fontId="2"/>
  </si>
  <si>
    <t>地方債に関する省令附則第8条の3に係るリース債務
（PFI法に基づく事業に係る建設事業費等）</t>
    <rPh sb="0" eb="3">
      <t>チホウサイ</t>
    </rPh>
    <rPh sb="4" eb="5">
      <t>カン</t>
    </rPh>
    <rPh sb="7" eb="9">
      <t>ショウレイ</t>
    </rPh>
    <rPh sb="9" eb="11">
      <t>フソク</t>
    </rPh>
    <rPh sb="11" eb="12">
      <t>ダイ</t>
    </rPh>
    <rPh sb="13" eb="14">
      <t>ジョウ</t>
    </rPh>
    <rPh sb="17" eb="18">
      <t>カカ</t>
    </rPh>
    <rPh sb="22" eb="24">
      <t>サイム</t>
    </rPh>
    <rPh sb="29" eb="30">
      <t>ホウ</t>
    </rPh>
    <rPh sb="31" eb="32">
      <t>モト</t>
    </rPh>
    <rPh sb="34" eb="36">
      <t>ジギョウ</t>
    </rPh>
    <rPh sb="37" eb="38">
      <t>カカ</t>
    </rPh>
    <rPh sb="39" eb="41">
      <t>ケンセツ</t>
    </rPh>
    <rPh sb="41" eb="44">
      <t>ジギョウヒ</t>
    </rPh>
    <rPh sb="44" eb="45">
      <t>トウ</t>
    </rPh>
    <phoneticPr fontId="2"/>
  </si>
  <si>
    <t>都道府県補助金</t>
    <rPh sb="0" eb="4">
      <t>トドウフケン</t>
    </rPh>
    <rPh sb="4" eb="7">
      <t>ホジョキン</t>
    </rPh>
    <phoneticPr fontId="2"/>
  </si>
  <si>
    <t>01行10列
のうち</t>
    <rPh sb="2" eb="3">
      <t>ギョウ</t>
    </rPh>
    <rPh sb="5" eb="6">
      <t>レツ</t>
    </rPh>
    <phoneticPr fontId="2"/>
  </si>
  <si>
    <t>01行14列
のうち</t>
  </si>
  <si>
    <t>建設改良費等の財源に充てるための長期借入金</t>
    <rPh sb="5" eb="6">
      <t>トウ</t>
    </rPh>
    <rPh sb="7" eb="9">
      <t>ザイゲン</t>
    </rPh>
    <rPh sb="10" eb="11">
      <t>ア</t>
    </rPh>
    <rPh sb="16" eb="18">
      <t>チョウキ</t>
    </rPh>
    <rPh sb="18" eb="21">
      <t>カリイレキン</t>
    </rPh>
    <phoneticPr fontId="26"/>
  </si>
  <si>
    <t>その他有価証券評価差額</t>
    <rPh sb="2" eb="3">
      <t>タ</t>
    </rPh>
    <rPh sb="3" eb="5">
      <t>ユウカ</t>
    </rPh>
    <rPh sb="5" eb="7">
      <t>ショウケン</t>
    </rPh>
    <rPh sb="7" eb="9">
      <t>ヒョウカ</t>
    </rPh>
    <rPh sb="9" eb="11">
      <t>サガク</t>
    </rPh>
    <phoneticPr fontId="2"/>
  </si>
  <si>
    <t>きしゅしさん</t>
  </si>
  <si>
    <t>繰延収益</t>
    <rPh sb="0" eb="2">
      <t>クリノベ</t>
    </rPh>
    <rPh sb="2" eb="4">
      <t>シュウエキ</t>
    </rPh>
    <phoneticPr fontId="32"/>
  </si>
  <si>
    <t>一般会計負担分</t>
    <rPh sb="0" eb="2">
      <t>イッパン</t>
    </rPh>
    <rPh sb="2" eb="4">
      <t>カイケイ</t>
    </rPh>
    <rPh sb="4" eb="7">
      <t>フタンブン</t>
    </rPh>
    <phoneticPr fontId="32"/>
  </si>
  <si>
    <t>企業債の償還に要する資金の全部又は一部を一般会計等において負担することを定めている場合、その金額</t>
    <rPh sb="0" eb="3">
      <t>キギョウサイ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2"/>
  </si>
  <si>
    <t>繰入金
収益勘定</t>
    <rPh sb="0" eb="3">
      <t>クリイレキン</t>
    </rPh>
    <rPh sb="4" eb="6">
      <t>シュウエキ</t>
    </rPh>
    <rPh sb="6" eb="8">
      <t>カンジョウ</t>
    </rPh>
    <phoneticPr fontId="2"/>
  </si>
  <si>
    <t>繰入金
収益勘定</t>
    <rPh sb="0" eb="3">
      <t>クリイレキン</t>
    </rPh>
    <rPh sb="4" eb="6">
      <t>シュウエキ</t>
    </rPh>
    <rPh sb="6" eb="8">
      <t>カンジョウ</t>
    </rPh>
    <phoneticPr fontId="32"/>
  </si>
  <si>
    <t>他会計補助金</t>
    <rPh sb="0" eb="1">
      <t>タ</t>
    </rPh>
    <rPh sb="1" eb="3">
      <t>カイケイ</t>
    </rPh>
    <rPh sb="3" eb="6">
      <t>ホジョキン</t>
    </rPh>
    <phoneticPr fontId="32"/>
  </si>
  <si>
    <t>1</t>
  </si>
  <si>
    <t>4.0％未満</t>
    <rPh sb="4" eb="6">
      <t>ミマン</t>
    </rPh>
    <phoneticPr fontId="2"/>
  </si>
  <si>
    <t>2</t>
  </si>
  <si>
    <t>4.5～5.0％</t>
  </si>
  <si>
    <t>4</t>
  </si>
  <si>
    <t>7.0～7.5％</t>
  </si>
  <si>
    <t>公立病院改革の推進経費</t>
  </si>
  <si>
    <t>5.5～6.0％</t>
  </si>
  <si>
    <t>6</t>
  </si>
  <si>
    <t>6.0～6.5％</t>
  </si>
  <si>
    <t>8</t>
  </si>
  <si>
    <t>9</t>
  </si>
  <si>
    <t>7.5～8.0％</t>
  </si>
  <si>
    <t>10</t>
  </si>
  <si>
    <t>11</t>
  </si>
  <si>
    <t>8.5％以上</t>
    <rPh sb="4" eb="6">
      <t>イジョウ</t>
    </rPh>
    <phoneticPr fontId="2"/>
  </si>
  <si>
    <t>合計</t>
    <rPh sb="0" eb="2">
      <t>ゴウケイ</t>
    </rPh>
    <phoneticPr fontId="2"/>
  </si>
  <si>
    <t>13</t>
  </si>
  <si>
    <t>15</t>
  </si>
  <si>
    <t>16</t>
  </si>
  <si>
    <t>財政資金・郵便貯金</t>
    <rPh sb="0" eb="2">
      <t>ザイセイ</t>
    </rPh>
    <rPh sb="2" eb="4">
      <t>シキン</t>
    </rPh>
    <rPh sb="5" eb="7">
      <t>ユウビン</t>
    </rPh>
    <rPh sb="7" eb="9">
      <t>チョキン</t>
    </rPh>
    <phoneticPr fontId="2"/>
  </si>
  <si>
    <t>財政資金・
簡易生命保険</t>
    <rPh sb="0" eb="2">
      <t>ザイセイ</t>
    </rPh>
    <rPh sb="2" eb="4">
      <t>シキン</t>
    </rPh>
    <rPh sb="6" eb="8">
      <t>カンイ</t>
    </rPh>
    <rPh sb="8" eb="10">
      <t>セイメイ</t>
    </rPh>
    <rPh sb="10" eb="12">
      <t>ホケン</t>
    </rPh>
    <phoneticPr fontId="2"/>
  </si>
  <si>
    <t>公営企業金融公庫</t>
    <rPh sb="0" eb="2">
      <t>コウエイ</t>
    </rPh>
    <rPh sb="2" eb="4">
      <t>キギョウ</t>
    </rPh>
    <rPh sb="4" eb="6">
      <t>キンユウ</t>
    </rPh>
    <rPh sb="6" eb="8">
      <t>コウコ</t>
    </rPh>
    <phoneticPr fontId="2"/>
  </si>
  <si>
    <t>14.</t>
  </si>
  <si>
    <t>市中銀行以外の     金融機関</t>
    <rPh sb="0" eb="2">
      <t>シチュウ</t>
    </rPh>
    <rPh sb="2" eb="4">
      <t>ギンコウ</t>
    </rPh>
    <rPh sb="4" eb="6">
      <t>イガイ</t>
    </rPh>
    <rPh sb="12" eb="14">
      <t>キンユウ</t>
    </rPh>
    <rPh sb="14" eb="16">
      <t>キカン</t>
    </rPh>
    <phoneticPr fontId="2"/>
  </si>
  <si>
    <t>公立病院改革の推進経費</t>
    <rPh sb="0" eb="2">
      <t>コウリツ</t>
    </rPh>
    <rPh sb="2" eb="4">
      <t>ビョウイン</t>
    </rPh>
    <rPh sb="4" eb="6">
      <t>カイカク</t>
    </rPh>
    <rPh sb="7" eb="9">
      <t>スイシン</t>
    </rPh>
    <rPh sb="9" eb="11">
      <t>ケイヒ</t>
    </rPh>
    <phoneticPr fontId="2"/>
  </si>
  <si>
    <t>資金に係る換算差額</t>
    <rPh sb="0" eb="2">
      <t>シキン</t>
    </rPh>
    <rPh sb="3" eb="4">
      <t>カカ</t>
    </rPh>
    <rPh sb="5" eb="7">
      <t>カンサン</t>
    </rPh>
    <rPh sb="8" eb="9">
      <t>コウサ</t>
    </rPh>
    <phoneticPr fontId="2"/>
  </si>
  <si>
    <t>「02行05列」のうち、国の補正予算等に基づく事業に係る繰入</t>
    <rPh sb="12" eb="13">
      <t>クニ</t>
    </rPh>
    <rPh sb="14" eb="16">
      <t>ホセイ</t>
    </rPh>
    <rPh sb="16" eb="18">
      <t>ヨサン</t>
    </rPh>
    <rPh sb="18" eb="19">
      <t>トウ</t>
    </rPh>
    <rPh sb="20" eb="21">
      <t>モト</t>
    </rPh>
    <rPh sb="23" eb="25">
      <t>ジギョウ</t>
    </rPh>
    <rPh sb="26" eb="27">
      <t>カカ</t>
    </rPh>
    <rPh sb="28" eb="29">
      <t>ク</t>
    </rPh>
    <rPh sb="29" eb="30">
      <t>イ</t>
    </rPh>
    <phoneticPr fontId="2"/>
  </si>
  <si>
    <t>消費税及び地方消費税資本的収支調整額</t>
    <rPh sb="3" eb="4">
      <t>オヨ</t>
    </rPh>
    <rPh sb="5" eb="7">
      <t>チホウ</t>
    </rPh>
    <rPh sb="7" eb="10">
      <t>ショウヒゼイ</t>
    </rPh>
    <phoneticPr fontId="2"/>
  </si>
  <si>
    <t>01行03列のうち</t>
  </si>
  <si>
    <t>延面積</t>
  </si>
  <si>
    <t>の告示</t>
  </si>
  <si>
    <t>（会計基準の見直し等に伴う経過措置分）</t>
    <rPh sb="1" eb="3">
      <t>カイケイ</t>
    </rPh>
    <rPh sb="3" eb="5">
      <t>キジュン</t>
    </rPh>
    <rPh sb="6" eb="8">
      <t>ミナオ</t>
    </rPh>
    <rPh sb="9" eb="10">
      <t>トウ</t>
    </rPh>
    <rPh sb="11" eb="12">
      <t>トモナ</t>
    </rPh>
    <rPh sb="13" eb="15">
      <t>ケイカ</t>
    </rPh>
    <rPh sb="15" eb="17">
      <t>ソチ</t>
    </rPh>
    <rPh sb="17" eb="18">
      <t>ブン</t>
    </rPh>
    <phoneticPr fontId="2"/>
  </si>
  <si>
    <t>資金期首残高</t>
    <rPh sb="0" eb="2">
      <t>シキン</t>
    </rPh>
    <rPh sb="2" eb="4">
      <t>キシュ</t>
    </rPh>
    <rPh sb="4" eb="6">
      <t>ザンダカ</t>
    </rPh>
    <phoneticPr fontId="2"/>
  </si>
  <si>
    <t>１ 床 当 た り 償 却 資 産（千円）</t>
    <rPh sb="10" eb="11">
      <t>ショウ</t>
    </rPh>
    <rPh sb="12" eb="13">
      <t>キャク</t>
    </rPh>
    <phoneticPr fontId="2"/>
  </si>
  <si>
    <t>うちリース資産減価償却累計額</t>
    <rPh sb="5" eb="7">
      <t>シサン</t>
    </rPh>
    <rPh sb="7" eb="9">
      <t>ゲンカ</t>
    </rPh>
    <rPh sb="9" eb="11">
      <t>ショウキャク</t>
    </rPh>
    <rPh sb="11" eb="13">
      <t>ルイケイ</t>
    </rPh>
    <rPh sb="13" eb="14">
      <t>ガク</t>
    </rPh>
    <phoneticPr fontId="26"/>
  </si>
  <si>
    <t>長期前受金収益化累計額</t>
    <rPh sb="0" eb="2">
      <t>チョウキ</t>
    </rPh>
    <rPh sb="2" eb="5">
      <t>マエウケキン</t>
    </rPh>
    <rPh sb="5" eb="8">
      <t>シュウエキカ</t>
    </rPh>
    <rPh sb="8" eb="11">
      <t>ルイケイガク</t>
    </rPh>
    <phoneticPr fontId="26"/>
  </si>
  <si>
    <t>イ　不採算地区中核病院</t>
    <rPh sb="2" eb="5">
      <t>フサイサン</t>
    </rPh>
    <rPh sb="5" eb="7">
      <t>チク</t>
    </rPh>
    <rPh sb="7" eb="9">
      <t>チュウカク</t>
    </rPh>
    <rPh sb="9" eb="11">
      <t>ビョウイン</t>
    </rPh>
    <phoneticPr fontId="2"/>
  </si>
  <si>
    <t>02</t>
  </si>
  <si>
    <t>03</t>
  </si>
  <si>
    <t>民間企業出身</t>
    <rPh sb="0" eb="1">
      <t>ミンカン</t>
    </rPh>
    <rPh sb="1" eb="3">
      <t>キギョウ</t>
    </rPh>
    <rPh sb="3" eb="5">
      <t>シュッシン</t>
    </rPh>
    <phoneticPr fontId="2"/>
  </si>
  <si>
    <t>その他</t>
    <rPh sb="1" eb="2">
      <t>タ</t>
    </rPh>
    <phoneticPr fontId="2"/>
  </si>
  <si>
    <r>
      <t xml:space="preserve">秋田総合病院
</t>
    </r>
    <r>
      <rPr>
        <sz val="10"/>
        <color theme="1"/>
        <rFont val="ＭＳ ゴシック"/>
        <family val="3"/>
        <charset val="128"/>
      </rPr>
      <t>（想定企業会計）</t>
    </r>
    <rPh sb="0" eb="2">
      <t>アキタ</t>
    </rPh>
    <rPh sb="2" eb="4">
      <t>ソウゴウ</t>
    </rPh>
    <rPh sb="4" eb="6">
      <t>ビョウイン</t>
    </rPh>
    <rPh sb="8" eb="10">
      <t>ソウテイ</t>
    </rPh>
    <rPh sb="10" eb="12">
      <t>キギョウ</t>
    </rPh>
    <rPh sb="12" eb="14">
      <t>カイケイ</t>
    </rPh>
    <phoneticPr fontId="2"/>
  </si>
  <si>
    <r>
      <t xml:space="preserve">阿仁病院
</t>
    </r>
    <r>
      <rPr>
        <sz val="10"/>
        <color theme="1"/>
        <rFont val="ＭＳ ゴシック"/>
        <family val="3"/>
        <charset val="128"/>
      </rPr>
      <t>（想定企業会計）</t>
    </r>
    <rPh sb="0" eb="2">
      <t>アニ</t>
    </rPh>
    <rPh sb="2" eb="4">
      <t>ビョウイン</t>
    </rPh>
    <rPh sb="6" eb="8">
      <t>ソウテイ</t>
    </rPh>
    <rPh sb="8" eb="10">
      <t>キギョウ</t>
    </rPh>
    <rPh sb="10" eb="12">
      <t>カイケイ</t>
    </rPh>
    <phoneticPr fontId="2"/>
  </si>
  <si>
    <r>
      <t>耐　火　構　造　（ｍ</t>
    </r>
    <r>
      <rPr>
        <vertAlign val="superscript"/>
        <sz val="10"/>
        <color theme="1"/>
        <rFont val="ＭＳ ゴシック"/>
        <family val="3"/>
        <charset val="128"/>
      </rPr>
      <t>２</t>
    </r>
    <r>
      <rPr>
        <sz val="10"/>
        <color theme="1"/>
        <rFont val="ＭＳ ゴシック"/>
        <family val="3"/>
        <charset val="128"/>
      </rPr>
      <t>）</t>
    </r>
  </si>
  <si>
    <r>
      <t>取     得     用     地     面     積  (m</t>
    </r>
    <r>
      <rPr>
        <vertAlign val="superscript"/>
        <sz val="10"/>
        <color theme="1"/>
        <rFont val="ＭＳ ゴシック"/>
        <family val="3"/>
        <charset val="128"/>
      </rPr>
      <t>2</t>
    </r>
    <r>
      <rPr>
        <sz val="10"/>
        <color theme="1"/>
        <rFont val="ＭＳ ゴシック"/>
        <family val="3"/>
        <charset val="128"/>
      </rPr>
      <t>)</t>
    </r>
  </si>
  <si>
    <t>第２種該当</t>
    <rPh sb="0" eb="1">
      <t>ダイ</t>
    </rPh>
    <rPh sb="2" eb="3">
      <t>シュ</t>
    </rPh>
    <rPh sb="3" eb="5">
      <t>ガイトウ</t>
    </rPh>
    <phoneticPr fontId="2"/>
  </si>
  <si>
    <r>
      <t>補助対象事業分(m</t>
    </r>
    <r>
      <rPr>
        <vertAlign val="superscript"/>
        <sz val="10"/>
        <color theme="1"/>
        <rFont val="ＭＳ ゴシック"/>
        <family val="3"/>
        <charset val="128"/>
      </rPr>
      <t>2</t>
    </r>
    <r>
      <rPr>
        <sz val="10"/>
        <color theme="1"/>
        <rFont val="ＭＳ ゴシック"/>
        <family val="3"/>
        <charset val="128"/>
      </rPr>
      <t>)</t>
    </r>
    <rPh sb="0" eb="2">
      <t>ホジョ</t>
    </rPh>
    <rPh sb="2" eb="4">
      <t>タイショウ</t>
    </rPh>
    <rPh sb="4" eb="6">
      <t>ジギョウ</t>
    </rPh>
    <rPh sb="6" eb="7">
      <t>ブン</t>
    </rPh>
    <phoneticPr fontId="2"/>
  </si>
  <si>
    <r>
      <t>単独事業分(m</t>
    </r>
    <r>
      <rPr>
        <vertAlign val="superscript"/>
        <sz val="10"/>
        <color theme="1"/>
        <rFont val="ＭＳ ゴシック"/>
        <family val="3"/>
        <charset val="128"/>
      </rPr>
      <t>2</t>
    </r>
    <r>
      <rPr>
        <sz val="10"/>
        <color theme="1"/>
        <rFont val="ＭＳ ゴシック"/>
        <family val="3"/>
        <charset val="128"/>
      </rPr>
      <t>)</t>
    </r>
    <rPh sb="0" eb="2">
      <t>タンドク</t>
    </rPh>
    <rPh sb="2" eb="5">
      <t>ジギョウブン</t>
    </rPh>
    <phoneticPr fontId="2"/>
  </si>
  <si>
    <t>年間延職員数（人）</t>
    <rPh sb="0" eb="2">
      <t>ネンカン</t>
    </rPh>
    <rPh sb="2" eb="3">
      <t>ノ</t>
    </rPh>
    <rPh sb="3" eb="6">
      <t>ショクインスウ</t>
    </rPh>
    <rPh sb="7" eb="8">
      <t>ニン</t>
    </rPh>
    <phoneticPr fontId="32"/>
  </si>
  <si>
    <t>扶養手当</t>
    <rPh sb="0" eb="2">
      <t>フヨウ</t>
    </rPh>
    <rPh sb="2" eb="4">
      <t>テアテ</t>
    </rPh>
    <phoneticPr fontId="32"/>
  </si>
  <si>
    <t>手当</t>
    <rPh sb="0" eb="2">
      <t>テアテ</t>
    </rPh>
    <phoneticPr fontId="32"/>
  </si>
  <si>
    <t>特殊勤務手当</t>
    <rPh sb="0" eb="2">
      <t>トクシュ</t>
    </rPh>
    <rPh sb="2" eb="4">
      <t>キンム</t>
    </rPh>
    <rPh sb="4" eb="6">
      <t>テアテ</t>
    </rPh>
    <phoneticPr fontId="32"/>
  </si>
  <si>
    <t>延経験年数（年）</t>
    <rPh sb="0" eb="1">
      <t>ノ</t>
    </rPh>
    <rPh sb="1" eb="3">
      <t>ケイケン</t>
    </rPh>
    <rPh sb="3" eb="5">
      <t>ネンスウ</t>
    </rPh>
    <rPh sb="6" eb="7">
      <t>ネン</t>
    </rPh>
    <phoneticPr fontId="32"/>
  </si>
  <si>
    <t>給与に関する調</t>
    <rPh sb="0" eb="2">
      <t>キュウヨ</t>
    </rPh>
    <rPh sb="3" eb="4">
      <t>カン</t>
    </rPh>
    <rPh sb="6" eb="7">
      <t>シラ</t>
    </rPh>
    <phoneticPr fontId="32"/>
  </si>
  <si>
    <t>管理者の情報</t>
    <rPh sb="0" eb="2">
      <t>カンリシャ</t>
    </rPh>
    <rPh sb="3" eb="5">
      <t>ジョウホウ</t>
    </rPh>
    <phoneticPr fontId="32"/>
  </si>
  <si>
    <r>
      <t xml:space="preserve">米内沢総合病院
</t>
    </r>
    <r>
      <rPr>
        <sz val="10"/>
        <color theme="1"/>
        <rFont val="ＭＳ ゴシック"/>
        <family val="3"/>
        <charset val="128"/>
      </rPr>
      <t>（想定企業会計）</t>
    </r>
    <rPh sb="0" eb="2">
      <t>ヨナイ</t>
    </rPh>
    <rPh sb="2" eb="3">
      <t>ザワ</t>
    </rPh>
    <rPh sb="3" eb="5">
      <t>ソウゴウ</t>
    </rPh>
    <rPh sb="5" eb="7">
      <t>ビョウイン</t>
    </rPh>
    <rPh sb="9" eb="11">
      <t>ソウテイ</t>
    </rPh>
    <rPh sb="11" eb="13">
      <t>キギョウ</t>
    </rPh>
    <rPh sb="13" eb="15">
      <t>カイケイ</t>
    </rPh>
    <phoneticPr fontId="2"/>
  </si>
  <si>
    <r>
      <t>(９)</t>
    </r>
    <r>
      <rPr>
        <sz val="6"/>
        <color theme="1"/>
        <rFont val="ＭＳ ゴシック"/>
        <family val="3"/>
        <charset val="128"/>
      </rPr>
      <t>　</t>
    </r>
    <r>
      <rPr>
        <sz val="10"/>
        <color theme="1"/>
        <rFont val="ＭＳ ゴシック"/>
        <family val="3"/>
        <charset val="128"/>
      </rPr>
      <t>指</t>
    </r>
    <r>
      <rPr>
        <sz val="8"/>
        <color theme="1"/>
        <rFont val="ＭＳ ゴシック"/>
        <family val="3"/>
        <charset val="128"/>
      </rPr>
      <t xml:space="preserve"> </t>
    </r>
    <r>
      <rPr>
        <sz val="10"/>
        <color theme="1"/>
        <rFont val="ＭＳ ゴシック"/>
        <family val="3"/>
        <charset val="128"/>
      </rPr>
      <t>定</t>
    </r>
    <r>
      <rPr>
        <sz val="8"/>
        <color theme="1"/>
        <rFont val="ＭＳ ゴシック"/>
        <family val="3"/>
        <charset val="128"/>
      </rPr>
      <t xml:space="preserve"> </t>
    </r>
    <r>
      <rPr>
        <sz val="10"/>
        <color theme="1"/>
        <rFont val="ＭＳ ゴシック"/>
        <family val="3"/>
        <charset val="128"/>
      </rPr>
      <t>介</t>
    </r>
    <r>
      <rPr>
        <sz val="8"/>
        <color theme="1"/>
        <rFont val="ＭＳ ゴシック"/>
        <family val="3"/>
        <charset val="128"/>
      </rPr>
      <t xml:space="preserve"> </t>
    </r>
    <r>
      <rPr>
        <sz val="10"/>
        <color theme="1"/>
        <rFont val="ＭＳ ゴシック"/>
        <family val="3"/>
        <charset val="128"/>
      </rPr>
      <t>護</t>
    </r>
    <r>
      <rPr>
        <sz val="8"/>
        <color theme="1"/>
        <rFont val="ＭＳ ゴシック"/>
        <family val="3"/>
        <charset val="128"/>
      </rPr>
      <t xml:space="preserve"> </t>
    </r>
    <r>
      <rPr>
        <sz val="10"/>
        <color theme="1"/>
        <rFont val="ＭＳ ゴシック"/>
        <family val="3"/>
        <charset val="128"/>
      </rPr>
      <t>療</t>
    </r>
    <r>
      <rPr>
        <sz val="8"/>
        <color theme="1"/>
        <rFont val="ＭＳ ゴシック"/>
        <family val="3"/>
        <charset val="128"/>
      </rPr>
      <t xml:space="preserve"> </t>
    </r>
    <r>
      <rPr>
        <sz val="10"/>
        <color theme="1"/>
        <rFont val="ＭＳ ゴシック"/>
        <family val="3"/>
        <charset val="128"/>
      </rPr>
      <t>養</t>
    </r>
    <r>
      <rPr>
        <sz val="8"/>
        <color theme="1"/>
        <rFont val="ＭＳ ゴシック"/>
        <family val="3"/>
        <charset val="128"/>
      </rPr>
      <t xml:space="preserve"> </t>
    </r>
    <r>
      <rPr>
        <sz val="10"/>
        <color theme="1"/>
        <rFont val="ＭＳ ゴシック"/>
        <family val="3"/>
        <charset val="128"/>
      </rPr>
      <t>型</t>
    </r>
    <r>
      <rPr>
        <sz val="8"/>
        <color theme="1"/>
        <rFont val="ＭＳ ゴシック"/>
        <family val="3"/>
        <charset val="128"/>
      </rPr>
      <t xml:space="preserve"> </t>
    </r>
    <r>
      <rPr>
        <sz val="10"/>
        <color theme="1"/>
        <rFont val="ＭＳ ゴシック"/>
        <family val="3"/>
        <charset val="128"/>
      </rPr>
      <t>医</t>
    </r>
    <r>
      <rPr>
        <sz val="8"/>
        <color theme="1"/>
        <rFont val="ＭＳ ゴシック"/>
        <family val="3"/>
        <charset val="128"/>
      </rPr>
      <t xml:space="preserve"> </t>
    </r>
    <r>
      <rPr>
        <sz val="10"/>
        <color theme="1"/>
        <rFont val="ＭＳ ゴシック"/>
        <family val="3"/>
        <charset val="128"/>
      </rPr>
      <t>療</t>
    </r>
    <r>
      <rPr>
        <sz val="8"/>
        <color theme="1"/>
        <rFont val="ＭＳ ゴシック"/>
        <family val="3"/>
        <charset val="128"/>
      </rPr>
      <t xml:space="preserve"> </t>
    </r>
    <r>
      <rPr>
        <sz val="10"/>
        <color theme="1"/>
        <rFont val="ＭＳ ゴシック"/>
        <family val="3"/>
        <charset val="128"/>
      </rPr>
      <t>施</t>
    </r>
    <r>
      <rPr>
        <sz val="8"/>
        <color theme="1"/>
        <rFont val="ＭＳ ゴシック"/>
        <family val="3"/>
        <charset val="128"/>
      </rPr>
      <t xml:space="preserve"> </t>
    </r>
    <r>
      <rPr>
        <sz val="10"/>
        <color theme="1"/>
        <rFont val="ＭＳ ゴシック"/>
        <family val="3"/>
        <charset val="128"/>
      </rPr>
      <t>設</t>
    </r>
    <r>
      <rPr>
        <sz val="8"/>
        <color theme="1"/>
        <rFont val="ＭＳ ゴシック"/>
        <family val="3"/>
        <charset val="128"/>
      </rPr>
      <t xml:space="preserve"> </t>
    </r>
    <r>
      <rPr>
        <sz val="10"/>
        <color theme="1"/>
        <rFont val="ＭＳ ゴシック"/>
        <family val="3"/>
        <charset val="128"/>
      </rPr>
      <t>の</t>
    </r>
    <r>
      <rPr>
        <sz val="8"/>
        <color theme="1"/>
        <rFont val="ＭＳ ゴシック"/>
        <family val="3"/>
        <charset val="128"/>
      </rPr>
      <t xml:space="preserve"> </t>
    </r>
    <r>
      <rPr>
        <sz val="10"/>
        <color theme="1"/>
        <rFont val="ＭＳ ゴシック"/>
        <family val="3"/>
        <charset val="128"/>
      </rPr>
      <t>定</t>
    </r>
    <r>
      <rPr>
        <sz val="8"/>
        <color theme="1"/>
        <rFont val="ＭＳ ゴシック"/>
        <family val="3"/>
        <charset val="128"/>
      </rPr>
      <t xml:space="preserve"> </t>
    </r>
    <r>
      <rPr>
        <sz val="10"/>
        <color theme="1"/>
        <rFont val="ＭＳ ゴシック"/>
        <family val="3"/>
        <charset val="128"/>
      </rPr>
      <t>員</t>
    </r>
  </si>
  <si>
    <r>
      <t xml:space="preserve">米内沢総合病院
</t>
    </r>
    <r>
      <rPr>
        <sz val="9"/>
        <color indexed="8"/>
        <rFont val="ＭＳ ゴシック"/>
        <family val="3"/>
        <charset val="128"/>
      </rPr>
      <t>（想定企業会計）</t>
    </r>
    <rPh sb="0" eb="2">
      <t>ヨナイ</t>
    </rPh>
    <rPh sb="2" eb="3">
      <t>ザワ</t>
    </rPh>
    <rPh sb="3" eb="5">
      <t>ソウゴウ</t>
    </rPh>
    <rPh sb="5" eb="7">
      <t>ビョウイン</t>
    </rPh>
    <rPh sb="9" eb="11">
      <t>ソウテイ</t>
    </rPh>
    <rPh sb="11" eb="13">
      <t>キギョウ</t>
    </rPh>
    <rPh sb="13" eb="15">
      <t>カイケイ</t>
    </rPh>
    <phoneticPr fontId="2"/>
  </si>
  <si>
    <r>
      <t xml:space="preserve">阿仁病院
</t>
    </r>
    <r>
      <rPr>
        <sz val="9"/>
        <color theme="1"/>
        <rFont val="ＭＳ ゴシック"/>
        <family val="3"/>
        <charset val="128"/>
      </rPr>
      <t>（想定企業会計）</t>
    </r>
    <rPh sb="0" eb="2">
      <t>アニ</t>
    </rPh>
    <rPh sb="2" eb="4">
      <t>ビョウイン</t>
    </rPh>
    <rPh sb="6" eb="8">
      <t>ソウテイ</t>
    </rPh>
    <rPh sb="8" eb="10">
      <t>キギョウ</t>
    </rPh>
    <rPh sb="10" eb="12">
      <t>カイケイ</t>
    </rPh>
    <phoneticPr fontId="2"/>
  </si>
  <si>
    <t>介護サービス施設等</t>
    <rPh sb="0" eb="2">
      <t>カイゴ</t>
    </rPh>
    <rPh sb="6" eb="8">
      <t>シセツ</t>
    </rPh>
    <rPh sb="8" eb="9">
      <t>トウ</t>
    </rPh>
    <phoneticPr fontId="32"/>
  </si>
  <si>
    <t>02　介護老人保健施設</t>
    <rPh sb="3" eb="5">
      <t>カイゴ</t>
    </rPh>
    <rPh sb="5" eb="7">
      <t>ロウジン</t>
    </rPh>
    <rPh sb="7" eb="9">
      <t>ホケン</t>
    </rPh>
    <rPh sb="9" eb="11">
      <t>シセツ</t>
    </rPh>
    <phoneticPr fontId="32"/>
  </si>
  <si>
    <t>03　老人短期入所施設</t>
    <rPh sb="3" eb="5">
      <t>ロウジン</t>
    </rPh>
    <rPh sb="5" eb="7">
      <t>タンキ</t>
    </rPh>
    <rPh sb="7" eb="9">
      <t>ニュウショ</t>
    </rPh>
    <rPh sb="9" eb="11">
      <t>シセツ</t>
    </rPh>
    <phoneticPr fontId="32"/>
  </si>
  <si>
    <t>04　老人デイサービスセンター</t>
    <rPh sb="3" eb="5">
      <t>ロウジン</t>
    </rPh>
    <phoneticPr fontId="32"/>
  </si>
  <si>
    <t>ｲ：　年延利用者数</t>
    <rPh sb="3" eb="4">
      <t>ネン</t>
    </rPh>
    <rPh sb="4" eb="5">
      <t>ノ</t>
    </rPh>
    <rPh sb="5" eb="8">
      <t>リヨウシャ</t>
    </rPh>
    <rPh sb="8" eb="9">
      <t>スウ</t>
    </rPh>
    <phoneticPr fontId="2"/>
  </si>
  <si>
    <t>07　その他事業を行う
施設</t>
    <rPh sb="5" eb="6">
      <t>タ</t>
    </rPh>
    <rPh sb="6" eb="8">
      <t>ジギョウ</t>
    </rPh>
    <rPh sb="9" eb="10">
      <t>オコナ</t>
    </rPh>
    <rPh sb="12" eb="14">
      <t>シセツ</t>
    </rPh>
    <phoneticPr fontId="2"/>
  </si>
  <si>
    <t>第１種該当</t>
    <rPh sb="0" eb="1">
      <t>ダイ</t>
    </rPh>
    <rPh sb="2" eb="3">
      <t>シュ</t>
    </rPh>
    <rPh sb="3" eb="5">
      <t>ガイトウ</t>
    </rPh>
    <phoneticPr fontId="2"/>
  </si>
  <si>
    <t xml:space="preserve">不採算地区病院及び不採算地区中核病院以外の病院 </t>
    <rPh sb="7" eb="8">
      <t>オヨ</t>
    </rPh>
    <rPh sb="9" eb="12">
      <t>フサイサン</t>
    </rPh>
    <rPh sb="12" eb="14">
      <t>チク</t>
    </rPh>
    <rPh sb="14" eb="16">
      <t>チュウカク</t>
    </rPh>
    <rPh sb="16" eb="18">
      <t>ビョウイン</t>
    </rPh>
    <rPh sb="18" eb="20">
      <t>イガイ</t>
    </rPh>
    <rPh sb="21" eb="23">
      <t>ビョウイン</t>
    </rPh>
    <phoneticPr fontId="2"/>
  </si>
  <si>
    <t>常勤職員</t>
    <rPh sb="0" eb="2">
      <t>ジョウキン</t>
    </rPh>
    <rPh sb="2" eb="4">
      <t>ショクイン</t>
    </rPh>
    <phoneticPr fontId="32"/>
  </si>
  <si>
    <t>会計年度任用職員（フルタイム）</t>
    <rPh sb="0" eb="2">
      <t>カイケイ</t>
    </rPh>
    <rPh sb="2" eb="4">
      <t>ネンド</t>
    </rPh>
    <rPh sb="4" eb="6">
      <t>ニンヨウ</t>
    </rPh>
    <rPh sb="6" eb="8">
      <t>ショクイン</t>
    </rPh>
    <phoneticPr fontId="32"/>
  </si>
  <si>
    <t>会計年度任用職員（パートタイム）</t>
    <rPh sb="0" eb="2">
      <t>カイケイ</t>
    </rPh>
    <rPh sb="2" eb="4">
      <t>ネンド</t>
    </rPh>
    <phoneticPr fontId="32"/>
  </si>
  <si>
    <t>01行36列のうち</t>
    <rPh sb="2" eb="3">
      <t>ギョウ</t>
    </rPh>
    <rPh sb="5" eb="6">
      <t>レツ</t>
    </rPh>
    <phoneticPr fontId="32"/>
  </si>
  <si>
    <t>01行35列のうち</t>
    <rPh sb="2" eb="3">
      <t>ギョウ</t>
    </rPh>
    <rPh sb="5" eb="6">
      <t>レツ</t>
    </rPh>
    <phoneticPr fontId="2"/>
  </si>
  <si>
    <t>01行36列のうち</t>
    <rPh sb="2" eb="3">
      <t>ギョウ</t>
    </rPh>
    <rPh sb="5" eb="6">
      <t>レツ</t>
    </rPh>
    <phoneticPr fontId="2"/>
  </si>
  <si>
    <t>常勤職員</t>
    <rPh sb="0" eb="2">
      <t>ジョウキン</t>
    </rPh>
    <rPh sb="2" eb="4">
      <t>ショクイン</t>
    </rPh>
    <phoneticPr fontId="2"/>
  </si>
  <si>
    <t>会計年度任用職員（フルタイム）</t>
    <rPh sb="0" eb="2">
      <t>カイケイ</t>
    </rPh>
    <rPh sb="2" eb="4">
      <t>ネンド</t>
    </rPh>
    <rPh sb="4" eb="6">
      <t>ニンヨウ</t>
    </rPh>
    <rPh sb="6" eb="8">
      <t>ショクイン</t>
    </rPh>
    <phoneticPr fontId="2"/>
  </si>
  <si>
    <t>会計年度任用職員（パートタイム）</t>
    <rPh sb="0" eb="2">
      <t>カイケイ</t>
    </rPh>
    <rPh sb="2" eb="4">
      <t>ネンド</t>
    </rPh>
    <rPh sb="4" eb="6">
      <t>ニンヨウ</t>
    </rPh>
    <rPh sb="6" eb="8">
      <t>ショクイン</t>
    </rPh>
    <phoneticPr fontId="2"/>
  </si>
  <si>
    <t>報酬</t>
    <rPh sb="0" eb="2">
      <t>ホウシュウ</t>
    </rPh>
    <phoneticPr fontId="32"/>
  </si>
  <si>
    <t>報酬（再掲）</t>
    <rPh sb="0" eb="2">
      <t>ホウシュウ</t>
    </rPh>
    <rPh sb="3" eb="5">
      <t>サイケイ</t>
    </rPh>
    <phoneticPr fontId="32"/>
  </si>
  <si>
    <t>退職給付費</t>
    <rPh sb="0" eb="2">
      <t>タイショク</t>
    </rPh>
    <rPh sb="2" eb="5">
      <t>キュウフヒ</t>
    </rPh>
    <phoneticPr fontId="32"/>
  </si>
  <si>
    <t>法定福利費</t>
    <rPh sb="0" eb="2">
      <t>ホウテイ</t>
    </rPh>
    <rPh sb="2" eb="4">
      <t>フクリ</t>
    </rPh>
    <rPh sb="4" eb="5">
      <t>ヒ</t>
    </rPh>
    <phoneticPr fontId="32"/>
  </si>
  <si>
    <t>１．職　員　給　与　費　う　ち</t>
    <rPh sb="2" eb="3">
      <t>ショク</t>
    </rPh>
    <rPh sb="4" eb="5">
      <t>イン</t>
    </rPh>
    <rPh sb="6" eb="7">
      <t>キュウ</t>
    </rPh>
    <rPh sb="8" eb="9">
      <t>ヨ</t>
    </rPh>
    <rPh sb="10" eb="11">
      <t>ヒ</t>
    </rPh>
    <phoneticPr fontId="32"/>
  </si>
  <si>
    <t>年度末職員数（人）</t>
    <rPh sb="0" eb="3">
      <t>ネンドマツ</t>
    </rPh>
    <rPh sb="3" eb="6">
      <t>ショクインスウ</t>
    </rPh>
    <rPh sb="7" eb="8">
      <t>ニン</t>
    </rPh>
    <phoneticPr fontId="32"/>
  </si>
  <si>
    <t>給与</t>
    <rPh sb="0" eb="2">
      <t>キュウヨ</t>
    </rPh>
    <phoneticPr fontId="32"/>
  </si>
  <si>
    <t>期末勤勉手当</t>
    <rPh sb="0" eb="2">
      <t>キマツ</t>
    </rPh>
    <rPh sb="2" eb="4">
      <t>キンベン</t>
    </rPh>
    <rPh sb="4" eb="6">
      <t>テアテ</t>
    </rPh>
    <phoneticPr fontId="32"/>
  </si>
  <si>
    <t>基　本　給</t>
    <rPh sb="0" eb="1">
      <t>モト</t>
    </rPh>
    <rPh sb="2" eb="3">
      <t>ホン</t>
    </rPh>
    <rPh sb="4" eb="5">
      <t>キュウ</t>
    </rPh>
    <phoneticPr fontId="32"/>
  </si>
  <si>
    <t>手　　当</t>
    <rPh sb="0" eb="1">
      <t>テ</t>
    </rPh>
    <rPh sb="3" eb="4">
      <t>トウ</t>
    </rPh>
    <phoneticPr fontId="32"/>
  </si>
  <si>
    <t>12.　給　与　に　関　す　る　調　　内　訳</t>
    <rPh sb="4" eb="5">
      <t>キュウ</t>
    </rPh>
    <rPh sb="6" eb="7">
      <t>ヨ</t>
    </rPh>
    <rPh sb="10" eb="11">
      <t>カン</t>
    </rPh>
    <rPh sb="16" eb="17">
      <t>シラ</t>
    </rPh>
    <rPh sb="19" eb="20">
      <t>ナイ</t>
    </rPh>
    <rPh sb="21" eb="22">
      <t>ヤク</t>
    </rPh>
    <phoneticPr fontId="32"/>
  </si>
  <si>
    <t>01行45列の内訳</t>
    <rPh sb="2" eb="3">
      <t>ギョウ</t>
    </rPh>
    <rPh sb="5" eb="6">
      <t>レツ</t>
    </rPh>
    <rPh sb="7" eb="9">
      <t>ウチワケ</t>
    </rPh>
    <phoneticPr fontId="32"/>
  </si>
  <si>
    <t>01行49列の内訳</t>
    <rPh sb="2" eb="3">
      <t>ギョウ</t>
    </rPh>
    <rPh sb="5" eb="6">
      <t>レツ</t>
    </rPh>
    <rPh sb="7" eb="9">
      <t>ウチワケ</t>
    </rPh>
    <phoneticPr fontId="32"/>
  </si>
  <si>
    <t>報酬</t>
    <rPh sb="0" eb="2">
      <t>ホウシュウ</t>
    </rPh>
    <phoneticPr fontId="2"/>
  </si>
  <si>
    <t>年間延職員数（人）</t>
    <rPh sb="0" eb="2">
      <t>ネンカン</t>
    </rPh>
    <rPh sb="2" eb="3">
      <t>ノ</t>
    </rPh>
    <rPh sb="3" eb="5">
      <t>ショクイン</t>
    </rPh>
    <rPh sb="5" eb="6">
      <t>スウ</t>
    </rPh>
    <rPh sb="7" eb="8">
      <t>ニン</t>
    </rPh>
    <phoneticPr fontId="2"/>
  </si>
  <si>
    <t>年度末職員数（人）</t>
    <rPh sb="0" eb="2">
      <t>ネンド</t>
    </rPh>
    <rPh sb="2" eb="3">
      <t>マツ</t>
    </rPh>
    <rPh sb="3" eb="5">
      <t>ショクイン</t>
    </rPh>
    <rPh sb="5" eb="6">
      <t>スウ</t>
    </rPh>
    <rPh sb="7" eb="8">
      <t>ニン</t>
    </rPh>
    <phoneticPr fontId="2"/>
  </si>
  <si>
    <t>基本給</t>
    <rPh sb="0" eb="3">
      <t>キホンキュウ</t>
    </rPh>
    <phoneticPr fontId="2"/>
  </si>
  <si>
    <t>給料</t>
    <rPh sb="0" eb="2">
      <t>キュウリョウ</t>
    </rPh>
    <phoneticPr fontId="2"/>
  </si>
  <si>
    <t>扶養手当</t>
    <rPh sb="0" eb="2">
      <t>フヨウ</t>
    </rPh>
    <rPh sb="2" eb="4">
      <t>テアテ</t>
    </rPh>
    <phoneticPr fontId="2"/>
  </si>
  <si>
    <t>地域手当</t>
    <rPh sb="0" eb="2">
      <t>チイキ</t>
    </rPh>
    <rPh sb="2" eb="4">
      <t>テアテ</t>
    </rPh>
    <phoneticPr fontId="2"/>
  </si>
  <si>
    <t>手当</t>
    <rPh sb="0" eb="2">
      <t>テアテ</t>
    </rPh>
    <phoneticPr fontId="2"/>
  </si>
  <si>
    <t>時間外勤務手当</t>
    <rPh sb="0" eb="3">
      <t>ジカンガイ</t>
    </rPh>
    <rPh sb="3" eb="5">
      <t>キンム</t>
    </rPh>
    <rPh sb="5" eb="7">
      <t>テアテ</t>
    </rPh>
    <phoneticPr fontId="2"/>
  </si>
  <si>
    <t>特殊勤務手当</t>
    <rPh sb="0" eb="2">
      <t>トクシュ</t>
    </rPh>
    <rPh sb="2" eb="4">
      <t>キンム</t>
    </rPh>
    <rPh sb="4" eb="6">
      <t>テアテ</t>
    </rPh>
    <phoneticPr fontId="2"/>
  </si>
  <si>
    <t>期末勤勉手当</t>
    <rPh sb="0" eb="2">
      <t>キマツ</t>
    </rPh>
    <rPh sb="2" eb="4">
      <t>キンベン</t>
    </rPh>
    <rPh sb="4" eb="6">
      <t>テアテ</t>
    </rPh>
    <phoneticPr fontId="2"/>
  </si>
  <si>
    <t>会計年度任用職員(フルタイム）</t>
    <rPh sb="0" eb="2">
      <t>カイケイ</t>
    </rPh>
    <rPh sb="2" eb="4">
      <t>ネンド</t>
    </rPh>
    <rPh sb="4" eb="6">
      <t>ニンヨウ</t>
    </rPh>
    <rPh sb="6" eb="8">
      <t>ショクイン</t>
    </rPh>
    <phoneticPr fontId="2"/>
  </si>
  <si>
    <t>会計年度任用職員(パートタイム）</t>
    <rPh sb="0" eb="2">
      <t>カイケイ</t>
    </rPh>
    <rPh sb="2" eb="4">
      <t>ネンド</t>
    </rPh>
    <rPh sb="4" eb="6">
      <t>ニンヨウ</t>
    </rPh>
    <rPh sb="6" eb="8">
      <t>ショクイン</t>
    </rPh>
    <phoneticPr fontId="2"/>
  </si>
  <si>
    <t>報酬
(再掲)</t>
    <rPh sb="0" eb="2">
      <t>ホウシュウ</t>
    </rPh>
    <rPh sb="4" eb="6">
      <t>サイケイ</t>
    </rPh>
    <phoneticPr fontId="2"/>
  </si>
  <si>
    <t>退職給付費</t>
    <rPh sb="0" eb="2">
      <t>タイショク</t>
    </rPh>
    <rPh sb="2" eb="5">
      <t>キュウフヒ</t>
    </rPh>
    <phoneticPr fontId="2"/>
  </si>
  <si>
    <t>法定福利費</t>
    <rPh sb="0" eb="2">
      <t>ホウテイ</t>
    </rPh>
    <rPh sb="2" eb="5">
      <t>フクリヒ</t>
    </rPh>
    <phoneticPr fontId="2"/>
  </si>
  <si>
    <t>基　本　給</t>
    <rPh sb="0" eb="1">
      <t>モト</t>
    </rPh>
    <rPh sb="2" eb="3">
      <t>ホン</t>
    </rPh>
    <rPh sb="4" eb="5">
      <t>キュウ</t>
    </rPh>
    <phoneticPr fontId="2"/>
  </si>
  <si>
    <t>その他</t>
    <phoneticPr fontId="2"/>
  </si>
  <si>
    <t>手　　当</t>
    <rPh sb="0" eb="1">
      <t>テ</t>
    </rPh>
    <rPh sb="3" eb="4">
      <t>トウ</t>
    </rPh>
    <phoneticPr fontId="2"/>
  </si>
  <si>
    <t>01行45列の内訳</t>
    <rPh sb="1" eb="2">
      <t>ギョウ</t>
    </rPh>
    <rPh sb="4" eb="5">
      <t>レツ</t>
    </rPh>
    <rPh sb="6" eb="8">
      <t>ウチワケ</t>
    </rPh>
    <phoneticPr fontId="2"/>
  </si>
  <si>
    <t>01行49列の内訳</t>
    <rPh sb="1" eb="2">
      <t>ギョウ</t>
    </rPh>
    <rPh sb="6" eb="8">
      <t>ウチワケ</t>
    </rPh>
    <phoneticPr fontId="2"/>
  </si>
  <si>
    <t>年間延職員数(人）</t>
    <rPh sb="0" eb="2">
      <t>ネンカン</t>
    </rPh>
    <rPh sb="2" eb="3">
      <t>ノ</t>
    </rPh>
    <rPh sb="3" eb="5">
      <t>ショクイン</t>
    </rPh>
    <rPh sb="5" eb="6">
      <t>スウ</t>
    </rPh>
    <rPh sb="7" eb="8">
      <t>ニン</t>
    </rPh>
    <phoneticPr fontId="32"/>
  </si>
  <si>
    <t>常勤職員数</t>
    <rPh sb="0" eb="2">
      <t>ジョウキン</t>
    </rPh>
    <rPh sb="2" eb="4">
      <t>ショクイン</t>
    </rPh>
    <rPh sb="4" eb="5">
      <t>スウ</t>
    </rPh>
    <phoneticPr fontId="32"/>
  </si>
  <si>
    <t>年度末職員数(人）</t>
    <rPh sb="0" eb="3">
      <t>ネンドマツ</t>
    </rPh>
    <rPh sb="3" eb="5">
      <t>ショクイン</t>
    </rPh>
    <rPh sb="5" eb="6">
      <t>スウ</t>
    </rPh>
    <rPh sb="7" eb="8">
      <t>ニン</t>
    </rPh>
    <phoneticPr fontId="32"/>
  </si>
  <si>
    <t>手　　　　当</t>
    <rPh sb="0" eb="1">
      <t>テ</t>
    </rPh>
    <rPh sb="5" eb="6">
      <t>トウ</t>
    </rPh>
    <phoneticPr fontId="32"/>
  </si>
  <si>
    <t>会計年度年用職員（パートタイム）</t>
    <rPh sb="0" eb="2">
      <t>カイケイ</t>
    </rPh>
    <rPh sb="2" eb="4">
      <t>ネンド</t>
    </rPh>
    <rPh sb="4" eb="5">
      <t>ネン</t>
    </rPh>
    <rPh sb="5" eb="6">
      <t>ヨウ</t>
    </rPh>
    <rPh sb="6" eb="8">
      <t>ショクイン</t>
    </rPh>
    <phoneticPr fontId="32"/>
  </si>
  <si>
    <t>（再掲）報酬</t>
    <rPh sb="1" eb="3">
      <t>サイケイ</t>
    </rPh>
    <rPh sb="4" eb="6">
      <t>ホウシュウ</t>
    </rPh>
    <phoneticPr fontId="32"/>
  </si>
  <si>
    <t>（７）計　内訳</t>
    <rPh sb="3" eb="4">
      <t>ケイ</t>
    </rPh>
    <rPh sb="5" eb="7">
      <t>ウチワケ</t>
    </rPh>
    <phoneticPr fontId="32"/>
  </si>
  <si>
    <t>（６）その他職員　内訳</t>
    <rPh sb="5" eb="6">
      <t>タ</t>
    </rPh>
    <rPh sb="6" eb="8">
      <t>ショクイン</t>
    </rPh>
    <rPh sb="9" eb="11">
      <t>ウチワケ</t>
    </rPh>
    <phoneticPr fontId="32"/>
  </si>
  <si>
    <t>（5）医療技術員　内訳</t>
    <rPh sb="3" eb="5">
      <t>イリョウ</t>
    </rPh>
    <rPh sb="5" eb="8">
      <t>ギジュツイン</t>
    </rPh>
    <rPh sb="9" eb="11">
      <t>ウチワケ</t>
    </rPh>
    <phoneticPr fontId="32"/>
  </si>
  <si>
    <t>（４）準看護師　内訳</t>
    <rPh sb="3" eb="4">
      <t>ジュン</t>
    </rPh>
    <rPh sb="4" eb="7">
      <t>カンゴシ</t>
    </rPh>
    <rPh sb="8" eb="10">
      <t>ウチワケ</t>
    </rPh>
    <phoneticPr fontId="32"/>
  </si>
  <si>
    <t>（３）看護師　内訳</t>
    <rPh sb="3" eb="6">
      <t>カンゴシ</t>
    </rPh>
    <rPh sb="7" eb="9">
      <t>ウチワケ</t>
    </rPh>
    <phoneticPr fontId="32"/>
  </si>
  <si>
    <t>（２）医師　内訳</t>
    <rPh sb="3" eb="5">
      <t>イシ</t>
    </rPh>
    <rPh sb="6" eb="8">
      <t>ウチワケ</t>
    </rPh>
    <phoneticPr fontId="32"/>
  </si>
  <si>
    <t>（１）事務職員　内訳</t>
    <rPh sb="3" eb="5">
      <t>ジム</t>
    </rPh>
    <rPh sb="5" eb="7">
      <t>ショクイン</t>
    </rPh>
    <rPh sb="8" eb="10">
      <t>ウチワケ</t>
    </rPh>
    <phoneticPr fontId="32"/>
  </si>
  <si>
    <t>年間延職員数(人)</t>
    <rPh sb="0" eb="2">
      <t>ネンカン</t>
    </rPh>
    <rPh sb="2" eb="3">
      <t>ノ</t>
    </rPh>
    <rPh sb="3" eb="5">
      <t>ショクイン</t>
    </rPh>
    <rPh sb="5" eb="6">
      <t>スウ</t>
    </rPh>
    <rPh sb="7" eb="8">
      <t>ニン</t>
    </rPh>
    <phoneticPr fontId="81"/>
  </si>
  <si>
    <t>常勤職員数</t>
    <rPh sb="0" eb="2">
      <t>ジョウキン</t>
    </rPh>
    <rPh sb="2" eb="4">
      <t>ショクイン</t>
    </rPh>
    <rPh sb="4" eb="5">
      <t>スウ</t>
    </rPh>
    <phoneticPr fontId="81"/>
  </si>
  <si>
    <t>会計年度任用職員（フルタイム）</t>
    <rPh sb="0" eb="2">
      <t>カイケイ</t>
    </rPh>
    <rPh sb="2" eb="4">
      <t>ネンド</t>
    </rPh>
    <rPh sb="4" eb="6">
      <t>ニンヨウ</t>
    </rPh>
    <rPh sb="6" eb="8">
      <t>ショクイン</t>
    </rPh>
    <phoneticPr fontId="81"/>
  </si>
  <si>
    <t>会計年度任用職員（パートタイム)</t>
    <rPh sb="0" eb="2">
      <t>カイケイ</t>
    </rPh>
    <rPh sb="2" eb="4">
      <t>ネンド</t>
    </rPh>
    <phoneticPr fontId="81"/>
  </si>
  <si>
    <t>年度末職員数(人)</t>
    <rPh sb="0" eb="3">
      <t>ネンドマツ</t>
    </rPh>
    <rPh sb="3" eb="5">
      <t>ショクイン</t>
    </rPh>
    <rPh sb="5" eb="6">
      <t>スウ</t>
    </rPh>
    <rPh sb="7" eb="8">
      <t>ニン</t>
    </rPh>
    <phoneticPr fontId="81"/>
  </si>
  <si>
    <t>基本給</t>
    <rPh sb="0" eb="3">
      <t>キホンキュウ</t>
    </rPh>
    <phoneticPr fontId="81"/>
  </si>
  <si>
    <t>員</t>
    <rPh sb="0" eb="1">
      <t>イン</t>
    </rPh>
    <phoneticPr fontId="81"/>
  </si>
  <si>
    <t>内</t>
    <rPh sb="0" eb="1">
      <t>ウチ</t>
    </rPh>
    <phoneticPr fontId="81"/>
  </si>
  <si>
    <t>訳</t>
    <rPh sb="0" eb="1">
      <t>ワケ</t>
    </rPh>
    <phoneticPr fontId="81"/>
  </si>
  <si>
    <t>特殊勤務手当</t>
    <rPh sb="0" eb="2">
      <t>トクシュ</t>
    </rPh>
    <rPh sb="2" eb="4">
      <t>キンム</t>
    </rPh>
    <rPh sb="4" eb="6">
      <t>テアテ</t>
    </rPh>
    <phoneticPr fontId="81"/>
  </si>
  <si>
    <t>期末勤勉手当</t>
    <rPh sb="0" eb="2">
      <t>キマツ</t>
    </rPh>
    <rPh sb="2" eb="4">
      <t>キンベン</t>
    </rPh>
    <rPh sb="4" eb="6">
      <t>テアテ</t>
    </rPh>
    <phoneticPr fontId="81"/>
  </si>
  <si>
    <t>その他</t>
    <rPh sb="2" eb="3">
      <t>タ</t>
    </rPh>
    <phoneticPr fontId="81"/>
  </si>
  <si>
    <t>(再掲)報酬</t>
    <rPh sb="1" eb="3">
      <t>サイケイ</t>
    </rPh>
    <rPh sb="4" eb="6">
      <t>ホウシュウ</t>
    </rPh>
    <phoneticPr fontId="81"/>
  </si>
  <si>
    <t>(2)</t>
    <phoneticPr fontId="81"/>
  </si>
  <si>
    <t>医</t>
    <rPh sb="0" eb="1">
      <t>イ</t>
    </rPh>
    <phoneticPr fontId="81"/>
  </si>
  <si>
    <t>師</t>
    <rPh sb="0" eb="1">
      <t>シ</t>
    </rPh>
    <phoneticPr fontId="81"/>
  </si>
  <si>
    <t>(3)</t>
    <phoneticPr fontId="81"/>
  </si>
  <si>
    <t>看</t>
    <rPh sb="0" eb="1">
      <t>カン</t>
    </rPh>
    <phoneticPr fontId="81"/>
  </si>
  <si>
    <t>護</t>
    <rPh sb="0" eb="1">
      <t>ゴ</t>
    </rPh>
    <phoneticPr fontId="81"/>
  </si>
  <si>
    <t>(4)</t>
    <phoneticPr fontId="81"/>
  </si>
  <si>
    <t>準</t>
    <rPh sb="0" eb="1">
      <t>ジュン</t>
    </rPh>
    <phoneticPr fontId="81"/>
  </si>
  <si>
    <t>(5)</t>
    <phoneticPr fontId="81"/>
  </si>
  <si>
    <t>療</t>
    <rPh sb="0" eb="1">
      <t>リョウ</t>
    </rPh>
    <phoneticPr fontId="81"/>
  </si>
  <si>
    <t>技</t>
    <rPh sb="0" eb="1">
      <t>ギ</t>
    </rPh>
    <phoneticPr fontId="81"/>
  </si>
  <si>
    <t>術</t>
    <rPh sb="0" eb="1">
      <t>ジュツ</t>
    </rPh>
    <phoneticPr fontId="81"/>
  </si>
  <si>
    <t>手　　当</t>
    <rPh sb="0" eb="1">
      <t>テ</t>
    </rPh>
    <rPh sb="3" eb="4">
      <t>トウ</t>
    </rPh>
    <phoneticPr fontId="81"/>
  </si>
  <si>
    <t>(6)</t>
    <phoneticPr fontId="81"/>
  </si>
  <si>
    <t>そ</t>
    <phoneticPr fontId="81"/>
  </si>
  <si>
    <t>の</t>
    <phoneticPr fontId="81"/>
  </si>
  <si>
    <t>他</t>
    <rPh sb="0" eb="1">
      <t>タ</t>
    </rPh>
    <phoneticPr fontId="81"/>
  </si>
  <si>
    <t>職</t>
    <rPh sb="0" eb="1">
      <t>ショク</t>
    </rPh>
    <phoneticPr fontId="81"/>
  </si>
  <si>
    <t>(1)年延医師数(人)</t>
    <rPh sb="3" eb="4">
      <t>ネン</t>
    </rPh>
    <rPh sb="4" eb="5">
      <t>ノ</t>
    </rPh>
    <rPh sb="5" eb="7">
      <t>イシ</t>
    </rPh>
    <rPh sb="7" eb="8">
      <t>スウ</t>
    </rPh>
    <rPh sb="9" eb="10">
      <t>ニン</t>
    </rPh>
    <phoneticPr fontId="32"/>
  </si>
  <si>
    <t>(2)年延看護部門職員数(人)</t>
    <rPh sb="3" eb="4">
      <t>ネン</t>
    </rPh>
    <rPh sb="4" eb="5">
      <t>ノ</t>
    </rPh>
    <rPh sb="5" eb="7">
      <t>カンゴ</t>
    </rPh>
    <rPh sb="7" eb="9">
      <t>ブモン</t>
    </rPh>
    <rPh sb="9" eb="11">
      <t>ショクイン</t>
    </rPh>
    <rPh sb="11" eb="12">
      <t>スウ</t>
    </rPh>
    <rPh sb="13" eb="14">
      <t>ニン</t>
    </rPh>
    <phoneticPr fontId="32"/>
  </si>
  <si>
    <t>(3)年度末検査技師数(人)</t>
    <rPh sb="3" eb="6">
      <t>ネンドマツ</t>
    </rPh>
    <rPh sb="6" eb="8">
      <t>ケンサ</t>
    </rPh>
    <rPh sb="8" eb="10">
      <t>ギシ</t>
    </rPh>
    <rPh sb="10" eb="11">
      <t>スウ</t>
    </rPh>
    <rPh sb="12" eb="13">
      <t>ニン</t>
    </rPh>
    <phoneticPr fontId="32"/>
  </si>
  <si>
    <t>(4)年度末放射線技師数(人)</t>
    <rPh sb="3" eb="6">
      <t>ネンドマツ</t>
    </rPh>
    <rPh sb="6" eb="9">
      <t>ホウシャセン</t>
    </rPh>
    <rPh sb="9" eb="11">
      <t>ギシ</t>
    </rPh>
    <rPh sb="11" eb="12">
      <t>スウ</t>
    </rPh>
    <rPh sb="13" eb="14">
      <t>ニン</t>
    </rPh>
    <phoneticPr fontId="32"/>
  </si>
  <si>
    <t>３．職員数　内訳</t>
    <rPh sb="2" eb="4">
      <t>ショクイン</t>
    </rPh>
    <rPh sb="4" eb="5">
      <t>スウ</t>
    </rPh>
    <rPh sb="6" eb="8">
      <t>ウチワケ</t>
    </rPh>
    <phoneticPr fontId="32"/>
  </si>
  <si>
    <t>(1)医師数(人)</t>
    <rPh sb="3" eb="6">
      <t>イシスウ</t>
    </rPh>
    <rPh sb="7" eb="8">
      <t>ニン</t>
    </rPh>
    <phoneticPr fontId="32"/>
  </si>
  <si>
    <t>看護師数(人)</t>
    <rPh sb="0" eb="3">
      <t>カンゴシ</t>
    </rPh>
    <rPh sb="3" eb="4">
      <t>スウ</t>
    </rPh>
    <rPh sb="5" eb="6">
      <t>ニン</t>
    </rPh>
    <phoneticPr fontId="32"/>
  </si>
  <si>
    <t>会計年度任用職員（パートタイム）</t>
    <rPh sb="0" eb="2">
      <t>カイケイ</t>
    </rPh>
    <rPh sb="2" eb="4">
      <t>ネンド</t>
    </rPh>
    <rPh sb="4" eb="6">
      <t>ニンヨウ</t>
    </rPh>
    <rPh sb="6" eb="8">
      <t>ショクイン</t>
    </rPh>
    <phoneticPr fontId="32"/>
  </si>
  <si>
    <t>準看護師数(人)</t>
    <rPh sb="0" eb="1">
      <t>ジュン</t>
    </rPh>
    <rPh sb="1" eb="4">
      <t>カンゴシ</t>
    </rPh>
    <rPh sb="4" eb="5">
      <t>スウ</t>
    </rPh>
    <rPh sb="6" eb="7">
      <t>ニン</t>
    </rPh>
    <phoneticPr fontId="32"/>
  </si>
  <si>
    <t>看護助手数(人)</t>
    <rPh sb="0" eb="2">
      <t>カンゴ</t>
    </rPh>
    <rPh sb="2" eb="4">
      <t>ジョシュ</t>
    </rPh>
    <rPh sb="4" eb="5">
      <t>スウ</t>
    </rPh>
    <rPh sb="6" eb="7">
      <t>ニン</t>
    </rPh>
    <phoneticPr fontId="32"/>
  </si>
  <si>
    <t>(2)看護部門職員数</t>
    <rPh sb="3" eb="5">
      <t>カンゴ</t>
    </rPh>
    <rPh sb="5" eb="7">
      <t>ブモン</t>
    </rPh>
    <rPh sb="7" eb="9">
      <t>ショクイン</t>
    </rPh>
    <rPh sb="9" eb="10">
      <t>スウ</t>
    </rPh>
    <phoneticPr fontId="32"/>
  </si>
  <si>
    <t>(3)薬剤部門職員数(人)</t>
    <rPh sb="3" eb="5">
      <t>ヤクザイ</t>
    </rPh>
    <rPh sb="5" eb="7">
      <t>ブモン</t>
    </rPh>
    <rPh sb="7" eb="10">
      <t>ショクインスウ</t>
    </rPh>
    <rPh sb="11" eb="12">
      <t>ニン</t>
    </rPh>
    <phoneticPr fontId="32"/>
  </si>
  <si>
    <t>(4)事務部門職員数(人)</t>
    <rPh sb="3" eb="5">
      <t>ジム</t>
    </rPh>
    <rPh sb="5" eb="7">
      <t>ブモン</t>
    </rPh>
    <rPh sb="7" eb="10">
      <t>ショクインスウ</t>
    </rPh>
    <rPh sb="11" eb="12">
      <t>ニン</t>
    </rPh>
    <phoneticPr fontId="32"/>
  </si>
  <si>
    <t>(5)給食部門職員数(人)</t>
    <rPh sb="3" eb="5">
      <t>キュウショク</t>
    </rPh>
    <rPh sb="5" eb="7">
      <t>ブモン</t>
    </rPh>
    <rPh sb="7" eb="10">
      <t>ショクインスウ</t>
    </rPh>
    <rPh sb="11" eb="12">
      <t>ニン</t>
    </rPh>
    <phoneticPr fontId="32"/>
  </si>
  <si>
    <t>(6)放射線部門職員数(人)</t>
    <rPh sb="3" eb="6">
      <t>ホウシャセン</t>
    </rPh>
    <rPh sb="6" eb="8">
      <t>ブモン</t>
    </rPh>
    <rPh sb="8" eb="11">
      <t>ショクインスウ</t>
    </rPh>
    <rPh sb="12" eb="13">
      <t>ニン</t>
    </rPh>
    <phoneticPr fontId="32"/>
  </si>
  <si>
    <t>(7)臨床検査部門職員数(人)</t>
    <rPh sb="3" eb="5">
      <t>リンショウ</t>
    </rPh>
    <rPh sb="5" eb="7">
      <t>ケンサ</t>
    </rPh>
    <rPh sb="7" eb="9">
      <t>ブモン</t>
    </rPh>
    <rPh sb="9" eb="12">
      <t>ショクインスウ</t>
    </rPh>
    <rPh sb="13" eb="14">
      <t>ニン</t>
    </rPh>
    <phoneticPr fontId="32"/>
  </si>
  <si>
    <t>(8)その他職員数(人)</t>
    <rPh sb="5" eb="6">
      <t>タ</t>
    </rPh>
    <rPh sb="6" eb="9">
      <t>ショクインスウ</t>
    </rPh>
    <rPh sb="10" eb="11">
      <t>ニン</t>
    </rPh>
    <phoneticPr fontId="32"/>
  </si>
  <si>
    <t>全職員数(人)</t>
    <rPh sb="0" eb="1">
      <t>ゼン</t>
    </rPh>
    <rPh sb="1" eb="4">
      <t>ショクインスウ</t>
    </rPh>
    <rPh sb="5" eb="6">
      <t>ニン</t>
    </rPh>
    <phoneticPr fontId="32"/>
  </si>
  <si>
    <t>8.　年　度　末　職　員　数　内　訳</t>
    <rPh sb="3" eb="4">
      <t>トシ</t>
    </rPh>
    <rPh sb="5" eb="6">
      <t>ド</t>
    </rPh>
    <rPh sb="7" eb="8">
      <t>スエ</t>
    </rPh>
    <rPh sb="9" eb="10">
      <t>ショク</t>
    </rPh>
    <rPh sb="11" eb="12">
      <t>イン</t>
    </rPh>
    <rPh sb="13" eb="14">
      <t>スウ</t>
    </rPh>
    <rPh sb="15" eb="16">
      <t>ナイ</t>
    </rPh>
    <rPh sb="17" eb="18">
      <t>ヤク</t>
    </rPh>
    <phoneticPr fontId="32"/>
  </si>
  <si>
    <t>(1)年延医師数(人)</t>
    <rPh sb="3" eb="4">
      <t>ネン</t>
    </rPh>
    <rPh sb="4" eb="5">
      <t>ノ</t>
    </rPh>
    <rPh sb="5" eb="7">
      <t>イシ</t>
    </rPh>
    <rPh sb="7" eb="8">
      <t>スウ</t>
    </rPh>
    <rPh sb="9" eb="10">
      <t>ニン</t>
    </rPh>
    <phoneticPr fontId="2"/>
  </si>
  <si>
    <t>常勤職員数</t>
    <rPh sb="0" eb="2">
      <t>ジョウキン</t>
    </rPh>
    <rPh sb="2" eb="4">
      <t>ショクイン</t>
    </rPh>
    <rPh sb="4" eb="5">
      <t>スウ</t>
    </rPh>
    <phoneticPr fontId="2"/>
  </si>
  <si>
    <t>会計年度任用職員（パートタイム）</t>
    <rPh sb="0" eb="2">
      <t>カイケイ</t>
    </rPh>
    <rPh sb="2" eb="4">
      <t>ネンド</t>
    </rPh>
    <phoneticPr fontId="2"/>
  </si>
  <si>
    <t>(2)年延看護部門職員数(人)</t>
    <rPh sb="3" eb="4">
      <t>ネン</t>
    </rPh>
    <rPh sb="4" eb="5">
      <t>ノ</t>
    </rPh>
    <rPh sb="5" eb="7">
      <t>カンゴ</t>
    </rPh>
    <rPh sb="7" eb="9">
      <t>ブモン</t>
    </rPh>
    <rPh sb="9" eb="11">
      <t>ショクイン</t>
    </rPh>
    <rPh sb="11" eb="12">
      <t>スウ</t>
    </rPh>
    <rPh sb="13" eb="14">
      <t>ニン</t>
    </rPh>
    <phoneticPr fontId="2"/>
  </si>
  <si>
    <t>(3)年度末検査技師数(人)</t>
    <rPh sb="3" eb="6">
      <t>ネンドマツ</t>
    </rPh>
    <rPh sb="6" eb="8">
      <t>ケンサ</t>
    </rPh>
    <rPh sb="8" eb="10">
      <t>ギシ</t>
    </rPh>
    <rPh sb="10" eb="11">
      <t>スウ</t>
    </rPh>
    <rPh sb="11" eb="12">
      <t>インズウ</t>
    </rPh>
    <rPh sb="12" eb="13">
      <t>ニン</t>
    </rPh>
    <phoneticPr fontId="2"/>
  </si>
  <si>
    <t>(4)年度末放射線技師数(人)</t>
    <rPh sb="3" eb="6">
      <t>ネンドマツ</t>
    </rPh>
    <rPh sb="6" eb="9">
      <t>ホウシャセン</t>
    </rPh>
    <rPh sb="9" eb="11">
      <t>ギシ</t>
    </rPh>
    <rPh sb="11" eb="12">
      <t>スウ</t>
    </rPh>
    <rPh sb="12" eb="13">
      <t>インズウ</t>
    </rPh>
    <rPh sb="13" eb="14">
      <t>ニン</t>
    </rPh>
    <phoneticPr fontId="2"/>
  </si>
  <si>
    <t>(1)医師数(人)</t>
    <rPh sb="3" eb="5">
      <t>イシ</t>
    </rPh>
    <rPh sb="5" eb="6">
      <t>スウ</t>
    </rPh>
    <rPh sb="7" eb="8">
      <t>ニン</t>
    </rPh>
    <phoneticPr fontId="2"/>
  </si>
  <si>
    <t>看護師数(人)</t>
    <rPh sb="0" eb="3">
      <t>カンゴシ</t>
    </rPh>
    <rPh sb="3" eb="4">
      <t>スウ</t>
    </rPh>
    <rPh sb="5" eb="6">
      <t>ニン</t>
    </rPh>
    <phoneticPr fontId="2"/>
  </si>
  <si>
    <t>会計年度任用職員(フルタイム)</t>
    <rPh sb="0" eb="2">
      <t>カイケイ</t>
    </rPh>
    <rPh sb="2" eb="4">
      <t>ネンド</t>
    </rPh>
    <rPh sb="4" eb="6">
      <t>ニンヨウ</t>
    </rPh>
    <rPh sb="6" eb="8">
      <t>ショクイン</t>
    </rPh>
    <phoneticPr fontId="2"/>
  </si>
  <si>
    <t>会計年度任用職員(パートタイム)</t>
    <rPh sb="0" eb="2">
      <t>カイケイ</t>
    </rPh>
    <rPh sb="2" eb="4">
      <t>ネンド</t>
    </rPh>
    <phoneticPr fontId="2"/>
  </si>
  <si>
    <t>準看護師数(人)</t>
    <rPh sb="0" eb="1">
      <t>ジュン</t>
    </rPh>
    <rPh sb="1" eb="4">
      <t>カンゴシ</t>
    </rPh>
    <rPh sb="4" eb="5">
      <t>スウ</t>
    </rPh>
    <rPh sb="6" eb="7">
      <t>ニン</t>
    </rPh>
    <phoneticPr fontId="2"/>
  </si>
  <si>
    <t>看護助手数(人)</t>
    <rPh sb="0" eb="2">
      <t>カンゴ</t>
    </rPh>
    <rPh sb="2" eb="4">
      <t>ジョシュ</t>
    </rPh>
    <rPh sb="4" eb="5">
      <t>スウ</t>
    </rPh>
    <rPh sb="6" eb="7">
      <t>ニン</t>
    </rPh>
    <phoneticPr fontId="2"/>
  </si>
  <si>
    <t>(2)看護部門職員数</t>
    <rPh sb="3" eb="5">
      <t>カンゴ</t>
    </rPh>
    <rPh sb="5" eb="7">
      <t>ブモン</t>
    </rPh>
    <rPh sb="7" eb="9">
      <t>ショクイン</t>
    </rPh>
    <rPh sb="9" eb="10">
      <t>スウ</t>
    </rPh>
    <phoneticPr fontId="2"/>
  </si>
  <si>
    <t>(3)薬剤部門職員数(人)</t>
    <rPh sb="3" eb="5">
      <t>ヤクザイ</t>
    </rPh>
    <rPh sb="5" eb="7">
      <t>ブモン</t>
    </rPh>
    <rPh sb="7" eb="9">
      <t>ショクイン</t>
    </rPh>
    <rPh sb="9" eb="10">
      <t>スウ</t>
    </rPh>
    <rPh sb="11" eb="12">
      <t>ニン</t>
    </rPh>
    <phoneticPr fontId="2"/>
  </si>
  <si>
    <t>(4)事務部門職員数(人)</t>
    <rPh sb="3" eb="5">
      <t>ジム</t>
    </rPh>
    <rPh sb="5" eb="7">
      <t>ブモン</t>
    </rPh>
    <rPh sb="7" eb="9">
      <t>ショクイン</t>
    </rPh>
    <rPh sb="9" eb="10">
      <t>スウ</t>
    </rPh>
    <rPh sb="11" eb="12">
      <t>ニン</t>
    </rPh>
    <phoneticPr fontId="2"/>
  </si>
  <si>
    <t>(5)給食部門職員数(人)</t>
    <rPh sb="3" eb="5">
      <t>キュウショク</t>
    </rPh>
    <rPh sb="5" eb="7">
      <t>ブモン</t>
    </rPh>
    <rPh sb="7" eb="9">
      <t>ショクイン</t>
    </rPh>
    <rPh sb="9" eb="10">
      <t>スウ</t>
    </rPh>
    <rPh sb="11" eb="12">
      <t>ニン</t>
    </rPh>
    <phoneticPr fontId="2"/>
  </si>
  <si>
    <t>(6)放射線部門職員数(人)</t>
    <rPh sb="3" eb="6">
      <t>ホウシャセン</t>
    </rPh>
    <rPh sb="6" eb="8">
      <t>ブモン</t>
    </rPh>
    <rPh sb="8" eb="10">
      <t>ショクイン</t>
    </rPh>
    <rPh sb="10" eb="11">
      <t>スウ</t>
    </rPh>
    <rPh sb="12" eb="13">
      <t>ニン</t>
    </rPh>
    <phoneticPr fontId="2"/>
  </si>
  <si>
    <t>(7)臨床検査部門職員数(人)</t>
    <rPh sb="3" eb="5">
      <t>リンショウ</t>
    </rPh>
    <rPh sb="5" eb="7">
      <t>ケンサ</t>
    </rPh>
    <rPh sb="7" eb="9">
      <t>ブモン</t>
    </rPh>
    <rPh sb="9" eb="11">
      <t>ショクイン</t>
    </rPh>
    <rPh sb="11" eb="12">
      <t>スウ</t>
    </rPh>
    <rPh sb="13" eb="14">
      <t>ニン</t>
    </rPh>
    <phoneticPr fontId="2"/>
  </si>
  <si>
    <t>(8)その他職員数(人)</t>
    <rPh sb="5" eb="6">
      <t>タ</t>
    </rPh>
    <rPh sb="6" eb="8">
      <t>ショクイン</t>
    </rPh>
    <rPh sb="8" eb="9">
      <t>スウ</t>
    </rPh>
    <rPh sb="10" eb="11">
      <t>ニン</t>
    </rPh>
    <phoneticPr fontId="2"/>
  </si>
  <si>
    <t>全職員数(人)</t>
    <rPh sb="0" eb="1">
      <t>ゼン</t>
    </rPh>
    <rPh sb="1" eb="3">
      <t>ショクイン</t>
    </rPh>
    <rPh sb="3" eb="4">
      <t>スウ</t>
    </rPh>
    <rPh sb="5" eb="6">
      <t>ニン</t>
    </rPh>
    <phoneticPr fontId="2"/>
  </si>
  <si>
    <t>８．年　　度　　末　　職　　員　　数　　　　内　　訳</t>
    <rPh sb="2" eb="3">
      <t>ネン</t>
    </rPh>
    <rPh sb="5" eb="6">
      <t>ド</t>
    </rPh>
    <rPh sb="8" eb="9">
      <t>スエ</t>
    </rPh>
    <rPh sb="11" eb="12">
      <t>ショク</t>
    </rPh>
    <rPh sb="14" eb="15">
      <t>イン</t>
    </rPh>
    <rPh sb="17" eb="18">
      <t>スウ</t>
    </rPh>
    <rPh sb="22" eb="23">
      <t>ナイ</t>
    </rPh>
    <rPh sb="25" eb="26">
      <t>ヤク</t>
    </rPh>
    <phoneticPr fontId="2"/>
  </si>
  <si>
    <t>(ｻ)</t>
    <phoneticPr fontId="32"/>
  </si>
  <si>
    <t>新型コロナウィルス感染症に係る減収対策のために発行する資金手当債の利子負担の軽減に要する経費</t>
    <rPh sb="0" eb="2">
      <t>シンガタ</t>
    </rPh>
    <rPh sb="9" eb="11">
      <t>カンセン</t>
    </rPh>
    <rPh sb="11" eb="12">
      <t>ショウ</t>
    </rPh>
    <rPh sb="13" eb="14">
      <t>カカ</t>
    </rPh>
    <rPh sb="15" eb="17">
      <t>ゲンシュウ</t>
    </rPh>
    <rPh sb="17" eb="19">
      <t>タイサク</t>
    </rPh>
    <rPh sb="23" eb="25">
      <t>ハッコウ</t>
    </rPh>
    <rPh sb="27" eb="29">
      <t>シキン</t>
    </rPh>
    <rPh sb="29" eb="31">
      <t>テアテ</t>
    </rPh>
    <rPh sb="31" eb="32">
      <t>サイ</t>
    </rPh>
    <rPh sb="33" eb="35">
      <t>リシ</t>
    </rPh>
    <rPh sb="35" eb="37">
      <t>フタン</t>
    </rPh>
    <rPh sb="38" eb="40">
      <t>ケイゲン</t>
    </rPh>
    <rPh sb="41" eb="42">
      <t>ヨウ</t>
    </rPh>
    <rPh sb="44" eb="46">
      <t>ケイヒ</t>
    </rPh>
    <phoneticPr fontId="32"/>
  </si>
  <si>
    <t>(ｴ)</t>
    <phoneticPr fontId="32"/>
  </si>
  <si>
    <t>不採算地区病院</t>
    <rPh sb="5" eb="7">
      <t>ビョウイン</t>
    </rPh>
    <phoneticPr fontId="32"/>
  </si>
  <si>
    <t>不採算地区中核病院</t>
    <rPh sb="0" eb="3">
      <t>フサイサン</t>
    </rPh>
    <rPh sb="3" eb="5">
      <t>チク</t>
    </rPh>
    <rPh sb="5" eb="7">
      <t>チュウカク</t>
    </rPh>
    <rPh sb="7" eb="9">
      <t>ビョウイン</t>
    </rPh>
    <phoneticPr fontId="32"/>
  </si>
  <si>
    <t>「01行35列及び36列」のうち遠隔医療システム運営費</t>
    <rPh sb="3" eb="4">
      <t>ギョウ</t>
    </rPh>
    <rPh sb="6" eb="7">
      <t>レツ</t>
    </rPh>
    <rPh sb="7" eb="8">
      <t>オヨ</t>
    </rPh>
    <rPh sb="11" eb="12">
      <t>レツ</t>
    </rPh>
    <rPh sb="16" eb="18">
      <t>エンカク</t>
    </rPh>
    <rPh sb="18" eb="20">
      <t>イリョウ</t>
    </rPh>
    <rPh sb="24" eb="27">
      <t>ウンエイヒ</t>
    </rPh>
    <phoneticPr fontId="32"/>
  </si>
  <si>
    <t>「01行53列及び5４列」のうち周産期医療分</t>
    <rPh sb="3" eb="4">
      <t>ギョウ</t>
    </rPh>
    <rPh sb="6" eb="7">
      <t>レツ</t>
    </rPh>
    <rPh sb="7" eb="8">
      <t>オヨ</t>
    </rPh>
    <rPh sb="11" eb="12">
      <t>レツ</t>
    </rPh>
    <phoneticPr fontId="32"/>
  </si>
  <si>
    <t>(ｻ)</t>
    <phoneticPr fontId="2"/>
  </si>
  <si>
    <t>新型コロナウィルス感染症に係る減収対策のために発行する資金手立債の利子軽減に要する経費</t>
    <rPh sb="0" eb="2">
      <t>シンガタ</t>
    </rPh>
    <rPh sb="9" eb="12">
      <t>カンセンショウ</t>
    </rPh>
    <rPh sb="13" eb="14">
      <t>カカ</t>
    </rPh>
    <rPh sb="15" eb="17">
      <t>ゲンシュウ</t>
    </rPh>
    <rPh sb="17" eb="19">
      <t>タイサク</t>
    </rPh>
    <rPh sb="23" eb="25">
      <t>ハッコウ</t>
    </rPh>
    <rPh sb="27" eb="29">
      <t>シキン</t>
    </rPh>
    <rPh sb="29" eb="30">
      <t>テ</t>
    </rPh>
    <rPh sb="30" eb="31">
      <t>タ</t>
    </rPh>
    <rPh sb="31" eb="32">
      <t>サイ</t>
    </rPh>
    <rPh sb="33" eb="35">
      <t>リシ</t>
    </rPh>
    <rPh sb="35" eb="37">
      <t>ケイゲン</t>
    </rPh>
    <rPh sb="38" eb="39">
      <t>ヨウ</t>
    </rPh>
    <rPh sb="41" eb="43">
      <t>ケイヒ</t>
    </rPh>
    <phoneticPr fontId="2"/>
  </si>
  <si>
    <t>(ｴ)</t>
    <phoneticPr fontId="2"/>
  </si>
  <si>
    <t>(ｵ)</t>
    <phoneticPr fontId="2"/>
  </si>
  <si>
    <t>(ｶ)</t>
    <phoneticPr fontId="2"/>
  </si>
  <si>
    <t>(ｷ)</t>
    <phoneticPr fontId="2"/>
  </si>
  <si>
    <t>(ｸ)</t>
    <phoneticPr fontId="2"/>
  </si>
  <si>
    <t>(ｹ)</t>
    <phoneticPr fontId="2"/>
  </si>
  <si>
    <t>(ｺ)</t>
    <phoneticPr fontId="2"/>
  </si>
  <si>
    <t>(ｼ)</t>
    <phoneticPr fontId="2"/>
  </si>
  <si>
    <t>(ｽ)</t>
    <phoneticPr fontId="2"/>
  </si>
  <si>
    <t>不採算地区病院</t>
    <rPh sb="5" eb="7">
      <t>ビョウイン</t>
    </rPh>
    <phoneticPr fontId="2"/>
  </si>
  <si>
    <t>不採算地区中核病院</t>
    <rPh sb="0" eb="3">
      <t>フサイサン</t>
    </rPh>
    <rPh sb="3" eb="5">
      <t>チク</t>
    </rPh>
    <rPh sb="5" eb="7">
      <t>チュウカク</t>
    </rPh>
    <rPh sb="7" eb="9">
      <t>ビョウイン</t>
    </rPh>
    <phoneticPr fontId="2"/>
  </si>
  <si>
    <t>「01行35列及び36列」のうち</t>
    <rPh sb="3" eb="4">
      <t>ギョウ</t>
    </rPh>
    <rPh sb="6" eb="7">
      <t>レツ</t>
    </rPh>
    <rPh sb="7" eb="8">
      <t>オヨ</t>
    </rPh>
    <rPh sb="11" eb="12">
      <t>レツ</t>
    </rPh>
    <phoneticPr fontId="2"/>
  </si>
  <si>
    <t>男鹿みなと
市民病院</t>
    <rPh sb="0" eb="2">
      <t>オガ</t>
    </rPh>
    <rPh sb="6" eb="8">
      <t>シミン</t>
    </rPh>
    <rPh sb="8" eb="10">
      <t>ビョウイン</t>
    </rPh>
    <phoneticPr fontId="2"/>
  </si>
  <si>
    <t>員</t>
    <rPh sb="0" eb="1">
      <t>イン</t>
    </rPh>
    <phoneticPr fontId="2"/>
  </si>
  <si>
    <t>３．職　員　数　内　訳</t>
    <rPh sb="2" eb="3">
      <t>ショク</t>
    </rPh>
    <rPh sb="4" eb="5">
      <t>イン</t>
    </rPh>
    <rPh sb="6" eb="7">
      <t>スウ</t>
    </rPh>
    <rPh sb="8" eb="9">
      <t>ナイ</t>
    </rPh>
    <rPh sb="10" eb="11">
      <t>ヤク</t>
    </rPh>
    <phoneticPr fontId="2"/>
  </si>
  <si>
    <t>01行60列のうち</t>
    <rPh sb="2" eb="3">
      <t>ギョウ</t>
    </rPh>
    <rPh sb="5" eb="6">
      <t>レツ</t>
    </rPh>
    <phoneticPr fontId="32"/>
  </si>
  <si>
    <t>特別減収対策企業債</t>
    <rPh sb="0" eb="2">
      <t>トクベツ</t>
    </rPh>
    <rPh sb="2" eb="4">
      <t>ゲンシュウ</t>
    </rPh>
    <rPh sb="4" eb="6">
      <t>タイサク</t>
    </rPh>
    <rPh sb="6" eb="9">
      <t>キギョウサイ</t>
    </rPh>
    <phoneticPr fontId="32"/>
  </si>
  <si>
    <t>01行60列のうち</t>
    <rPh sb="2" eb="3">
      <t>ギョウ</t>
    </rPh>
    <rPh sb="5" eb="6">
      <t>レツ</t>
    </rPh>
    <phoneticPr fontId="2"/>
  </si>
  <si>
    <t>特別減収対策企業債</t>
    <rPh sb="0" eb="2">
      <t>トクベツ</t>
    </rPh>
    <rPh sb="2" eb="4">
      <t>ゲンシュウ</t>
    </rPh>
    <rPh sb="4" eb="6">
      <t>タイサク</t>
    </rPh>
    <rPh sb="6" eb="9">
      <t>キギョウサイ</t>
    </rPh>
    <phoneticPr fontId="2"/>
  </si>
  <si>
    <t>01行01列のうち</t>
    <rPh sb="2" eb="3">
      <t>ギョウ</t>
    </rPh>
    <rPh sb="5" eb="6">
      <t>レツ</t>
    </rPh>
    <phoneticPr fontId="32"/>
  </si>
  <si>
    <t>01行18列のうち</t>
    <rPh sb="2" eb="3">
      <t>ギョウ</t>
    </rPh>
    <rPh sb="5" eb="6">
      <t>レツ</t>
    </rPh>
    <phoneticPr fontId="32"/>
  </si>
  <si>
    <t>会計年度任用職員(フルタイム)</t>
    <rPh sb="0" eb="2">
      <t>カイケイ</t>
    </rPh>
    <rPh sb="2" eb="4">
      <t>ネンド</t>
    </rPh>
    <rPh sb="4" eb="6">
      <t>ニンヨウ</t>
    </rPh>
    <rPh sb="6" eb="8">
      <t>ショクイン</t>
    </rPh>
    <phoneticPr fontId="32"/>
  </si>
  <si>
    <t>会計年度任用職員(パートタイム)</t>
    <rPh sb="0" eb="2">
      <t>カイケイ</t>
    </rPh>
    <rPh sb="2" eb="4">
      <t>ネンド</t>
    </rPh>
    <rPh sb="4" eb="6">
      <t>ニンヨウ</t>
    </rPh>
    <rPh sb="6" eb="8">
      <t>ショクイン</t>
    </rPh>
    <phoneticPr fontId="32"/>
  </si>
  <si>
    <t>01行01列のうち</t>
    <rPh sb="2" eb="3">
      <t>ギョウ</t>
    </rPh>
    <rPh sb="5" eb="6">
      <t>レツ</t>
    </rPh>
    <phoneticPr fontId="2"/>
  </si>
  <si>
    <t>特別減収対策債</t>
    <rPh sb="0" eb="2">
      <t>トクベツ</t>
    </rPh>
    <rPh sb="2" eb="4">
      <t>ゲンシュウ</t>
    </rPh>
    <rPh sb="4" eb="6">
      <t>タイサク</t>
    </rPh>
    <rPh sb="6" eb="7">
      <t>サイ</t>
    </rPh>
    <phoneticPr fontId="2"/>
  </si>
  <si>
    <t>01行18列のうち</t>
    <rPh sb="2" eb="3">
      <t>ギョウ</t>
    </rPh>
    <rPh sb="5" eb="6">
      <t>レツ</t>
    </rPh>
    <phoneticPr fontId="2"/>
  </si>
  <si>
    <t>会計年度任用職員(パートタイム)</t>
    <rPh sb="0" eb="2">
      <t>カイケイ</t>
    </rPh>
    <rPh sb="2" eb="4">
      <t>ネンド</t>
    </rPh>
    <rPh sb="4" eb="6">
      <t>ニンヨウ</t>
    </rPh>
    <rPh sb="6" eb="8">
      <t>ショクイン</t>
    </rPh>
    <phoneticPr fontId="2"/>
  </si>
  <si>
    <t>計</t>
    <rPh sb="0" eb="1">
      <t>ケイ</t>
    </rPh>
    <phoneticPr fontId="81"/>
  </si>
  <si>
    <t>「01行53列及び54列」のうち周産期医療分</t>
    <rPh sb="3" eb="4">
      <t>ギョウ</t>
    </rPh>
    <rPh sb="6" eb="7">
      <t>レツ</t>
    </rPh>
    <rPh sb="7" eb="8">
      <t>オヨ</t>
    </rPh>
    <rPh sb="11" eb="12">
      <t>レツ</t>
    </rPh>
    <phoneticPr fontId="2"/>
  </si>
  <si>
    <t>○</t>
    <phoneticPr fontId="2"/>
  </si>
  <si>
    <t>⑦　職種別給与に関する調　（２５表の２）</t>
    <phoneticPr fontId="81"/>
  </si>
  <si>
    <t>1.</t>
    <phoneticPr fontId="2"/>
  </si>
  <si>
    <t>12.</t>
    <phoneticPr fontId="2"/>
  </si>
  <si>
    <t>職　員　給　与　費　う　ち</t>
    <rPh sb="0" eb="1">
      <t>ショク</t>
    </rPh>
    <rPh sb="2" eb="3">
      <t>イン</t>
    </rPh>
    <rPh sb="4" eb="5">
      <t>キュウ</t>
    </rPh>
    <rPh sb="6" eb="7">
      <t>ヨ</t>
    </rPh>
    <rPh sb="8" eb="9">
      <t>ヒ</t>
    </rPh>
    <phoneticPr fontId="2"/>
  </si>
  <si>
    <t>給　与　に　関　す　る　調　内　容</t>
    <rPh sb="0" eb="1">
      <t>キュウ</t>
    </rPh>
    <rPh sb="2" eb="3">
      <t>ヨ</t>
    </rPh>
    <rPh sb="6" eb="7">
      <t>カン</t>
    </rPh>
    <rPh sb="12" eb="13">
      <t>シラ</t>
    </rPh>
    <rPh sb="14" eb="15">
      <t>ナイ</t>
    </rPh>
    <rPh sb="16" eb="17">
      <t>カタチ</t>
    </rPh>
    <phoneticPr fontId="2"/>
  </si>
  <si>
    <t>給　与　に　関　す　る　調</t>
    <rPh sb="0" eb="1">
      <t>キュウ</t>
    </rPh>
    <rPh sb="2" eb="3">
      <t>ヨ</t>
    </rPh>
    <rPh sb="6" eb="7">
      <t>カン</t>
    </rPh>
    <rPh sb="12" eb="13">
      <t>シラ</t>
    </rPh>
    <phoneticPr fontId="2"/>
  </si>
  <si>
    <t>延経験年数（年）</t>
    <rPh sb="0" eb="1">
      <t>ノ</t>
    </rPh>
    <rPh sb="1" eb="2">
      <t>ヘ</t>
    </rPh>
    <rPh sb="2" eb="3">
      <t>ゲン</t>
    </rPh>
    <rPh sb="3" eb="4">
      <t>トシ</t>
    </rPh>
    <rPh sb="4" eb="5">
      <t>カズ</t>
    </rPh>
    <rPh sb="6" eb="7">
      <t>ネン</t>
    </rPh>
    <phoneticPr fontId="2"/>
  </si>
  <si>
    <t>延年齢（歳）</t>
    <rPh sb="0" eb="1">
      <t>ノ</t>
    </rPh>
    <rPh sb="1" eb="2">
      <t>トシ</t>
    </rPh>
    <rPh sb="2" eb="3">
      <t>トシ</t>
    </rPh>
    <rPh sb="4" eb="5">
      <t>サイ</t>
    </rPh>
    <phoneticPr fontId="2"/>
  </si>
  <si>
    <t>(7)</t>
    <phoneticPr fontId="81"/>
  </si>
  <si>
    <t>①　施設及び業務概況に関する調　</t>
    <phoneticPr fontId="2"/>
  </si>
  <si>
    <t>（０９表　その１）</t>
    <phoneticPr fontId="2"/>
  </si>
  <si>
    <t>①　施設及び業務概況に関する調</t>
    <phoneticPr fontId="2"/>
  </si>
  <si>
    <t>　（０９表　その２）</t>
    <phoneticPr fontId="2"/>
  </si>
  <si>
    <t>「02行31列」のうち、国の補正
予算等に基づく事業に係る繰入</t>
    <rPh sb="12" eb="13">
      <t>クニ</t>
    </rPh>
    <rPh sb="14" eb="16">
      <t>ホセイ</t>
    </rPh>
    <rPh sb="17" eb="19">
      <t>ヨサン</t>
    </rPh>
    <phoneticPr fontId="2"/>
  </si>
  <si>
    <t>⑤　資本的収支に関する調</t>
    <phoneticPr fontId="2"/>
  </si>
  <si>
    <t>　（２３表の２）</t>
    <phoneticPr fontId="2"/>
  </si>
  <si>
    <t>介護
サービス</t>
    <rPh sb="0" eb="2">
      <t>カイゴ</t>
    </rPh>
    <phoneticPr fontId="2"/>
  </si>
  <si>
    <t>05
指定訪問看護ステーション</t>
    <rPh sb="3" eb="5">
      <t>シテイ</t>
    </rPh>
    <rPh sb="5" eb="7">
      <t>ホウモン</t>
    </rPh>
    <rPh sb="7" eb="9">
      <t>カンゴ</t>
    </rPh>
    <phoneticPr fontId="2"/>
  </si>
  <si>
    <t>01
指定介護老人福祉施設</t>
    <rPh sb="3" eb="5">
      <t>シテイ</t>
    </rPh>
    <rPh sb="5" eb="7">
      <t>カイゴ</t>
    </rPh>
    <rPh sb="7" eb="9">
      <t>ロウジン</t>
    </rPh>
    <rPh sb="9" eb="11">
      <t>フクシ</t>
    </rPh>
    <rPh sb="11" eb="13">
      <t>シセツ</t>
    </rPh>
    <phoneticPr fontId="2"/>
  </si>
  <si>
    <t>02
介護老人保健施設</t>
    <rPh sb="3" eb="5">
      <t>カイゴ</t>
    </rPh>
    <rPh sb="5" eb="7">
      <t>ロウジン</t>
    </rPh>
    <rPh sb="7" eb="9">
      <t>ホケン</t>
    </rPh>
    <rPh sb="9" eb="11">
      <t>シセツ</t>
    </rPh>
    <phoneticPr fontId="2"/>
  </si>
  <si>
    <t>03
老人短期入所施設</t>
    <rPh sb="3" eb="5">
      <t>ロウジン</t>
    </rPh>
    <rPh sb="5" eb="7">
      <t>タンキ</t>
    </rPh>
    <rPh sb="7" eb="9">
      <t>ニュウショ</t>
    </rPh>
    <rPh sb="9" eb="11">
      <t>シセツ</t>
    </rPh>
    <phoneticPr fontId="2"/>
  </si>
  <si>
    <t>04
老人デイサービスセンター</t>
    <rPh sb="3" eb="5">
      <t>ロウジン</t>
    </rPh>
    <phoneticPr fontId="2"/>
  </si>
  <si>
    <t>06
介護医療院</t>
    <rPh sb="3" eb="5">
      <t>カイゴ</t>
    </rPh>
    <rPh sb="5" eb="7">
      <t>イリョウ</t>
    </rPh>
    <rPh sb="7" eb="8">
      <t>イン</t>
    </rPh>
    <phoneticPr fontId="2"/>
  </si>
  <si>
    <t>特殊勤務
手当</t>
    <rPh sb="0" eb="2">
      <t>トクシュ</t>
    </rPh>
    <rPh sb="2" eb="4">
      <t>キンム</t>
    </rPh>
    <rPh sb="5" eb="7">
      <t>テアテ</t>
    </rPh>
    <phoneticPr fontId="2"/>
  </si>
  <si>
    <t>期末勤勉
手当</t>
    <rPh sb="0" eb="2">
      <t>キマツ</t>
    </rPh>
    <rPh sb="2" eb="4">
      <t>キンベン</t>
    </rPh>
    <rPh sb="5" eb="7">
      <t>テアテ</t>
    </rPh>
    <phoneticPr fontId="2"/>
  </si>
  <si>
    <t>年間延職員数
（人）</t>
    <rPh sb="0" eb="2">
      <t>ネンカン</t>
    </rPh>
    <rPh sb="2" eb="3">
      <t>ノ</t>
    </rPh>
    <rPh sb="3" eb="5">
      <t>ショクイン</t>
    </rPh>
    <rPh sb="5" eb="6">
      <t>スウ</t>
    </rPh>
    <rPh sb="8" eb="9">
      <t>ニン</t>
    </rPh>
    <phoneticPr fontId="2"/>
  </si>
  <si>
    <t>年度末職員数
（人）</t>
    <rPh sb="0" eb="3">
      <t>ネンドマツ</t>
    </rPh>
    <rPh sb="3" eb="5">
      <t>ショクイン</t>
    </rPh>
    <rPh sb="5" eb="6">
      <t>スウ</t>
    </rPh>
    <rPh sb="8" eb="9">
      <t>ニン</t>
    </rPh>
    <phoneticPr fontId="2"/>
  </si>
  <si>
    <t>時間外勤務
手当</t>
    <rPh sb="0" eb="3">
      <t>ジカンガイ</t>
    </rPh>
    <rPh sb="3" eb="5">
      <t>キンム</t>
    </rPh>
    <rPh sb="6" eb="8">
      <t>テアテ</t>
    </rPh>
    <phoneticPr fontId="2"/>
  </si>
  <si>
    <t>⑤　資本的収支に関する調　</t>
    <phoneticPr fontId="2"/>
  </si>
  <si>
    <t xml:space="preserve">団体名 </t>
    <phoneticPr fontId="2"/>
  </si>
  <si>
    <t>報酬</t>
  </si>
  <si>
    <t>(3)</t>
    <phoneticPr fontId="26"/>
  </si>
  <si>
    <t>繰延運営権対価</t>
    <rPh sb="0" eb="2">
      <t>クリノベ</t>
    </rPh>
    <rPh sb="2" eb="4">
      <t>ウンエイ</t>
    </rPh>
    <rPh sb="4" eb="5">
      <t>ケン</t>
    </rPh>
    <rPh sb="5" eb="7">
      <t>タイカ</t>
    </rPh>
    <phoneticPr fontId="26"/>
  </si>
  <si>
    <t>(4)</t>
    <phoneticPr fontId="26"/>
  </si>
  <si>
    <t>繰延収益化累計額</t>
    <rPh sb="0" eb="2">
      <t>クリノベ</t>
    </rPh>
    <rPh sb="2" eb="5">
      <t>シュウエキカ</t>
    </rPh>
    <rPh sb="5" eb="7">
      <t>ルイケイ</t>
    </rPh>
    <rPh sb="7" eb="8">
      <t>ガク</t>
    </rPh>
    <phoneticPr fontId="26"/>
  </si>
  <si>
    <t>(△)</t>
    <phoneticPr fontId="26"/>
  </si>
  <si>
    <t>(5)</t>
    <phoneticPr fontId="26"/>
  </si>
  <si>
    <t>運営権者更新投資</t>
    <rPh sb="0" eb="2">
      <t>ウンエイ</t>
    </rPh>
    <rPh sb="2" eb="4">
      <t>ケンシャ</t>
    </rPh>
    <rPh sb="4" eb="6">
      <t>コウシン</t>
    </rPh>
    <rPh sb="6" eb="8">
      <t>トウシ</t>
    </rPh>
    <phoneticPr fontId="26"/>
  </si>
  <si>
    <t>(6)</t>
    <phoneticPr fontId="26"/>
  </si>
  <si>
    <t>運営権者更新投資収益化累計額</t>
    <rPh sb="0" eb="2">
      <t>ウンエイ</t>
    </rPh>
    <rPh sb="2" eb="4">
      <t>ケンシャ</t>
    </rPh>
    <rPh sb="8" eb="11">
      <t>シュウエキカ</t>
    </rPh>
    <rPh sb="11" eb="14">
      <t>ルイケイガク</t>
    </rPh>
    <phoneticPr fontId="26"/>
  </si>
  <si>
    <t>(△）</t>
    <phoneticPr fontId="26"/>
  </si>
  <si>
    <t>5(2)</t>
    <phoneticPr fontId="2"/>
  </si>
  <si>
    <t>医療機能等</t>
    <rPh sb="0" eb="2">
      <t>イリョウ</t>
    </rPh>
    <rPh sb="2" eb="4">
      <t>キノウ</t>
    </rPh>
    <rPh sb="4" eb="5">
      <t>トウ</t>
    </rPh>
    <phoneticPr fontId="2"/>
  </si>
  <si>
    <t>ア</t>
    <phoneticPr fontId="2"/>
  </si>
  <si>
    <t>高度急性期病床</t>
    <rPh sb="0" eb="2">
      <t>コウド</t>
    </rPh>
    <rPh sb="2" eb="5">
      <t>キュウセイキ</t>
    </rPh>
    <rPh sb="5" eb="7">
      <t>ビョウショウ</t>
    </rPh>
    <phoneticPr fontId="2"/>
  </si>
  <si>
    <t>イ</t>
    <phoneticPr fontId="2"/>
  </si>
  <si>
    <t>急性期病床</t>
    <rPh sb="0" eb="3">
      <t>キュウセイキ</t>
    </rPh>
    <rPh sb="3" eb="5">
      <t>ビョウショウ</t>
    </rPh>
    <phoneticPr fontId="2"/>
  </si>
  <si>
    <t>ウ</t>
    <phoneticPr fontId="2"/>
  </si>
  <si>
    <t>回復期病床</t>
    <rPh sb="0" eb="3">
      <t>カイフクキ</t>
    </rPh>
    <rPh sb="3" eb="5">
      <t>ビョウショウ</t>
    </rPh>
    <phoneticPr fontId="2"/>
  </si>
  <si>
    <t>エ</t>
    <phoneticPr fontId="2"/>
  </si>
  <si>
    <t>慢性期病床</t>
    <rPh sb="0" eb="3">
      <t>マンセイキ</t>
    </rPh>
    <rPh sb="3" eb="5">
      <t>ビョウショウ</t>
    </rPh>
    <phoneticPr fontId="2"/>
  </si>
  <si>
    <t>オ</t>
    <phoneticPr fontId="2"/>
  </si>
  <si>
    <t>繰延運営権対価収益</t>
    <rPh sb="0" eb="2">
      <t>クリノベ</t>
    </rPh>
    <rPh sb="2" eb="5">
      <t>ウンエイケン</t>
    </rPh>
    <rPh sb="5" eb="7">
      <t>タイカ</t>
    </rPh>
    <rPh sb="7" eb="9">
      <t>シュウエキ</t>
    </rPh>
    <phoneticPr fontId="2"/>
  </si>
  <si>
    <t>運営権者更新投資収益</t>
    <rPh sb="0" eb="2">
      <t>ウンエイ</t>
    </rPh>
    <rPh sb="2" eb="4">
      <t>ケンシャ</t>
    </rPh>
    <rPh sb="4" eb="6">
      <t>コウシン</t>
    </rPh>
    <rPh sb="6" eb="8">
      <t>トウシ</t>
    </rPh>
    <rPh sb="8" eb="10">
      <t>シュウエキ</t>
    </rPh>
    <phoneticPr fontId="2"/>
  </si>
  <si>
    <t>（１）</t>
    <phoneticPr fontId="2"/>
  </si>
  <si>
    <t>最大使用病床数(一般)
（4.1～3.31）</t>
    <rPh sb="0" eb="1">
      <t>サイダイ</t>
    </rPh>
    <rPh sb="1" eb="3">
      <t>シヨウ</t>
    </rPh>
    <rPh sb="3" eb="5">
      <t>ビョウショウ</t>
    </rPh>
    <rPh sb="5" eb="6">
      <t>スウ</t>
    </rPh>
    <rPh sb="7" eb="9">
      <t>イッパン</t>
    </rPh>
    <phoneticPr fontId="2"/>
  </si>
  <si>
    <t>（２）</t>
    <phoneticPr fontId="2"/>
  </si>
  <si>
    <t>最大使用病床数(療養)
（4.1～3.31）</t>
    <rPh sb="0" eb="1">
      <t>サイダイ</t>
    </rPh>
    <rPh sb="1" eb="3">
      <t>シヨウ</t>
    </rPh>
    <rPh sb="3" eb="5">
      <t>ビョウショウ</t>
    </rPh>
    <rPh sb="5" eb="6">
      <t>スウ</t>
    </rPh>
    <rPh sb="8" eb="10">
      <t>リョウヨウ</t>
    </rPh>
    <phoneticPr fontId="2"/>
  </si>
  <si>
    <t>計（１）＋（２）</t>
    <phoneticPr fontId="2"/>
  </si>
  <si>
    <t>施設最大使用病床数
（4.1～3.31）</t>
    <rPh sb="0" eb="1">
      <t>シセツ</t>
    </rPh>
    <rPh sb="1" eb="3">
      <t>サイダイ</t>
    </rPh>
    <rPh sb="3" eb="5">
      <t>シヨウ</t>
    </rPh>
    <rPh sb="5" eb="7">
      <t>ビョウショウ</t>
    </rPh>
    <rPh sb="7" eb="8">
      <t>スウ</t>
    </rPh>
    <phoneticPr fontId="2"/>
  </si>
  <si>
    <t>(1)</t>
    <phoneticPr fontId="2"/>
  </si>
  <si>
    <t>年用</t>
    <rPh sb="1" eb="2">
      <t>ヨウ</t>
    </rPh>
    <phoneticPr fontId="2"/>
  </si>
  <si>
    <t>延病</t>
    <rPh sb="1" eb="2">
      <t>ビョウ</t>
    </rPh>
    <phoneticPr fontId="2"/>
  </si>
  <si>
    <t>最床</t>
    <rPh sb="0" eb="1">
      <t>サイ</t>
    </rPh>
    <rPh sb="1" eb="2">
      <t>ユカ</t>
    </rPh>
    <phoneticPr fontId="2"/>
  </si>
  <si>
    <t>大数</t>
    <rPh sb="0" eb="1">
      <t>ダイ</t>
    </rPh>
    <rPh sb="1" eb="2">
      <t>スウ</t>
    </rPh>
    <phoneticPr fontId="2"/>
  </si>
  <si>
    <t>使　</t>
    <rPh sb="0" eb="1">
      <t>シ</t>
    </rPh>
    <phoneticPr fontId="2"/>
  </si>
  <si>
    <t>　（２３表の１）</t>
    <phoneticPr fontId="2"/>
  </si>
  <si>
    <t>○</t>
  </si>
  <si>
    <t>有</t>
    <rPh sb="0" eb="1">
      <t>ユウ</t>
    </rPh>
    <phoneticPr fontId="2"/>
  </si>
  <si>
    <t>時間外
勤務手当</t>
    <rPh sb="0" eb="3">
      <t>ジカンガイ</t>
    </rPh>
    <rPh sb="4" eb="6">
      <t>キンム</t>
    </rPh>
    <rPh sb="6" eb="7">
      <t>テ</t>
    </rPh>
    <rPh sb="7" eb="8">
      <t>ア</t>
    </rPh>
    <phoneticPr fontId="81"/>
  </si>
  <si>
    <t>⑧　経営分析に関する調（一）（２７表の２）</t>
    <rPh sb="12" eb="13">
      <t>イチ</t>
    </rPh>
    <rPh sb="17" eb="18">
      <t>ヒョウ</t>
    </rPh>
    <phoneticPr fontId="2"/>
  </si>
  <si>
    <t>⑦　職種別給与に関する調（２５表の１）</t>
    <phoneticPr fontId="2"/>
  </si>
  <si>
    <t>無</t>
    <rPh sb="0" eb="1">
      <t>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</si>
</sst>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76" formatCode="&quot;¥&quot;#,##0_);[Red]\(&quot;¥&quot;#,##0\)"/>
    <numFmt numFmtId="177" formatCode="#,###.0;&quot;△&quot;#,###.0"/>
    <numFmt numFmtId="178" formatCode="#,##0.00000000000\ ;&quot;△&quot;\ #,##0.00000000000\ "/>
    <numFmt numFmtId="179" formatCode="#,##0.000\ ;&quot;△&quot;\ #,##0.000\ "/>
    <numFmt numFmtId="180" formatCode="#,##0.0\ ;&quot;△&quot;\ #,##0.0\ "/>
    <numFmt numFmtId="181" formatCode="#,##0\ ;&quot;△ &quot;#,##0\ "/>
    <numFmt numFmtId="182" formatCode="#,##0\ ;&quot;△&quot;\ #,##0\ "/>
    <numFmt numFmtId="183" formatCode="#,##0_ "/>
    <numFmt numFmtId="184" formatCode="#,##0_);[Red]\(#,##0\)"/>
    <numFmt numFmtId="185" formatCode="0.0_);[Red]\(0.0\)"/>
    <numFmt numFmtId="186" formatCode="0_);[Red]\(0\)"/>
  </numFmts>
  <fonts count="114">
    <font>
      <sz val="10"/>
      <color indexed="8"/>
      <name val="ＭＳ 明朝"/>
      <family val="1"/>
    </font>
    <font>
      <sz val="10"/>
      <name val="ＭＳ 明朝"/>
      <family val="1"/>
    </font>
    <font>
      <sz val="6"/>
      <name val="ＭＳ Ｐ明朝"/>
      <family val="1"/>
    </font>
    <font>
      <sz val="10"/>
      <color theme="1"/>
      <name val="ＭＳ ゴシック"/>
      <family val="3"/>
    </font>
    <font>
      <b/>
      <sz val="10"/>
      <color theme="1"/>
      <name val="ＭＳ ゴシック"/>
      <family val="3"/>
    </font>
    <font>
      <b/>
      <i/>
      <sz val="10"/>
      <color theme="1"/>
      <name val="ＭＳ ゴシック"/>
      <family val="3"/>
    </font>
    <font>
      <b/>
      <sz val="16"/>
      <color theme="1"/>
      <name val="ＭＳ ゴシック"/>
      <family val="3"/>
    </font>
    <font>
      <b/>
      <u/>
      <sz val="12"/>
      <color theme="1"/>
      <name val="ＭＳ ゴシック"/>
      <family val="3"/>
    </font>
    <font>
      <sz val="14"/>
      <color theme="1"/>
      <name val="ＭＳ ゴシック"/>
      <family val="3"/>
    </font>
    <font>
      <sz val="11"/>
      <color theme="1"/>
      <name val="ＭＳ ゴシック"/>
      <family val="3"/>
    </font>
    <font>
      <sz val="12"/>
      <color theme="1"/>
      <name val="ＭＳ ゴシック"/>
      <family val="3"/>
    </font>
    <font>
      <b/>
      <u/>
      <sz val="14"/>
      <color theme="1"/>
      <name val="ＭＳ ゴシック"/>
      <family val="3"/>
    </font>
    <font>
      <b/>
      <i/>
      <sz val="11"/>
      <color theme="1"/>
      <name val="ＭＳ ゴシック"/>
      <family val="3"/>
    </font>
    <font>
      <sz val="9"/>
      <color theme="1"/>
      <name val="ＭＳ ゴシック"/>
      <family val="3"/>
    </font>
    <font>
      <sz val="10"/>
      <color rgb="FFFF0000"/>
      <name val="ＭＳ ゴシック"/>
      <family val="3"/>
    </font>
    <font>
      <sz val="16"/>
      <color theme="1"/>
      <name val="ＭＳ ゴシック"/>
      <family val="3"/>
    </font>
    <font>
      <sz val="10"/>
      <color indexed="8"/>
      <name val="ＭＳ ゴシック"/>
      <family val="3"/>
    </font>
    <font>
      <sz val="6"/>
      <color theme="1"/>
      <name val="ＭＳ ゴシック"/>
      <family val="3"/>
    </font>
    <font>
      <sz val="8"/>
      <color theme="1"/>
      <name val="ＭＳ ゴシック"/>
      <family val="3"/>
    </font>
    <font>
      <b/>
      <i/>
      <sz val="8"/>
      <color theme="1"/>
      <name val="ＭＳ ゴシック"/>
      <family val="3"/>
    </font>
    <font>
      <b/>
      <i/>
      <sz val="10"/>
      <name val="Arial"/>
      <family val="2"/>
    </font>
    <font>
      <b/>
      <i/>
      <sz val="6"/>
      <color theme="1"/>
      <name val="ＭＳ ゴシック"/>
      <family val="3"/>
    </font>
    <font>
      <sz val="10"/>
      <name val="ＭＳ ゴシック"/>
      <family val="3"/>
    </font>
    <font>
      <b/>
      <i/>
      <sz val="12"/>
      <color theme="1"/>
      <name val="ＭＳ ゴシック"/>
      <family val="3"/>
    </font>
    <font>
      <sz val="9.5"/>
      <color theme="1"/>
      <name val="ＭＳ ゴシック"/>
      <family val="3"/>
    </font>
    <font>
      <b/>
      <i/>
      <sz val="9"/>
      <color theme="1"/>
      <name val="ＭＳ ゴシック"/>
      <family val="3"/>
    </font>
    <font>
      <sz val="12"/>
      <name val="ＭＳ ゴシック"/>
      <family val="3"/>
    </font>
    <font>
      <b/>
      <i/>
      <sz val="10"/>
      <color theme="1"/>
      <name val="Arial"/>
      <family val="2"/>
    </font>
    <font>
      <i/>
      <sz val="10"/>
      <color theme="1"/>
      <name val="ＭＳ ゴシック"/>
      <family val="3"/>
    </font>
    <font>
      <b/>
      <sz val="14"/>
      <color theme="1"/>
      <name val="ＭＳ ゴシック"/>
      <family val="3"/>
    </font>
    <font>
      <sz val="8.5"/>
      <color theme="1"/>
      <name val="ＭＳ ゴシック"/>
      <family val="3"/>
    </font>
    <font>
      <b/>
      <i/>
      <sz val="8.5"/>
      <color theme="1"/>
      <name val="ＭＳ ゴシック"/>
      <family val="3"/>
    </font>
    <font>
      <sz val="6"/>
      <name val="ＭＳ 明朝"/>
      <family val="1"/>
    </font>
    <font>
      <sz val="10"/>
      <name val="ＭＳ ゴシック"/>
      <family val="3"/>
    </font>
    <font>
      <sz val="10"/>
      <color rgb="FFFF0000"/>
      <name val="ＭＳ ゴシック"/>
      <family val="3"/>
    </font>
    <font>
      <sz val="11"/>
      <name val="ＭＳ ゴシック"/>
      <family val="3"/>
    </font>
    <font>
      <sz val="11"/>
      <name val="ＭＳ ゴシック"/>
      <family val="3"/>
    </font>
    <font>
      <sz val="10"/>
      <name val="ＭＳ 明朝"/>
      <family val="1"/>
    </font>
    <font>
      <b/>
      <i/>
      <sz val="9"/>
      <color theme="1"/>
      <name val="Arial"/>
      <family val="2"/>
    </font>
    <font>
      <sz val="12"/>
      <color rgb="FFFF0000"/>
      <name val="ＭＳ ゴシック"/>
      <family val="3"/>
    </font>
    <font>
      <sz val="11"/>
      <color rgb="FFFF0000"/>
      <name val="ＭＳ ゴシック"/>
      <family val="3"/>
    </font>
    <font>
      <sz val="8"/>
      <color theme="1"/>
      <name val="ＭＳ Ｐゴシック"/>
      <family val="3"/>
    </font>
    <font>
      <sz val="8"/>
      <color theme="1"/>
      <name val="Arial"/>
      <family val="2"/>
    </font>
    <font>
      <sz val="7.5"/>
      <color theme="1"/>
      <name val="ＭＳ ゴシック"/>
      <family val="3"/>
    </font>
    <font>
      <b/>
      <i/>
      <sz val="12"/>
      <color theme="1"/>
      <name val="Arial"/>
      <family val="2"/>
    </font>
    <font>
      <b/>
      <i/>
      <sz val="11"/>
      <color theme="1"/>
      <name val="Arial"/>
      <family val="2"/>
    </font>
    <font>
      <sz val="10"/>
      <color theme="1"/>
      <name val="ＭＳ Ｐゴシック"/>
      <family val="3"/>
    </font>
    <font>
      <b/>
      <i/>
      <sz val="8"/>
      <color theme="1"/>
      <name val="Arial"/>
      <family val="2"/>
    </font>
    <font>
      <sz val="10"/>
      <color theme="1"/>
      <name val="ＭＳ 明朝"/>
      <family val="1"/>
    </font>
    <font>
      <sz val="12"/>
      <color theme="1"/>
      <name val="ＭＳ Ｐゴシック"/>
      <family val="3"/>
    </font>
    <font>
      <sz val="14"/>
      <name val="ＭＳ ゴシック"/>
      <family val="3"/>
    </font>
    <font>
      <sz val="6"/>
      <name val="ＭＳ ゴシック"/>
      <family val="3"/>
    </font>
    <font>
      <b/>
      <i/>
      <sz val="10"/>
      <name val="ＭＳ ゴシック"/>
      <family val="3"/>
    </font>
    <font>
      <sz val="8"/>
      <name val="ＭＳ ゴシック"/>
      <family val="3"/>
    </font>
    <font>
      <sz val="10"/>
      <name val="ＭＳ Ｐゴシック"/>
      <family val="3"/>
    </font>
    <font>
      <sz val="16"/>
      <color indexed="8"/>
      <name val="ＭＳ ゴシック"/>
      <family val="3"/>
    </font>
    <font>
      <sz val="16"/>
      <name val="ＭＳ ゴシック"/>
      <family val="3"/>
    </font>
    <font>
      <sz val="12"/>
      <name val="ＪＳゴシック"/>
      <family val="3"/>
    </font>
    <font>
      <b/>
      <i/>
      <sz val="16"/>
      <name val="ＭＳ ゴシック"/>
      <family val="3"/>
    </font>
    <font>
      <sz val="12"/>
      <color indexed="8"/>
      <name val="ＭＳ ゴシック"/>
      <family val="3"/>
    </font>
    <font>
      <sz val="14"/>
      <color indexed="8"/>
      <name val="ＭＳ Ｐゴシック"/>
      <family val="3"/>
    </font>
    <font>
      <sz val="14"/>
      <color indexed="8"/>
      <name val="ＭＳ 明朝"/>
      <family val="1"/>
    </font>
    <font>
      <sz val="10"/>
      <name val="Arial"/>
      <family val="2"/>
    </font>
    <font>
      <sz val="10"/>
      <color indexed="8"/>
      <name val="ＭＳ ゴシック"/>
      <family val="3"/>
      <charset val="128"/>
    </font>
    <font>
      <sz val="9"/>
      <color indexed="8"/>
      <name val="ＭＳ ゴシック"/>
      <family val="3"/>
      <charset val="128"/>
    </font>
    <font>
      <vertAlign val="superscript"/>
      <sz val="10"/>
      <color theme="1"/>
      <name val="ＭＳ ゴシック"/>
      <family val="3"/>
      <charset val="128"/>
    </font>
    <font>
      <sz val="10"/>
      <color theme="1"/>
      <name val="ＭＳ ゴシック"/>
      <family val="3"/>
      <charset val="128"/>
    </font>
    <font>
      <sz val="9"/>
      <color theme="1"/>
      <name val="ＭＳ ゴシック"/>
      <family val="3"/>
      <charset val="128"/>
    </font>
    <font>
      <sz val="6"/>
      <color theme="1"/>
      <name val="ＭＳ ゴシック"/>
      <family val="3"/>
      <charset val="128"/>
    </font>
    <font>
      <sz val="8"/>
      <color theme="1"/>
      <name val="ＭＳ ゴシック"/>
      <family val="3"/>
      <charset val="128"/>
    </font>
    <font>
      <sz val="10"/>
      <color rgb="FFFF0000"/>
      <name val="ＭＳ Ｐゴシック"/>
      <family val="3"/>
      <charset val="128"/>
    </font>
    <font>
      <sz val="11"/>
      <color rgb="FFFF0000"/>
      <name val="ＭＳ Ｐゴシック"/>
      <family val="3"/>
      <charset val="128"/>
    </font>
    <font>
      <sz val="12"/>
      <color rgb="FFFF0000"/>
      <name val="ＭＳ ゴシック"/>
      <family val="3"/>
      <charset val="128"/>
    </font>
    <font>
      <sz val="12"/>
      <name val="ＭＳ ゴシック"/>
      <family val="3"/>
      <charset val="128"/>
    </font>
    <font>
      <sz val="12"/>
      <color rgb="FFFF0000"/>
      <name val="ＭＳ Ｐゴシック"/>
      <family val="3"/>
      <charset val="128"/>
    </font>
    <font>
      <sz val="11"/>
      <name val="ＭＳ Ｐゴシック"/>
      <family val="3"/>
      <charset val="128"/>
    </font>
    <font>
      <b/>
      <i/>
      <sz val="10"/>
      <name val="ＭＳ Ｐゴシック"/>
      <family val="3"/>
      <charset val="128"/>
    </font>
    <font>
      <sz val="10"/>
      <name val="ＭＳ Ｐゴシック"/>
      <family val="3"/>
      <charset val="128"/>
    </font>
    <font>
      <sz val="6"/>
      <color rgb="FFFF0000"/>
      <name val="ＭＳ Ｐゴシック"/>
      <family val="3"/>
      <charset val="128"/>
    </font>
    <font>
      <sz val="9"/>
      <color rgb="FFFF0000"/>
      <name val="ＭＳ Ｐゴシック"/>
      <family val="3"/>
      <charset val="128"/>
    </font>
    <font>
      <sz val="10"/>
      <color rgb="FFFF0000"/>
      <name val="ＭＳ ゴシック"/>
      <family val="3"/>
      <charset val="128"/>
    </font>
    <font>
      <sz val="6"/>
      <name val="ＭＳ Ｐ明朝"/>
      <family val="1"/>
      <charset val="128"/>
    </font>
    <font>
      <b/>
      <i/>
      <sz val="10"/>
      <color rgb="FFFF0000"/>
      <name val="ＭＳ Ｐゴシック"/>
      <family val="3"/>
      <charset val="128"/>
    </font>
    <font>
      <sz val="8"/>
      <color rgb="FFFF0000"/>
      <name val="ＭＳ ゴシック"/>
      <family val="3"/>
    </font>
    <font>
      <sz val="8"/>
      <color rgb="FFFF0000"/>
      <name val="ＭＳ ゴシック"/>
      <family val="3"/>
      <charset val="128"/>
    </font>
    <font>
      <sz val="10"/>
      <name val="ＭＳ ゴシック"/>
      <family val="3"/>
      <charset val="128"/>
    </font>
    <font>
      <sz val="12"/>
      <name val="ＭＳ Ｐゴシック"/>
      <family val="3"/>
      <charset val="128"/>
    </font>
    <font>
      <sz val="11"/>
      <name val="ＭＳ ゴシック"/>
      <family val="3"/>
      <charset val="128"/>
    </font>
    <font>
      <sz val="11"/>
      <color theme="1"/>
      <name val="ＭＳ ゴシック"/>
      <family val="3"/>
      <charset val="128"/>
    </font>
    <font>
      <sz val="9"/>
      <name val="ＭＳ Ｐゴシック"/>
      <family val="3"/>
      <charset val="128"/>
    </font>
    <font>
      <sz val="8"/>
      <name val="ＭＳ Ｐゴシック"/>
      <family val="3"/>
      <charset val="128"/>
    </font>
    <font>
      <sz val="12"/>
      <color indexed="8"/>
      <name val="ＭＳ 明朝"/>
      <family val="1"/>
    </font>
    <font>
      <sz val="11"/>
      <color indexed="8"/>
      <name val="ＭＳ 明朝"/>
      <family val="1"/>
    </font>
    <font>
      <b/>
      <sz val="16"/>
      <color theme="1"/>
      <name val="ＭＳ ゴシック"/>
      <family val="3"/>
      <charset val="128"/>
    </font>
    <font>
      <b/>
      <u/>
      <sz val="12"/>
      <color theme="1"/>
      <name val="ＭＳ ゴシック"/>
      <family val="3"/>
      <charset val="128"/>
    </font>
    <font>
      <b/>
      <i/>
      <sz val="12"/>
      <color theme="1"/>
      <name val="ＭＳ ゴシック"/>
      <family val="3"/>
      <charset val="128"/>
    </font>
    <font>
      <sz val="14"/>
      <color theme="1"/>
      <name val="ＭＳ ゴシック"/>
      <family val="3"/>
      <charset val="128"/>
    </font>
    <font>
      <sz val="12"/>
      <color theme="1"/>
      <name val="ＭＳ ゴシック"/>
      <family val="3"/>
      <charset val="128"/>
    </font>
    <font>
      <sz val="11"/>
      <color indexed="8"/>
      <name val="ＭＳ ゴシック"/>
      <family val="3"/>
      <charset val="128"/>
    </font>
    <font>
      <sz val="11"/>
      <color theme="1"/>
      <name val="@ＭＳ ゴシック"/>
      <family val="3"/>
      <charset val="128"/>
    </font>
    <font>
      <sz val="11"/>
      <color indexed="8"/>
      <name val="@ＭＳ ゴシック"/>
      <family val="3"/>
      <charset val="128"/>
    </font>
    <font>
      <b/>
      <i/>
      <sz val="14"/>
      <color theme="1"/>
      <name val="ＭＳ ゴシック"/>
      <family val="3"/>
      <charset val="128"/>
    </font>
    <font>
      <sz val="10"/>
      <color theme="1"/>
      <name val="ＭＳ Ｐゴシック"/>
      <family val="3"/>
      <charset val="128"/>
    </font>
    <font>
      <sz val="12"/>
      <color theme="1"/>
      <name val="ＭＳ Ｐゴシック"/>
      <family val="3"/>
      <charset val="128"/>
    </font>
    <font>
      <sz val="12"/>
      <color theme="1"/>
      <name val="ＭＳ 明朝"/>
      <family val="1"/>
    </font>
    <font>
      <sz val="8"/>
      <color theme="1"/>
      <name val="ＭＳ Ｐゴシック"/>
      <family val="3"/>
      <charset val="128"/>
    </font>
    <font>
      <sz val="11"/>
      <color theme="1"/>
      <name val="ＭＳ Ｐゴシック"/>
      <family val="3"/>
      <charset val="128"/>
    </font>
    <font>
      <b/>
      <i/>
      <sz val="10"/>
      <color theme="1"/>
      <name val="ＭＳ Ｐゴシック"/>
      <family val="3"/>
      <charset val="128"/>
    </font>
    <font>
      <sz val="9"/>
      <color theme="1"/>
      <name val="ＭＳ Ｐゴシック"/>
      <family val="3"/>
      <charset val="128"/>
    </font>
    <font>
      <sz val="6"/>
      <color theme="1"/>
      <name val="ＭＳ Ｐゴシック"/>
      <family val="3"/>
      <charset val="128"/>
    </font>
    <font>
      <b/>
      <i/>
      <sz val="10"/>
      <color theme="1"/>
      <name val="ＭＳ ゴシック"/>
      <family val="3"/>
      <charset val="128"/>
    </font>
    <font>
      <sz val="18"/>
      <name val="ＭＳ ゴシック"/>
      <family val="3"/>
    </font>
    <font>
      <b/>
      <sz val="18"/>
      <name val="ＭＳ ゴシック"/>
      <family val="3"/>
    </font>
    <font>
      <b/>
      <i/>
      <sz val="14"/>
      <name val="ＭＳ ゴシック"/>
      <family val="3"/>
    </font>
  </fonts>
  <fills count="8">
    <fill>
      <patternFill patternType="none"/>
    </fill>
    <fill>
      <patternFill patternType="gray125"/>
    </fill>
    <fill>
      <patternFill patternType="solid">
        <fgColor indexed="9"/>
        <bgColor indexed="64"/>
      </patternFill>
    </fill>
    <fill>
      <patternFill patternType="solid">
        <fgColor rgb="FF00B0F0"/>
        <bgColor indexed="64"/>
      </patternFill>
    </fill>
    <fill>
      <patternFill patternType="solid">
        <fgColor indexed="47"/>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s>
  <borders count="95">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64"/>
      </top>
      <bottom/>
      <diagonal/>
    </border>
    <border>
      <left style="thin">
        <color indexed="8"/>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64"/>
      </bottom>
      <diagonal/>
    </border>
    <border>
      <left style="thin">
        <color indexed="64"/>
      </left>
      <right/>
      <top/>
      <bottom style="thin">
        <color indexed="8"/>
      </bottom>
      <diagonal/>
    </border>
    <border>
      <left/>
      <right/>
      <top style="thin">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8"/>
      </bottom>
      <diagonal/>
    </border>
    <border>
      <left/>
      <right style="thin">
        <color indexed="64"/>
      </right>
      <top style="thin">
        <color indexed="8"/>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thin">
        <color indexed="64"/>
      </left>
      <right style="thin">
        <color indexed="64"/>
      </right>
      <top/>
      <bottom style="hair">
        <color indexed="64"/>
      </bottom>
      <diagonal/>
    </border>
    <border>
      <left style="thin">
        <color indexed="64"/>
      </left>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bottom style="thin">
        <color indexed="64"/>
      </bottom>
      <diagonal/>
    </border>
    <border>
      <left/>
      <right style="thin">
        <color indexed="64"/>
      </right>
      <top style="thin">
        <color indexed="8"/>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style="thin">
        <color indexed="8"/>
      </top>
      <bottom/>
      <diagonal/>
    </border>
    <border>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64"/>
      </left>
      <right/>
      <top style="hair">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style="thin">
        <color indexed="8"/>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8"/>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8"/>
      </left>
      <right/>
      <top style="medium">
        <color indexed="64"/>
      </top>
      <bottom style="thin">
        <color indexed="64"/>
      </bottom>
      <diagonal/>
    </border>
    <border>
      <left/>
      <right/>
      <top style="medium">
        <color indexed="64"/>
      </top>
      <bottom style="thin">
        <color indexed="8"/>
      </bottom>
      <diagonal/>
    </border>
    <border>
      <left style="thin">
        <color indexed="8"/>
      </left>
      <right/>
      <top/>
      <bottom style="medium">
        <color indexed="64"/>
      </bottom>
      <diagonal/>
    </border>
    <border>
      <left/>
      <right style="thin">
        <color indexed="8"/>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8"/>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s>
  <cellStyleXfs count="12">
    <xf numFmtId="3" fontId="0" fillId="0" borderId="0"/>
    <xf numFmtId="3" fontId="1" fillId="0" borderId="0"/>
    <xf numFmtId="3" fontId="1" fillId="0" borderId="0"/>
    <xf numFmtId="3" fontId="1" fillId="0" borderId="0"/>
    <xf numFmtId="3" fontId="1" fillId="0" borderId="0"/>
    <xf numFmtId="3" fontId="1" fillId="0" borderId="0"/>
    <xf numFmtId="3" fontId="1" fillId="0" borderId="0"/>
    <xf numFmtId="3" fontId="1" fillId="0" borderId="0"/>
    <xf numFmtId="3" fontId="1" fillId="0" borderId="0"/>
    <xf numFmtId="3" fontId="1" fillId="0" borderId="0"/>
    <xf numFmtId="3" fontId="1" fillId="0" borderId="0"/>
    <xf numFmtId="0" fontId="1" fillId="0" borderId="0"/>
  </cellStyleXfs>
  <cellXfs count="2763">
    <xf numFmtId="3" fontId="0" fillId="0" borderId="0" xfId="0"/>
    <xf numFmtId="182" fontId="3" fillId="0" borderId="0" xfId="0" applyNumberFormat="1" applyFont="1" applyFill="1" applyAlignment="1" applyProtection="1">
      <alignment vertical="center"/>
      <protection locked="0"/>
    </xf>
    <xf numFmtId="49" fontId="3" fillId="0" borderId="0" xfId="0" applyNumberFormat="1" applyFont="1" applyFill="1" applyAlignment="1" applyProtection="1">
      <alignment vertical="center"/>
      <protection locked="0"/>
    </xf>
    <xf numFmtId="182" fontId="4" fillId="0" borderId="0" xfId="0" applyNumberFormat="1" applyFont="1" applyFill="1" applyAlignment="1" applyProtection="1">
      <alignment vertical="center"/>
      <protection locked="0"/>
    </xf>
    <xf numFmtId="182" fontId="3" fillId="0" borderId="0" xfId="0" applyNumberFormat="1" applyFont="1" applyFill="1" applyAlignment="1" applyProtection="1">
      <alignment horizontal="center" vertical="center"/>
      <protection locked="0"/>
    </xf>
    <xf numFmtId="182" fontId="4" fillId="0" borderId="0" xfId="0" quotePrefix="1" applyNumberFormat="1" applyFont="1" applyFill="1" applyAlignment="1" applyProtection="1">
      <alignment vertical="center"/>
      <protection locked="0"/>
    </xf>
    <xf numFmtId="182" fontId="4" fillId="0" borderId="0" xfId="0" applyNumberFormat="1" applyFont="1" applyFill="1" applyAlignment="1">
      <alignment vertical="center"/>
    </xf>
    <xf numFmtId="182" fontId="3" fillId="0" borderId="0" xfId="0" applyNumberFormat="1" applyFont="1" applyFill="1" applyAlignment="1">
      <alignment vertical="center"/>
    </xf>
    <xf numFmtId="182" fontId="3" fillId="0" borderId="0" xfId="0" applyNumberFormat="1" applyFont="1" applyFill="1" applyAlignment="1">
      <alignment horizontal="center" vertical="center"/>
    </xf>
    <xf numFmtId="182" fontId="3" fillId="0" borderId="1" xfId="0" applyNumberFormat="1" applyFont="1" applyFill="1" applyBorder="1" applyAlignment="1">
      <alignment vertical="center"/>
    </xf>
    <xf numFmtId="3" fontId="5" fillId="0" borderId="0" xfId="0" applyNumberFormat="1" applyFont="1" applyFill="1" applyAlignment="1" applyProtection="1">
      <protection locked="0"/>
    </xf>
    <xf numFmtId="182" fontId="3" fillId="0" borderId="0" xfId="0" quotePrefix="1" applyNumberFormat="1" applyFont="1" applyFill="1" applyAlignment="1">
      <alignment vertical="center"/>
    </xf>
    <xf numFmtId="49" fontId="6" fillId="0" borderId="0" xfId="0" quotePrefix="1" applyNumberFormat="1" applyFont="1" applyFill="1" applyAlignment="1" applyProtection="1">
      <alignment horizontal="right" vertical="center"/>
      <protection locked="0"/>
    </xf>
    <xf numFmtId="49" fontId="7" fillId="0" borderId="0" xfId="0" applyNumberFormat="1" applyFont="1" applyFill="1" applyAlignment="1">
      <alignment vertical="center"/>
    </xf>
    <xf numFmtId="49" fontId="8" fillId="0" borderId="0" xfId="0" applyNumberFormat="1" applyFont="1" applyFill="1" applyAlignment="1">
      <alignment vertical="center"/>
    </xf>
    <xf numFmtId="49" fontId="3" fillId="0" borderId="0" xfId="0" applyNumberFormat="1" applyFont="1" applyFill="1" applyAlignment="1">
      <alignment vertical="center"/>
    </xf>
    <xf numFmtId="49" fontId="9" fillId="0" borderId="2" xfId="0" applyNumberFormat="1" applyFont="1" applyFill="1" applyBorder="1" applyAlignment="1">
      <alignment vertical="center"/>
    </xf>
    <xf numFmtId="49" fontId="10" fillId="0" borderId="3" xfId="0" applyNumberFormat="1" applyFont="1" applyFill="1" applyBorder="1" applyAlignment="1">
      <alignment vertical="center"/>
    </xf>
    <xf numFmtId="49" fontId="3" fillId="0" borderId="3" xfId="0" applyNumberFormat="1" applyFont="1" applyFill="1" applyBorder="1" applyAlignment="1">
      <alignment vertical="center"/>
    </xf>
    <xf numFmtId="49" fontId="3" fillId="0" borderId="4" xfId="0" applyNumberFormat="1" applyFont="1" applyFill="1" applyBorder="1" applyAlignment="1">
      <alignment vertical="center"/>
    </xf>
    <xf numFmtId="49" fontId="3" fillId="0" borderId="2" xfId="0" applyNumberFormat="1" applyFont="1" applyFill="1" applyBorder="1" applyAlignment="1">
      <alignment vertical="center"/>
    </xf>
    <xf numFmtId="49" fontId="3" fillId="0" borderId="5" xfId="0" applyNumberFormat="1" applyFont="1" applyFill="1" applyBorder="1" applyAlignment="1">
      <alignment vertical="center"/>
    </xf>
    <xf numFmtId="49" fontId="3" fillId="0" borderId="6" xfId="0" applyNumberFormat="1" applyFont="1" applyFill="1" applyBorder="1" applyAlignment="1">
      <alignment vertic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vertical="center"/>
    </xf>
    <xf numFmtId="49" fontId="3" fillId="0" borderId="7"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11" fillId="0" borderId="0" xfId="0" applyNumberFormat="1" applyFont="1" applyFill="1" applyBorder="1" applyAlignment="1" applyProtection="1">
      <alignment vertical="center"/>
      <protection locked="0"/>
    </xf>
    <xf numFmtId="49" fontId="3" fillId="0" borderId="0" xfId="0" applyNumberFormat="1" applyFont="1" applyFill="1" applyBorder="1" applyAlignment="1" applyProtection="1">
      <alignment horizontal="centerContinuous" vertical="center"/>
      <protection locked="0"/>
    </xf>
    <xf numFmtId="49" fontId="9" fillId="0" borderId="9" xfId="0" applyNumberFormat="1" applyFont="1" applyFill="1" applyBorder="1" applyAlignment="1">
      <alignment vertical="center"/>
    </xf>
    <xf numFmtId="49" fontId="3" fillId="0" borderId="7" xfId="0" applyNumberFormat="1" applyFont="1" applyFill="1" applyBorder="1" applyAlignment="1">
      <alignment horizontal="distributed" vertical="center" justifyLastLine="1"/>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distributed" vertical="center"/>
    </xf>
    <xf numFmtId="49" fontId="3" fillId="0" borderId="8" xfId="0" applyNumberFormat="1" applyFont="1" applyFill="1" applyBorder="1" applyAlignment="1">
      <alignment vertical="center"/>
    </xf>
    <xf numFmtId="49" fontId="3" fillId="0" borderId="13" xfId="0" applyNumberFormat="1" applyFont="1" applyFill="1" applyBorder="1" applyAlignment="1">
      <alignment horizontal="distributed" vertical="center"/>
    </xf>
    <xf numFmtId="49" fontId="3" fillId="0" borderId="9" xfId="0" applyNumberFormat="1" applyFont="1" applyFill="1" applyBorder="1" applyAlignment="1">
      <alignment vertical="center"/>
    </xf>
    <xf numFmtId="49" fontId="3" fillId="0" borderId="0" xfId="0" applyNumberFormat="1" applyFont="1" applyFill="1" applyBorder="1" applyAlignment="1">
      <alignment horizontal="centerContinuous" vertical="center"/>
    </xf>
    <xf numFmtId="49" fontId="3" fillId="0" borderId="6" xfId="0" applyNumberFormat="1" applyFont="1" applyFill="1" applyBorder="1" applyAlignment="1">
      <alignment horizontal="distributed" vertical="center"/>
    </xf>
    <xf numFmtId="49" fontId="13" fillId="0" borderId="14" xfId="0" applyNumberFormat="1" applyFont="1" applyFill="1" applyBorder="1" applyAlignment="1">
      <alignment vertical="center"/>
    </xf>
    <xf numFmtId="49" fontId="3" fillId="0" borderId="7" xfId="0" applyNumberFormat="1" applyFont="1" applyFill="1" applyBorder="1" applyAlignment="1">
      <alignment horizontal="distributed" vertical="center"/>
    </xf>
    <xf numFmtId="49" fontId="3" fillId="0" borderId="2" xfId="0" applyNumberFormat="1" applyFont="1" applyFill="1" applyBorder="1" applyAlignment="1">
      <alignment vertical="center" wrapText="1"/>
    </xf>
    <xf numFmtId="49" fontId="3" fillId="0" borderId="3" xfId="0" quotePrefix="1" applyNumberFormat="1" applyFont="1" applyFill="1" applyBorder="1" applyAlignment="1">
      <alignment vertical="center" wrapText="1"/>
    </xf>
    <xf numFmtId="49" fontId="3" fillId="0" borderId="17"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19" xfId="0" applyNumberFormat="1" applyFont="1" applyFill="1" applyBorder="1" applyAlignment="1">
      <alignment horizontal="distributed" vertical="center"/>
    </xf>
    <xf numFmtId="49" fontId="3" fillId="0" borderId="15" xfId="0" applyNumberFormat="1" applyFont="1" applyFill="1" applyBorder="1" applyAlignment="1">
      <alignment horizontal="center" vertical="center"/>
    </xf>
    <xf numFmtId="49" fontId="3" fillId="0" borderId="18" xfId="0" applyNumberFormat="1" applyFont="1" applyFill="1" applyBorder="1" applyAlignment="1">
      <alignment horizontal="distributed" vertical="center"/>
    </xf>
    <xf numFmtId="49" fontId="3" fillId="0" borderId="21" xfId="0" applyNumberFormat="1" applyFont="1" applyFill="1" applyBorder="1" applyAlignment="1">
      <alignment horizontal="centerContinuous" vertical="center"/>
    </xf>
    <xf numFmtId="49" fontId="3" fillId="0" borderId="19" xfId="0" applyNumberFormat="1" applyFont="1" applyFill="1" applyBorder="1" applyAlignment="1">
      <alignment vertical="center"/>
    </xf>
    <xf numFmtId="49" fontId="3" fillId="0" borderId="20" xfId="0" applyNumberFormat="1" applyFont="1" applyFill="1" applyBorder="1" applyAlignment="1">
      <alignment vertical="center"/>
    </xf>
    <xf numFmtId="49" fontId="3" fillId="0" borderId="2" xfId="0" applyNumberFormat="1" applyFont="1" applyFill="1" applyBorder="1" applyAlignment="1">
      <alignment horizontal="center" vertical="center"/>
    </xf>
    <xf numFmtId="49" fontId="3" fillId="0" borderId="23" xfId="0" applyNumberFormat="1" applyFont="1" applyFill="1" applyBorder="1" applyAlignment="1">
      <alignment horizontal="distributed" vertical="center"/>
    </xf>
    <xf numFmtId="49" fontId="3" fillId="0" borderId="8" xfId="0" quotePrefix="1" applyNumberFormat="1" applyFont="1" applyFill="1" applyBorder="1" applyAlignment="1">
      <alignment vertical="center" wrapText="1"/>
    </xf>
    <xf numFmtId="49" fontId="3" fillId="0" borderId="9" xfId="0" quotePrefix="1" applyNumberFormat="1" applyFont="1" applyFill="1" applyBorder="1" applyAlignment="1">
      <alignment vertical="center" wrapText="1"/>
    </xf>
    <xf numFmtId="49" fontId="3" fillId="0" borderId="10" xfId="0" applyNumberFormat="1" applyFont="1" applyFill="1" applyBorder="1" applyAlignment="1">
      <alignment vertical="center"/>
    </xf>
    <xf numFmtId="49" fontId="8" fillId="0" borderId="0" xfId="0" applyNumberFormat="1" applyFont="1" applyFill="1" applyBorder="1" applyAlignment="1" applyProtection="1">
      <alignment vertical="center"/>
      <protection locked="0"/>
    </xf>
    <xf numFmtId="49" fontId="3" fillId="0" borderId="30" xfId="0" applyNumberFormat="1" applyFont="1" applyFill="1" applyBorder="1" applyAlignment="1">
      <alignment horizontal="distributed" vertical="center"/>
    </xf>
    <xf numFmtId="49" fontId="3" fillId="0" borderId="10" xfId="0" applyNumberFormat="1" applyFont="1" applyFill="1" applyBorder="1" applyAlignment="1">
      <alignment horizontal="center" vertical="center"/>
    </xf>
    <xf numFmtId="49" fontId="3" fillId="0" borderId="25" xfId="0" applyNumberFormat="1" applyFont="1" applyFill="1" applyBorder="1" applyAlignment="1">
      <alignment vertical="center"/>
    </xf>
    <xf numFmtId="49" fontId="3" fillId="0" borderId="1" xfId="0" applyNumberFormat="1" applyFont="1" applyFill="1" applyBorder="1" applyAlignment="1">
      <alignment horizontal="centerContinuous" vertical="center"/>
    </xf>
    <xf numFmtId="49" fontId="3" fillId="0" borderId="1" xfId="0" applyNumberFormat="1" applyFont="1" applyFill="1" applyBorder="1" applyAlignment="1">
      <alignment vertical="center"/>
    </xf>
    <xf numFmtId="49" fontId="3" fillId="0" borderId="31" xfId="0" applyNumberFormat="1" applyFont="1" applyFill="1" applyBorder="1" applyAlignment="1">
      <alignment vertical="center"/>
    </xf>
    <xf numFmtId="49" fontId="3" fillId="0" borderId="25" xfId="0" quotePrefix="1" applyNumberFormat="1" applyFont="1" applyFill="1" applyBorder="1" applyAlignment="1">
      <alignment vertical="center" wrapText="1"/>
    </xf>
    <xf numFmtId="49" fontId="3" fillId="0" borderId="31" xfId="0" quotePrefix="1" applyNumberFormat="1" applyFont="1" applyFill="1" applyBorder="1" applyAlignment="1">
      <alignment vertical="center" wrapText="1"/>
    </xf>
    <xf numFmtId="49" fontId="4" fillId="0" borderId="0" xfId="0" applyNumberFormat="1" applyFont="1" applyFill="1" applyAlignment="1" applyProtection="1">
      <alignment vertical="center"/>
      <protection locked="0"/>
    </xf>
    <xf numFmtId="49" fontId="15" fillId="0" borderId="0" xfId="0" applyNumberFormat="1" applyFont="1" applyFill="1" applyAlignment="1">
      <alignment vertical="center"/>
    </xf>
    <xf numFmtId="49" fontId="3" fillId="0" borderId="0" xfId="0" applyNumberFormat="1" applyFont="1" applyFill="1" applyAlignment="1" applyProtection="1">
      <alignment horizontal="centerContinuous" vertical="center"/>
      <protection locked="0"/>
    </xf>
    <xf numFmtId="49" fontId="10" fillId="0" borderId="8" xfId="0" applyNumberFormat="1" applyFont="1" applyFill="1" applyBorder="1" applyAlignment="1" applyProtection="1">
      <alignment horizontal="right" vertical="center"/>
      <protection locked="0"/>
    </xf>
    <xf numFmtId="49" fontId="9" fillId="0" borderId="9" xfId="0" applyNumberFormat="1" applyFont="1" applyFill="1" applyBorder="1" applyAlignment="1">
      <alignment horizontal="right" vertical="center"/>
    </xf>
    <xf numFmtId="49" fontId="3" fillId="0" borderId="25" xfId="0" applyNumberFormat="1" applyFont="1" applyFill="1" applyBorder="1" applyAlignment="1">
      <alignment horizontal="distributed" vertical="center"/>
    </xf>
    <xf numFmtId="49" fontId="13" fillId="0" borderId="1" xfId="0" applyNumberFormat="1" applyFont="1" applyFill="1" applyBorder="1" applyAlignment="1">
      <alignment horizontal="center" vertical="center"/>
    </xf>
    <xf numFmtId="49" fontId="13" fillId="0" borderId="25" xfId="0" applyNumberFormat="1" applyFont="1" applyFill="1" applyBorder="1" applyAlignment="1" applyProtection="1">
      <alignment horizontal="center" vertical="center"/>
      <protection locked="0"/>
    </xf>
    <xf numFmtId="49" fontId="3" fillId="0" borderId="25" xfId="0" applyNumberFormat="1" applyFont="1" applyFill="1" applyBorder="1" applyAlignment="1" applyProtection="1">
      <alignment horizontal="center" vertical="center"/>
      <protection locked="0"/>
    </xf>
    <xf numFmtId="49" fontId="3" fillId="0" borderId="5" xfId="0" applyNumberFormat="1" applyFont="1" applyFill="1" applyBorder="1" applyAlignment="1" applyProtection="1">
      <alignment horizontal="center" vertical="center"/>
      <protection locked="0"/>
    </xf>
    <xf numFmtId="182" fontId="15" fillId="0" borderId="0" xfId="0" applyNumberFormat="1" applyFont="1" applyFill="1" applyAlignment="1">
      <alignment vertical="center"/>
    </xf>
    <xf numFmtId="182" fontId="3" fillId="0" borderId="0" xfId="0" applyNumberFormat="1" applyFont="1" applyFill="1" applyAlignment="1" applyProtection="1">
      <alignment horizontal="centerContinuous" vertical="center"/>
      <protection locked="0"/>
    </xf>
    <xf numFmtId="3" fontId="10" fillId="0" borderId="32" xfId="0" applyFont="1" applyFill="1" applyBorder="1" applyAlignment="1">
      <alignment horizontal="center" vertical="center" justifyLastLine="1"/>
    </xf>
    <xf numFmtId="182" fontId="9" fillId="0" borderId="32" xfId="0" applyNumberFormat="1" applyFont="1" applyFill="1" applyBorder="1" applyAlignment="1" applyProtection="1">
      <alignment horizontal="center" vertical="center" wrapText="1" justifyLastLine="1"/>
      <protection locked="0"/>
    </xf>
    <xf numFmtId="0" fontId="10" fillId="0" borderId="32" xfId="0" applyNumberFormat="1" applyFont="1" applyFill="1" applyBorder="1" applyAlignment="1">
      <alignment horizontal="right" vertical="center"/>
    </xf>
    <xf numFmtId="3" fontId="10" fillId="0" borderId="32" xfId="0" applyNumberFormat="1" applyFont="1" applyFill="1" applyBorder="1" applyAlignment="1">
      <alignment horizontal="center" vertical="center"/>
    </xf>
    <xf numFmtId="182" fontId="10" fillId="0" borderId="32" xfId="0" applyNumberFormat="1" applyFont="1" applyFill="1" applyBorder="1" applyAlignment="1">
      <alignment vertical="center"/>
    </xf>
    <xf numFmtId="182" fontId="10" fillId="0" borderId="2" xfId="0" applyNumberFormat="1" applyFont="1" applyFill="1" applyBorder="1" applyAlignment="1">
      <alignment vertical="center"/>
    </xf>
    <xf numFmtId="182" fontId="10" fillId="0" borderId="3" xfId="0" applyNumberFormat="1" applyFont="1" applyFill="1" applyBorder="1" applyAlignment="1">
      <alignment vertical="center"/>
    </xf>
    <xf numFmtId="182" fontId="10" fillId="0" borderId="32" xfId="0" applyNumberFormat="1" applyFont="1" applyFill="1" applyBorder="1" applyAlignment="1">
      <alignment horizontal="center" vertical="center"/>
    </xf>
    <xf numFmtId="182" fontId="8" fillId="0" borderId="0" xfId="0" applyNumberFormat="1" applyFont="1" applyFill="1" applyAlignment="1">
      <alignment vertical="center"/>
    </xf>
    <xf numFmtId="182" fontId="9" fillId="0" borderId="32" xfId="0" applyNumberFormat="1" applyFont="1" applyFill="1" applyBorder="1" applyAlignment="1" applyProtection="1">
      <alignment horizontal="center" vertical="center" shrinkToFit="1"/>
      <protection locked="0"/>
    </xf>
    <xf numFmtId="182" fontId="10" fillId="0" borderId="5" xfId="0" applyNumberFormat="1" applyFont="1" applyFill="1" applyBorder="1" applyAlignment="1">
      <alignment vertical="center"/>
    </xf>
    <xf numFmtId="182" fontId="10" fillId="0" borderId="14" xfId="0" applyNumberFormat="1" applyFont="1" applyFill="1" applyBorder="1" applyAlignment="1">
      <alignment vertical="center"/>
    </xf>
    <xf numFmtId="182" fontId="3" fillId="0" borderId="8" xfId="0" applyNumberFormat="1" applyFont="1" applyFill="1" applyBorder="1" applyAlignment="1" applyProtection="1">
      <alignment vertical="center"/>
      <protection locked="0"/>
    </xf>
    <xf numFmtId="182" fontId="3" fillId="0" borderId="0" xfId="0" applyNumberFormat="1" applyFont="1" applyFill="1" applyBorder="1" applyAlignment="1" applyProtection="1">
      <alignment vertical="center"/>
      <protection locked="0"/>
    </xf>
    <xf numFmtId="182" fontId="3" fillId="0" borderId="32" xfId="0" applyNumberFormat="1" applyFont="1" applyFill="1" applyBorder="1" applyAlignment="1" applyProtection="1">
      <alignment vertical="center"/>
      <protection locked="0"/>
    </xf>
    <xf numFmtId="182" fontId="6" fillId="0" borderId="32" xfId="0" applyNumberFormat="1" applyFont="1" applyFill="1" applyBorder="1" applyAlignment="1" applyProtection="1">
      <alignment horizontal="distributed" vertical="center" justifyLastLine="1"/>
      <protection locked="0"/>
    </xf>
    <xf numFmtId="182" fontId="3" fillId="0" borderId="0" xfId="0" applyNumberFormat="1" applyFont="1" applyFill="1" applyBorder="1" applyAlignment="1">
      <alignment vertical="center"/>
    </xf>
    <xf numFmtId="49" fontId="3" fillId="0" borderId="6" xfId="0" quotePrefix="1" applyNumberFormat="1" applyFont="1" applyFill="1" applyBorder="1" applyAlignment="1">
      <alignment horizontal="center" vertical="center"/>
    </xf>
    <xf numFmtId="49" fontId="3" fillId="0" borderId="5" xfId="0" quotePrefix="1" applyNumberFormat="1" applyFont="1" applyFill="1" applyBorder="1" applyAlignment="1">
      <alignment horizontal="left" vertical="center"/>
    </xf>
    <xf numFmtId="49" fontId="3" fillId="0" borderId="14" xfId="0" applyNumberFormat="1" applyFont="1" applyFill="1" applyBorder="1" applyAlignment="1">
      <alignment vertical="center"/>
    </xf>
    <xf numFmtId="49" fontId="3" fillId="0" borderId="14" xfId="0" applyNumberFormat="1" applyFont="1" applyFill="1" applyBorder="1" applyAlignment="1">
      <alignment horizontal="center" vertical="center"/>
    </xf>
    <xf numFmtId="49" fontId="3" fillId="0" borderId="5" xfId="0" quotePrefix="1"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32" xfId="0" quotePrefix="1" applyNumberFormat="1" applyFont="1" applyFill="1" applyBorder="1" applyAlignment="1">
      <alignment horizontal="center" vertical="center"/>
    </xf>
    <xf numFmtId="49" fontId="3" fillId="0" borderId="5" xfId="0" applyNumberFormat="1" applyFont="1" applyFill="1" applyBorder="1" applyAlignment="1" applyProtection="1">
      <alignment vertical="center"/>
      <protection locked="0"/>
    </xf>
    <xf numFmtId="49" fontId="3" fillId="0" borderId="6" xfId="0" applyNumberFormat="1" applyFont="1" applyFill="1" applyBorder="1" applyAlignment="1" applyProtection="1">
      <alignment vertical="center"/>
      <protection locked="0"/>
    </xf>
    <xf numFmtId="49" fontId="3" fillId="0" borderId="14" xfId="0" applyNumberFormat="1" applyFont="1" applyFill="1" applyBorder="1" applyAlignment="1" applyProtection="1">
      <alignment vertical="center"/>
      <protection locked="0"/>
    </xf>
    <xf numFmtId="49" fontId="3" fillId="0" borderId="4" xfId="0" applyNumberFormat="1" applyFont="1" applyFill="1" applyBorder="1" applyAlignment="1">
      <alignment horizontal="center" vertical="center"/>
    </xf>
    <xf numFmtId="49" fontId="17" fillId="0" borderId="36" xfId="0" quotePrefix="1" applyNumberFormat="1" applyFont="1" applyFill="1" applyBorder="1" applyAlignment="1">
      <alignment horizontal="distributed" vertical="center"/>
    </xf>
    <xf numFmtId="49" fontId="17" fillId="0" borderId="14" xfId="0" quotePrefix="1" applyNumberFormat="1" applyFont="1" applyFill="1" applyBorder="1" applyAlignment="1">
      <alignment horizontal="distributed" vertical="center"/>
    </xf>
    <xf numFmtId="49" fontId="3" fillId="0" borderId="2" xfId="0" quotePrefix="1" applyNumberFormat="1" applyFont="1" applyFill="1" applyBorder="1" applyAlignment="1">
      <alignment horizontal="center" vertical="center"/>
    </xf>
    <xf numFmtId="49" fontId="3" fillId="0" borderId="4" xfId="0" quotePrefix="1" applyNumberFormat="1" applyFont="1" applyFill="1" applyBorder="1" applyAlignment="1">
      <alignment horizontal="center" vertical="center"/>
    </xf>
    <xf numFmtId="49" fontId="3" fillId="0" borderId="7" xfId="0" quotePrefix="1" applyNumberFormat="1" applyFont="1" applyFill="1" applyBorder="1" applyAlignment="1">
      <alignment horizontal="center" vertical="center"/>
    </xf>
    <xf numFmtId="49" fontId="3" fillId="0" borderId="9" xfId="0" applyNumberFormat="1" applyFont="1" applyFill="1" applyBorder="1" applyAlignment="1">
      <alignment horizontal="centerContinuous" vertical="center"/>
    </xf>
    <xf numFmtId="49" fontId="3" fillId="0" borderId="7" xfId="0" applyNumberFormat="1" applyFont="1" applyFill="1" applyBorder="1" applyAlignment="1">
      <alignment horizontal="centerContinuous" vertical="center"/>
    </xf>
    <xf numFmtId="49" fontId="18" fillId="0" borderId="2" xfId="0" applyNumberFormat="1" applyFont="1" applyFill="1" applyBorder="1" applyAlignment="1">
      <alignment vertical="center"/>
    </xf>
    <xf numFmtId="49" fontId="18" fillId="0" borderId="7" xfId="0" applyNumberFormat="1" applyFont="1" applyFill="1" applyBorder="1" applyAlignment="1">
      <alignment vertical="center"/>
    </xf>
    <xf numFmtId="49" fontId="18" fillId="0" borderId="3" xfId="0" applyNumberFormat="1" applyFont="1" applyFill="1" applyBorder="1" applyAlignment="1">
      <alignment vertical="center"/>
    </xf>
    <xf numFmtId="49" fontId="3" fillId="0" borderId="12" xfId="0" applyNumberFormat="1" applyFont="1" applyFill="1" applyBorder="1" applyAlignment="1">
      <alignment vertical="center"/>
    </xf>
    <xf numFmtId="49" fontId="3" fillId="0" borderId="8" xfId="0" applyNumberFormat="1" applyFont="1" applyFill="1" applyBorder="1" applyAlignment="1" applyProtection="1">
      <alignment horizontal="distributed" vertical="center" justifyLastLine="1"/>
      <protection locked="0"/>
    </xf>
    <xf numFmtId="49" fontId="3" fillId="0" borderId="10" xfId="0" applyNumberFormat="1" applyFont="1" applyFill="1" applyBorder="1" applyAlignment="1" applyProtection="1">
      <alignment horizontal="distributed" vertical="center" justifyLastLine="1"/>
      <protection locked="0"/>
    </xf>
    <xf numFmtId="49" fontId="3" fillId="0" borderId="24" xfId="0" applyNumberFormat="1" applyFont="1" applyFill="1" applyBorder="1" applyAlignment="1" applyProtection="1">
      <alignment horizontal="center" vertical="center"/>
      <protection locked="0"/>
    </xf>
    <xf numFmtId="49" fontId="3" fillId="0" borderId="8" xfId="0" applyNumberFormat="1" applyFont="1" applyFill="1" applyBorder="1" applyAlignment="1">
      <alignment horizontal="center" vertical="center"/>
    </xf>
    <xf numFmtId="49" fontId="3" fillId="0" borderId="0" xfId="0" applyNumberFormat="1" applyFont="1" applyFill="1" applyBorder="1" applyAlignment="1" applyProtection="1">
      <alignment horizontal="center" vertical="center"/>
      <protection locked="0"/>
    </xf>
    <xf numFmtId="49" fontId="3" fillId="0" borderId="25"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8" xfId="0" applyNumberFormat="1" applyFont="1" applyFill="1" applyBorder="1" applyAlignment="1" applyProtection="1">
      <alignment horizontal="center" vertical="center"/>
      <protection locked="0"/>
    </xf>
    <xf numFmtId="182" fontId="10" fillId="0" borderId="32" xfId="0" applyNumberFormat="1" applyFont="1" applyFill="1" applyBorder="1" applyAlignment="1">
      <alignment horizontal="right" vertical="center"/>
    </xf>
    <xf numFmtId="182" fontId="10" fillId="0" borderId="9" xfId="0" applyNumberFormat="1" applyFont="1" applyFill="1" applyBorder="1" applyAlignment="1">
      <alignment horizontal="center" vertical="center"/>
    </xf>
    <xf numFmtId="182" fontId="10" fillId="0" borderId="0" xfId="0" applyNumberFormat="1" applyFont="1" applyFill="1" applyBorder="1" applyAlignment="1">
      <alignment horizontal="center" vertical="center"/>
    </xf>
    <xf numFmtId="180" fontId="10" fillId="0" borderId="32" xfId="0" applyNumberFormat="1" applyFont="1" applyFill="1" applyBorder="1" applyAlignment="1">
      <alignment vertical="center"/>
    </xf>
    <xf numFmtId="180" fontId="10" fillId="0" borderId="32" xfId="0" applyNumberFormat="1" applyFont="1" applyFill="1" applyBorder="1" applyAlignment="1" applyProtection="1">
      <alignment vertical="center"/>
    </xf>
    <xf numFmtId="182" fontId="10" fillId="0" borderId="7" xfId="0" applyNumberFormat="1" applyFont="1" applyFill="1" applyBorder="1" applyAlignment="1">
      <alignment horizontal="center" vertical="center"/>
    </xf>
    <xf numFmtId="182" fontId="3" fillId="0" borderId="7" xfId="0" applyNumberFormat="1" applyFont="1" applyFill="1" applyBorder="1" applyAlignment="1" applyProtection="1">
      <alignment vertical="center"/>
      <protection locked="0"/>
    </xf>
    <xf numFmtId="49" fontId="10" fillId="0" borderId="2" xfId="1" applyNumberFormat="1" applyFont="1" applyFill="1" applyBorder="1" applyAlignment="1">
      <alignment vertical="center"/>
    </xf>
    <xf numFmtId="49" fontId="10" fillId="0" borderId="7" xfId="1" applyNumberFormat="1" applyFont="1" applyFill="1" applyBorder="1" applyAlignment="1">
      <alignment vertical="center"/>
    </xf>
    <xf numFmtId="49" fontId="10" fillId="0" borderId="7" xfId="1" applyNumberFormat="1" applyFont="1" applyFill="1" applyBorder="1" applyAlignment="1">
      <alignment horizontal="right" vertical="center"/>
    </xf>
    <xf numFmtId="49" fontId="10" fillId="0" borderId="3" xfId="1" applyNumberFormat="1" applyFont="1" applyFill="1" applyBorder="1" applyAlignment="1">
      <alignment horizontal="centerContinuous" vertical="center"/>
    </xf>
    <xf numFmtId="49" fontId="10" fillId="0" borderId="7" xfId="1" applyNumberFormat="1" applyFont="1" applyFill="1" applyBorder="1" applyAlignment="1">
      <alignment horizontal="left" vertical="center"/>
    </xf>
    <xf numFmtId="49" fontId="10" fillId="0" borderId="7" xfId="1" applyNumberFormat="1" applyFont="1" applyFill="1" applyBorder="1" applyAlignment="1">
      <alignment horizontal="centerContinuous" vertical="center"/>
    </xf>
    <xf numFmtId="49" fontId="10" fillId="0" borderId="0" xfId="1" applyNumberFormat="1" applyFont="1" applyFill="1" applyBorder="1" applyAlignment="1">
      <alignment horizontal="centerContinuous" vertical="center"/>
    </xf>
    <xf numFmtId="49" fontId="3" fillId="0" borderId="7" xfId="1" applyNumberFormat="1" applyFont="1" applyFill="1" applyBorder="1" applyAlignment="1" applyProtection="1">
      <alignment vertical="center"/>
      <protection locked="0"/>
    </xf>
    <xf numFmtId="49" fontId="3" fillId="0" borderId="3" xfId="1" applyNumberFormat="1" applyFont="1" applyFill="1" applyBorder="1" applyAlignment="1" applyProtection="1">
      <alignment vertical="center"/>
      <protection locked="0"/>
    </xf>
    <xf numFmtId="49" fontId="10" fillId="0" borderId="0" xfId="1" applyNumberFormat="1" applyFont="1" applyFill="1" applyAlignment="1" applyProtection="1">
      <alignment vertical="center"/>
      <protection locked="0"/>
    </xf>
    <xf numFmtId="49" fontId="23" fillId="0" borderId="0" xfId="0" applyNumberFormat="1" applyFont="1" applyFill="1" applyBorder="1" applyAlignment="1" applyProtection="1">
      <alignment horizontal="distributed" vertical="center" wrapText="1"/>
      <protection locked="0"/>
    </xf>
    <xf numFmtId="49" fontId="10" fillId="0" borderId="0" xfId="0" applyNumberFormat="1" applyFont="1" applyFill="1" applyBorder="1" applyAlignment="1" applyProtection="1">
      <alignment vertical="center"/>
      <protection locked="0"/>
    </xf>
    <xf numFmtId="49" fontId="10" fillId="0" borderId="4" xfId="0" applyNumberFormat="1" applyFont="1" applyFill="1" applyBorder="1" applyAlignment="1" applyProtection="1">
      <alignment horizontal="distributed" vertical="center" wrapText="1"/>
      <protection locked="0"/>
    </xf>
    <xf numFmtId="49" fontId="10" fillId="0" borderId="0" xfId="0" applyNumberFormat="1" applyFont="1" applyFill="1" applyBorder="1" applyAlignment="1" applyProtection="1">
      <alignment horizontal="distributed" vertical="center" wrapText="1"/>
      <protection locked="0"/>
    </xf>
    <xf numFmtId="49" fontId="10" fillId="0" borderId="7" xfId="1" applyNumberFormat="1" applyFont="1" applyFill="1" applyBorder="1" applyAlignment="1">
      <alignment horizontal="center" vertical="center"/>
    </xf>
    <xf numFmtId="49" fontId="9" fillId="0" borderId="8" xfId="1" applyNumberFormat="1" applyFont="1" applyFill="1" applyBorder="1" applyAlignment="1">
      <alignment vertical="center"/>
    </xf>
    <xf numFmtId="49" fontId="10" fillId="0" borderId="2" xfId="1" applyNumberFormat="1" applyFont="1" applyFill="1" applyBorder="1" applyAlignment="1">
      <alignment horizontal="center" vertical="center"/>
    </xf>
    <xf numFmtId="49" fontId="10" fillId="0" borderId="6" xfId="1" applyNumberFormat="1" applyFont="1" applyFill="1" applyBorder="1" applyAlignment="1">
      <alignment horizontal="center" vertical="center"/>
    </xf>
    <xf numFmtId="49" fontId="10" fillId="0" borderId="14" xfId="1" applyNumberFormat="1" applyFont="1" applyFill="1" applyBorder="1" applyAlignment="1">
      <alignment horizontal="center" vertical="center"/>
    </xf>
    <xf numFmtId="49" fontId="10" fillId="0" borderId="8" xfId="1" applyNumberFormat="1" applyFont="1" applyFill="1" applyBorder="1" applyAlignment="1">
      <alignment horizontal="distributed" vertical="center"/>
    </xf>
    <xf numFmtId="49" fontId="10" fillId="0" borderId="37" xfId="1" applyNumberFormat="1" applyFont="1" applyFill="1" applyBorder="1" applyAlignment="1">
      <alignment horizontal="center" vertical="center"/>
    </xf>
    <xf numFmtId="49" fontId="10" fillId="0" borderId="0" xfId="1" applyNumberFormat="1" applyFont="1" applyFill="1" applyBorder="1" applyAlignment="1">
      <alignment vertical="center"/>
    </xf>
    <xf numFmtId="49" fontId="3" fillId="0" borderId="7" xfId="1" applyNumberFormat="1" applyFont="1" applyFill="1" applyBorder="1" applyAlignment="1" applyProtection="1">
      <alignment horizontal="center" vertical="center"/>
      <protection locked="0"/>
    </xf>
    <xf numFmtId="49" fontId="3" fillId="0" borderId="3" xfId="1"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vertical="center" wrapText="1"/>
      <protection locked="0"/>
    </xf>
    <xf numFmtId="49" fontId="10" fillId="0" borderId="15" xfId="1" applyNumberFormat="1" applyFont="1" applyFill="1" applyBorder="1" applyAlignment="1">
      <alignment horizontal="center" vertical="center"/>
    </xf>
    <xf numFmtId="49" fontId="10" fillId="0" borderId="19" xfId="1" applyNumberFormat="1" applyFont="1" applyFill="1" applyBorder="1" applyAlignment="1">
      <alignment horizontal="center" vertical="center"/>
    </xf>
    <xf numFmtId="49" fontId="3" fillId="0" borderId="40" xfId="1" applyNumberFormat="1" applyFont="1" applyFill="1" applyBorder="1" applyAlignment="1">
      <alignment vertical="center"/>
    </xf>
    <xf numFmtId="49" fontId="10" fillId="0" borderId="3" xfId="1" applyNumberFormat="1" applyFont="1" applyFill="1" applyBorder="1" applyAlignment="1">
      <alignment horizontal="center" vertical="center"/>
    </xf>
    <xf numFmtId="182" fontId="10" fillId="0" borderId="37" xfId="1" applyNumberFormat="1" applyFont="1" applyFill="1" applyBorder="1" applyAlignment="1">
      <alignment horizontal="center" vertical="center"/>
    </xf>
    <xf numFmtId="49" fontId="3" fillId="0" borderId="4" xfId="1" applyNumberFormat="1" applyFont="1" applyFill="1" applyBorder="1" applyAlignment="1" applyProtection="1">
      <alignment horizontal="center" vertical="center"/>
      <protection locked="0"/>
    </xf>
    <xf numFmtId="49" fontId="13" fillId="0" borderId="30" xfId="1" applyNumberFormat="1" applyFont="1" applyFill="1" applyBorder="1" applyAlignment="1">
      <alignment vertical="center"/>
    </xf>
    <xf numFmtId="49" fontId="13" fillId="0" borderId="0" xfId="1" applyNumberFormat="1" applyFont="1" applyFill="1" applyBorder="1" applyAlignment="1">
      <alignment vertical="center"/>
    </xf>
    <xf numFmtId="49" fontId="13" fillId="0" borderId="9" xfId="1" applyNumberFormat="1" applyFont="1" applyFill="1" applyBorder="1" applyAlignment="1">
      <alignment horizontal="centerContinuous" vertical="center"/>
    </xf>
    <xf numFmtId="49" fontId="10" fillId="0" borderId="21" xfId="1" applyNumberFormat="1" applyFont="1" applyFill="1" applyBorder="1" applyAlignment="1">
      <alignment horizontal="center" vertical="center"/>
    </xf>
    <xf numFmtId="49" fontId="10" fillId="0" borderId="0" xfId="1" applyNumberFormat="1" applyFont="1" applyFill="1" applyBorder="1" applyAlignment="1" applyProtection="1">
      <alignment horizontal="distributed" vertical="center"/>
      <protection locked="0"/>
    </xf>
    <xf numFmtId="49" fontId="10" fillId="0" borderId="18" xfId="1" applyNumberFormat="1" applyFont="1" applyFill="1" applyBorder="1" applyAlignment="1">
      <alignment horizontal="center" vertical="center"/>
    </xf>
    <xf numFmtId="49" fontId="10" fillId="0" borderId="30" xfId="1" applyNumberFormat="1" applyFont="1" applyFill="1" applyBorder="1" applyAlignment="1">
      <alignment horizontal="distributed" vertical="center"/>
    </xf>
    <xf numFmtId="49" fontId="10" fillId="0" borderId="24" xfId="1" applyNumberFormat="1" applyFont="1" applyFill="1" applyBorder="1" applyAlignment="1">
      <alignment horizontal="right" vertical="center"/>
    </xf>
    <xf numFmtId="49" fontId="9" fillId="0" borderId="24" xfId="1" applyNumberFormat="1" applyFont="1" applyFill="1" applyBorder="1" applyAlignment="1">
      <alignment horizontal="right" vertical="center"/>
    </xf>
    <xf numFmtId="49" fontId="10" fillId="0" borderId="25" xfId="1" applyNumberFormat="1" applyFont="1" applyFill="1" applyBorder="1" applyAlignment="1">
      <alignment horizontal="center" vertical="center"/>
    </xf>
    <xf numFmtId="49" fontId="10" fillId="0" borderId="27" xfId="1" applyNumberFormat="1" applyFont="1" applyFill="1" applyBorder="1" applyAlignment="1">
      <alignment horizontal="center" vertical="center"/>
    </xf>
    <xf numFmtId="182" fontId="10" fillId="0" borderId="42" xfId="1" applyNumberFormat="1" applyFont="1" applyFill="1" applyBorder="1" applyAlignment="1">
      <alignment vertical="center"/>
    </xf>
    <xf numFmtId="182" fontId="10" fillId="0" borderId="41" xfId="1" applyNumberFormat="1" applyFont="1" applyFill="1" applyBorder="1" applyAlignment="1">
      <alignment vertical="center" wrapText="1"/>
    </xf>
    <xf numFmtId="49" fontId="10" fillId="0" borderId="8" xfId="1" applyNumberFormat="1" applyFont="1" applyFill="1" applyBorder="1" applyAlignment="1">
      <alignment horizontal="center" vertical="center"/>
    </xf>
    <xf numFmtId="49" fontId="10" fillId="0" borderId="1" xfId="1" applyNumberFormat="1" applyFont="1" applyFill="1" applyBorder="1" applyAlignment="1">
      <alignment vertical="center"/>
    </xf>
    <xf numFmtId="49" fontId="9" fillId="0" borderId="31" xfId="1" applyNumberFormat="1" applyFont="1" applyFill="1" applyBorder="1" applyAlignment="1">
      <alignment horizontal="center" vertical="center"/>
    </xf>
    <xf numFmtId="49" fontId="10" fillId="0" borderId="1" xfId="1" applyNumberFormat="1" applyFont="1" applyFill="1" applyBorder="1" applyAlignment="1">
      <alignment horizontal="center" vertical="center"/>
    </xf>
    <xf numFmtId="49" fontId="10" fillId="0" borderId="31" xfId="1" applyNumberFormat="1" applyFont="1" applyFill="1" applyBorder="1" applyAlignment="1">
      <alignment horizontal="center" vertical="center"/>
    </xf>
    <xf numFmtId="49" fontId="10" fillId="0" borderId="25" xfId="1" applyNumberFormat="1" applyFont="1" applyFill="1" applyBorder="1" applyAlignment="1">
      <alignment vertical="center"/>
    </xf>
    <xf numFmtId="49" fontId="10" fillId="0" borderId="24" xfId="1" applyNumberFormat="1" applyFont="1" applyFill="1" applyBorder="1" applyAlignment="1">
      <alignment vertical="center"/>
    </xf>
    <xf numFmtId="3" fontId="10" fillId="0" borderId="5" xfId="0" applyFont="1" applyFill="1" applyBorder="1" applyAlignment="1">
      <alignment horizontal="center" vertical="center" justifyLastLine="1"/>
    </xf>
    <xf numFmtId="182" fontId="10" fillId="0" borderId="7" xfId="1" applyNumberFormat="1" applyFont="1" applyFill="1" applyBorder="1" applyAlignment="1">
      <alignment vertical="center"/>
    </xf>
    <xf numFmtId="182" fontId="10" fillId="0" borderId="0" xfId="1" applyNumberFormat="1" applyFont="1" applyFill="1" applyBorder="1" applyAlignment="1">
      <alignment vertical="center"/>
    </xf>
    <xf numFmtId="182" fontId="10" fillId="0" borderId="32" xfId="1" applyNumberFormat="1" applyFont="1" applyFill="1" applyBorder="1" applyAlignment="1" applyProtection="1">
      <alignment vertical="center"/>
      <protection locked="0"/>
    </xf>
    <xf numFmtId="182" fontId="10" fillId="0" borderId="5" xfId="1" applyNumberFormat="1" applyFont="1" applyFill="1" applyBorder="1" applyAlignment="1" applyProtection="1">
      <alignment vertical="center"/>
      <protection locked="0"/>
    </xf>
    <xf numFmtId="182" fontId="10" fillId="0" borderId="0" xfId="1" applyNumberFormat="1" applyFont="1" applyFill="1" applyAlignment="1" applyProtection="1">
      <alignment vertical="center"/>
      <protection locked="0"/>
    </xf>
    <xf numFmtId="182" fontId="10" fillId="0" borderId="0" xfId="1" applyNumberFormat="1" applyFont="1" applyFill="1" applyBorder="1" applyAlignment="1" applyProtection="1">
      <alignment vertical="center"/>
      <protection locked="0"/>
    </xf>
    <xf numFmtId="180" fontId="10" fillId="0" borderId="2" xfId="1" applyNumberFormat="1" applyFont="1" applyFill="1" applyBorder="1" applyAlignment="1">
      <alignment vertical="center"/>
    </xf>
    <xf numFmtId="180" fontId="10" fillId="0" borderId="37" xfId="1" applyNumberFormat="1" applyFont="1" applyFill="1" applyBorder="1" applyAlignment="1">
      <alignment vertical="center"/>
    </xf>
    <xf numFmtId="180" fontId="10" fillId="0" borderId="35" xfId="1" applyNumberFormat="1" applyFont="1" applyFill="1" applyBorder="1" applyAlignment="1">
      <alignment vertical="center"/>
    </xf>
    <xf numFmtId="182" fontId="9" fillId="0" borderId="32" xfId="0" applyNumberFormat="1" applyFont="1" applyFill="1" applyBorder="1" applyAlignment="1" applyProtection="1">
      <alignment horizontal="center" vertical="center" justifyLastLine="1"/>
      <protection locked="0"/>
    </xf>
    <xf numFmtId="182" fontId="10" fillId="0" borderId="6" xfId="1" applyNumberFormat="1" applyFont="1" applyFill="1" applyBorder="1" applyAlignment="1">
      <alignment horizontal="center" vertical="center"/>
    </xf>
    <xf numFmtId="182" fontId="10" fillId="0" borderId="6" xfId="1" applyNumberFormat="1" applyFont="1" applyFill="1" applyBorder="1" applyAlignment="1">
      <alignment vertical="center"/>
    </xf>
    <xf numFmtId="180" fontId="10" fillId="0" borderId="5" xfId="1" applyNumberFormat="1" applyFont="1" applyFill="1" applyBorder="1" applyAlignment="1">
      <alignment vertical="center"/>
    </xf>
    <xf numFmtId="180" fontId="10" fillId="0" borderId="43" xfId="1" applyNumberFormat="1" applyFont="1" applyFill="1" applyBorder="1" applyAlignment="1">
      <alignment vertical="center"/>
    </xf>
    <xf numFmtId="180" fontId="10" fillId="0" borderId="44" xfId="1" applyNumberFormat="1" applyFont="1" applyFill="1" applyBorder="1" applyAlignment="1">
      <alignment vertical="center"/>
    </xf>
    <xf numFmtId="182" fontId="10" fillId="0" borderId="10" xfId="1" applyNumberFormat="1" applyFont="1" applyFill="1" applyBorder="1" applyAlignment="1">
      <alignment vertical="center"/>
    </xf>
    <xf numFmtId="182" fontId="10" fillId="0" borderId="8" xfId="1" applyNumberFormat="1" applyFont="1" applyFill="1" applyBorder="1" applyAlignment="1" applyProtection="1">
      <alignment vertical="center"/>
      <protection locked="0"/>
    </xf>
    <xf numFmtId="182" fontId="10" fillId="0" borderId="9" xfId="1" applyNumberFormat="1" applyFont="1" applyFill="1" applyBorder="1" applyAlignment="1" applyProtection="1">
      <alignment vertical="center"/>
      <protection locked="0"/>
    </xf>
    <xf numFmtId="182" fontId="10" fillId="0" borderId="9" xfId="1" applyNumberFormat="1" applyFont="1" applyFill="1" applyBorder="1" applyAlignment="1">
      <alignment vertical="center"/>
    </xf>
    <xf numFmtId="182" fontId="8" fillId="0" borderId="0" xfId="1" applyNumberFormat="1" applyFont="1" applyFill="1" applyAlignment="1">
      <alignment horizontal="left" vertical="center"/>
    </xf>
    <xf numFmtId="182" fontId="10" fillId="0" borderId="14" xfId="1" applyNumberFormat="1" applyFont="1" applyFill="1" applyBorder="1" applyAlignment="1" applyProtection="1">
      <alignment vertical="center"/>
      <protection locked="0"/>
    </xf>
    <xf numFmtId="182" fontId="10" fillId="0" borderId="6" xfId="1" applyNumberFormat="1" applyFont="1" applyFill="1" applyBorder="1" applyAlignment="1" applyProtection="1">
      <alignment vertical="center"/>
      <protection locked="0"/>
    </xf>
    <xf numFmtId="182" fontId="10" fillId="0" borderId="0" xfId="2" applyNumberFormat="1" applyFont="1" applyFill="1" applyAlignment="1">
      <alignment vertical="center"/>
    </xf>
    <xf numFmtId="182" fontId="9" fillId="0" borderId="1" xfId="2" applyNumberFormat="1" applyFont="1" applyFill="1" applyBorder="1" applyAlignment="1">
      <alignment vertical="center"/>
    </xf>
    <xf numFmtId="182" fontId="9" fillId="0" borderId="0" xfId="2" applyNumberFormat="1" applyFont="1" applyFill="1" applyAlignment="1">
      <alignment vertical="center"/>
    </xf>
    <xf numFmtId="182" fontId="9" fillId="0" borderId="0" xfId="2" applyNumberFormat="1" applyFont="1" applyFill="1" applyAlignment="1">
      <alignment vertical="center"/>
    </xf>
    <xf numFmtId="182" fontId="6" fillId="0" borderId="0" xfId="2" quotePrefix="1" applyNumberFormat="1" applyFont="1" applyFill="1" applyAlignment="1">
      <alignment horizontal="right" vertical="center"/>
    </xf>
    <xf numFmtId="182" fontId="9" fillId="0" borderId="2" xfId="2" applyNumberFormat="1" applyFont="1" applyFill="1" applyBorder="1" applyAlignment="1">
      <alignment vertical="center"/>
    </xf>
    <xf numFmtId="182" fontId="10" fillId="0" borderId="3" xfId="2" applyNumberFormat="1" applyFont="1" applyFill="1" applyBorder="1" applyAlignment="1">
      <alignment horizontal="center" vertical="center"/>
    </xf>
    <xf numFmtId="182" fontId="10" fillId="0" borderId="4" xfId="2" applyNumberFormat="1" applyFont="1" applyFill="1" applyBorder="1" applyAlignment="1">
      <alignment vertical="center"/>
    </xf>
    <xf numFmtId="182" fontId="9" fillId="0" borderId="5" xfId="2" quotePrefix="1" applyNumberFormat="1" applyFont="1" applyFill="1" applyBorder="1" applyAlignment="1">
      <alignment vertical="center"/>
    </xf>
    <xf numFmtId="182" fontId="10" fillId="0" borderId="4" xfId="2" quotePrefix="1" applyNumberFormat="1" applyFont="1" applyFill="1" applyBorder="1" applyAlignment="1">
      <alignment vertical="center"/>
    </xf>
    <xf numFmtId="182" fontId="5" fillId="0" borderId="0" xfId="0" applyNumberFormat="1" applyFont="1" applyFill="1" applyAlignment="1" applyProtection="1">
      <alignment vertical="center"/>
      <protection locked="0"/>
    </xf>
    <xf numFmtId="182" fontId="3" fillId="0" borderId="0" xfId="2" applyNumberFormat="1" applyFont="1" applyFill="1" applyBorder="1" applyAlignment="1">
      <alignment horizontal="centerContinuous" vertical="center"/>
    </xf>
    <xf numFmtId="182" fontId="9" fillId="0" borderId="8" xfId="2" applyNumberFormat="1" applyFont="1" applyFill="1" applyBorder="1" applyAlignment="1">
      <alignment vertical="center"/>
    </xf>
    <xf numFmtId="182" fontId="10" fillId="0" borderId="15" xfId="2" applyNumberFormat="1" applyFont="1" applyFill="1" applyBorder="1" applyAlignment="1">
      <alignment vertical="center"/>
    </xf>
    <xf numFmtId="182" fontId="10" fillId="0" borderId="19" xfId="2" applyNumberFormat="1" applyFont="1" applyFill="1" applyBorder="1" applyAlignment="1">
      <alignment vertical="center"/>
    </xf>
    <xf numFmtId="182" fontId="10" fillId="0" borderId="21" xfId="2" applyNumberFormat="1" applyFont="1" applyFill="1" applyBorder="1" applyAlignment="1">
      <alignment vertical="center"/>
    </xf>
    <xf numFmtId="182" fontId="10" fillId="0" borderId="0" xfId="2" applyNumberFormat="1" applyFont="1" applyFill="1" applyBorder="1" applyAlignment="1">
      <alignment horizontal="distributed" vertical="center"/>
    </xf>
    <xf numFmtId="182" fontId="10" fillId="0" borderId="20" xfId="2" applyNumberFormat="1" applyFont="1" applyFill="1" applyBorder="1" applyAlignment="1">
      <alignment vertical="center"/>
    </xf>
    <xf numFmtId="182" fontId="13" fillId="0" borderId="20" xfId="2" applyNumberFormat="1" applyFont="1" applyFill="1" applyBorder="1" applyAlignment="1">
      <alignment vertical="center"/>
    </xf>
    <xf numFmtId="182" fontId="10" fillId="0" borderId="30" xfId="2" applyNumberFormat="1" applyFont="1" applyFill="1" applyBorder="1" applyAlignment="1">
      <alignment horizontal="distributed" vertical="center"/>
    </xf>
    <xf numFmtId="182" fontId="10" fillId="0" borderId="30" xfId="2" applyNumberFormat="1" applyFont="1" applyFill="1" applyBorder="1" applyAlignment="1">
      <alignment horizontal="center" vertical="center"/>
    </xf>
    <xf numFmtId="182" fontId="10" fillId="0" borderId="30" xfId="2" applyNumberFormat="1" applyFont="1" applyFill="1" applyBorder="1" applyAlignment="1">
      <alignment vertical="center"/>
    </xf>
    <xf numFmtId="182" fontId="10" fillId="0" borderId="37" xfId="2" applyNumberFormat="1" applyFont="1" applyFill="1" applyBorder="1" applyAlignment="1">
      <alignment vertical="center"/>
    </xf>
    <xf numFmtId="182" fontId="10" fillId="0" borderId="2" xfId="2" applyNumberFormat="1" applyFont="1" applyFill="1" applyBorder="1" applyAlignment="1">
      <alignment horizontal="center" vertical="center"/>
    </xf>
    <xf numFmtId="182" fontId="10" fillId="0" borderId="35" xfId="2" applyNumberFormat="1" applyFont="1" applyFill="1" applyBorder="1" applyAlignment="1">
      <alignment vertical="center"/>
    </xf>
    <xf numFmtId="182" fontId="8" fillId="0" borderId="0" xfId="2" applyNumberFormat="1" applyFont="1" applyFill="1" applyBorder="1" applyAlignment="1">
      <alignment vertical="center"/>
    </xf>
    <xf numFmtId="182" fontId="10" fillId="0" borderId="35" xfId="2" applyNumberFormat="1" applyFont="1" applyFill="1" applyBorder="1" applyAlignment="1">
      <alignment horizontal="distributed" vertical="center"/>
    </xf>
    <xf numFmtId="182" fontId="10" fillId="0" borderId="2" xfId="2" applyNumberFormat="1" applyFont="1" applyFill="1" applyBorder="1" applyAlignment="1">
      <alignment horizontal="distributed" vertical="center"/>
    </xf>
    <xf numFmtId="182" fontId="10" fillId="0" borderId="23" xfId="2" applyNumberFormat="1" applyFont="1" applyFill="1" applyBorder="1" applyAlignment="1">
      <alignment horizontal="distributed" vertical="center"/>
    </xf>
    <xf numFmtId="182" fontId="10" fillId="0" borderId="19" xfId="2" applyNumberFormat="1" applyFont="1" applyFill="1" applyBorder="1" applyAlignment="1">
      <alignment horizontal="right" vertical="center"/>
    </xf>
    <xf numFmtId="182" fontId="15" fillId="0" borderId="0" xfId="2" applyNumberFormat="1" applyFont="1" applyFill="1" applyBorder="1" applyAlignment="1">
      <alignment vertical="center"/>
    </xf>
    <xf numFmtId="182" fontId="10" fillId="0" borderId="25" xfId="0" applyNumberFormat="1" applyFont="1" applyFill="1" applyBorder="1" applyAlignment="1">
      <alignment horizontal="right" vertical="center"/>
    </xf>
    <xf numFmtId="182" fontId="9" fillId="0" borderId="1" xfId="2" applyNumberFormat="1" applyFont="1" applyFill="1" applyBorder="1" applyAlignment="1">
      <alignment horizontal="right" vertical="center"/>
    </xf>
    <xf numFmtId="182" fontId="10" fillId="0" borderId="27" xfId="2" applyNumberFormat="1" applyFont="1" applyFill="1" applyBorder="1" applyAlignment="1">
      <alignment horizontal="distributed" vertical="center"/>
    </xf>
    <xf numFmtId="180" fontId="10" fillId="0" borderId="0" xfId="2" applyNumberFormat="1" applyFont="1" applyFill="1" applyBorder="1" applyAlignment="1">
      <alignment vertical="center"/>
    </xf>
    <xf numFmtId="182" fontId="3" fillId="0" borderId="32" xfId="0" applyNumberFormat="1" applyFont="1" applyFill="1" applyBorder="1" applyAlignment="1" applyProtection="1">
      <alignment horizontal="center" vertical="center" justifyLastLine="1"/>
      <protection locked="0"/>
    </xf>
    <xf numFmtId="182" fontId="3" fillId="0" borderId="0" xfId="2" applyNumberFormat="1" applyFont="1" applyFill="1" applyAlignment="1">
      <alignment horizontal="centerContinuous" vertical="center"/>
    </xf>
    <xf numFmtId="182" fontId="9" fillId="0" borderId="4" xfId="0" applyNumberFormat="1" applyFont="1" applyFill="1" applyBorder="1" applyAlignment="1" applyProtection="1">
      <alignment horizontal="center" vertical="center" justifyLastLine="1"/>
      <protection locked="0"/>
    </xf>
    <xf numFmtId="180" fontId="10" fillId="0" borderId="4" xfId="2" applyNumberFormat="1" applyFont="1" applyFill="1" applyBorder="1" applyAlignment="1">
      <alignment vertical="center"/>
    </xf>
    <xf numFmtId="182" fontId="3" fillId="0" borderId="7" xfId="2" applyNumberFormat="1" applyFont="1" applyFill="1" applyBorder="1" applyAlignment="1">
      <alignment vertical="center"/>
    </xf>
    <xf numFmtId="182" fontId="15" fillId="0" borderId="0" xfId="2" applyNumberFormat="1" applyFont="1" applyFill="1" applyAlignment="1">
      <alignment horizontal="center" vertical="center"/>
    </xf>
    <xf numFmtId="182" fontId="6" fillId="0" borderId="32" xfId="2" applyNumberFormat="1" applyFont="1" applyFill="1" applyBorder="1" applyAlignment="1">
      <alignment horizontal="distributed" vertical="center" justifyLastLine="1"/>
    </xf>
    <xf numFmtId="49" fontId="3" fillId="0" borderId="0" xfId="3" applyNumberFormat="1" applyFont="1" applyFill="1" applyAlignment="1">
      <alignment horizontal="center" vertical="center"/>
    </xf>
    <xf numFmtId="49" fontId="8" fillId="0" borderId="0" xfId="3" applyNumberFormat="1" applyFont="1" applyFill="1" applyAlignment="1">
      <alignment horizontal="left" vertical="center"/>
    </xf>
    <xf numFmtId="49" fontId="3" fillId="0" borderId="37" xfId="3" applyNumberFormat="1" applyFont="1" applyFill="1" applyBorder="1" applyAlignment="1">
      <alignment horizontal="center" vertical="center"/>
    </xf>
    <xf numFmtId="49" fontId="3" fillId="0" borderId="30" xfId="3" applyNumberFormat="1" applyFont="1" applyFill="1" applyBorder="1" applyAlignment="1">
      <alignment horizontal="center" vertical="center"/>
    </xf>
    <xf numFmtId="182" fontId="3" fillId="0" borderId="0" xfId="0" applyNumberFormat="1" applyFont="1" applyFill="1" applyBorder="1" applyAlignment="1">
      <alignment horizontal="center" vertical="center"/>
    </xf>
    <xf numFmtId="182" fontId="3" fillId="0" borderId="4" xfId="0" applyNumberFormat="1" applyFont="1" applyFill="1" applyBorder="1" applyAlignment="1">
      <alignment horizontal="center" vertical="center"/>
    </xf>
    <xf numFmtId="182" fontId="3" fillId="0" borderId="32" xfId="0" applyNumberFormat="1" applyFont="1" applyFill="1" applyBorder="1" applyAlignment="1">
      <alignment horizontal="distributed" vertical="center"/>
    </xf>
    <xf numFmtId="182" fontId="3" fillId="0" borderId="14" xfId="0" applyNumberFormat="1" applyFont="1" applyFill="1" applyBorder="1" applyAlignment="1">
      <alignment horizontal="distributed" vertical="center"/>
    </xf>
    <xf numFmtId="182" fontId="3" fillId="0" borderId="4" xfId="0" applyNumberFormat="1" applyFont="1" applyFill="1" applyBorder="1" applyAlignment="1">
      <alignment horizontal="distributed" vertical="center"/>
    </xf>
    <xf numFmtId="182" fontId="3" fillId="0" borderId="8" xfId="3" applyNumberFormat="1" applyFont="1" applyFill="1" applyBorder="1" applyAlignment="1">
      <alignment horizontal="distributed" vertical="center"/>
    </xf>
    <xf numFmtId="49" fontId="10" fillId="0" borderId="25" xfId="0" applyNumberFormat="1" applyFont="1" applyFill="1" applyBorder="1" applyAlignment="1">
      <alignment horizontal="right" vertical="center"/>
    </xf>
    <xf numFmtId="49" fontId="3" fillId="0" borderId="24" xfId="3" applyNumberFormat="1" applyFont="1" applyFill="1" applyBorder="1" applyAlignment="1">
      <alignment horizontal="right" vertical="center"/>
    </xf>
    <xf numFmtId="182" fontId="3" fillId="0" borderId="25" xfId="3" applyNumberFormat="1" applyFont="1" applyFill="1" applyBorder="1" applyAlignment="1">
      <alignment horizontal="distributed" vertical="center"/>
    </xf>
    <xf numFmtId="180" fontId="10" fillId="0" borderId="32" xfId="0" applyNumberFormat="1" applyFont="1" applyFill="1" applyBorder="1" applyAlignment="1" applyProtection="1">
      <alignment vertical="center"/>
      <protection locked="0"/>
    </xf>
    <xf numFmtId="49" fontId="8" fillId="0" borderId="0" xfId="4" applyNumberFormat="1" applyFont="1" applyFill="1" applyBorder="1" applyAlignment="1">
      <alignment vertical="center"/>
    </xf>
    <xf numFmtId="49" fontId="28" fillId="0" borderId="0" xfId="0" applyNumberFormat="1" applyFont="1" applyFill="1" applyAlignment="1" applyProtection="1">
      <alignment vertical="center"/>
      <protection locked="0"/>
    </xf>
    <xf numFmtId="49" fontId="9" fillId="0" borderId="0" xfId="4" applyNumberFormat="1" applyFont="1" applyFill="1" applyBorder="1" applyAlignment="1">
      <alignment vertical="center"/>
    </xf>
    <xf numFmtId="49" fontId="3" fillId="0" borderId="49" xfId="4" applyNumberFormat="1" applyFont="1" applyFill="1" applyBorder="1" applyAlignment="1">
      <alignment horizontal="center" vertical="center"/>
    </xf>
    <xf numFmtId="49" fontId="3" fillId="0" borderId="37" xfId="4" applyNumberFormat="1" applyFont="1" applyFill="1" applyBorder="1" applyAlignment="1">
      <alignment vertical="center"/>
    </xf>
    <xf numFmtId="49" fontId="3" fillId="0" borderId="35" xfId="4" applyNumberFormat="1" applyFont="1" applyFill="1" applyBorder="1" applyAlignment="1">
      <alignment vertical="center"/>
    </xf>
    <xf numFmtId="49" fontId="3" fillId="0" borderId="45" xfId="4" applyNumberFormat="1" applyFont="1" applyFill="1" applyBorder="1" applyAlignment="1">
      <alignment horizontal="center" vertical="center"/>
    </xf>
    <xf numFmtId="49" fontId="3" fillId="0" borderId="50" xfId="4" applyNumberFormat="1" applyFont="1" applyFill="1" applyBorder="1" applyAlignment="1">
      <alignment horizontal="center" vertical="center"/>
    </xf>
    <xf numFmtId="49" fontId="3" fillId="0" borderId="3" xfId="4" applyNumberFormat="1" applyFont="1" applyFill="1" applyBorder="1" applyAlignment="1">
      <alignment horizontal="centerContinuous" vertical="center"/>
    </xf>
    <xf numFmtId="49" fontId="3" fillId="0" borderId="6" xfId="4" applyNumberFormat="1" applyFont="1" applyFill="1" applyBorder="1" applyAlignment="1">
      <alignment vertical="distributed" textRotation="255" justifyLastLine="1"/>
    </xf>
    <xf numFmtId="49" fontId="3" fillId="0" borderId="30" xfId="4" applyNumberFormat="1" applyFont="1" applyFill="1" applyBorder="1" applyAlignment="1">
      <alignment vertical="center"/>
    </xf>
    <xf numFmtId="49" fontId="3" fillId="0" borderId="33" xfId="4" applyNumberFormat="1" applyFont="1" applyFill="1" applyBorder="1" applyAlignment="1">
      <alignment vertical="center"/>
    </xf>
    <xf numFmtId="49" fontId="3" fillId="0" borderId="0" xfId="4" applyNumberFormat="1" applyFont="1" applyFill="1" applyAlignment="1" applyProtection="1">
      <alignment horizontal="center" vertical="center"/>
      <protection locked="0"/>
    </xf>
    <xf numFmtId="49" fontId="3" fillId="0" borderId="20" xfId="4" applyNumberFormat="1" applyFont="1" applyFill="1" applyBorder="1" applyAlignment="1">
      <alignment horizontal="center" vertical="center"/>
    </xf>
    <xf numFmtId="49" fontId="3" fillId="0" borderId="30" xfId="4" applyNumberFormat="1" applyFont="1" applyFill="1" applyBorder="1" applyAlignment="1">
      <alignment horizontal="centerContinuous" vertical="center"/>
    </xf>
    <xf numFmtId="49" fontId="3" fillId="0" borderId="23" xfId="4" applyNumberFormat="1" applyFont="1" applyFill="1" applyBorder="1" applyAlignment="1">
      <alignment horizontal="centerContinuous" vertical="center"/>
    </xf>
    <xf numFmtId="49" fontId="3" fillId="0" borderId="2" xfId="4" applyNumberFormat="1" applyFont="1" applyFill="1" applyBorder="1" applyAlignment="1">
      <alignment horizontal="centerContinuous" vertical="center"/>
    </xf>
    <xf numFmtId="49" fontId="3" fillId="0" borderId="4" xfId="4" applyNumberFormat="1" applyFont="1" applyFill="1" applyBorder="1" applyAlignment="1">
      <alignment horizontal="centerContinuous" vertical="center"/>
    </xf>
    <xf numFmtId="49" fontId="10" fillId="0" borderId="8" xfId="4" applyNumberFormat="1" applyFont="1" applyFill="1" applyBorder="1" applyAlignment="1">
      <alignment horizontal="right" vertical="center"/>
    </xf>
    <xf numFmtId="49" fontId="6" fillId="0" borderId="0" xfId="4" applyNumberFormat="1" applyFont="1" applyFill="1" applyBorder="1" applyAlignment="1" applyProtection="1">
      <alignment horizontal="distributed" vertical="center" justifyLastLine="1"/>
      <protection locked="0"/>
    </xf>
    <xf numFmtId="49" fontId="3" fillId="0" borderId="25" xfId="4" applyNumberFormat="1" applyFont="1" applyFill="1" applyBorder="1" applyAlignment="1">
      <alignment horizontal="right" vertical="center"/>
    </xf>
    <xf numFmtId="49" fontId="3" fillId="0" borderId="24" xfId="0" applyNumberFormat="1" applyFont="1" applyFill="1" applyBorder="1" applyAlignment="1" applyProtection="1">
      <alignment horizontal="right" vertical="center"/>
      <protection locked="0"/>
    </xf>
    <xf numFmtId="182" fontId="9" fillId="0" borderId="32" xfId="4" applyNumberFormat="1" applyFont="1" applyFill="1" applyBorder="1" applyAlignment="1">
      <alignment vertical="center"/>
    </xf>
    <xf numFmtId="182" fontId="8" fillId="0" borderId="0" xfId="4" applyNumberFormat="1" applyFont="1" applyFill="1" applyAlignment="1">
      <alignment horizontal="centerContinuous" vertical="center"/>
    </xf>
    <xf numFmtId="49" fontId="3" fillId="0" borderId="4" xfId="4" quotePrefix="1" applyNumberFormat="1" applyFont="1" applyFill="1" applyBorder="1" applyAlignment="1">
      <alignment vertical="center"/>
    </xf>
    <xf numFmtId="49" fontId="3" fillId="0" borderId="51" xfId="4" applyNumberFormat="1" applyFont="1" applyFill="1" applyBorder="1" applyAlignment="1">
      <alignment vertical="center"/>
    </xf>
    <xf numFmtId="49" fontId="9" fillId="0" borderId="1" xfId="4" applyNumberFormat="1" applyFont="1" applyFill="1" applyBorder="1" applyAlignment="1">
      <alignment horizontal="right" vertical="center"/>
    </xf>
    <xf numFmtId="182" fontId="10" fillId="0" borderId="0" xfId="5" applyNumberFormat="1" applyFont="1" applyFill="1" applyBorder="1" applyAlignment="1">
      <alignment horizontal="center" vertical="center" shrinkToFit="1"/>
    </xf>
    <xf numFmtId="182" fontId="23" fillId="0" borderId="0" xfId="0" applyNumberFormat="1" applyFont="1" applyFill="1" applyAlignment="1" applyProtection="1">
      <alignment vertical="center"/>
      <protection locked="0"/>
    </xf>
    <xf numFmtId="182" fontId="9" fillId="0" borderId="9" xfId="5" applyNumberFormat="1" applyFont="1" applyFill="1" applyBorder="1" applyAlignment="1">
      <alignment vertical="center"/>
    </xf>
    <xf numFmtId="182" fontId="10" fillId="0" borderId="0" xfId="5" applyNumberFormat="1" applyFont="1" applyFill="1" applyAlignment="1">
      <alignment horizontal="center" vertical="center"/>
    </xf>
    <xf numFmtId="182" fontId="9" fillId="0" borderId="31" xfId="5" applyNumberFormat="1" applyFont="1" applyFill="1" applyBorder="1" applyAlignment="1">
      <alignment horizontal="right" vertical="center"/>
    </xf>
    <xf numFmtId="182" fontId="10" fillId="0" borderId="32" xfId="5" applyNumberFormat="1" applyFont="1" applyFill="1" applyBorder="1" applyAlignment="1">
      <alignment horizontal="distributed" vertical="center"/>
    </xf>
    <xf numFmtId="182" fontId="10" fillId="0" borderId="32" xfId="0" applyNumberFormat="1" applyFont="1" applyFill="1" applyBorder="1" applyAlignment="1" applyProtection="1">
      <alignment vertical="center"/>
    </xf>
    <xf numFmtId="182" fontId="10" fillId="0" borderId="5" xfId="5" applyNumberFormat="1" applyFont="1" applyFill="1" applyBorder="1" applyAlignment="1">
      <alignment horizontal="center" vertical="center"/>
    </xf>
    <xf numFmtId="182" fontId="10" fillId="0" borderId="14" xfId="5" applyNumberFormat="1" applyFont="1" applyFill="1" applyBorder="1" applyAlignment="1">
      <alignment horizontal="center" vertical="center"/>
    </xf>
    <xf numFmtId="182" fontId="9" fillId="0" borderId="0" xfId="6" applyNumberFormat="1" applyFont="1" applyFill="1" applyAlignment="1" applyProtection="1">
      <alignment vertical="center"/>
    </xf>
    <xf numFmtId="182" fontId="3" fillId="0" borderId="0" xfId="6" applyNumberFormat="1" applyFont="1" applyFill="1" applyAlignment="1" applyProtection="1">
      <alignment horizontal="center" vertical="center"/>
    </xf>
    <xf numFmtId="182" fontId="9" fillId="0" borderId="0" xfId="6" applyNumberFormat="1" applyFont="1" applyFill="1" applyAlignment="1" applyProtection="1">
      <alignment horizontal="right" vertical="center"/>
    </xf>
    <xf numFmtId="182" fontId="6" fillId="0" borderId="0" xfId="0" quotePrefix="1" applyNumberFormat="1" applyFont="1" applyFill="1" applyAlignment="1" applyProtection="1">
      <alignment horizontal="right" vertical="center"/>
    </xf>
    <xf numFmtId="182" fontId="7" fillId="0" borderId="0" xfId="0" applyNumberFormat="1" applyFont="1" applyFill="1" applyAlignment="1" applyProtection="1">
      <alignment vertical="center"/>
    </xf>
    <xf numFmtId="182" fontId="8" fillId="0" borderId="0" xfId="6" applyNumberFormat="1" applyFont="1" applyFill="1" applyBorder="1" applyAlignment="1" applyProtection="1">
      <alignment vertical="center"/>
    </xf>
    <xf numFmtId="182" fontId="10" fillId="0" borderId="0" xfId="6" applyNumberFormat="1" applyFont="1" applyFill="1" applyAlignment="1" applyProtection="1">
      <alignment vertical="center"/>
    </xf>
    <xf numFmtId="182" fontId="9" fillId="0" borderId="2" xfId="6" applyNumberFormat="1" applyFont="1" applyFill="1" applyBorder="1" applyAlignment="1" applyProtection="1">
      <alignment vertical="center"/>
    </xf>
    <xf numFmtId="182" fontId="10" fillId="0" borderId="3" xfId="6" applyNumberFormat="1" applyFont="1" applyFill="1" applyBorder="1" applyAlignment="1" applyProtection="1">
      <alignment vertical="center"/>
    </xf>
    <xf numFmtId="182" fontId="10" fillId="0" borderId="5" xfId="6" applyNumberFormat="1" applyFont="1" applyFill="1" applyBorder="1" applyAlignment="1" applyProtection="1">
      <alignment horizontal="center" vertical="center"/>
    </xf>
    <xf numFmtId="182" fontId="10" fillId="0" borderId="6" xfId="6" applyNumberFormat="1" applyFont="1" applyFill="1" applyBorder="1" applyAlignment="1" applyProtection="1">
      <alignment vertical="center"/>
    </xf>
    <xf numFmtId="182" fontId="10" fillId="0" borderId="6" xfId="6" applyNumberFormat="1" applyFont="1" applyFill="1" applyBorder="1" applyAlignment="1" applyProtection="1">
      <alignment horizontal="center" vertical="center"/>
    </xf>
    <xf numFmtId="182" fontId="10" fillId="0" borderId="14" xfId="6" applyNumberFormat="1" applyFont="1" applyFill="1" applyBorder="1" applyAlignment="1" applyProtection="1">
      <alignment horizontal="center" vertical="center"/>
    </xf>
    <xf numFmtId="182" fontId="10" fillId="0" borderId="6" xfId="6" applyNumberFormat="1" applyFont="1" applyFill="1" applyBorder="1" applyAlignment="1" applyProtection="1">
      <alignment horizontal="center" vertical="top" textRotation="255"/>
    </xf>
    <xf numFmtId="182" fontId="23" fillId="0" borderId="0" xfId="0" applyNumberFormat="1" applyFont="1" applyFill="1" applyAlignment="1" applyProtection="1">
      <alignment vertical="center"/>
    </xf>
    <xf numFmtId="182" fontId="10" fillId="0" borderId="0" xfId="6" applyNumberFormat="1" applyFont="1" applyFill="1" applyBorder="1" applyAlignment="1" applyProtection="1">
      <alignment vertical="center"/>
    </xf>
    <xf numFmtId="182" fontId="9" fillId="0" borderId="8" xfId="6" applyNumberFormat="1" applyFont="1" applyFill="1" applyBorder="1" applyAlignment="1" applyProtection="1">
      <alignment vertical="center"/>
    </xf>
    <xf numFmtId="182" fontId="9" fillId="0" borderId="9" xfId="6" applyNumberFormat="1" applyFont="1" applyFill="1" applyBorder="1" applyAlignment="1" applyProtection="1">
      <alignment vertical="center"/>
    </xf>
    <xf numFmtId="182" fontId="9" fillId="0" borderId="9" xfId="6" applyNumberFormat="1" applyFont="1" applyFill="1" applyBorder="1" applyAlignment="1" applyProtection="1">
      <alignment horizontal="right" vertical="center"/>
    </xf>
    <xf numFmtId="182" fontId="10" fillId="0" borderId="8" xfId="6" applyNumberFormat="1" applyFont="1" applyFill="1" applyBorder="1" applyAlignment="1" applyProtection="1">
      <alignment horizontal="distributed" vertical="center"/>
    </xf>
    <xf numFmtId="182" fontId="10" fillId="0" borderId="29" xfId="6" applyNumberFormat="1" applyFont="1" applyFill="1" applyBorder="1" applyAlignment="1" applyProtection="1">
      <alignment horizontal="distributed" vertical="center"/>
    </xf>
    <xf numFmtId="182" fontId="10" fillId="0" borderId="23" xfId="6" applyNumberFormat="1" applyFont="1" applyFill="1" applyBorder="1" applyAlignment="1" applyProtection="1">
      <alignment horizontal="distributed" vertical="center"/>
    </xf>
    <xf numFmtId="182" fontId="10" fillId="0" borderId="8" xfId="6" applyNumberFormat="1" applyFont="1" applyFill="1" applyBorder="1" applyAlignment="1" applyProtection="1">
      <alignment horizontal="center" vertical="center"/>
    </xf>
    <xf numFmtId="182" fontId="9" fillId="0" borderId="31" xfId="6" applyNumberFormat="1" applyFont="1" applyFill="1" applyBorder="1" applyAlignment="1" applyProtection="1">
      <alignment horizontal="right" vertical="center"/>
    </xf>
    <xf numFmtId="182" fontId="10" fillId="0" borderId="24" xfId="6" applyNumberFormat="1" applyFont="1" applyFill="1" applyBorder="1" applyAlignment="1" applyProtection="1">
      <alignment horizontal="center" vertical="center"/>
    </xf>
    <xf numFmtId="182" fontId="10" fillId="0" borderId="25" xfId="6" applyNumberFormat="1" applyFont="1" applyFill="1" applyBorder="1" applyAlignment="1" applyProtection="1">
      <alignment horizontal="center" vertical="center"/>
    </xf>
    <xf numFmtId="182" fontId="10" fillId="0" borderId="0" xfId="6" applyNumberFormat="1" applyFont="1" applyFill="1" applyBorder="1" applyAlignment="1" applyProtection="1">
      <alignment horizontal="center" vertical="center"/>
    </xf>
    <xf numFmtId="182" fontId="9" fillId="0" borderId="54" xfId="0" applyNumberFormat="1" applyFont="1" applyFill="1" applyBorder="1" applyAlignment="1" applyProtection="1">
      <alignment horizontal="center" vertical="center" justifyLastLine="1"/>
      <protection locked="0"/>
    </xf>
    <xf numFmtId="182" fontId="10" fillId="0" borderId="0" xfId="6" applyNumberFormat="1" applyFont="1" applyFill="1" applyAlignment="1" applyProtection="1">
      <alignment horizontal="left" vertical="center"/>
    </xf>
    <xf numFmtId="182" fontId="9" fillId="0" borderId="0" xfId="7" applyNumberFormat="1" applyFont="1" applyFill="1" applyAlignment="1" applyProtection="1">
      <alignment vertical="center"/>
      <protection locked="0"/>
    </xf>
    <xf numFmtId="182" fontId="9" fillId="0" borderId="0" xfId="7" applyNumberFormat="1" applyFont="1" applyFill="1" applyAlignment="1" applyProtection="1">
      <alignment horizontal="center" vertical="center"/>
      <protection locked="0"/>
    </xf>
    <xf numFmtId="182" fontId="9" fillId="0" borderId="0" xfId="7" quotePrefix="1" applyNumberFormat="1" applyFont="1" applyFill="1" applyBorder="1" applyAlignment="1">
      <alignment horizontal="right" vertical="center"/>
    </xf>
    <xf numFmtId="49" fontId="6" fillId="0" borderId="0" xfId="7" quotePrefix="1" applyNumberFormat="1" applyFont="1" applyFill="1" applyAlignment="1">
      <alignment horizontal="right" vertical="center"/>
    </xf>
    <xf numFmtId="49" fontId="10" fillId="0" borderId="5" xfId="7" applyNumberFormat="1" applyFont="1" applyFill="1" applyBorder="1" applyAlignment="1">
      <alignment vertical="center"/>
    </xf>
    <xf numFmtId="49" fontId="10" fillId="0" borderId="5" xfId="7" applyNumberFormat="1" applyFont="1" applyFill="1" applyBorder="1" applyAlignment="1">
      <alignment horizontal="center" vertical="center"/>
    </xf>
    <xf numFmtId="49" fontId="10" fillId="0" borderId="6" xfId="7" applyNumberFormat="1" applyFont="1" applyFill="1" applyBorder="1" applyAlignment="1">
      <alignment horizontal="center" vertical="top" textRotation="180"/>
    </xf>
    <xf numFmtId="49" fontId="10" fillId="0" borderId="6" xfId="7" applyNumberFormat="1" applyFont="1" applyFill="1" applyBorder="1" applyAlignment="1">
      <alignment vertical="center"/>
    </xf>
    <xf numFmtId="49" fontId="10" fillId="0" borderId="14" xfId="7" applyNumberFormat="1" applyFont="1" applyFill="1" applyBorder="1" applyAlignment="1">
      <alignment vertical="center"/>
    </xf>
    <xf numFmtId="49" fontId="18" fillId="0" borderId="5" xfId="7" quotePrefix="1" applyNumberFormat="1" applyFont="1" applyFill="1" applyBorder="1" applyAlignment="1">
      <alignment vertical="center"/>
    </xf>
    <xf numFmtId="49" fontId="18" fillId="0" borderId="6" xfId="7" applyNumberFormat="1" applyFont="1" applyFill="1" applyBorder="1" applyAlignment="1">
      <alignment vertical="center"/>
    </xf>
    <xf numFmtId="49" fontId="18" fillId="0" borderId="14" xfId="7" applyNumberFormat="1" applyFont="1" applyFill="1" applyBorder="1" applyAlignment="1">
      <alignment vertical="center"/>
    </xf>
    <xf numFmtId="49" fontId="18" fillId="0" borderId="0" xfId="7" applyNumberFormat="1" applyFont="1" applyFill="1" applyBorder="1" applyAlignment="1">
      <alignment vertical="center"/>
    </xf>
    <xf numFmtId="49" fontId="5" fillId="0" borderId="0" xfId="0" applyNumberFormat="1" applyFont="1" applyFill="1" applyAlignment="1" applyProtection="1">
      <alignment vertical="center"/>
      <protection locked="0"/>
    </xf>
    <xf numFmtId="49" fontId="10" fillId="0" borderId="37" xfId="7" applyNumberFormat="1" applyFont="1" applyFill="1" applyBorder="1" applyAlignment="1">
      <alignment vertical="center"/>
    </xf>
    <xf numFmtId="49" fontId="10" fillId="0" borderId="35" xfId="7" applyNumberFormat="1" applyFont="1" applyFill="1" applyBorder="1" applyAlignment="1">
      <alignment vertical="center"/>
    </xf>
    <xf numFmtId="49" fontId="10" fillId="0" borderId="30" xfId="7" applyNumberFormat="1" applyFont="1" applyFill="1" applyBorder="1" applyAlignment="1">
      <alignment vertical="center"/>
    </xf>
    <xf numFmtId="49" fontId="10" fillId="0" borderId="8" xfId="7" applyNumberFormat="1" applyFont="1" applyFill="1" applyBorder="1" applyAlignment="1">
      <alignment vertical="center"/>
    </xf>
    <xf numFmtId="49" fontId="10" fillId="0" borderId="9" xfId="7" applyNumberFormat="1" applyFont="1" applyFill="1" applyBorder="1" applyAlignment="1">
      <alignment vertical="center"/>
    </xf>
    <xf numFmtId="49" fontId="10" fillId="0" borderId="4" xfId="7" applyNumberFormat="1" applyFont="1" applyFill="1" applyBorder="1" applyAlignment="1">
      <alignment vertical="center"/>
    </xf>
    <xf numFmtId="182" fontId="10" fillId="0" borderId="37" xfId="7" applyNumberFormat="1" applyFont="1" applyFill="1" applyBorder="1" applyAlignment="1">
      <alignment horizontal="distributed" vertical="center"/>
    </xf>
    <xf numFmtId="182" fontId="10" fillId="0" borderId="20" xfId="7" applyNumberFormat="1" applyFont="1" applyFill="1" applyBorder="1" applyAlignment="1">
      <alignment horizontal="center" vertical="center"/>
    </xf>
    <xf numFmtId="182" fontId="10" fillId="0" borderId="15" xfId="7" applyNumberFormat="1" applyFont="1" applyFill="1" applyBorder="1" applyAlignment="1">
      <alignment horizontal="distributed" vertical="center"/>
    </xf>
    <xf numFmtId="182" fontId="10" fillId="0" borderId="19" xfId="7" applyNumberFormat="1" applyFont="1" applyFill="1" applyBorder="1" applyAlignment="1">
      <alignment horizontal="distributed" vertical="center"/>
    </xf>
    <xf numFmtId="182" fontId="10" fillId="0" borderId="21" xfId="7" applyNumberFormat="1" applyFont="1" applyFill="1" applyBorder="1" applyAlignment="1">
      <alignment horizontal="distributed" vertical="center"/>
    </xf>
    <xf numFmtId="49" fontId="10" fillId="0" borderId="24" xfId="6" applyNumberFormat="1" applyFont="1" applyFill="1" applyBorder="1" applyAlignment="1" applyProtection="1">
      <alignment horizontal="right" vertical="center"/>
    </xf>
    <xf numFmtId="49" fontId="9" fillId="0" borderId="31" xfId="6" applyNumberFormat="1" applyFont="1" applyFill="1" applyBorder="1" applyAlignment="1" applyProtection="1">
      <alignment horizontal="right" vertical="center"/>
    </xf>
    <xf numFmtId="49" fontId="5" fillId="0" borderId="8" xfId="0" applyNumberFormat="1" applyFont="1" applyFill="1" applyBorder="1" applyAlignment="1" applyProtection="1">
      <alignment horizontal="center" vertical="center"/>
      <protection locked="0"/>
    </xf>
    <xf numFmtId="182" fontId="10" fillId="0" borderId="8" xfId="7" applyNumberFormat="1" applyFont="1" applyFill="1" applyBorder="1" applyAlignment="1">
      <alignment horizontal="center" vertical="center"/>
    </xf>
    <xf numFmtId="182" fontId="10" fillId="0" borderId="23" xfId="7" applyNumberFormat="1" applyFont="1" applyFill="1" applyBorder="1" applyAlignment="1">
      <alignment horizontal="center" vertical="center"/>
    </xf>
    <xf numFmtId="182" fontId="3" fillId="0" borderId="20" xfId="7" applyNumberFormat="1" applyFont="1" applyFill="1" applyBorder="1" applyAlignment="1">
      <alignment horizontal="center" vertical="center"/>
    </xf>
    <xf numFmtId="182" fontId="18" fillId="0" borderId="19" xfId="7" applyNumberFormat="1" applyFont="1" applyFill="1" applyBorder="1" applyAlignment="1">
      <alignment horizontal="center" vertical="center"/>
    </xf>
    <xf numFmtId="182" fontId="5" fillId="0" borderId="30" xfId="0" applyNumberFormat="1" applyFont="1" applyFill="1" applyBorder="1" applyAlignment="1" applyProtection="1">
      <alignment horizontal="center" vertical="center"/>
      <protection locked="0"/>
    </xf>
    <xf numFmtId="182" fontId="5" fillId="0" borderId="8" xfId="0" applyNumberFormat="1" applyFont="1" applyFill="1" applyBorder="1" applyAlignment="1" applyProtection="1">
      <alignment horizontal="center" vertical="center"/>
      <protection locked="0"/>
    </xf>
    <xf numFmtId="182" fontId="10" fillId="0" borderId="19" xfId="7" applyNumberFormat="1" applyFont="1" applyFill="1" applyBorder="1" applyAlignment="1">
      <alignment horizontal="center" vertical="center"/>
    </xf>
    <xf numFmtId="185" fontId="10" fillId="0" borderId="32" xfId="7" applyNumberFormat="1" applyFont="1" applyFill="1" applyBorder="1" applyAlignment="1" applyProtection="1">
      <alignment vertical="center"/>
      <protection locked="0"/>
    </xf>
    <xf numFmtId="185" fontId="10" fillId="0" borderId="32" xfId="7" applyNumberFormat="1" applyFont="1" applyFill="1" applyBorder="1" applyAlignment="1">
      <alignment vertical="center"/>
    </xf>
    <xf numFmtId="180" fontId="10" fillId="0" borderId="14" xfId="7" applyNumberFormat="1" applyFont="1" applyFill="1" applyBorder="1" applyAlignment="1">
      <alignment vertical="center"/>
    </xf>
    <xf numFmtId="182" fontId="10" fillId="0" borderId="0" xfId="8" applyNumberFormat="1" applyFont="1" applyFill="1" applyBorder="1" applyAlignment="1">
      <alignment horizontal="center" vertical="center" textRotation="180"/>
    </xf>
    <xf numFmtId="182" fontId="3" fillId="0" borderId="2" xfId="8" applyNumberFormat="1" applyFont="1" applyFill="1" applyBorder="1" applyAlignment="1">
      <alignment vertical="center"/>
    </xf>
    <xf numFmtId="182" fontId="3" fillId="0" borderId="9" xfId="8" applyNumberFormat="1" applyFont="1" applyFill="1" applyBorder="1" applyAlignment="1">
      <alignment vertical="center"/>
    </xf>
    <xf numFmtId="182" fontId="10" fillId="0" borderId="2" xfId="8" quotePrefix="1" applyNumberFormat="1" applyFont="1" applyFill="1" applyBorder="1" applyAlignment="1">
      <alignment vertical="center"/>
    </xf>
    <xf numFmtId="182" fontId="10" fillId="0" borderId="8" xfId="8" applyNumberFormat="1" applyFont="1" applyFill="1" applyBorder="1" applyAlignment="1">
      <alignment vertical="center"/>
    </xf>
    <xf numFmtId="182" fontId="10" fillId="0" borderId="40" xfId="8" applyNumberFormat="1" applyFont="1" applyFill="1" applyBorder="1" applyAlignment="1">
      <alignment horizontal="center" vertical="center"/>
    </xf>
    <xf numFmtId="182" fontId="8" fillId="0" borderId="0" xfId="8" applyNumberFormat="1" applyFont="1" applyFill="1" applyBorder="1" applyAlignment="1">
      <alignment horizontal="centerContinuous" vertical="center"/>
    </xf>
    <xf numFmtId="182" fontId="9" fillId="0" borderId="30" xfId="8" applyNumberFormat="1" applyFont="1" applyFill="1" applyBorder="1" applyAlignment="1">
      <alignment vertical="center"/>
    </xf>
    <xf numFmtId="182" fontId="9" fillId="0" borderId="23" xfId="8" applyNumberFormat="1" applyFont="1" applyFill="1" applyBorder="1" applyAlignment="1">
      <alignment vertical="center"/>
    </xf>
    <xf numFmtId="182" fontId="10" fillId="0" borderId="19" xfId="8" applyNumberFormat="1" applyFont="1" applyFill="1" applyBorder="1" applyAlignment="1">
      <alignment horizontal="centerContinuous" vertical="center"/>
    </xf>
    <xf numFmtId="182" fontId="10" fillId="0" borderId="23" xfId="8" applyNumberFormat="1" applyFont="1" applyFill="1" applyBorder="1" applyAlignment="1">
      <alignment vertical="center"/>
    </xf>
    <xf numFmtId="182" fontId="10" fillId="0" borderId="24" xfId="8" applyNumberFormat="1" applyFont="1" applyFill="1" applyBorder="1" applyAlignment="1">
      <alignment horizontal="right" vertical="center"/>
    </xf>
    <xf numFmtId="182" fontId="9" fillId="0" borderId="24" xfId="8" applyNumberFormat="1" applyFont="1" applyFill="1" applyBorder="1" applyAlignment="1">
      <alignment horizontal="right" vertical="center"/>
    </xf>
    <xf numFmtId="182" fontId="10" fillId="0" borderId="58" xfId="8" applyNumberFormat="1" applyFont="1" applyFill="1" applyBorder="1" applyAlignment="1">
      <alignment horizontal="distributed" vertical="center"/>
    </xf>
    <xf numFmtId="182" fontId="10" fillId="0" borderId="60" xfId="8" applyNumberFormat="1" applyFont="1" applyFill="1" applyBorder="1" applyAlignment="1">
      <alignment horizontal="distributed" vertical="center"/>
    </xf>
    <xf numFmtId="182" fontId="10" fillId="0" borderId="30" xfId="8" applyNumberFormat="1" applyFont="1" applyFill="1" applyBorder="1" applyAlignment="1">
      <alignment horizontal="centerContinuous" vertical="center"/>
    </xf>
    <xf numFmtId="182" fontId="10" fillId="0" borderId="27" xfId="8" applyNumberFormat="1" applyFont="1" applyFill="1" applyBorder="1" applyAlignment="1">
      <alignment horizontal="right" vertical="center"/>
    </xf>
    <xf numFmtId="182" fontId="10" fillId="0" borderId="41" xfId="8" applyNumberFormat="1" applyFont="1" applyFill="1" applyBorder="1" applyAlignment="1">
      <alignment horizontal="right" vertical="center"/>
    </xf>
    <xf numFmtId="182" fontId="10" fillId="0" borderId="25" xfId="8" applyNumberFormat="1" applyFont="1" applyFill="1" applyBorder="1" applyAlignment="1">
      <alignment vertical="center"/>
    </xf>
    <xf numFmtId="182" fontId="10" fillId="0" borderId="32" xfId="0" applyNumberFormat="1" applyFont="1" applyFill="1" applyBorder="1" applyAlignment="1">
      <alignment horizontal="center" vertical="center" justifyLastLine="1"/>
    </xf>
    <xf numFmtId="182" fontId="8" fillId="0" borderId="0" xfId="8" applyNumberFormat="1" applyFont="1" applyFill="1" applyAlignment="1" applyProtection="1">
      <alignment vertical="center"/>
      <protection locked="0"/>
    </xf>
    <xf numFmtId="182" fontId="9" fillId="0" borderId="7" xfId="8" applyNumberFormat="1" applyFont="1" applyFill="1" applyBorder="1" applyAlignment="1">
      <alignment vertical="center"/>
    </xf>
    <xf numFmtId="182" fontId="3" fillId="0" borderId="0" xfId="9" applyNumberFormat="1" applyFont="1" applyFill="1" applyAlignment="1" applyProtection="1">
      <alignment vertical="center"/>
    </xf>
    <xf numFmtId="49" fontId="8" fillId="0" borderId="0" xfId="9" applyNumberFormat="1" applyFont="1" applyFill="1" applyBorder="1" applyAlignment="1" applyProtection="1">
      <alignment vertical="center"/>
    </xf>
    <xf numFmtId="49" fontId="3" fillId="0" borderId="0" xfId="9" applyNumberFormat="1" applyFont="1" applyFill="1" applyAlignment="1" applyProtection="1">
      <alignment vertical="center"/>
    </xf>
    <xf numFmtId="49" fontId="10" fillId="0" borderId="2" xfId="9" applyNumberFormat="1" applyFont="1" applyFill="1" applyBorder="1" applyAlignment="1" applyProtection="1">
      <alignment vertical="center"/>
    </xf>
    <xf numFmtId="49" fontId="10" fillId="0" borderId="7" xfId="9" applyNumberFormat="1" applyFont="1" applyFill="1" applyBorder="1" applyAlignment="1" applyProtection="1">
      <alignment vertical="center"/>
    </xf>
    <xf numFmtId="49" fontId="10" fillId="0" borderId="5" xfId="9" applyNumberFormat="1" applyFont="1" applyFill="1" applyBorder="1" applyAlignment="1" applyProtection="1">
      <alignment vertical="center"/>
    </xf>
    <xf numFmtId="49" fontId="10" fillId="0" borderId="6" xfId="9" applyNumberFormat="1" applyFont="1" applyFill="1" applyBorder="1" applyAlignment="1" applyProtection="1">
      <alignment vertical="center"/>
    </xf>
    <xf numFmtId="49" fontId="10" fillId="0" borderId="6" xfId="9" applyNumberFormat="1" applyFont="1" applyFill="1" applyBorder="1" applyAlignment="1" applyProtection="1">
      <alignment horizontal="center" vertical="center"/>
    </xf>
    <xf numFmtId="49" fontId="10" fillId="0" borderId="14" xfId="9" applyNumberFormat="1" applyFont="1" applyFill="1" applyBorder="1" applyAlignment="1" applyProtection="1">
      <alignment vertical="center"/>
    </xf>
    <xf numFmtId="3" fontId="20" fillId="2" borderId="14" xfId="0" applyNumberFormat="1" applyFont="1" applyFill="1" applyBorder="1" applyAlignment="1" applyProtection="1">
      <alignment vertical="distributed" textRotation="255"/>
      <protection locked="0"/>
    </xf>
    <xf numFmtId="49" fontId="10" fillId="0" borderId="7" xfId="9" applyNumberFormat="1" applyFont="1" applyFill="1" applyBorder="1" applyAlignment="1" applyProtection="1">
      <alignment horizontal="center" vertical="center"/>
    </xf>
    <xf numFmtId="49" fontId="10" fillId="0" borderId="3" xfId="9" applyNumberFormat="1" applyFont="1" applyFill="1" applyBorder="1" applyAlignment="1" applyProtection="1">
      <alignment horizontal="center" vertical="center"/>
    </xf>
    <xf numFmtId="49" fontId="10" fillId="0" borderId="37" xfId="9" applyNumberFormat="1" applyFont="1" applyFill="1" applyBorder="1" applyAlignment="1" applyProtection="1">
      <alignment horizontal="center" vertical="center"/>
    </xf>
    <xf numFmtId="49" fontId="3" fillId="0" borderId="0" xfId="9" applyNumberFormat="1" applyFont="1" applyFill="1" applyBorder="1" applyAlignment="1" applyProtection="1">
      <alignment vertical="center"/>
    </xf>
    <xf numFmtId="49" fontId="10" fillId="0" borderId="8" xfId="9" applyNumberFormat="1" applyFont="1" applyFill="1" applyBorder="1" applyAlignment="1" applyProtection="1">
      <alignment vertical="center"/>
    </xf>
    <xf numFmtId="49" fontId="10" fillId="0" borderId="0" xfId="9" applyNumberFormat="1" applyFont="1" applyFill="1" applyBorder="1" applyAlignment="1" applyProtection="1">
      <alignment vertical="center"/>
    </xf>
    <xf numFmtId="49" fontId="10" fillId="0" borderId="3" xfId="9" applyNumberFormat="1" applyFont="1" applyFill="1" applyBorder="1" applyAlignment="1" applyProtection="1">
      <alignment vertical="center"/>
    </xf>
    <xf numFmtId="49" fontId="10" fillId="0" borderId="9" xfId="9" applyNumberFormat="1" applyFont="1" applyFill="1" applyBorder="1" applyAlignment="1" applyProtection="1">
      <alignment vertical="center"/>
    </xf>
    <xf numFmtId="49" fontId="10" fillId="0" borderId="19" xfId="9" applyNumberFormat="1" applyFont="1" applyFill="1" applyBorder="1" applyAlignment="1" applyProtection="1">
      <alignment vertical="center"/>
    </xf>
    <xf numFmtId="49" fontId="10" fillId="0" borderId="21" xfId="9" applyNumberFormat="1" applyFont="1" applyFill="1" applyBorder="1" applyAlignment="1" applyProtection="1">
      <alignment vertical="center"/>
    </xf>
    <xf numFmtId="49" fontId="10" fillId="0" borderId="19" xfId="9" applyNumberFormat="1" applyFont="1" applyFill="1" applyBorder="1" applyAlignment="1" applyProtection="1">
      <alignment horizontal="right" vertical="center"/>
    </xf>
    <xf numFmtId="49" fontId="3" fillId="0" borderId="19" xfId="9" applyNumberFormat="1" applyFont="1" applyFill="1" applyBorder="1" applyAlignment="1" applyProtection="1">
      <alignment vertical="center"/>
    </xf>
    <xf numFmtId="49" fontId="10" fillId="0" borderId="15" xfId="9" applyNumberFormat="1" applyFont="1" applyFill="1" applyBorder="1" applyAlignment="1" applyProtection="1">
      <alignment vertical="center"/>
    </xf>
    <xf numFmtId="49" fontId="10" fillId="0" borderId="38" xfId="9" applyNumberFormat="1" applyFont="1" applyFill="1" applyBorder="1" applyAlignment="1" applyProtection="1">
      <alignment horizontal="right" vertical="center"/>
    </xf>
    <xf numFmtId="49" fontId="10" fillId="0" borderId="18" xfId="9" applyNumberFormat="1" applyFont="1" applyFill="1" applyBorder="1" applyAlignment="1" applyProtection="1">
      <alignment horizontal="right" vertical="center"/>
    </xf>
    <xf numFmtId="49" fontId="9" fillId="0" borderId="24" xfId="9" applyNumberFormat="1" applyFont="1" applyFill="1" applyBorder="1" applyAlignment="1" applyProtection="1">
      <alignment horizontal="right" vertical="center"/>
    </xf>
    <xf numFmtId="49" fontId="10" fillId="0" borderId="32" xfId="9" applyNumberFormat="1" applyFont="1" applyFill="1" applyBorder="1" applyAlignment="1" applyProtection="1">
      <alignment horizontal="distributed" vertical="center" justifyLastLine="1"/>
    </xf>
    <xf numFmtId="49" fontId="10" fillId="0" borderId="14" xfId="9" applyNumberFormat="1" applyFont="1" applyFill="1" applyBorder="1" applyAlignment="1" applyProtection="1">
      <alignment horizontal="distributed" vertical="center" justifyLastLine="1"/>
    </xf>
    <xf numFmtId="182" fontId="8" fillId="0" borderId="0" xfId="9" applyNumberFormat="1" applyFont="1" applyFill="1" applyAlignment="1" applyProtection="1">
      <alignment vertical="center"/>
    </xf>
    <xf numFmtId="182" fontId="3" fillId="0" borderId="8" xfId="0" applyNumberFormat="1" applyFont="1" applyFill="1" applyBorder="1" applyAlignment="1">
      <alignment vertical="center"/>
    </xf>
    <xf numFmtId="182" fontId="8" fillId="0" borderId="0" xfId="9" applyNumberFormat="1" applyFont="1" applyFill="1" applyAlignment="1" applyProtection="1">
      <alignment horizontal="left" vertical="center"/>
    </xf>
    <xf numFmtId="3" fontId="3" fillId="0" borderId="0" xfId="10" applyNumberFormat="1" applyFont="1" applyFill="1" applyAlignment="1">
      <alignment vertical="center"/>
    </xf>
    <xf numFmtId="3" fontId="9" fillId="0" borderId="0" xfId="10" applyNumberFormat="1" applyFont="1" applyFill="1" applyAlignment="1">
      <alignment vertical="center"/>
    </xf>
    <xf numFmtId="182" fontId="9" fillId="0" borderId="0" xfId="10" applyNumberFormat="1" applyFont="1" applyFill="1" applyAlignment="1">
      <alignment horizontal="center" vertical="center"/>
    </xf>
    <xf numFmtId="182" fontId="3" fillId="0" borderId="2" xfId="10" applyNumberFormat="1" applyFont="1" applyFill="1" applyBorder="1" applyAlignment="1">
      <alignment horizontal="center" vertical="center"/>
    </xf>
    <xf numFmtId="182" fontId="3" fillId="0" borderId="7" xfId="10" applyNumberFormat="1" applyFont="1" applyFill="1" applyBorder="1" applyAlignment="1">
      <alignment horizontal="center" vertical="center"/>
    </xf>
    <xf numFmtId="182" fontId="3" fillId="0" borderId="14" xfId="10" applyNumberFormat="1" applyFont="1" applyFill="1" applyBorder="1" applyAlignment="1">
      <alignment horizontal="center" vertical="center"/>
    </xf>
    <xf numFmtId="182" fontId="3" fillId="0" borderId="5" xfId="10" applyNumberFormat="1" applyFont="1" applyFill="1" applyBorder="1" applyAlignment="1">
      <alignment horizontal="center" vertical="center"/>
    </xf>
    <xf numFmtId="182" fontId="3" fillId="0" borderId="6" xfId="10" applyNumberFormat="1" applyFont="1" applyFill="1" applyBorder="1" applyAlignment="1">
      <alignment horizontal="center" vertical="center"/>
    </xf>
    <xf numFmtId="182" fontId="3" fillId="0" borderId="5" xfId="10" quotePrefix="1" applyNumberFormat="1" applyFont="1" applyFill="1" applyBorder="1" applyAlignment="1">
      <alignment horizontal="center" vertical="center"/>
    </xf>
    <xf numFmtId="3" fontId="3" fillId="0" borderId="6" xfId="10" applyFont="1" applyFill="1" applyBorder="1" applyAlignment="1">
      <alignment horizontal="center" vertical="center"/>
    </xf>
    <xf numFmtId="3" fontId="3" fillId="0" borderId="7" xfId="10" applyFont="1" applyFill="1" applyBorder="1" applyAlignment="1">
      <alignment horizontal="center" vertical="center"/>
    </xf>
    <xf numFmtId="3" fontId="3" fillId="0" borderId="6" xfId="10" applyNumberFormat="1" applyFont="1" applyFill="1" applyBorder="1" applyAlignment="1">
      <alignment vertical="center"/>
    </xf>
    <xf numFmtId="3" fontId="5" fillId="0" borderId="14" xfId="0" applyNumberFormat="1" applyFont="1" applyFill="1" applyBorder="1" applyAlignment="1" applyProtection="1">
      <alignment horizontal="center" vertical="top" textRotation="255"/>
      <protection locked="0"/>
    </xf>
    <xf numFmtId="3" fontId="3" fillId="0" borderId="5" xfId="10" quotePrefix="1" applyFont="1" applyFill="1" applyBorder="1" applyAlignment="1">
      <alignment horizontal="center" vertical="center"/>
    </xf>
    <xf numFmtId="3" fontId="3" fillId="0" borderId="4" xfId="10" quotePrefix="1" applyFont="1" applyFill="1" applyBorder="1" applyAlignment="1">
      <alignment horizontal="center" vertical="center"/>
    </xf>
    <xf numFmtId="3" fontId="3" fillId="0" borderId="7" xfId="10" quotePrefix="1" applyFont="1" applyFill="1" applyBorder="1" applyAlignment="1">
      <alignment horizontal="center" vertical="center"/>
    </xf>
    <xf numFmtId="49" fontId="6" fillId="0" borderId="0" xfId="10" applyNumberFormat="1" applyFont="1" applyFill="1" applyBorder="1" applyAlignment="1">
      <alignment horizontal="distributed" vertical="center" justifyLastLine="1"/>
    </xf>
    <xf numFmtId="49" fontId="3" fillId="0" borderId="34" xfId="10" applyNumberFormat="1" applyFont="1" applyFill="1" applyBorder="1" applyAlignment="1">
      <alignment horizontal="center" vertical="center"/>
    </xf>
    <xf numFmtId="49" fontId="3" fillId="0" borderId="3" xfId="10" quotePrefix="1" applyNumberFormat="1" applyFont="1" applyFill="1" applyBorder="1" applyAlignment="1">
      <alignment horizontal="center" vertical="center"/>
    </xf>
    <xf numFmtId="49" fontId="3" fillId="0" borderId="29" xfId="10" applyNumberFormat="1" applyFont="1" applyFill="1" applyBorder="1" applyAlignment="1">
      <alignment horizontal="center" vertical="center"/>
    </xf>
    <xf numFmtId="49" fontId="8" fillId="0" borderId="0" xfId="10" applyNumberFormat="1" applyFont="1" applyFill="1" applyBorder="1" applyAlignment="1">
      <alignment horizontal="center" vertical="center"/>
    </xf>
    <xf numFmtId="49" fontId="9" fillId="0" borderId="0" xfId="10" applyNumberFormat="1" applyFont="1" applyFill="1" applyBorder="1" applyAlignment="1">
      <alignment horizontal="right" vertical="center"/>
    </xf>
    <xf numFmtId="186" fontId="10" fillId="0" borderId="32" xfId="0" applyNumberFormat="1" applyFont="1" applyFill="1" applyBorder="1" applyAlignment="1">
      <alignment horizontal="center" vertical="center"/>
    </xf>
    <xf numFmtId="180" fontId="10" fillId="0" borderId="32" xfId="0" applyNumberFormat="1" applyFont="1" applyFill="1" applyBorder="1" applyAlignment="1">
      <alignment horizontal="center" vertical="center"/>
    </xf>
    <xf numFmtId="186" fontId="10" fillId="0" borderId="32" xfId="0" applyNumberFormat="1" applyFont="1" applyFill="1" applyBorder="1" applyAlignment="1">
      <alignment horizontal="right" vertical="center"/>
    </xf>
    <xf numFmtId="49" fontId="11" fillId="0" borderId="0" xfId="11" applyNumberFormat="1" applyFont="1" applyFill="1" applyAlignment="1">
      <alignment vertical="center"/>
    </xf>
    <xf numFmtId="49" fontId="3" fillId="0" borderId="7" xfId="11" applyNumberFormat="1" applyFont="1" applyFill="1" applyBorder="1" applyAlignment="1">
      <alignment horizontal="center" vertical="distributed" textRotation="255"/>
    </xf>
    <xf numFmtId="49" fontId="3" fillId="0" borderId="7" xfId="11" applyNumberFormat="1" applyFont="1" applyFill="1" applyBorder="1" applyAlignment="1">
      <alignment horizontal="right" vertical="center"/>
    </xf>
    <xf numFmtId="49" fontId="3" fillId="0" borderId="62" xfId="11" applyNumberFormat="1" applyFont="1" applyFill="1" applyBorder="1" applyAlignment="1">
      <alignment horizontal="center" vertical="center"/>
    </xf>
    <xf numFmtId="49" fontId="3" fillId="0" borderId="40" xfId="11" applyNumberFormat="1" applyFont="1" applyFill="1" applyBorder="1" applyAlignment="1">
      <alignment horizontal="center" vertical="center"/>
    </xf>
    <xf numFmtId="49" fontId="3" fillId="0" borderId="21" xfId="11" applyNumberFormat="1" applyFont="1" applyFill="1" applyBorder="1" applyAlignment="1">
      <alignment horizontal="center" vertical="center"/>
    </xf>
    <xf numFmtId="49" fontId="3" fillId="0" borderId="9" xfId="11" quotePrefix="1" applyNumberFormat="1" applyFont="1" applyFill="1" applyBorder="1" applyAlignment="1">
      <alignment horizontal="distributed" vertical="center"/>
    </xf>
    <xf numFmtId="49" fontId="3" fillId="0" borderId="58" xfId="11" applyNumberFormat="1" applyFont="1" applyFill="1" applyBorder="1" applyAlignment="1">
      <alignment horizontal="distributed" vertical="center"/>
    </xf>
    <xf numFmtId="49" fontId="3" fillId="0" borderId="59" xfId="11" applyNumberFormat="1" applyFont="1" applyFill="1" applyBorder="1" applyAlignment="1">
      <alignment horizontal="distributed" vertical="center"/>
    </xf>
    <xf numFmtId="49" fontId="3" fillId="0" borderId="60" xfId="11" applyNumberFormat="1" applyFont="1" applyFill="1" applyBorder="1" applyAlignment="1">
      <alignment horizontal="distributed" vertical="center"/>
    </xf>
    <xf numFmtId="49" fontId="3" fillId="0" borderId="67" xfId="11" applyNumberFormat="1" applyFont="1" applyFill="1" applyBorder="1" applyAlignment="1">
      <alignment horizontal="distributed" vertical="center"/>
    </xf>
    <xf numFmtId="49" fontId="18" fillId="0" borderId="58" xfId="11" applyNumberFormat="1" applyFont="1" applyFill="1" applyBorder="1" applyAlignment="1">
      <alignment horizontal="distributed" vertical="center"/>
    </xf>
    <xf numFmtId="49" fontId="18" fillId="0" borderId="67" xfId="11" applyNumberFormat="1" applyFont="1" applyFill="1" applyBorder="1" applyAlignment="1">
      <alignment horizontal="distributed" vertical="center"/>
    </xf>
    <xf numFmtId="49" fontId="3" fillId="0" borderId="24" xfId="11" applyNumberFormat="1" applyFont="1" applyFill="1" applyBorder="1" applyAlignment="1">
      <alignment horizontal="centerContinuous" vertical="center"/>
    </xf>
    <xf numFmtId="182" fontId="9" fillId="0" borderId="32" xfId="11" applyNumberFormat="1" applyFont="1" applyFill="1" applyBorder="1" applyAlignment="1" applyProtection="1">
      <alignment vertical="center"/>
      <protection locked="0"/>
    </xf>
    <xf numFmtId="182" fontId="3" fillId="0" borderId="68" xfId="0" applyNumberFormat="1" applyFont="1" applyFill="1" applyBorder="1" applyAlignment="1" applyProtection="1">
      <alignment vertical="center"/>
      <protection locked="0"/>
    </xf>
    <xf numFmtId="182" fontId="3" fillId="0" borderId="69"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center" vertical="center"/>
      <protection locked="0"/>
    </xf>
    <xf numFmtId="182" fontId="3" fillId="3" borderId="0" xfId="0" applyNumberFormat="1" applyFont="1" applyFill="1" applyAlignment="1" applyProtection="1">
      <alignment horizontal="center" vertical="center"/>
      <protection locked="0"/>
    </xf>
    <xf numFmtId="182" fontId="22" fillId="0" borderId="0" xfId="0" applyNumberFormat="1" applyFont="1" applyFill="1" applyAlignment="1" applyProtection="1">
      <alignment horizontal="center" vertical="center"/>
      <protection locked="0"/>
    </xf>
    <xf numFmtId="182" fontId="33" fillId="0" borderId="0" xfId="0" applyNumberFormat="1" applyFont="1" applyFill="1" applyAlignment="1" applyProtection="1">
      <alignment horizontal="center" vertical="center"/>
      <protection locked="0"/>
    </xf>
    <xf numFmtId="182" fontId="3" fillId="3" borderId="68" xfId="0" applyNumberFormat="1" applyFont="1" applyFill="1" applyBorder="1" applyAlignment="1" applyProtection="1">
      <alignment horizontal="center" vertical="center"/>
      <protection locked="0"/>
    </xf>
    <xf numFmtId="182" fontId="3" fillId="0" borderId="69" xfId="0" applyNumberFormat="1" applyFont="1" applyFill="1" applyBorder="1" applyAlignment="1" applyProtection="1">
      <alignment horizontal="center" vertical="center"/>
      <protection locked="0"/>
    </xf>
    <xf numFmtId="182" fontId="3" fillId="3" borderId="0" xfId="0" applyNumberFormat="1" applyFont="1" applyFill="1" applyBorder="1" applyAlignment="1" applyProtection="1">
      <alignment horizontal="center" vertical="center"/>
      <protection locked="0"/>
    </xf>
    <xf numFmtId="182" fontId="3" fillId="0" borderId="0" xfId="0" applyNumberFormat="1" applyFont="1" applyFill="1" applyBorder="1" applyAlignment="1" applyProtection="1">
      <alignment horizontal="center" vertical="center"/>
      <protection locked="0"/>
    </xf>
    <xf numFmtId="182" fontId="34" fillId="0" borderId="0" xfId="0" applyNumberFormat="1" applyFont="1" applyFill="1" applyAlignment="1" applyProtection="1">
      <alignment horizontal="center" vertical="center"/>
      <protection locked="0"/>
    </xf>
    <xf numFmtId="182" fontId="22" fillId="0" borderId="0" xfId="0" applyNumberFormat="1" applyFont="1" applyFill="1" applyAlignment="1" applyProtection="1">
      <alignment vertical="center"/>
      <protection locked="0"/>
    </xf>
    <xf numFmtId="182" fontId="33" fillId="0" borderId="0" xfId="0" applyNumberFormat="1" applyFont="1" applyFill="1" applyAlignment="1" applyProtection="1">
      <alignment vertical="center"/>
      <protection locked="0"/>
    </xf>
    <xf numFmtId="182" fontId="3" fillId="0" borderId="68" xfId="2" applyNumberFormat="1" applyFont="1" applyFill="1" applyBorder="1" applyAlignment="1">
      <alignment vertical="center"/>
    </xf>
    <xf numFmtId="182" fontId="3" fillId="0" borderId="69" xfId="2" applyNumberFormat="1" applyFont="1" applyFill="1" applyBorder="1" applyAlignment="1">
      <alignment vertical="center"/>
    </xf>
    <xf numFmtId="182" fontId="34" fillId="0" borderId="0" xfId="0" applyNumberFormat="1" applyFont="1" applyFill="1" applyAlignment="1" applyProtection="1">
      <alignment vertical="center"/>
      <protection locked="0"/>
    </xf>
    <xf numFmtId="182" fontId="9" fillId="0" borderId="68" xfId="6" applyNumberFormat="1" applyFont="1" applyFill="1" applyBorder="1" applyAlignment="1">
      <alignment vertical="center"/>
    </xf>
    <xf numFmtId="182" fontId="6" fillId="0" borderId="0" xfId="0" quotePrefix="1" applyNumberFormat="1" applyFont="1" applyFill="1" applyAlignment="1" applyProtection="1">
      <alignment vertical="center"/>
      <protection locked="0"/>
    </xf>
    <xf numFmtId="182" fontId="29" fillId="0" borderId="0" xfId="0" applyNumberFormat="1" applyFont="1" applyFill="1" applyAlignment="1">
      <alignment vertical="center"/>
    </xf>
    <xf numFmtId="182" fontId="9" fillId="0" borderId="0" xfId="0" quotePrefix="1" applyNumberFormat="1" applyFont="1" applyFill="1" applyAlignment="1">
      <alignment vertical="center"/>
    </xf>
    <xf numFmtId="182" fontId="35" fillId="0" borderId="0" xfId="0" applyNumberFormat="1" applyFont="1" applyFill="1" applyAlignment="1">
      <alignment vertical="center"/>
    </xf>
    <xf numFmtId="182" fontId="36" fillId="0" borderId="0" xfId="2" applyNumberFormat="1" applyFont="1" applyFill="1" applyAlignment="1">
      <alignment vertical="center"/>
    </xf>
    <xf numFmtId="182" fontId="9" fillId="0" borderId="68" xfId="1" applyNumberFormat="1" applyFont="1" applyFill="1" applyBorder="1" applyAlignment="1" applyProtection="1">
      <alignment vertical="center"/>
      <protection locked="0"/>
    </xf>
    <xf numFmtId="182" fontId="34" fillId="0" borderId="0" xfId="4" applyNumberFormat="1" applyFont="1" applyFill="1" applyAlignment="1">
      <alignment vertical="center"/>
    </xf>
    <xf numFmtId="182" fontId="9" fillId="0" borderId="68" xfId="6" applyNumberFormat="1" applyFont="1" applyFill="1" applyBorder="1" applyAlignment="1" applyProtection="1">
      <alignment vertical="center"/>
    </xf>
    <xf numFmtId="182" fontId="7" fillId="0" borderId="0" xfId="0" applyNumberFormat="1" applyFont="1" applyFill="1" applyAlignment="1">
      <alignment vertical="center"/>
    </xf>
    <xf numFmtId="182" fontId="3" fillId="0" borderId="3" xfId="0" applyNumberFormat="1" applyFont="1" applyFill="1" applyBorder="1" applyAlignment="1">
      <alignment vertical="center"/>
    </xf>
    <xf numFmtId="182" fontId="3" fillId="0" borderId="4" xfId="0" applyNumberFormat="1" applyFont="1" applyFill="1" applyBorder="1" applyAlignment="1">
      <alignment vertical="center"/>
    </xf>
    <xf numFmtId="182" fontId="3" fillId="0" borderId="2" xfId="0" quotePrefix="1" applyNumberFormat="1" applyFont="1" applyFill="1" applyBorder="1" applyAlignment="1">
      <alignment horizontal="center" vertical="center"/>
    </xf>
    <xf numFmtId="182" fontId="3" fillId="0" borderId="5" xfId="0" applyNumberFormat="1" applyFont="1" applyFill="1" applyBorder="1" applyAlignment="1">
      <alignment vertical="center"/>
    </xf>
    <xf numFmtId="182" fontId="3" fillId="0" borderId="6" xfId="0" applyNumberFormat="1" applyFont="1" applyFill="1" applyBorder="1" applyAlignment="1">
      <alignment vertical="center"/>
    </xf>
    <xf numFmtId="182" fontId="3" fillId="0" borderId="3" xfId="0" applyNumberFormat="1" applyFont="1" applyFill="1" applyBorder="1" applyAlignment="1">
      <alignment horizontal="center" vertical="center"/>
    </xf>
    <xf numFmtId="182" fontId="3" fillId="0" borderId="6" xfId="0" quotePrefix="1" applyNumberFormat="1" applyFont="1" applyFill="1" applyBorder="1" applyAlignment="1">
      <alignment horizontal="center" vertical="center"/>
    </xf>
    <xf numFmtId="182" fontId="3" fillId="0" borderId="5" xfId="0" quotePrefix="1" applyNumberFormat="1" applyFont="1" applyFill="1" applyBorder="1" applyAlignment="1">
      <alignment horizontal="left" vertical="center"/>
    </xf>
    <xf numFmtId="182" fontId="3" fillId="0" borderId="14" xfId="0" applyNumberFormat="1" applyFont="1" applyFill="1" applyBorder="1" applyAlignment="1">
      <alignment vertical="center"/>
    </xf>
    <xf numFmtId="182" fontId="22" fillId="0" borderId="4" xfId="0" quotePrefix="1" applyNumberFormat="1" applyFont="1" applyFill="1" applyBorder="1" applyAlignment="1" applyProtection="1">
      <alignment vertical="center"/>
      <protection locked="0"/>
    </xf>
    <xf numFmtId="182" fontId="33" fillId="0" borderId="7" xfId="0" quotePrefix="1" applyNumberFormat="1" applyFont="1" applyFill="1" applyBorder="1" applyAlignment="1" applyProtection="1">
      <alignment vertical="center" shrinkToFit="1"/>
      <protection locked="0"/>
    </xf>
    <xf numFmtId="182" fontId="10" fillId="0" borderId="71" xfId="1" applyNumberFormat="1" applyFont="1" applyFill="1" applyBorder="1" applyAlignment="1">
      <alignment vertical="center"/>
    </xf>
    <xf numFmtId="182" fontId="10" fillId="0" borderId="54" xfId="1" applyNumberFormat="1" applyFont="1" applyFill="1" applyBorder="1" applyAlignment="1">
      <alignment vertical="center"/>
    </xf>
    <xf numFmtId="182" fontId="10" fillId="4" borderId="71" xfId="1" applyNumberFormat="1" applyFont="1" applyFill="1" applyBorder="1" applyAlignment="1" applyProtection="1">
      <alignment horizontal="distributed" vertical="center"/>
      <protection locked="0"/>
    </xf>
    <xf numFmtId="182" fontId="3" fillId="0" borderId="3" xfId="1" applyNumberFormat="1" applyFont="1" applyFill="1" applyBorder="1" applyAlignment="1" applyProtection="1">
      <alignment vertical="center"/>
      <protection locked="0"/>
    </xf>
    <xf numFmtId="182" fontId="10" fillId="4" borderId="4" xfId="2" applyNumberFormat="1" applyFont="1" applyFill="1" applyBorder="1" applyAlignment="1">
      <alignment vertical="center"/>
    </xf>
    <xf numFmtId="182" fontId="10" fillId="0" borderId="74" xfId="6" applyNumberFormat="1" applyFont="1" applyFill="1" applyBorder="1" applyAlignment="1" applyProtection="1">
      <alignment horizontal="center" vertical="center"/>
    </xf>
    <xf numFmtId="182" fontId="10" fillId="0" borderId="74" xfId="6" applyNumberFormat="1" applyFont="1" applyFill="1" applyBorder="1" applyAlignment="1" applyProtection="1">
      <alignment vertical="center"/>
    </xf>
    <xf numFmtId="182" fontId="10" fillId="0" borderId="6" xfId="7" applyNumberFormat="1" applyFont="1" applyFill="1" applyBorder="1" applyAlignment="1">
      <alignment horizontal="center" vertical="top" textRotation="180"/>
    </xf>
    <xf numFmtId="182" fontId="10" fillId="0" borderId="74" xfId="7" applyNumberFormat="1" applyFont="1" applyFill="1" applyBorder="1" applyAlignment="1">
      <alignment vertical="center"/>
    </xf>
    <xf numFmtId="182" fontId="18" fillId="0" borderId="5" xfId="7" quotePrefix="1" applyNumberFormat="1" applyFont="1" applyFill="1" applyBorder="1" applyAlignment="1">
      <alignment vertical="center"/>
    </xf>
    <xf numFmtId="182" fontId="18" fillId="0" borderId="6" xfId="7" applyNumberFormat="1" applyFont="1" applyFill="1" applyBorder="1" applyAlignment="1">
      <alignment vertical="center"/>
    </xf>
    <xf numFmtId="182" fontId="10" fillId="0" borderId="14" xfId="9" applyNumberFormat="1" applyFont="1" applyFill="1" applyBorder="1" applyAlignment="1" applyProtection="1">
      <alignment vertical="center"/>
    </xf>
    <xf numFmtId="182" fontId="10" fillId="0" borderId="5" xfId="9" applyNumberFormat="1" applyFont="1" applyFill="1" applyBorder="1" applyAlignment="1" applyProtection="1">
      <alignment vertical="center"/>
    </xf>
    <xf numFmtId="182" fontId="10" fillId="0" borderId="2" xfId="9" applyNumberFormat="1" applyFont="1" applyFill="1" applyBorder="1" applyAlignment="1" applyProtection="1">
      <alignment vertical="center"/>
    </xf>
    <xf numFmtId="182" fontId="10" fillId="0" borderId="7" xfId="9" applyNumberFormat="1" applyFont="1" applyFill="1" applyBorder="1" applyAlignment="1" applyProtection="1">
      <alignment horizontal="center" vertical="center"/>
    </xf>
    <xf numFmtId="182" fontId="10" fillId="0" borderId="3" xfId="9" applyNumberFormat="1" applyFont="1" applyFill="1" applyBorder="1" applyAlignment="1" applyProtection="1">
      <alignment horizontal="center" vertical="center"/>
    </xf>
    <xf numFmtId="182" fontId="10" fillId="4" borderId="3" xfId="9" applyNumberFormat="1" applyFont="1" applyFill="1" applyBorder="1" applyAlignment="1" applyProtection="1">
      <alignment horizontal="center" vertical="center"/>
    </xf>
    <xf numFmtId="177" fontId="10" fillId="0" borderId="15" xfId="9" applyNumberFormat="1" applyFont="1" applyFill="1" applyBorder="1" applyAlignment="1" applyProtection="1">
      <alignment vertical="center"/>
    </xf>
    <xf numFmtId="182" fontId="10" fillId="0" borderId="7" xfId="9" applyNumberFormat="1" applyFont="1" applyFill="1" applyBorder="1" applyAlignment="1" applyProtection="1">
      <alignment vertical="center"/>
    </xf>
    <xf numFmtId="182" fontId="10" fillId="0" borderId="37" xfId="9" applyNumberFormat="1" applyFont="1" applyFill="1" applyBorder="1" applyAlignment="1" applyProtection="1">
      <alignment horizontal="center" vertical="center"/>
    </xf>
    <xf numFmtId="182" fontId="3" fillId="0" borderId="71" xfId="10" applyNumberFormat="1" applyFont="1" applyFill="1" applyBorder="1" applyAlignment="1">
      <alignment horizontal="center" vertical="center"/>
    </xf>
    <xf numFmtId="182" fontId="3" fillId="0" borderId="4" xfId="10" quotePrefix="1" applyNumberFormat="1" applyFont="1" applyFill="1" applyBorder="1" applyAlignment="1">
      <alignment horizontal="center" vertical="center"/>
    </xf>
    <xf numFmtId="182" fontId="3" fillId="0" borderId="74" xfId="11" applyNumberFormat="1" applyFont="1" applyFill="1" applyBorder="1" applyAlignment="1">
      <alignment horizontal="center" vertical="center"/>
    </xf>
    <xf numFmtId="182" fontId="3" fillId="0" borderId="7" xfId="11" quotePrefix="1" applyNumberFormat="1" applyFont="1" applyFill="1" applyBorder="1" applyAlignment="1">
      <alignment horizontal="center" vertical="center"/>
    </xf>
    <xf numFmtId="182" fontId="3" fillId="0" borderId="7" xfId="11" applyNumberFormat="1" applyFont="1" applyFill="1" applyBorder="1" applyAlignment="1">
      <alignment horizontal="right" vertical="center"/>
    </xf>
    <xf numFmtId="49" fontId="3" fillId="5" borderId="2" xfId="11" applyNumberFormat="1" applyFont="1" applyFill="1" applyBorder="1" applyAlignment="1">
      <alignment horizontal="center" vertical="center"/>
    </xf>
    <xf numFmtId="49" fontId="3" fillId="5" borderId="3" xfId="11" applyNumberFormat="1" applyFont="1" applyFill="1" applyBorder="1" applyAlignment="1">
      <alignment horizontal="center" vertical="center"/>
    </xf>
    <xf numFmtId="49" fontId="3" fillId="5" borderId="7" xfId="11" applyNumberFormat="1" applyFont="1" applyFill="1" applyBorder="1" applyAlignment="1">
      <alignment horizontal="center" vertical="center"/>
    </xf>
    <xf numFmtId="182" fontId="11" fillId="0" borderId="0" xfId="0" applyNumberFormat="1" applyFont="1" applyFill="1" applyBorder="1" applyAlignment="1" applyProtection="1">
      <alignment vertical="center"/>
      <protection locked="0"/>
    </xf>
    <xf numFmtId="182" fontId="3" fillId="0" borderId="0" xfId="0" applyNumberFormat="1" applyFont="1" applyFill="1" applyBorder="1" applyAlignment="1" applyProtection="1">
      <alignment horizontal="centerContinuous" vertical="center"/>
      <protection locked="0"/>
    </xf>
    <xf numFmtId="182" fontId="3" fillId="0" borderId="0" xfId="0" applyNumberFormat="1" applyFont="1" applyFill="1" applyBorder="1" applyAlignment="1">
      <alignment horizontal="right" vertical="center"/>
    </xf>
    <xf numFmtId="182" fontId="13" fillId="0" borderId="8" xfId="0" applyNumberFormat="1" applyFont="1" applyFill="1" applyBorder="1" applyAlignment="1">
      <alignment vertical="center"/>
    </xf>
    <xf numFmtId="182" fontId="13" fillId="0" borderId="9" xfId="0" applyNumberFormat="1" applyFont="1" applyFill="1" applyBorder="1" applyAlignment="1">
      <alignment vertical="center"/>
    </xf>
    <xf numFmtId="182" fontId="13" fillId="4" borderId="4" xfId="0" applyNumberFormat="1" applyFont="1" applyFill="1" applyBorder="1" applyAlignment="1">
      <alignment vertical="center"/>
    </xf>
    <xf numFmtId="182" fontId="3" fillId="0" borderId="2" xfId="0" applyNumberFormat="1" applyFont="1" applyFill="1" applyBorder="1" applyAlignment="1">
      <alignment horizontal="left" vertical="center"/>
    </xf>
    <xf numFmtId="182" fontId="3" fillId="0" borderId="4" xfId="0" quotePrefix="1" applyNumberFormat="1" applyFont="1" applyFill="1" applyBorder="1" applyAlignment="1">
      <alignment vertical="center"/>
    </xf>
    <xf numFmtId="182" fontId="3" fillId="0" borderId="33" xfId="0" applyNumberFormat="1" applyFont="1" applyFill="1" applyBorder="1" applyAlignment="1">
      <alignment horizontal="distributed" vertical="center"/>
    </xf>
    <xf numFmtId="182" fontId="3" fillId="0" borderId="34" xfId="0" applyNumberFormat="1" applyFont="1" applyFill="1" applyBorder="1" applyAlignment="1">
      <alignment horizontal="distributed" vertical="center"/>
    </xf>
    <xf numFmtId="182" fontId="3" fillId="0" borderId="35" xfId="0" applyNumberFormat="1" applyFont="1" applyFill="1" applyBorder="1" applyAlignment="1">
      <alignment horizontal="distributed" vertical="center"/>
    </xf>
    <xf numFmtId="182" fontId="18" fillId="0" borderId="5" xfId="0" applyNumberFormat="1" applyFont="1" applyFill="1" applyBorder="1" applyAlignment="1">
      <alignment horizontal="distributed" vertical="center"/>
    </xf>
    <xf numFmtId="182" fontId="18" fillId="0" borderId="6" xfId="0" applyNumberFormat="1" applyFont="1" applyFill="1" applyBorder="1" applyAlignment="1">
      <alignment horizontal="distributed" vertical="center"/>
    </xf>
    <xf numFmtId="182" fontId="17" fillId="0" borderId="36" xfId="0" quotePrefix="1" applyNumberFormat="1" applyFont="1" applyFill="1" applyBorder="1" applyAlignment="1">
      <alignment horizontal="distributed" vertical="center"/>
    </xf>
    <xf numFmtId="182" fontId="17" fillId="0" borderId="14" xfId="0" quotePrefix="1" applyNumberFormat="1" applyFont="1" applyFill="1" applyBorder="1" applyAlignment="1">
      <alignment horizontal="distributed" vertical="center"/>
    </xf>
    <xf numFmtId="182" fontId="3" fillId="0" borderId="4" xfId="0" quotePrefix="1" applyNumberFormat="1" applyFont="1" applyFill="1" applyBorder="1" applyAlignment="1" applyProtection="1">
      <alignment vertical="center"/>
      <protection locked="0"/>
    </xf>
    <xf numFmtId="182" fontId="10" fillId="0" borderId="37" xfId="1" applyNumberFormat="1" applyFont="1" applyFill="1" applyBorder="1" applyAlignment="1">
      <alignment horizontal="right" vertical="center"/>
    </xf>
    <xf numFmtId="182" fontId="10" fillId="4" borderId="37" xfId="1" applyNumberFormat="1" applyFont="1" applyFill="1" applyBorder="1" applyAlignment="1">
      <alignment horizontal="right" vertical="center"/>
    </xf>
    <xf numFmtId="182" fontId="10" fillId="0" borderId="35" xfId="1" applyNumberFormat="1" applyFont="1" applyFill="1" applyBorder="1" applyAlignment="1">
      <alignment horizontal="right" vertical="center"/>
    </xf>
    <xf numFmtId="182" fontId="10" fillId="5" borderId="37" xfId="1" applyNumberFormat="1" applyFont="1" applyFill="1" applyBorder="1" applyAlignment="1">
      <alignment horizontal="right" vertical="center"/>
    </xf>
    <xf numFmtId="182" fontId="10" fillId="4" borderId="4" xfId="1" applyNumberFormat="1" applyFont="1" applyFill="1" applyBorder="1" applyAlignment="1">
      <alignment horizontal="right" vertical="center"/>
    </xf>
    <xf numFmtId="182" fontId="10" fillId="4" borderId="7" xfId="1" applyNumberFormat="1" applyFont="1" applyFill="1" applyBorder="1" applyAlignment="1">
      <alignment horizontal="right" vertical="center"/>
    </xf>
    <xf numFmtId="182" fontId="23" fillId="4" borderId="68" xfId="0" applyNumberFormat="1" applyFont="1" applyFill="1" applyBorder="1" applyAlignment="1" applyProtection="1">
      <alignment horizontal="distributed" vertical="center"/>
      <protection locked="0"/>
    </xf>
    <xf numFmtId="182" fontId="10" fillId="0" borderId="80" xfId="2" applyNumberFormat="1" applyFont="1" applyFill="1" applyBorder="1" applyAlignment="1">
      <alignment vertical="center"/>
    </xf>
    <xf numFmtId="182" fontId="9" fillId="0" borderId="25" xfId="2" applyNumberFormat="1" applyFont="1" applyFill="1" applyBorder="1" applyAlignment="1">
      <alignment horizontal="center" vertical="center"/>
    </xf>
    <xf numFmtId="182" fontId="9" fillId="0" borderId="1" xfId="2" applyNumberFormat="1" applyFont="1" applyFill="1" applyBorder="1" applyAlignment="1">
      <alignment horizontal="center" vertical="center"/>
    </xf>
    <xf numFmtId="182" fontId="9" fillId="0" borderId="14" xfId="2" applyNumberFormat="1" applyFont="1" applyFill="1" applyBorder="1" applyAlignment="1">
      <alignment horizontal="center" vertical="center"/>
    </xf>
    <xf numFmtId="49" fontId="3" fillId="0" borderId="34" xfId="4" applyNumberFormat="1" applyFont="1" applyFill="1" applyBorder="1" applyAlignment="1">
      <alignment vertical="center"/>
    </xf>
    <xf numFmtId="49" fontId="3" fillId="0" borderId="82" xfId="4" applyNumberFormat="1" applyFont="1" applyFill="1" applyBorder="1" applyAlignment="1">
      <alignment vertical="center"/>
    </xf>
    <xf numFmtId="49" fontId="3" fillId="0" borderId="5" xfId="4" quotePrefix="1" applyNumberFormat="1" applyFont="1" applyFill="1" applyBorder="1" applyAlignment="1">
      <alignment vertical="center"/>
    </xf>
    <xf numFmtId="182" fontId="10" fillId="4" borderId="10" xfId="2" applyNumberFormat="1" applyFont="1" applyFill="1" applyBorder="1" applyAlignment="1">
      <alignment vertical="center"/>
    </xf>
    <xf numFmtId="182" fontId="10" fillId="0" borderId="84" xfId="6" applyNumberFormat="1" applyFont="1" applyFill="1" applyBorder="1" applyAlignment="1" applyProtection="1">
      <alignment horizontal="center" vertical="center"/>
    </xf>
    <xf numFmtId="182" fontId="10" fillId="0" borderId="71" xfId="9" applyNumberFormat="1" applyFont="1" applyFill="1" applyBorder="1" applyAlignment="1" applyProtection="1">
      <alignment vertical="center"/>
    </xf>
    <xf numFmtId="182" fontId="10" fillId="0" borderId="8" xfId="9" applyNumberFormat="1" applyFont="1" applyFill="1" applyBorder="1" applyAlignment="1" applyProtection="1">
      <alignment vertical="center"/>
    </xf>
    <xf numFmtId="182" fontId="10" fillId="0" borderId="9" xfId="9" applyNumberFormat="1" applyFont="1" applyFill="1" applyBorder="1" applyAlignment="1" applyProtection="1">
      <alignment vertical="center"/>
    </xf>
    <xf numFmtId="182" fontId="10" fillId="0" borderId="35" xfId="9" applyNumberFormat="1" applyFont="1" applyFill="1" applyBorder="1" applyAlignment="1" applyProtection="1">
      <alignment vertical="center"/>
    </xf>
    <xf numFmtId="182" fontId="27" fillId="4" borderId="9" xfId="0" applyNumberFormat="1" applyFont="1" applyFill="1" applyBorder="1" applyAlignment="1" applyProtection="1">
      <alignment horizontal="center" vertical="center"/>
      <protection locked="0"/>
    </xf>
    <xf numFmtId="182" fontId="27" fillId="0" borderId="1" xfId="0" applyNumberFormat="1" applyFont="1" applyFill="1" applyBorder="1" applyAlignment="1" applyProtection="1">
      <alignment vertical="center"/>
      <protection locked="0"/>
    </xf>
    <xf numFmtId="182" fontId="10" fillId="0" borderId="20" xfId="9" applyNumberFormat="1" applyFont="1" applyFill="1" applyBorder="1" applyAlignment="1" applyProtection="1">
      <alignment horizontal="center" vertical="center"/>
    </xf>
    <xf numFmtId="182" fontId="3" fillId="0" borderId="34" xfId="10" applyNumberFormat="1" applyFont="1" applyFill="1" applyBorder="1" applyAlignment="1">
      <alignment horizontal="center" vertical="center"/>
    </xf>
    <xf numFmtId="182" fontId="3" fillId="0" borderId="35" xfId="10" applyNumberFormat="1" applyFont="1" applyFill="1" applyBorder="1" applyAlignment="1">
      <alignment horizontal="center" vertical="center"/>
    </xf>
    <xf numFmtId="182" fontId="3" fillId="0" borderId="37" xfId="10" applyNumberFormat="1" applyFont="1" applyFill="1" applyBorder="1" applyAlignment="1">
      <alignment horizontal="center" vertical="center"/>
    </xf>
    <xf numFmtId="182" fontId="3" fillId="0" borderId="9" xfId="10" applyNumberFormat="1" applyFont="1" applyFill="1" applyBorder="1" applyAlignment="1">
      <alignment horizontal="distributed" vertical="center"/>
    </xf>
    <xf numFmtId="182" fontId="3" fillId="0" borderId="9" xfId="11" applyNumberFormat="1" applyFont="1" applyFill="1" applyBorder="1" applyAlignment="1">
      <alignment horizontal="center" vertical="center"/>
    </xf>
    <xf numFmtId="182" fontId="3" fillId="0" borderId="71" xfId="11" applyNumberFormat="1" applyFont="1" applyFill="1" applyBorder="1" applyAlignment="1">
      <alignment vertical="center"/>
    </xf>
    <xf numFmtId="182" fontId="3" fillId="0" borderId="0" xfId="11" applyNumberFormat="1" applyFont="1" applyFill="1" applyBorder="1" applyAlignment="1">
      <alignment horizontal="distributed" vertical="center"/>
    </xf>
    <xf numFmtId="182" fontId="9" fillId="0" borderId="10" xfId="11" applyNumberFormat="1" applyFont="1" applyFill="1" applyBorder="1" applyAlignment="1">
      <alignment vertical="center"/>
    </xf>
    <xf numFmtId="182" fontId="3" fillId="0" borderId="37" xfId="11" applyNumberFormat="1" applyFont="1" applyFill="1" applyBorder="1" applyAlignment="1">
      <alignment vertical="center"/>
    </xf>
    <xf numFmtId="182" fontId="9" fillId="0" borderId="37" xfId="11" applyNumberFormat="1" applyFont="1" applyFill="1" applyBorder="1" applyAlignment="1">
      <alignment vertical="center"/>
    </xf>
    <xf numFmtId="49" fontId="3" fillId="5" borderId="8" xfId="11" applyNumberFormat="1" applyFont="1" applyFill="1" applyBorder="1" applyAlignment="1">
      <alignment vertical="center"/>
    </xf>
    <xf numFmtId="49" fontId="3" fillId="5" borderId="28" xfId="11" applyNumberFormat="1" applyFont="1" applyFill="1" applyBorder="1" applyAlignment="1">
      <alignment vertical="center"/>
    </xf>
    <xf numFmtId="49" fontId="3" fillId="5" borderId="30" xfId="11" applyNumberFormat="1" applyFont="1" applyFill="1" applyBorder="1" applyAlignment="1">
      <alignment vertical="center"/>
    </xf>
    <xf numFmtId="49" fontId="3" fillId="5" borderId="9" xfId="11" applyNumberFormat="1" applyFont="1" applyFill="1" applyBorder="1" applyAlignment="1">
      <alignment vertical="center"/>
    </xf>
    <xf numFmtId="3" fontId="27" fillId="2" borderId="8" xfId="0" applyNumberFormat="1" applyFont="1" applyFill="1" applyBorder="1" applyAlignment="1" applyProtection="1">
      <alignment horizontal="distributed" vertical="center"/>
      <protection locked="0"/>
    </xf>
    <xf numFmtId="182" fontId="3" fillId="0" borderId="38" xfId="0" applyNumberFormat="1" applyFont="1" applyFill="1" applyBorder="1" applyAlignment="1">
      <alignment horizontal="center" vertical="center"/>
    </xf>
    <xf numFmtId="182" fontId="3" fillId="0" borderId="18" xfId="0" applyNumberFormat="1" applyFont="1" applyFill="1" applyBorder="1" applyAlignment="1">
      <alignment horizontal="center" vertical="center"/>
    </xf>
    <xf numFmtId="182" fontId="3" fillId="0" borderId="19" xfId="0" applyNumberFormat="1" applyFont="1" applyFill="1" applyBorder="1" applyAlignment="1">
      <alignment horizontal="center" vertical="center"/>
    </xf>
    <xf numFmtId="182" fontId="3" fillId="0" borderId="15" xfId="0" applyNumberFormat="1" applyFont="1" applyFill="1" applyBorder="1" applyAlignment="1">
      <alignment horizontal="distributed" vertical="center"/>
    </xf>
    <xf numFmtId="182" fontId="3" fillId="0" borderId="18" xfId="0" applyNumberFormat="1" applyFont="1" applyFill="1" applyBorder="1" applyAlignment="1">
      <alignment horizontal="distributed" vertical="center"/>
    </xf>
    <xf numFmtId="182" fontId="3" fillId="0" borderId="21" xfId="0" applyNumberFormat="1" applyFont="1" applyFill="1" applyBorder="1" applyAlignment="1">
      <alignment horizontal="centerContinuous" vertical="center"/>
    </xf>
    <xf numFmtId="182" fontId="3" fillId="0" borderId="15" xfId="0" applyNumberFormat="1" applyFont="1" applyFill="1" applyBorder="1" applyAlignment="1">
      <alignment horizontal="center" vertical="center"/>
    </xf>
    <xf numFmtId="182" fontId="3" fillId="0" borderId="19" xfId="0" applyNumberFormat="1" applyFont="1" applyFill="1" applyBorder="1" applyAlignment="1">
      <alignment vertical="center"/>
    </xf>
    <xf numFmtId="182" fontId="3" fillId="0" borderId="20" xfId="0" applyNumberFormat="1" applyFont="1" applyFill="1" applyBorder="1" applyAlignment="1">
      <alignment vertical="center"/>
    </xf>
    <xf numFmtId="182" fontId="3" fillId="0" borderId="21" xfId="0" applyNumberFormat="1" applyFont="1" applyFill="1" applyBorder="1" applyAlignment="1">
      <alignment horizontal="distributed" vertical="center"/>
    </xf>
    <xf numFmtId="182" fontId="3" fillId="0" borderId="23" xfId="0" applyNumberFormat="1" applyFont="1" applyFill="1" applyBorder="1" applyAlignment="1">
      <alignment horizontal="distributed" vertical="center"/>
    </xf>
    <xf numFmtId="182" fontId="10" fillId="4" borderId="29" xfId="1" applyNumberFormat="1" applyFont="1" applyFill="1" applyBorder="1" applyAlignment="1">
      <alignment horizontal="distributed" vertical="center" wrapText="1"/>
    </xf>
    <xf numFmtId="182" fontId="10" fillId="4" borderId="30" xfId="1" applyNumberFormat="1" applyFont="1" applyFill="1" applyBorder="1" applyAlignment="1">
      <alignment horizontal="distributed" vertical="center"/>
    </xf>
    <xf numFmtId="182" fontId="10" fillId="4" borderId="10" xfId="1" applyNumberFormat="1" applyFont="1" applyFill="1" applyBorder="1" applyAlignment="1">
      <alignment horizontal="distributed" vertical="center"/>
    </xf>
    <xf numFmtId="182" fontId="10" fillId="4" borderId="0" xfId="1" applyNumberFormat="1" applyFont="1" applyFill="1" applyBorder="1" applyAlignment="1">
      <alignment horizontal="distributed" vertical="center"/>
    </xf>
    <xf numFmtId="182" fontId="10" fillId="0" borderId="16" xfId="2" applyNumberFormat="1" applyFont="1" applyFill="1" applyBorder="1" applyAlignment="1">
      <alignment vertical="center"/>
    </xf>
    <xf numFmtId="49" fontId="3" fillId="0" borderId="20" xfId="0" applyNumberFormat="1" applyFont="1" applyFill="1" applyBorder="1" applyAlignment="1">
      <alignment horizontal="distributed" vertical="center"/>
    </xf>
    <xf numFmtId="49" fontId="18" fillId="0" borderId="4" xfId="4" applyNumberFormat="1" applyFont="1" applyFill="1" applyBorder="1" applyAlignment="1">
      <alignment horizontal="distributed" vertical="center"/>
    </xf>
    <xf numFmtId="49" fontId="3" fillId="0" borderId="21" xfId="4" applyNumberFormat="1" applyFont="1" applyFill="1" applyBorder="1" applyAlignment="1">
      <alignment vertical="center"/>
    </xf>
    <xf numFmtId="182" fontId="10" fillId="0" borderId="19" xfId="9" applyNumberFormat="1" applyFont="1" applyFill="1" applyBorder="1" applyAlignment="1" applyProtection="1">
      <alignment vertical="center"/>
    </xf>
    <xf numFmtId="182" fontId="10" fillId="0" borderId="21" xfId="9" applyNumberFormat="1" applyFont="1" applyFill="1" applyBorder="1" applyAlignment="1" applyProtection="1">
      <alignment vertical="center"/>
    </xf>
    <xf numFmtId="182" fontId="3" fillId="0" borderId="19" xfId="9" applyNumberFormat="1" applyFont="1" applyFill="1" applyBorder="1" applyAlignment="1" applyProtection="1">
      <alignment vertical="center"/>
    </xf>
    <xf numFmtId="182" fontId="10" fillId="0" borderId="23" xfId="9" applyNumberFormat="1" applyFont="1" applyFill="1" applyBorder="1" applyAlignment="1" applyProtection="1">
      <alignment vertical="center"/>
    </xf>
    <xf numFmtId="182" fontId="10" fillId="0" borderId="15" xfId="9" applyNumberFormat="1" applyFont="1" applyFill="1" applyBorder="1" applyAlignment="1" applyProtection="1">
      <alignment vertical="center"/>
    </xf>
    <xf numFmtId="182" fontId="10" fillId="4" borderId="0" xfId="9" applyNumberFormat="1" applyFont="1" applyFill="1" applyBorder="1" applyAlignment="1" applyProtection="1">
      <alignment vertical="center"/>
    </xf>
    <xf numFmtId="182" fontId="10" fillId="4" borderId="9" xfId="9" applyNumberFormat="1" applyFont="1" applyFill="1" applyBorder="1" applyAlignment="1" applyProtection="1">
      <alignment vertical="center"/>
    </xf>
    <xf numFmtId="182" fontId="10" fillId="0" borderId="20" xfId="9" applyNumberFormat="1" applyFont="1" applyFill="1" applyBorder="1" applyAlignment="1" applyProtection="1">
      <alignment vertical="center"/>
    </xf>
    <xf numFmtId="182" fontId="3" fillId="0" borderId="21" xfId="11" applyNumberFormat="1" applyFont="1" applyFill="1" applyBorder="1" applyAlignment="1">
      <alignment vertical="center"/>
    </xf>
    <xf numFmtId="182" fontId="3" fillId="0" borderId="40" xfId="11" applyNumberFormat="1" applyFont="1" applyFill="1" applyBorder="1" applyAlignment="1">
      <alignment vertical="center"/>
    </xf>
    <xf numFmtId="182" fontId="3" fillId="4" borderId="19" xfId="11" applyNumberFormat="1" applyFont="1" applyFill="1" applyBorder="1" applyAlignment="1">
      <alignment vertical="center"/>
    </xf>
    <xf numFmtId="182" fontId="3" fillId="4" borderId="20" xfId="11" applyNumberFormat="1" applyFont="1" applyFill="1" applyBorder="1" applyAlignment="1">
      <alignment vertical="center"/>
    </xf>
    <xf numFmtId="182" fontId="3" fillId="0" borderId="10" xfId="11" applyNumberFormat="1" applyFont="1" applyFill="1" applyBorder="1" applyAlignment="1">
      <alignment vertical="center"/>
    </xf>
    <xf numFmtId="182" fontId="3" fillId="0" borderId="26" xfId="11" applyNumberFormat="1" applyFont="1" applyFill="1" applyBorder="1" applyAlignment="1">
      <alignment vertical="center"/>
    </xf>
    <xf numFmtId="182" fontId="3" fillId="0" borderId="30" xfId="11" applyNumberFormat="1" applyFont="1" applyFill="1" applyBorder="1" applyAlignment="1">
      <alignment vertical="center"/>
    </xf>
    <xf numFmtId="182" fontId="3" fillId="0" borderId="30" xfId="11" applyNumberFormat="1" applyFont="1" applyFill="1" applyBorder="1" applyAlignment="1">
      <alignment horizontal="distributed" vertical="center"/>
    </xf>
    <xf numFmtId="182" fontId="3" fillId="0" borderId="9" xfId="11" applyNumberFormat="1" applyFont="1" applyFill="1" applyBorder="1" applyAlignment="1">
      <alignment horizontal="centerContinuous" vertical="center"/>
    </xf>
    <xf numFmtId="182" fontId="3" fillId="0" borderId="8" xfId="11" applyNumberFormat="1" applyFont="1" applyFill="1" applyBorder="1" applyAlignment="1">
      <alignment horizontal="centerContinuous" vertical="center"/>
    </xf>
    <xf numFmtId="182" fontId="8" fillId="0" borderId="0" xfId="0" applyNumberFormat="1" applyFont="1" applyFill="1" applyBorder="1" applyAlignment="1" applyProtection="1">
      <alignment vertical="center"/>
      <protection locked="0"/>
    </xf>
    <xf numFmtId="182" fontId="5" fillId="4" borderId="29" xfId="0" applyNumberFormat="1" applyFont="1" applyFill="1" applyBorder="1" applyAlignment="1" applyProtection="1">
      <alignment horizontal="distributed" vertical="center" wrapText="1"/>
      <protection locked="0"/>
    </xf>
    <xf numFmtId="182" fontId="3" fillId="4" borderId="30" xfId="1" applyNumberFormat="1" applyFont="1" applyFill="1" applyBorder="1" applyAlignment="1" applyProtection="1">
      <alignment horizontal="distributed" vertical="center"/>
      <protection locked="0"/>
    </xf>
    <xf numFmtId="182" fontId="3" fillId="4" borderId="10" xfId="1" applyNumberFormat="1" applyFont="1" applyFill="1" applyBorder="1" applyAlignment="1" applyProtection="1">
      <alignment horizontal="distributed" vertical="center"/>
      <protection locked="0"/>
    </xf>
    <xf numFmtId="182" fontId="3" fillId="4" borderId="0" xfId="1" applyNumberFormat="1" applyFont="1" applyFill="1" applyBorder="1" applyAlignment="1" applyProtection="1">
      <alignment horizontal="distributed" vertical="center"/>
      <protection locked="0"/>
    </xf>
    <xf numFmtId="49" fontId="28" fillId="0" borderId="10" xfId="0" applyNumberFormat="1" applyFont="1" applyFill="1" applyBorder="1" applyAlignment="1" applyProtection="1">
      <alignment vertical="center"/>
      <protection locked="0"/>
    </xf>
    <xf numFmtId="182" fontId="10" fillId="0" borderId="37" xfId="9" applyNumberFormat="1" applyFont="1" applyFill="1" applyBorder="1" applyAlignment="1" applyProtection="1">
      <alignment vertical="center"/>
    </xf>
    <xf numFmtId="182" fontId="3" fillId="0" borderId="68" xfId="11" applyNumberFormat="1" applyFont="1" applyFill="1" applyBorder="1" applyAlignment="1">
      <alignment horizontal="distributed" vertical="center"/>
    </xf>
    <xf numFmtId="182" fontId="3" fillId="0" borderId="31" xfId="11" applyNumberFormat="1" applyFont="1" applyFill="1" applyBorder="1" applyAlignment="1">
      <alignment horizontal="distributed" vertical="center"/>
    </xf>
    <xf numFmtId="182" fontId="27" fillId="4" borderId="30" xfId="0" applyNumberFormat="1" applyFont="1" applyFill="1" applyBorder="1" applyAlignment="1" applyProtection="1">
      <alignment horizontal="distributed" vertical="center"/>
      <protection locked="0"/>
    </xf>
    <xf numFmtId="182" fontId="27" fillId="4" borderId="0" xfId="0" applyNumberFormat="1" applyFont="1" applyFill="1" applyBorder="1" applyAlignment="1" applyProtection="1">
      <alignment horizontal="distributed" vertical="center"/>
      <protection locked="0"/>
    </xf>
    <xf numFmtId="182" fontId="13" fillId="0" borderId="30" xfId="11" applyNumberFormat="1" applyFont="1" applyFill="1" applyBorder="1" applyAlignment="1">
      <alignment horizontal="distributed" vertical="center"/>
    </xf>
    <xf numFmtId="182" fontId="3" fillId="0" borderId="19" xfId="11" applyNumberFormat="1" applyFont="1" applyFill="1" applyBorder="1" applyAlignment="1">
      <alignment horizontal="distributed" vertical="center"/>
    </xf>
    <xf numFmtId="182" fontId="9" fillId="0" borderId="9" xfId="11" quotePrefix="1" applyNumberFormat="1" applyFont="1" applyFill="1" applyBorder="1" applyAlignment="1">
      <alignment horizontal="distributed" vertical="center"/>
    </xf>
    <xf numFmtId="182" fontId="3" fillId="0" borderId="5" xfId="11" applyNumberFormat="1" applyFont="1" applyFill="1" applyBorder="1" applyAlignment="1">
      <alignment horizontal="distributed" vertical="center"/>
    </xf>
    <xf numFmtId="182" fontId="10" fillId="0" borderId="8" xfId="0" applyNumberFormat="1" applyFont="1" applyFill="1" applyBorder="1" applyAlignment="1" applyProtection="1">
      <alignment horizontal="right" vertical="center"/>
      <protection locked="0"/>
    </xf>
    <xf numFmtId="182" fontId="9" fillId="0" borderId="9" xfId="0" applyNumberFormat="1" applyFont="1" applyFill="1" applyBorder="1" applyAlignment="1">
      <alignment horizontal="right" vertical="center"/>
    </xf>
    <xf numFmtId="3" fontId="27" fillId="2" borderId="25" xfId="0" applyNumberFormat="1" applyFont="1" applyFill="1" applyBorder="1" applyAlignment="1" applyProtection="1">
      <alignment horizontal="distributed" vertical="center"/>
      <protection locked="0"/>
    </xf>
    <xf numFmtId="182" fontId="3" fillId="0" borderId="32" xfId="0" applyNumberFormat="1" applyFont="1" applyFill="1" applyBorder="1" applyAlignment="1" applyProtection="1">
      <alignment horizontal="distributed" vertical="center"/>
      <protection locked="0"/>
    </xf>
    <xf numFmtId="182" fontId="3" fillId="0" borderId="6" xfId="0" applyNumberFormat="1" applyFont="1" applyFill="1" applyBorder="1" applyAlignment="1" applyProtection="1">
      <alignment horizontal="distributed" vertical="center"/>
      <protection locked="0"/>
    </xf>
    <xf numFmtId="182" fontId="18" fillId="0" borderId="14" xfId="0" applyNumberFormat="1" applyFont="1" applyFill="1" applyBorder="1" applyAlignment="1" applyProtection="1">
      <alignment horizontal="distributed" vertical="center"/>
      <protection locked="0"/>
    </xf>
    <xf numFmtId="182" fontId="33" fillId="0" borderId="5" xfId="0" applyNumberFormat="1" applyFont="1" applyFill="1" applyBorder="1" applyAlignment="1" applyProtection="1">
      <alignment vertical="center" shrinkToFit="1"/>
      <protection locked="0"/>
    </xf>
    <xf numFmtId="182" fontId="33" fillId="0" borderId="32" xfId="0" applyNumberFormat="1" applyFont="1" applyFill="1" applyBorder="1" applyAlignment="1" applyProtection="1">
      <alignment vertical="center" shrinkToFit="1"/>
      <protection locked="0"/>
    </xf>
    <xf numFmtId="182" fontId="33" fillId="0" borderId="14" xfId="0" applyNumberFormat="1" applyFont="1" applyFill="1" applyBorder="1" applyAlignment="1" applyProtection="1">
      <alignment vertical="center" wrapText="1" shrinkToFit="1"/>
      <protection locked="0"/>
    </xf>
    <xf numFmtId="182" fontId="33" fillId="0" borderId="31" xfId="0" applyNumberFormat="1" applyFont="1" applyFill="1" applyBorder="1" applyAlignment="1" applyProtection="1">
      <alignment vertical="center" shrinkToFit="1"/>
      <protection locked="0"/>
    </xf>
    <xf numFmtId="182" fontId="33" fillId="0" borderId="24" xfId="0" applyNumberFormat="1" applyFont="1" applyFill="1" applyBorder="1" applyAlignment="1" applyProtection="1">
      <alignment vertical="center" shrinkToFit="1"/>
      <protection locked="0"/>
    </xf>
    <xf numFmtId="182" fontId="10" fillId="4" borderId="30" xfId="1" applyNumberFormat="1" applyFont="1" applyFill="1" applyBorder="1" applyAlignment="1">
      <alignment vertical="center"/>
    </xf>
    <xf numFmtId="182" fontId="10" fillId="4" borderId="0" xfId="1" applyNumberFormat="1" applyFont="1" applyFill="1" applyBorder="1" applyAlignment="1">
      <alignment vertical="center"/>
    </xf>
    <xf numFmtId="182" fontId="10" fillId="4" borderId="24" xfId="1" applyNumberFormat="1" applyFont="1" applyFill="1" applyBorder="1" applyAlignment="1">
      <alignment vertical="center"/>
    </xf>
    <xf numFmtId="182" fontId="10" fillId="4" borderId="0" xfId="9" applyNumberFormat="1" applyFont="1" applyFill="1" applyBorder="1" applyAlignment="1" applyProtection="1">
      <alignment horizontal="distributed" vertical="center"/>
    </xf>
    <xf numFmtId="182" fontId="10" fillId="0" borderId="4" xfId="9" applyNumberFormat="1" applyFont="1" applyFill="1" applyBorder="1" applyAlignment="1" applyProtection="1">
      <alignment horizontal="center" vertical="center"/>
    </xf>
    <xf numFmtId="182" fontId="10" fillId="4" borderId="9" xfId="9" applyNumberFormat="1" applyFont="1" applyFill="1" applyBorder="1" applyAlignment="1" applyProtection="1">
      <alignment horizontal="distributed" vertical="center"/>
    </xf>
    <xf numFmtId="182" fontId="3" fillId="0" borderId="80" xfId="11" applyNumberFormat="1" applyFont="1" applyFill="1" applyBorder="1" applyAlignment="1">
      <alignment horizontal="distributed" vertical="center"/>
    </xf>
    <xf numFmtId="182" fontId="3" fillId="0" borderId="20" xfId="11" applyNumberFormat="1" applyFont="1" applyFill="1" applyBorder="1" applyAlignment="1">
      <alignment horizontal="distributed" vertical="center"/>
    </xf>
    <xf numFmtId="182" fontId="3" fillId="5" borderId="30" xfId="11" applyNumberFormat="1" applyFont="1" applyFill="1" applyBorder="1" applyAlignment="1">
      <alignment horizontal="distributed" vertical="center"/>
    </xf>
    <xf numFmtId="182" fontId="3" fillId="4" borderId="30" xfId="11" applyNumberFormat="1" applyFont="1" applyFill="1" applyBorder="1" applyAlignment="1">
      <alignment horizontal="distributed" vertical="center"/>
    </xf>
    <xf numFmtId="182" fontId="3" fillId="4" borderId="0" xfId="11" applyNumberFormat="1" applyFont="1" applyFill="1" applyBorder="1" applyAlignment="1">
      <alignment horizontal="distributed" vertical="center"/>
    </xf>
    <xf numFmtId="182" fontId="3" fillId="0" borderId="60" xfId="11" applyNumberFormat="1" applyFont="1" applyFill="1" applyBorder="1" applyAlignment="1">
      <alignment horizontal="distributed" vertical="center"/>
    </xf>
    <xf numFmtId="182" fontId="3" fillId="5" borderId="19" xfId="11" applyNumberFormat="1" applyFont="1" applyFill="1" applyBorder="1" applyAlignment="1">
      <alignment horizontal="distributed" vertical="center"/>
    </xf>
    <xf numFmtId="182" fontId="18" fillId="0" borderId="15" xfId="11" applyNumberFormat="1" applyFont="1" applyFill="1" applyBorder="1" applyAlignment="1">
      <alignment horizontal="distributed" vertical="center"/>
    </xf>
    <xf numFmtId="182" fontId="18" fillId="0" borderId="20" xfId="11" applyNumberFormat="1" applyFont="1" applyFill="1" applyBorder="1" applyAlignment="1">
      <alignment horizontal="distributed" vertical="center"/>
    </xf>
    <xf numFmtId="182" fontId="3" fillId="0" borderId="10" xfId="11" applyNumberFormat="1" applyFont="1" applyFill="1" applyBorder="1" applyAlignment="1">
      <alignment horizontal="centerContinuous" vertical="center"/>
    </xf>
    <xf numFmtId="49" fontId="3" fillId="5" borderId="19" xfId="11" applyNumberFormat="1" applyFont="1" applyFill="1" applyBorder="1" applyAlignment="1">
      <alignment horizontal="distributed" vertical="center"/>
    </xf>
    <xf numFmtId="49" fontId="3" fillId="5" borderId="21" xfId="11" applyNumberFormat="1" applyFont="1" applyFill="1" applyBorder="1" applyAlignment="1">
      <alignment horizontal="distributed" vertical="center"/>
    </xf>
    <xf numFmtId="3" fontId="48" fillId="0" borderId="32" xfId="0" applyFont="1" applyBorder="1" applyAlignment="1">
      <alignment vertical="center"/>
    </xf>
    <xf numFmtId="3" fontId="48" fillId="0" borderId="14" xfId="0" applyFont="1" applyBorder="1" applyAlignment="1">
      <alignment vertical="center"/>
    </xf>
    <xf numFmtId="183" fontId="46" fillId="0" borderId="32" xfId="0" applyNumberFormat="1" applyFont="1" applyFill="1" applyBorder="1" applyAlignment="1" applyProtection="1">
      <alignment vertical="center"/>
      <protection locked="0"/>
    </xf>
    <xf numFmtId="183" fontId="46" fillId="0" borderId="4" xfId="0" applyNumberFormat="1" applyFont="1" applyFill="1" applyBorder="1" applyAlignment="1" applyProtection="1">
      <alignment vertical="center"/>
      <protection locked="0"/>
    </xf>
    <xf numFmtId="183" fontId="46" fillId="0" borderId="0" xfId="0" applyNumberFormat="1" applyFont="1" applyFill="1" applyAlignment="1" applyProtection="1">
      <alignment vertical="center"/>
      <protection locked="0"/>
    </xf>
    <xf numFmtId="183" fontId="46" fillId="0" borderId="10" xfId="0" applyNumberFormat="1" applyFont="1" applyFill="1" applyBorder="1" applyAlignment="1" applyProtection="1">
      <alignment vertical="center"/>
      <protection locked="0"/>
    </xf>
    <xf numFmtId="3" fontId="48" fillId="0" borderId="89" xfId="0" applyFont="1" applyBorder="1" applyAlignment="1">
      <alignment vertical="center"/>
    </xf>
    <xf numFmtId="176" fontId="48" fillId="0" borderId="14" xfId="0" applyNumberFormat="1" applyFont="1" applyBorder="1" applyAlignment="1">
      <alignment vertical="center"/>
    </xf>
    <xf numFmtId="176" fontId="10" fillId="0" borderId="32" xfId="0" applyNumberFormat="1" applyFont="1" applyFill="1" applyBorder="1" applyAlignment="1">
      <alignment vertical="center"/>
    </xf>
    <xf numFmtId="176" fontId="10" fillId="0" borderId="93" xfId="0" applyNumberFormat="1" applyFont="1" applyFill="1" applyBorder="1" applyAlignment="1">
      <alignment vertical="center"/>
    </xf>
    <xf numFmtId="183" fontId="46" fillId="0" borderId="32" xfId="0" quotePrefix="1" applyNumberFormat="1" applyFont="1" applyBorder="1" applyAlignment="1">
      <alignment vertical="center"/>
    </xf>
    <xf numFmtId="183" fontId="46" fillId="0" borderId="73" xfId="0" quotePrefix="1" applyNumberFormat="1" applyFont="1" applyBorder="1" applyAlignment="1">
      <alignment vertical="center"/>
    </xf>
    <xf numFmtId="3" fontId="48" fillId="0" borderId="5" xfId="0" applyFont="1" applyBorder="1" applyAlignment="1">
      <alignment vertical="center"/>
    </xf>
    <xf numFmtId="3" fontId="48" fillId="0" borderId="93" xfId="0" applyFont="1" applyBorder="1" applyAlignment="1">
      <alignment vertical="center"/>
    </xf>
    <xf numFmtId="3" fontId="48" fillId="0" borderId="70" xfId="0" applyFont="1" applyBorder="1" applyAlignment="1">
      <alignment vertical="center"/>
    </xf>
    <xf numFmtId="183" fontId="46" fillId="0" borderId="93" xfId="4" applyNumberFormat="1" applyFont="1" applyFill="1" applyBorder="1" applyAlignment="1" applyProtection="1">
      <alignment vertical="center"/>
      <protection locked="0"/>
    </xf>
    <xf numFmtId="183" fontId="46" fillId="0" borderId="93" xfId="0" quotePrefix="1" applyNumberFormat="1" applyFont="1" applyBorder="1" applyAlignment="1">
      <alignment vertical="center"/>
    </xf>
    <xf numFmtId="183" fontId="49" fillId="5" borderId="32" xfId="6" applyNumberFormat="1" applyFont="1" applyFill="1" applyBorder="1" applyAlignment="1">
      <alignment vertical="center"/>
    </xf>
    <xf numFmtId="183" fontId="49" fillId="5" borderId="93" xfId="6" applyNumberFormat="1" applyFont="1" applyFill="1" applyBorder="1" applyAlignment="1">
      <alignment vertical="center"/>
    </xf>
    <xf numFmtId="183" fontId="46" fillId="0" borderId="32" xfId="10" applyNumberFormat="1" applyFont="1" applyFill="1" applyBorder="1" applyAlignment="1">
      <alignment vertical="center"/>
    </xf>
    <xf numFmtId="183" fontId="46" fillId="0" borderId="93" xfId="10" applyNumberFormat="1" applyFont="1" applyFill="1" applyBorder="1" applyAlignment="1">
      <alignment vertical="center"/>
    </xf>
    <xf numFmtId="3" fontId="48" fillId="0" borderId="0" xfId="0" applyFont="1" applyAlignment="1">
      <alignment vertical="center"/>
    </xf>
    <xf numFmtId="3" fontId="48" fillId="0" borderId="10" xfId="0" applyFont="1" applyBorder="1" applyAlignment="1">
      <alignment vertical="center"/>
    </xf>
    <xf numFmtId="183" fontId="46" fillId="0" borderId="14" xfId="0" applyNumberFormat="1" applyFont="1" applyFill="1" applyBorder="1" applyAlignment="1" applyProtection="1">
      <alignment vertical="center"/>
      <protection locked="0"/>
    </xf>
    <xf numFmtId="183" fontId="46" fillId="0" borderId="5" xfId="0" applyNumberFormat="1" applyFont="1" applyFill="1" applyBorder="1" applyAlignment="1" applyProtection="1">
      <alignment vertical="center"/>
      <protection locked="0"/>
    </xf>
    <xf numFmtId="3" fontId="48" fillId="0" borderId="0" xfId="0" applyFont="1" applyAlignment="1">
      <alignment vertical="center"/>
    </xf>
    <xf numFmtId="3" fontId="48" fillId="0" borderId="75" xfId="0" applyFont="1" applyBorder="1" applyAlignment="1">
      <alignment vertical="center"/>
    </xf>
    <xf numFmtId="183" fontId="46" fillId="0" borderId="73" xfId="0" applyNumberFormat="1" applyFont="1" applyBorder="1" applyAlignment="1">
      <alignment vertical="center"/>
    </xf>
    <xf numFmtId="182" fontId="3" fillId="0" borderId="4" xfId="0" applyNumberFormat="1" applyFont="1" applyFill="1" applyBorder="1" applyAlignment="1" applyProtection="1">
      <alignment vertical="center"/>
      <protection locked="0"/>
    </xf>
    <xf numFmtId="183" fontId="46" fillId="0" borderId="83" xfId="0" quotePrefix="1" applyNumberFormat="1" applyFont="1" applyBorder="1" applyAlignment="1">
      <alignment vertical="center"/>
    </xf>
    <xf numFmtId="183" fontId="46" fillId="0" borderId="5" xfId="0" quotePrefix="1" applyNumberFormat="1" applyFont="1" applyBorder="1" applyAlignment="1">
      <alignment vertical="center"/>
    </xf>
    <xf numFmtId="3" fontId="48" fillId="0" borderId="24" xfId="0" applyFont="1" applyBorder="1" applyAlignment="1">
      <alignment vertical="center"/>
    </xf>
    <xf numFmtId="3" fontId="48" fillId="0" borderId="31" xfId="0" applyFont="1" applyBorder="1" applyAlignment="1">
      <alignment vertical="center"/>
    </xf>
    <xf numFmtId="183" fontId="46" fillId="0" borderId="9" xfId="0" applyNumberFormat="1" applyFont="1" applyFill="1" applyBorder="1" applyAlignment="1" applyProtection="1">
      <alignment vertical="center"/>
      <protection locked="0"/>
    </xf>
    <xf numFmtId="183" fontId="46" fillId="0" borderId="6" xfId="4" applyNumberFormat="1" applyFont="1" applyFill="1" applyBorder="1" applyAlignment="1" applyProtection="1">
      <alignment vertical="center"/>
      <protection locked="0"/>
    </xf>
    <xf numFmtId="3" fontId="48" fillId="0" borderId="83" xfId="0" applyFont="1" applyBorder="1" applyAlignment="1">
      <alignment vertical="center"/>
    </xf>
    <xf numFmtId="183" fontId="46" fillId="0" borderId="70" xfId="0" quotePrefix="1" applyNumberFormat="1" applyFont="1" applyBorder="1" applyAlignment="1">
      <alignment vertical="center"/>
    </xf>
    <xf numFmtId="182" fontId="3" fillId="0" borderId="5" xfId="0" applyNumberFormat="1" applyFont="1" applyFill="1" applyBorder="1" applyAlignment="1" applyProtection="1">
      <alignment vertical="center"/>
      <protection locked="0"/>
    </xf>
    <xf numFmtId="182" fontId="3" fillId="0" borderId="6" xfId="0" applyNumberFormat="1" applyFont="1" applyFill="1" applyBorder="1" applyAlignment="1" applyProtection="1">
      <alignment vertical="center"/>
      <protection locked="0"/>
    </xf>
    <xf numFmtId="183" fontId="46" fillId="0" borderId="1" xfId="4" applyNumberFormat="1" applyFont="1" applyFill="1" applyBorder="1" applyAlignment="1" applyProtection="1">
      <alignment vertical="center"/>
      <protection locked="0"/>
    </xf>
    <xf numFmtId="183" fontId="46" fillId="0" borderId="24" xfId="4" applyNumberFormat="1" applyFont="1" applyFill="1" applyBorder="1" applyAlignment="1" applyProtection="1">
      <alignment vertical="center"/>
      <protection locked="0"/>
    </xf>
    <xf numFmtId="3" fontId="48" fillId="0" borderId="74" xfId="0" applyFont="1" applyBorder="1" applyAlignment="1">
      <alignment vertical="center"/>
    </xf>
    <xf numFmtId="183" fontId="46" fillId="0" borderId="70" xfId="0" applyNumberFormat="1" applyFont="1" applyBorder="1" applyAlignment="1">
      <alignment vertical="center"/>
    </xf>
    <xf numFmtId="183" fontId="46" fillId="0" borderId="25" xfId="0" applyNumberFormat="1" applyFont="1" applyFill="1" applyBorder="1" applyAlignment="1" applyProtection="1">
      <alignment vertical="center"/>
      <protection locked="0"/>
    </xf>
    <xf numFmtId="183" fontId="46" fillId="0" borderId="69" xfId="0" quotePrefix="1" applyNumberFormat="1" applyFont="1" applyBorder="1" applyAlignment="1">
      <alignment vertical="center"/>
    </xf>
    <xf numFmtId="183" fontId="46" fillId="0" borderId="81" xfId="0" applyNumberFormat="1" applyFont="1" applyFill="1" applyBorder="1" applyAlignment="1" applyProtection="1">
      <alignment vertical="center"/>
      <protection locked="0"/>
    </xf>
    <xf numFmtId="183" fontId="46" fillId="0" borderId="70" xfId="1" applyNumberFormat="1" applyFont="1" applyFill="1" applyBorder="1" applyAlignment="1" applyProtection="1">
      <alignment vertical="center"/>
      <protection locked="0"/>
    </xf>
    <xf numFmtId="3" fontId="48" fillId="0" borderId="4" xfId="0" applyFont="1" applyBorder="1" applyAlignment="1">
      <alignment vertical="center"/>
    </xf>
    <xf numFmtId="183" fontId="46" fillId="0" borderId="83" xfId="10" applyNumberFormat="1" applyFont="1" applyFill="1" applyBorder="1" applyAlignment="1">
      <alignment vertical="center"/>
    </xf>
    <xf numFmtId="183" fontId="46" fillId="0" borderId="5" xfId="10" applyNumberFormat="1" applyFont="1" applyFill="1" applyBorder="1" applyAlignment="1">
      <alignment vertical="center"/>
    </xf>
    <xf numFmtId="3" fontId="48" fillId="5" borderId="32" xfId="0" applyFont="1" applyFill="1" applyBorder="1" applyAlignment="1">
      <alignment vertical="center"/>
    </xf>
    <xf numFmtId="182" fontId="3" fillId="5" borderId="32" xfId="0" applyNumberFormat="1" applyFont="1" applyFill="1" applyBorder="1" applyAlignment="1" applyProtection="1">
      <alignment vertical="center"/>
      <protection locked="0"/>
    </xf>
    <xf numFmtId="182" fontId="3" fillId="0" borderId="25" xfId="0" applyNumberFormat="1" applyFont="1" applyFill="1" applyBorder="1" applyAlignment="1" applyProtection="1">
      <alignment vertical="center"/>
      <protection locked="0"/>
    </xf>
    <xf numFmtId="182" fontId="3" fillId="0" borderId="31" xfId="0" applyNumberFormat="1" applyFont="1" applyFill="1" applyBorder="1" applyAlignment="1" applyProtection="1">
      <alignment vertical="center"/>
      <protection locked="0"/>
    </xf>
    <xf numFmtId="3" fontId="3" fillId="0" borderId="32" xfId="0" applyFont="1" applyFill="1" applyBorder="1" applyAlignment="1">
      <alignment horizontal="center" vertical="center" wrapText="1" justifyLastLine="1"/>
    </xf>
    <xf numFmtId="3" fontId="48" fillId="0" borderId="6" xfId="0" applyFont="1" applyBorder="1" applyAlignment="1">
      <alignment vertical="center"/>
    </xf>
    <xf numFmtId="183" fontId="49" fillId="0" borderId="32" xfId="6" applyNumberFormat="1" applyFont="1" applyFill="1" applyBorder="1" applyAlignment="1">
      <alignment vertical="center"/>
    </xf>
    <xf numFmtId="183" fontId="49" fillId="0" borderId="93" xfId="6" applyNumberFormat="1" applyFont="1" applyFill="1" applyBorder="1" applyAlignment="1">
      <alignment vertical="center"/>
    </xf>
    <xf numFmtId="3" fontId="48" fillId="0" borderId="0" xfId="0" applyFont="1"/>
    <xf numFmtId="182" fontId="3" fillId="0" borderId="73" xfId="0" applyNumberFormat="1" applyFont="1" applyFill="1" applyBorder="1" applyAlignment="1" applyProtection="1">
      <alignment vertical="center"/>
      <protection locked="0"/>
    </xf>
    <xf numFmtId="182" fontId="3" fillId="0" borderId="71" xfId="0" applyNumberFormat="1" applyFont="1" applyFill="1" applyBorder="1" applyAlignment="1" applyProtection="1">
      <alignment vertical="center"/>
      <protection locked="0"/>
    </xf>
    <xf numFmtId="3" fontId="48" fillId="0" borderId="69" xfId="0" applyFont="1" applyBorder="1" applyAlignment="1">
      <alignment vertical="center"/>
    </xf>
    <xf numFmtId="3" fontId="48" fillId="0" borderId="69" xfId="0" applyFont="1" applyBorder="1"/>
    <xf numFmtId="3" fontId="48" fillId="0" borderId="0" xfId="0" applyFont="1"/>
    <xf numFmtId="182" fontId="22" fillId="0" borderId="0" xfId="3" applyNumberFormat="1" applyFont="1" applyFill="1" applyAlignment="1">
      <alignment vertical="center"/>
    </xf>
    <xf numFmtId="182" fontId="26" fillId="0" borderId="0" xfId="3" applyNumberFormat="1" applyFont="1" applyFill="1" applyAlignment="1">
      <alignment vertical="center"/>
    </xf>
    <xf numFmtId="182" fontId="22" fillId="0" borderId="69" xfId="3" applyNumberFormat="1" applyFont="1" applyFill="1" applyBorder="1" applyAlignment="1">
      <alignment vertical="center"/>
    </xf>
    <xf numFmtId="182" fontId="22" fillId="0" borderId="0" xfId="3" applyNumberFormat="1" applyFont="1" applyFill="1" applyBorder="1" applyAlignment="1">
      <alignment vertical="center"/>
    </xf>
    <xf numFmtId="182" fontId="22" fillId="0" borderId="0" xfId="3" applyNumberFormat="1" applyFont="1" applyFill="1" applyAlignment="1">
      <alignment horizontal="center" vertical="center"/>
    </xf>
    <xf numFmtId="182" fontId="35" fillId="0" borderId="69" xfId="3" applyNumberFormat="1" applyFont="1" applyFill="1" applyBorder="1" applyAlignment="1">
      <alignment vertical="center"/>
    </xf>
    <xf numFmtId="182" fontId="40" fillId="0" borderId="0" xfId="3" applyNumberFormat="1" applyFont="1" applyFill="1" applyBorder="1" applyAlignment="1">
      <alignment vertical="center"/>
    </xf>
    <xf numFmtId="182" fontId="22" fillId="0" borderId="0" xfId="3" applyNumberFormat="1" applyFont="1" applyFill="1" applyBorder="1" applyAlignment="1">
      <alignment horizontal="right" vertical="center"/>
    </xf>
    <xf numFmtId="182" fontId="35" fillId="0" borderId="0" xfId="3" applyNumberFormat="1" applyFont="1" applyFill="1" applyBorder="1" applyAlignment="1">
      <alignment vertical="center"/>
    </xf>
    <xf numFmtId="182" fontId="50" fillId="0" borderId="0" xfId="3" applyNumberFormat="1" applyFont="1" applyFill="1" applyAlignment="1">
      <alignment horizontal="left" vertical="center"/>
    </xf>
    <xf numFmtId="182" fontId="35" fillId="0" borderId="2" xfId="3" applyNumberFormat="1" applyFont="1" applyFill="1" applyBorder="1" applyAlignment="1">
      <alignment horizontal="center" vertical="center"/>
    </xf>
    <xf numFmtId="182" fontId="26" fillId="0" borderId="3" xfId="3" applyNumberFormat="1" applyFont="1" applyFill="1" applyBorder="1" applyAlignment="1">
      <alignment horizontal="left" vertical="center"/>
    </xf>
    <xf numFmtId="182" fontId="22" fillId="0" borderId="7" xfId="3" applyNumberFormat="1" applyFont="1" applyFill="1" applyBorder="1" applyAlignment="1">
      <alignment horizontal="center" vertical="center"/>
    </xf>
    <xf numFmtId="182" fontId="22" fillId="0" borderId="2" xfId="3" applyNumberFormat="1" applyFont="1" applyFill="1" applyBorder="1" applyAlignment="1">
      <alignment horizontal="center" vertical="center"/>
    </xf>
    <xf numFmtId="182" fontId="22" fillId="0" borderId="14" xfId="3" applyNumberFormat="1" applyFont="1" applyFill="1" applyBorder="1" applyAlignment="1">
      <alignment horizontal="center" vertical="center"/>
    </xf>
    <xf numFmtId="182" fontId="22" fillId="0" borderId="4" xfId="3" applyNumberFormat="1" applyFont="1" applyFill="1" applyBorder="1" applyAlignment="1">
      <alignment horizontal="center" vertical="center"/>
    </xf>
    <xf numFmtId="182" fontId="22" fillId="0" borderId="3" xfId="3" applyNumberFormat="1" applyFont="1" applyFill="1" applyBorder="1" applyAlignment="1">
      <alignment horizontal="center" vertical="center"/>
    </xf>
    <xf numFmtId="49" fontId="22" fillId="0" borderId="4" xfId="3" applyNumberFormat="1" applyFont="1" applyFill="1" applyBorder="1" applyAlignment="1">
      <alignment horizontal="center" vertical="center"/>
    </xf>
    <xf numFmtId="49" fontId="22" fillId="0" borderId="2" xfId="3" applyNumberFormat="1" applyFont="1" applyFill="1" applyBorder="1" applyAlignment="1">
      <alignment horizontal="center" vertical="center"/>
    </xf>
    <xf numFmtId="182" fontId="22" fillId="0" borderId="5" xfId="3" applyNumberFormat="1" applyFont="1" applyFill="1" applyBorder="1" applyAlignment="1">
      <alignment horizontal="center" vertical="center"/>
    </xf>
    <xf numFmtId="182" fontId="22" fillId="0" borderId="70" xfId="3" applyNumberFormat="1" applyFont="1" applyFill="1" applyBorder="1" applyAlignment="1">
      <alignment horizontal="center" vertical="center"/>
    </xf>
    <xf numFmtId="182" fontId="35" fillId="0" borderId="8" xfId="3" applyNumberFormat="1" applyFont="1" applyFill="1" applyBorder="1" applyAlignment="1">
      <alignment vertical="center"/>
    </xf>
    <xf numFmtId="182" fontId="35" fillId="0" borderId="9" xfId="3" applyNumberFormat="1" applyFont="1" applyFill="1" applyBorder="1" applyAlignment="1">
      <alignment vertical="center"/>
    </xf>
    <xf numFmtId="182" fontId="22" fillId="0" borderId="2" xfId="3" applyNumberFormat="1" applyFont="1" applyFill="1" applyBorder="1" applyAlignment="1">
      <alignment horizontal="centerContinuous" vertical="center"/>
    </xf>
    <xf numFmtId="182" fontId="22" fillId="0" borderId="37" xfId="3" applyNumberFormat="1" applyFont="1" applyFill="1" applyBorder="1" applyAlignment="1">
      <alignment horizontal="center" vertical="center"/>
    </xf>
    <xf numFmtId="182" fontId="22" fillId="0" borderId="4" xfId="3" quotePrefix="1" applyNumberFormat="1" applyFont="1" applyFill="1" applyBorder="1" applyAlignment="1">
      <alignment vertical="center"/>
    </xf>
    <xf numFmtId="182" fontId="22" fillId="0" borderId="2" xfId="3" quotePrefix="1" applyNumberFormat="1" applyFont="1" applyFill="1" applyBorder="1" applyAlignment="1">
      <alignment vertical="center"/>
    </xf>
    <xf numFmtId="182" fontId="22" fillId="4" borderId="2" xfId="3" quotePrefix="1" applyNumberFormat="1" applyFont="1" applyFill="1" applyBorder="1" applyAlignment="1">
      <alignment vertical="center"/>
    </xf>
    <xf numFmtId="182" fontId="22" fillId="4" borderId="4" xfId="3" quotePrefix="1" applyNumberFormat="1" applyFont="1" applyFill="1" applyBorder="1" applyAlignment="1">
      <alignment vertical="center"/>
    </xf>
    <xf numFmtId="182" fontId="22" fillId="0" borderId="2" xfId="3" applyNumberFormat="1" applyFont="1" applyFill="1" applyBorder="1" applyAlignment="1">
      <alignment vertical="center"/>
    </xf>
    <xf numFmtId="182" fontId="22" fillId="0" borderId="37" xfId="3" applyNumberFormat="1" applyFont="1" applyFill="1" applyBorder="1" applyAlignment="1">
      <alignment vertical="center"/>
    </xf>
    <xf numFmtId="182" fontId="22" fillId="0" borderId="35" xfId="3" applyNumberFormat="1" applyFont="1" applyFill="1" applyBorder="1" applyAlignment="1">
      <alignment vertical="center"/>
    </xf>
    <xf numFmtId="49" fontId="22" fillId="0" borderId="35" xfId="3" applyNumberFormat="1" applyFont="1" applyFill="1" applyBorder="1" applyAlignment="1">
      <alignment vertical="center"/>
    </xf>
    <xf numFmtId="49" fontId="22" fillId="0" borderId="2" xfId="3" applyNumberFormat="1" applyFont="1" applyFill="1" applyBorder="1" applyAlignment="1">
      <alignment vertical="center"/>
    </xf>
    <xf numFmtId="49" fontId="22" fillId="0" borderId="37" xfId="3" applyNumberFormat="1" applyFont="1" applyFill="1" applyBorder="1" applyAlignment="1">
      <alignment vertical="center"/>
    </xf>
    <xf numFmtId="182" fontId="22" fillId="0" borderId="35" xfId="3" applyNumberFormat="1" applyFont="1" applyFill="1" applyBorder="1" applyAlignment="1">
      <alignment horizontal="center" vertical="center"/>
    </xf>
    <xf numFmtId="182" fontId="22" fillId="0" borderId="7" xfId="3" applyNumberFormat="1" applyFont="1" applyFill="1" applyBorder="1" applyAlignment="1">
      <alignment vertical="center"/>
    </xf>
    <xf numFmtId="182" fontId="26" fillId="0" borderId="25" xfId="0" applyNumberFormat="1" applyFont="1" applyFill="1" applyBorder="1" applyAlignment="1">
      <alignment horizontal="right" vertical="center"/>
    </xf>
    <xf numFmtId="182" fontId="35" fillId="0" borderId="31" xfId="2" applyNumberFormat="1" applyFont="1" applyFill="1" applyBorder="1" applyAlignment="1">
      <alignment horizontal="right" vertical="center"/>
    </xf>
    <xf numFmtId="182" fontId="22" fillId="4" borderId="8" xfId="3" applyNumberFormat="1" applyFont="1" applyFill="1" applyBorder="1" applyAlignment="1">
      <alignment horizontal="distributed" vertical="center"/>
    </xf>
    <xf numFmtId="182" fontId="52" fillId="2" borderId="10" xfId="0" applyNumberFormat="1" applyFont="1" applyFill="1" applyBorder="1" applyAlignment="1" applyProtection="1">
      <alignment horizontal="distributed" vertical="center"/>
      <protection locked="0"/>
    </xf>
    <xf numFmtId="182" fontId="22" fillId="0" borderId="0" xfId="0" applyNumberFormat="1" applyFont="1" applyFill="1" applyBorder="1" applyAlignment="1">
      <alignment horizontal="center" vertical="center"/>
    </xf>
    <xf numFmtId="182" fontId="22" fillId="0" borderId="30" xfId="0" applyNumberFormat="1" applyFont="1" applyFill="1" applyBorder="1" applyAlignment="1">
      <alignment horizontal="center" vertical="center"/>
    </xf>
    <xf numFmtId="182" fontId="52" fillId="2" borderId="0" xfId="0" applyNumberFormat="1" applyFont="1" applyFill="1" applyBorder="1" applyAlignment="1" applyProtection="1">
      <alignment horizontal="distributed" vertical="center"/>
      <protection locked="0"/>
    </xf>
    <xf numFmtId="3" fontId="26" fillId="0" borderId="32" xfId="0" applyFont="1" applyFill="1" applyBorder="1" applyAlignment="1">
      <alignment horizontal="center" vertical="center" justifyLastLine="1"/>
    </xf>
    <xf numFmtId="182" fontId="35" fillId="0" borderId="32" xfId="0" applyNumberFormat="1" applyFont="1" applyFill="1" applyBorder="1" applyAlignment="1" applyProtection="1">
      <alignment horizontal="center" vertical="center" justifyLastLine="1"/>
      <protection locked="0"/>
    </xf>
    <xf numFmtId="3" fontId="1" fillId="0" borderId="32" xfId="0" applyFont="1" applyBorder="1" applyAlignment="1">
      <alignment vertical="center"/>
    </xf>
    <xf numFmtId="3" fontId="1" fillId="0" borderId="5" xfId="0" applyFont="1" applyBorder="1" applyAlignment="1">
      <alignment vertical="center"/>
    </xf>
    <xf numFmtId="3" fontId="1" fillId="0" borderId="93" xfId="0" applyFont="1" applyBorder="1" applyAlignment="1">
      <alignment vertical="center"/>
    </xf>
    <xf numFmtId="3" fontId="1" fillId="0" borderId="14" xfId="0" applyFont="1" applyBorder="1" applyAlignment="1">
      <alignment vertical="center"/>
    </xf>
    <xf numFmtId="182" fontId="22" fillId="0" borderId="32" xfId="3" applyNumberFormat="1" applyFont="1" applyFill="1" applyBorder="1" applyAlignment="1">
      <alignment vertical="center"/>
    </xf>
    <xf numFmtId="182" fontId="50" fillId="0" borderId="0" xfId="3" applyNumberFormat="1" applyFont="1" applyFill="1" applyBorder="1" applyAlignment="1">
      <alignment horizontal="center" vertical="center"/>
    </xf>
    <xf numFmtId="3" fontId="1" fillId="0" borderId="2" xfId="0" applyFont="1" applyBorder="1" applyAlignment="1">
      <alignment vertical="center"/>
    </xf>
    <xf numFmtId="182" fontId="22" fillId="0" borderId="32" xfId="0" applyNumberFormat="1" applyFont="1" applyFill="1" applyBorder="1" applyAlignment="1" applyProtection="1">
      <alignment horizontal="center" vertical="center" justifyLastLine="1"/>
      <protection locked="0"/>
    </xf>
    <xf numFmtId="3" fontId="1" fillId="0" borderId="0" xfId="0" applyFont="1" applyAlignment="1">
      <alignment vertical="center"/>
    </xf>
    <xf numFmtId="3" fontId="22" fillId="0" borderId="32" xfId="0" applyFont="1" applyFill="1" applyBorder="1" applyAlignment="1">
      <alignment horizontal="center" vertical="center" shrinkToFit="1"/>
    </xf>
    <xf numFmtId="183" fontId="54" fillId="0" borderId="5" xfId="0" quotePrefix="1" applyNumberFormat="1" applyFont="1" applyBorder="1" applyAlignment="1">
      <alignment vertical="center"/>
    </xf>
    <xf numFmtId="183" fontId="54" fillId="0" borderId="32" xfId="0" quotePrefix="1" applyNumberFormat="1" applyFont="1" applyBorder="1" applyAlignment="1">
      <alignment vertical="center"/>
    </xf>
    <xf numFmtId="183" fontId="54" fillId="0" borderId="93" xfId="0" quotePrefix="1" applyNumberFormat="1" applyFont="1" applyBorder="1" applyAlignment="1">
      <alignment vertical="center"/>
    </xf>
    <xf numFmtId="183" fontId="54" fillId="0" borderId="6" xfId="0" quotePrefix="1" applyNumberFormat="1" applyFont="1" applyBorder="1" applyAlignment="1">
      <alignment vertical="center"/>
    </xf>
    <xf numFmtId="183" fontId="54" fillId="0" borderId="14" xfId="0" quotePrefix="1" applyNumberFormat="1" applyFont="1" applyBorder="1" applyAlignment="1">
      <alignment vertical="center"/>
    </xf>
    <xf numFmtId="183" fontId="54" fillId="0" borderId="32" xfId="3" applyNumberFormat="1" applyFont="1" applyFill="1" applyBorder="1" applyAlignment="1">
      <alignment vertical="center"/>
    </xf>
    <xf numFmtId="3" fontId="1" fillId="0" borderId="69" xfId="0" applyFont="1" applyBorder="1" applyAlignment="1">
      <alignment vertical="center"/>
    </xf>
    <xf numFmtId="3" fontId="1" fillId="0" borderId="0" xfId="0" applyFont="1" applyBorder="1" applyAlignment="1">
      <alignment vertical="center"/>
    </xf>
    <xf numFmtId="182" fontId="22" fillId="0" borderId="69" xfId="4" applyNumberFormat="1" applyFont="1" applyFill="1" applyBorder="1" applyAlignment="1" applyProtection="1">
      <alignment vertical="center"/>
      <protection locked="0"/>
    </xf>
    <xf numFmtId="182" fontId="22" fillId="0" borderId="69" xfId="4" applyNumberFormat="1" applyFont="1" applyFill="1" applyBorder="1" applyAlignment="1" applyProtection="1">
      <alignment horizontal="center" vertical="center"/>
      <protection locked="0"/>
    </xf>
    <xf numFmtId="182" fontId="22" fillId="0" borderId="0" xfId="4" applyNumberFormat="1" applyFont="1" applyFill="1" applyBorder="1" applyAlignment="1" applyProtection="1">
      <alignment horizontal="center" vertical="center"/>
      <protection locked="0"/>
    </xf>
    <xf numFmtId="49" fontId="22" fillId="0" borderId="0" xfId="0" applyNumberFormat="1" applyFont="1" applyFill="1" applyBorder="1" applyAlignment="1">
      <alignment horizontal="center" vertical="center"/>
    </xf>
    <xf numFmtId="49" fontId="22" fillId="0" borderId="0" xfId="0" applyNumberFormat="1" applyFont="1" applyFill="1" applyAlignment="1">
      <alignment horizontal="center" vertical="center"/>
    </xf>
    <xf numFmtId="49" fontId="22" fillId="0" borderId="69" xfId="0" applyNumberFormat="1" applyFont="1" applyFill="1" applyBorder="1" applyAlignment="1">
      <alignment horizontal="center" vertical="center"/>
    </xf>
    <xf numFmtId="49" fontId="22" fillId="0" borderId="68" xfId="0" applyNumberFormat="1" applyFont="1" applyFill="1" applyBorder="1" applyAlignment="1">
      <alignment horizontal="center" vertical="center"/>
    </xf>
    <xf numFmtId="182" fontId="22" fillId="0" borderId="0" xfId="0" applyNumberFormat="1" applyFont="1" applyFill="1" applyBorder="1" applyAlignment="1" applyProtection="1">
      <alignment vertical="center"/>
      <protection locked="0"/>
    </xf>
    <xf numFmtId="182" fontId="52" fillId="0" borderId="0" xfId="0" applyNumberFormat="1" applyFont="1" applyFill="1" applyAlignment="1" applyProtection="1">
      <alignment vertical="center"/>
      <protection locked="0"/>
    </xf>
    <xf numFmtId="182" fontId="26" fillId="0" borderId="1" xfId="0" applyNumberFormat="1" applyFont="1" applyFill="1" applyBorder="1" applyAlignment="1">
      <alignment horizontal="center" vertical="center"/>
    </xf>
    <xf numFmtId="182" fontId="55" fillId="0" borderId="0" xfId="0" quotePrefix="1" applyNumberFormat="1" applyFont="1" applyFill="1" applyBorder="1" applyAlignment="1" applyProtection="1">
      <alignment vertical="center"/>
      <protection locked="0"/>
    </xf>
    <xf numFmtId="182" fontId="56" fillId="0" borderId="0" xfId="4" applyNumberFormat="1" applyFont="1" applyFill="1" applyBorder="1" applyAlignment="1" applyProtection="1">
      <alignment vertical="center"/>
      <protection locked="0"/>
    </xf>
    <xf numFmtId="182" fontId="26" fillId="0" borderId="2" xfId="0" applyNumberFormat="1" applyFont="1" applyFill="1" applyBorder="1" applyAlignment="1">
      <alignment vertical="center"/>
    </xf>
    <xf numFmtId="182" fontId="26" fillId="0" borderId="8" xfId="0" applyNumberFormat="1" applyFont="1" applyFill="1" applyBorder="1" applyAlignment="1">
      <alignment vertical="center"/>
    </xf>
    <xf numFmtId="182" fontId="55" fillId="0" borderId="0" xfId="0" applyNumberFormat="1" applyFont="1" applyFill="1" applyBorder="1" applyAlignment="1" applyProtection="1">
      <alignment horizontal="centerContinuous" vertical="center"/>
      <protection locked="0"/>
    </xf>
    <xf numFmtId="182" fontId="55" fillId="0" borderId="0" xfId="0" applyNumberFormat="1" applyFont="1" applyFill="1" applyBorder="1" applyAlignment="1" applyProtection="1">
      <alignment vertical="center"/>
      <protection locked="0"/>
    </xf>
    <xf numFmtId="182" fontId="26" fillId="0" borderId="10" xfId="0" applyNumberFormat="1" applyFont="1" applyFill="1" applyBorder="1" applyAlignment="1">
      <alignment horizontal="right" vertical="center"/>
    </xf>
    <xf numFmtId="0" fontId="22" fillId="5" borderId="7" xfId="0" applyNumberFormat="1" applyFont="1" applyFill="1" applyBorder="1" applyAlignment="1">
      <alignment horizontal="distributed" vertical="center" wrapText="1"/>
    </xf>
    <xf numFmtId="182" fontId="57" fillId="0" borderId="0" xfId="0" applyNumberFormat="1" applyFont="1" applyFill="1" applyBorder="1" applyAlignment="1" applyProtection="1">
      <alignment horizontal="distributed" vertical="center"/>
      <protection locked="0"/>
    </xf>
    <xf numFmtId="182" fontId="26" fillId="0" borderId="24" xfId="0" applyNumberFormat="1" applyFont="1" applyFill="1" applyBorder="1" applyAlignment="1">
      <alignment horizontal="right" vertical="center"/>
    </xf>
    <xf numFmtId="0" fontId="22" fillId="5" borderId="1" xfId="0" applyNumberFormat="1" applyFont="1" applyFill="1" applyBorder="1" applyAlignment="1">
      <alignment horizontal="distributed" vertical="center" wrapText="1"/>
    </xf>
    <xf numFmtId="182" fontId="20" fillId="0" borderId="0" xfId="0" applyNumberFormat="1" applyFont="1" applyFill="1" applyBorder="1" applyAlignment="1" applyProtection="1">
      <alignment vertical="center"/>
      <protection locked="0"/>
    </xf>
    <xf numFmtId="182" fontId="58" fillId="0" borderId="0" xfId="0" applyNumberFormat="1" applyFont="1" applyFill="1" applyBorder="1" applyAlignment="1" applyProtection="1">
      <alignment vertical="center"/>
      <protection locked="0"/>
    </xf>
    <xf numFmtId="49" fontId="59" fillId="0" borderId="0" xfId="0" applyNumberFormat="1" applyFont="1" applyFill="1" applyAlignment="1">
      <alignment vertical="center"/>
    </xf>
    <xf numFmtId="3" fontId="59" fillId="0" borderId="32" xfId="0" applyFont="1" applyFill="1" applyBorder="1" applyAlignment="1">
      <alignment horizontal="center" vertical="center" justifyLastLine="1"/>
    </xf>
    <xf numFmtId="184" fontId="60" fillId="0" borderId="32" xfId="0" quotePrefix="1" applyNumberFormat="1" applyFont="1" applyBorder="1" applyAlignment="1">
      <alignment vertical="center"/>
    </xf>
    <xf numFmtId="184" fontId="60" fillId="0" borderId="93" xfId="0" quotePrefix="1" applyNumberFormat="1" applyFont="1" applyBorder="1" applyAlignment="1">
      <alignment vertical="center"/>
    </xf>
    <xf numFmtId="183" fontId="61" fillId="0" borderId="14" xfId="0" applyNumberFormat="1" applyFont="1" applyBorder="1" applyAlignment="1">
      <alignment vertical="center"/>
    </xf>
    <xf numFmtId="183" fontId="61" fillId="0" borderId="32" xfId="0" applyNumberFormat="1" applyFont="1" applyBorder="1" applyAlignment="1">
      <alignment vertical="center"/>
    </xf>
    <xf numFmtId="182" fontId="35" fillId="0" borderId="32" xfId="4" applyNumberFormat="1" applyFont="1" applyFill="1" applyBorder="1" applyAlignment="1" applyProtection="1">
      <alignment vertical="center"/>
      <protection locked="0"/>
    </xf>
    <xf numFmtId="182" fontId="35" fillId="0" borderId="93" xfId="4" applyNumberFormat="1" applyFont="1" applyFill="1" applyBorder="1" applyAlignment="1" applyProtection="1">
      <alignment vertical="center"/>
      <protection locked="0"/>
    </xf>
    <xf numFmtId="182" fontId="35" fillId="0" borderId="14" xfId="4" applyNumberFormat="1" applyFont="1" applyFill="1" applyBorder="1" applyAlignment="1" applyProtection="1">
      <alignment vertical="center"/>
      <protection locked="0"/>
    </xf>
    <xf numFmtId="182" fontId="22" fillId="0" borderId="93" xfId="4" applyNumberFormat="1" applyFont="1" applyFill="1" applyBorder="1" applyAlignment="1" applyProtection="1">
      <alignment vertical="center"/>
      <protection locked="0"/>
    </xf>
    <xf numFmtId="182" fontId="22" fillId="0" borderId="14" xfId="4" applyNumberFormat="1" applyFont="1" applyFill="1" applyBorder="1" applyAlignment="1" applyProtection="1">
      <alignment vertical="center"/>
      <protection locked="0"/>
    </xf>
    <xf numFmtId="182" fontId="22" fillId="0" borderId="32" xfId="4" applyNumberFormat="1" applyFont="1" applyFill="1" applyBorder="1" applyAlignment="1" applyProtection="1">
      <alignment vertical="center"/>
      <protection locked="0"/>
    </xf>
    <xf numFmtId="3" fontId="61" fillId="0" borderId="14" xfId="0" applyFont="1" applyBorder="1" applyAlignment="1">
      <alignment vertical="center"/>
    </xf>
    <xf numFmtId="3" fontId="61" fillId="0" borderId="32" xfId="0" applyFont="1" applyBorder="1" applyAlignment="1">
      <alignment vertical="center"/>
    </xf>
    <xf numFmtId="184" fontId="60" fillId="0" borderId="0" xfId="0" quotePrefix="1" applyNumberFormat="1" applyFont="1" applyBorder="1" applyAlignment="1">
      <alignment vertical="center"/>
    </xf>
    <xf numFmtId="184" fontId="60" fillId="0" borderId="69" xfId="0" quotePrefix="1" applyNumberFormat="1" applyFont="1" applyBorder="1" applyAlignment="1">
      <alignment vertical="center"/>
    </xf>
    <xf numFmtId="3" fontId="61" fillId="0" borderId="0" xfId="0" applyFont="1" applyAlignment="1">
      <alignment vertical="center"/>
    </xf>
    <xf numFmtId="182" fontId="50" fillId="0" borderId="0" xfId="4" applyNumberFormat="1" applyFont="1" applyFill="1" applyBorder="1" applyAlignment="1">
      <alignment horizontal="centerContinuous" vertical="center"/>
    </xf>
    <xf numFmtId="3" fontId="61" fillId="0" borderId="24" xfId="0" applyFont="1" applyBorder="1" applyAlignment="1">
      <alignment vertical="center"/>
    </xf>
    <xf numFmtId="3" fontId="16" fillId="0" borderId="32" xfId="0" applyFont="1" applyFill="1" applyBorder="1" applyAlignment="1">
      <alignment horizontal="center" vertical="center" wrapText="1" shrinkToFit="1"/>
    </xf>
    <xf numFmtId="184" fontId="60" fillId="0" borderId="14" xfId="0" quotePrefix="1" applyNumberFormat="1" applyFont="1" applyBorder="1" applyAlignment="1">
      <alignment vertical="center"/>
    </xf>
    <xf numFmtId="3" fontId="0" fillId="0" borderId="0" xfId="0" applyAlignment="1">
      <alignment vertical="center"/>
    </xf>
    <xf numFmtId="3" fontId="61" fillId="0" borderId="69" xfId="0" applyFont="1" applyBorder="1" applyAlignment="1">
      <alignment vertical="center"/>
    </xf>
    <xf numFmtId="3" fontId="20" fillId="0" borderId="0" xfId="0" applyNumberFormat="1" applyFont="1" applyFill="1" applyAlignment="1" applyProtection="1">
      <protection locked="0"/>
    </xf>
    <xf numFmtId="3" fontId="62" fillId="0" borderId="0" xfId="0" applyNumberFormat="1" applyFont="1" applyFill="1" applyAlignment="1" applyProtection="1">
      <protection locked="0"/>
    </xf>
    <xf numFmtId="3" fontId="54" fillId="0" borderId="0" xfId="0" applyNumberFormat="1" applyFont="1" applyFill="1" applyAlignment="1" applyProtection="1">
      <alignment horizontal="center"/>
      <protection locked="0"/>
    </xf>
    <xf numFmtId="3" fontId="62" fillId="0" borderId="0" xfId="0" applyNumberFormat="1" applyFont="1" applyFill="1" applyAlignment="1" applyProtection="1">
      <alignment horizontal="center"/>
      <protection locked="0"/>
    </xf>
    <xf numFmtId="182" fontId="3" fillId="0" borderId="0" xfId="0" applyNumberFormat="1" applyFont="1" applyFill="1" applyBorder="1" applyAlignment="1">
      <alignment vertical="center"/>
    </xf>
    <xf numFmtId="183" fontId="46" fillId="0" borderId="32" xfId="4" applyNumberFormat="1" applyFont="1" applyFill="1" applyBorder="1" applyAlignment="1" applyProtection="1">
      <alignment vertical="center"/>
      <protection locked="0"/>
    </xf>
    <xf numFmtId="182" fontId="70" fillId="0" borderId="0" xfId="0" applyNumberFormat="1" applyFont="1" applyFill="1" applyAlignment="1" applyProtection="1">
      <alignment horizontal="center" vertical="center"/>
      <protection locked="0"/>
    </xf>
    <xf numFmtId="182" fontId="70" fillId="0" borderId="0" xfId="0" applyNumberFormat="1" applyFont="1" applyFill="1" applyAlignment="1" applyProtection="1">
      <alignment vertical="center"/>
      <protection locked="0"/>
    </xf>
    <xf numFmtId="182" fontId="71" fillId="0" borderId="0" xfId="2" applyNumberFormat="1" applyFont="1" applyFill="1" applyAlignment="1">
      <alignment vertical="center"/>
    </xf>
    <xf numFmtId="49" fontId="3" fillId="0" borderId="10" xfId="0" applyNumberFormat="1" applyFont="1" applyFill="1" applyBorder="1" applyAlignment="1">
      <alignment horizontal="centerContinuous" vertical="center"/>
    </xf>
    <xf numFmtId="182" fontId="14" fillId="0" borderId="0" xfId="0" applyNumberFormat="1" applyFont="1" applyFill="1" applyAlignment="1" applyProtection="1">
      <alignment horizontal="center" vertical="center"/>
      <protection locked="0"/>
    </xf>
    <xf numFmtId="182" fontId="14" fillId="0" borderId="0" xfId="0" applyNumberFormat="1" applyFont="1" applyFill="1" applyAlignment="1">
      <alignment vertical="center"/>
    </xf>
    <xf numFmtId="182" fontId="40" fillId="0" borderId="0" xfId="2" applyNumberFormat="1" applyFont="1" applyFill="1" applyAlignment="1">
      <alignment vertical="center"/>
    </xf>
    <xf numFmtId="182" fontId="26" fillId="0" borderId="5" xfId="2" quotePrefix="1" applyNumberFormat="1" applyFont="1" applyFill="1" applyBorder="1" applyAlignment="1">
      <alignment vertical="center"/>
    </xf>
    <xf numFmtId="182" fontId="75" fillId="0" borderId="6" xfId="2" quotePrefix="1" applyNumberFormat="1" applyFont="1" applyFill="1" applyBorder="1" applyAlignment="1">
      <alignment vertical="center"/>
    </xf>
    <xf numFmtId="182" fontId="35" fillId="0" borderId="4" xfId="2" quotePrefix="1" applyNumberFormat="1" applyFont="1" applyFill="1" applyBorder="1" applyAlignment="1">
      <alignment vertical="center"/>
    </xf>
    <xf numFmtId="3" fontId="48" fillId="0" borderId="0" xfId="0" applyFont="1" applyBorder="1" applyAlignment="1">
      <alignment vertical="center"/>
    </xf>
    <xf numFmtId="182" fontId="14" fillId="0" borderId="0" xfId="0" applyNumberFormat="1" applyFont="1" applyFill="1" applyBorder="1" applyAlignment="1" applyProtection="1">
      <alignment horizontal="center" vertical="center"/>
      <protection locked="0"/>
    </xf>
    <xf numFmtId="182" fontId="14" fillId="0" borderId="0" xfId="2" applyNumberFormat="1" applyFont="1" applyFill="1" applyBorder="1" applyAlignment="1">
      <alignment vertical="center"/>
    </xf>
    <xf numFmtId="182" fontId="40" fillId="0" borderId="0" xfId="2" applyNumberFormat="1" applyFont="1" applyFill="1" applyBorder="1" applyAlignment="1">
      <alignment vertical="center"/>
    </xf>
    <xf numFmtId="3" fontId="78" fillId="2" borderId="4" xfId="0" applyNumberFormat="1" applyFont="1" applyFill="1" applyBorder="1" applyAlignment="1" applyProtection="1">
      <alignment horizontal="center" vertical="center"/>
      <protection locked="0"/>
    </xf>
    <xf numFmtId="182" fontId="10" fillId="0" borderId="32" xfId="0" applyNumberFormat="1" applyFont="1" applyFill="1" applyBorder="1" applyAlignment="1" applyProtection="1">
      <alignment vertical="center"/>
      <protection locked="0"/>
    </xf>
    <xf numFmtId="182" fontId="3" fillId="0" borderId="75" xfId="0" applyNumberFormat="1" applyFont="1" applyFill="1" applyBorder="1" applyAlignment="1">
      <alignment vertical="center"/>
    </xf>
    <xf numFmtId="182" fontId="40" fillId="0" borderId="0" xfId="6" applyNumberFormat="1" applyFont="1" applyFill="1" applyAlignment="1" applyProtection="1">
      <alignment vertical="center"/>
    </xf>
    <xf numFmtId="182" fontId="9" fillId="0" borderId="0" xfId="6" applyNumberFormat="1" applyFont="1" applyFill="1" applyBorder="1" applyAlignment="1">
      <alignment vertical="center"/>
    </xf>
    <xf numFmtId="183" fontId="46" fillId="0" borderId="14" xfId="0" quotePrefix="1" applyNumberFormat="1" applyFont="1" applyBorder="1" applyAlignment="1">
      <alignment vertical="center"/>
    </xf>
    <xf numFmtId="183" fontId="46" fillId="0" borderId="14" xfId="10" applyNumberFormat="1" applyFont="1" applyFill="1" applyBorder="1" applyAlignment="1">
      <alignment vertical="center"/>
    </xf>
    <xf numFmtId="183" fontId="49" fillId="0" borderId="6" xfId="6" applyNumberFormat="1" applyFont="1" applyFill="1" applyBorder="1" applyAlignment="1">
      <alignment vertical="center"/>
    </xf>
    <xf numFmtId="182" fontId="71" fillId="0" borderId="0" xfId="6" applyNumberFormat="1" applyFont="1" applyFill="1" applyAlignment="1" applyProtection="1">
      <alignment vertical="center"/>
    </xf>
    <xf numFmtId="182" fontId="70" fillId="0" borderId="68" xfId="0" applyNumberFormat="1" applyFont="1" applyFill="1" applyBorder="1" applyAlignment="1" applyProtection="1">
      <alignment horizontal="center" vertical="center"/>
      <protection locked="0"/>
    </xf>
    <xf numFmtId="182" fontId="71" fillId="0" borderId="68" xfId="2" applyNumberFormat="1" applyFont="1" applyFill="1" applyBorder="1" applyAlignment="1">
      <alignment vertical="center"/>
    </xf>
    <xf numFmtId="182" fontId="71" fillId="0" borderId="68" xfId="6" applyNumberFormat="1" applyFont="1" applyFill="1" applyBorder="1" applyAlignment="1" applyProtection="1">
      <alignment vertical="center"/>
    </xf>
    <xf numFmtId="182" fontId="70" fillId="0" borderId="0" xfId="0" applyNumberFormat="1" applyFont="1" applyFill="1" applyBorder="1" applyAlignment="1" applyProtection="1">
      <alignment horizontal="center" vertical="center"/>
      <protection locked="0"/>
    </xf>
    <xf numFmtId="182" fontId="71" fillId="0" borderId="0" xfId="2" applyNumberFormat="1" applyFont="1" applyFill="1" applyBorder="1" applyAlignment="1">
      <alignment vertical="center"/>
    </xf>
    <xf numFmtId="182" fontId="71" fillId="0" borderId="0" xfId="6" applyNumberFormat="1" applyFont="1" applyFill="1" applyBorder="1" applyAlignment="1" applyProtection="1">
      <alignment vertical="center"/>
    </xf>
    <xf numFmtId="182" fontId="10" fillId="0" borderId="9" xfId="6" applyNumberFormat="1" applyFont="1" applyFill="1" applyBorder="1" applyAlignment="1" applyProtection="1">
      <alignment vertical="center"/>
    </xf>
    <xf numFmtId="182" fontId="10" fillId="0" borderId="32" xfId="1" applyNumberFormat="1" applyFont="1" applyFill="1" applyBorder="1" applyAlignment="1">
      <alignment vertical="center"/>
    </xf>
    <xf numFmtId="182" fontId="10" fillId="0" borderId="32" xfId="2" applyNumberFormat="1" applyFont="1" applyFill="1" applyBorder="1" applyAlignment="1">
      <alignment vertical="center"/>
    </xf>
    <xf numFmtId="182" fontId="9" fillId="0" borderId="0" xfId="2" applyNumberFormat="1" applyFont="1" applyFill="1" applyAlignment="1">
      <alignment horizontal="right" vertical="center"/>
    </xf>
    <xf numFmtId="182" fontId="14" fillId="0" borderId="0" xfId="0" applyNumberFormat="1" applyFont="1" applyFill="1" applyAlignment="1" applyProtection="1">
      <alignment vertical="center"/>
      <protection locked="0"/>
    </xf>
    <xf numFmtId="182" fontId="70" fillId="0" borderId="19" xfId="11" applyNumberFormat="1" applyFont="1" applyFill="1" applyBorder="1" applyAlignment="1">
      <alignment horizontal="distributed" vertical="center"/>
    </xf>
    <xf numFmtId="182" fontId="14" fillId="0" borderId="19" xfId="11" applyNumberFormat="1" applyFont="1" applyFill="1" applyBorder="1" applyAlignment="1">
      <alignment horizontal="distributed" vertical="center"/>
    </xf>
    <xf numFmtId="182" fontId="80" fillId="0" borderId="19" xfId="11" applyNumberFormat="1" applyFont="1" applyFill="1" applyBorder="1" applyAlignment="1">
      <alignment horizontal="distributed" vertical="center"/>
    </xf>
    <xf numFmtId="49" fontId="3" fillId="0" borderId="37" xfId="3" applyNumberFormat="1" applyFont="1" applyFill="1" applyBorder="1" applyAlignment="1">
      <alignment horizontal="center" vertical="center"/>
    </xf>
    <xf numFmtId="182" fontId="3" fillId="0" borderId="32" xfId="0" applyNumberFormat="1" applyFont="1" applyFill="1" applyBorder="1" applyAlignment="1" applyProtection="1">
      <alignment horizontal="center" vertical="center" wrapText="1" justifyLastLine="1"/>
      <protection locked="0"/>
    </xf>
    <xf numFmtId="182" fontId="9" fillId="0" borderId="32" xfId="0" applyNumberFormat="1" applyFont="1" applyFill="1" applyBorder="1" applyAlignment="1" applyProtection="1">
      <alignment horizontal="center" vertical="center" wrapText="1" shrinkToFit="1"/>
      <protection locked="0"/>
    </xf>
    <xf numFmtId="182" fontId="3" fillId="0" borderId="32" xfId="0" applyNumberFormat="1" applyFont="1" applyFill="1" applyBorder="1" applyAlignment="1" applyProtection="1">
      <alignment horizontal="center" vertical="center" wrapText="1" shrinkToFit="1"/>
      <protection locked="0"/>
    </xf>
    <xf numFmtId="182" fontId="9" fillId="0" borderId="0" xfId="0" applyNumberFormat="1" applyFont="1" applyFill="1" applyAlignment="1" applyProtection="1">
      <alignment vertical="center"/>
      <protection locked="0"/>
    </xf>
    <xf numFmtId="183" fontId="46" fillId="0" borderId="2" xfId="0" applyNumberFormat="1" applyFont="1" applyFill="1" applyBorder="1" applyAlignment="1" applyProtection="1">
      <alignment vertical="center"/>
      <protection locked="0"/>
    </xf>
    <xf numFmtId="183" fontId="46" fillId="0" borderId="5" xfId="4" applyNumberFormat="1" applyFont="1" applyFill="1" applyBorder="1" applyAlignment="1" applyProtection="1">
      <alignment vertical="center"/>
      <protection locked="0"/>
    </xf>
    <xf numFmtId="183" fontId="46" fillId="0" borderId="8" xfId="0" applyNumberFormat="1" applyFont="1" applyFill="1" applyBorder="1" applyAlignment="1" applyProtection="1">
      <alignment vertical="center"/>
      <protection locked="0"/>
    </xf>
    <xf numFmtId="183" fontId="46" fillId="0" borderId="25" xfId="4" applyNumberFormat="1" applyFont="1" applyFill="1" applyBorder="1" applyAlignment="1" applyProtection="1">
      <alignment vertical="center"/>
      <protection locked="0"/>
    </xf>
    <xf numFmtId="183" fontId="46" fillId="0" borderId="14" xfId="4" applyNumberFormat="1" applyFont="1" applyFill="1" applyBorder="1" applyAlignment="1" applyProtection="1">
      <alignment vertical="center"/>
      <protection locked="0"/>
    </xf>
    <xf numFmtId="183" fontId="46" fillId="0" borderId="31" xfId="4" applyNumberFormat="1" applyFont="1" applyFill="1" applyBorder="1" applyAlignment="1" applyProtection="1">
      <alignment vertical="center"/>
      <protection locked="0"/>
    </xf>
    <xf numFmtId="183" fontId="46" fillId="0" borderId="6" xfId="0" applyNumberFormat="1" applyFont="1" applyFill="1" applyBorder="1" applyAlignment="1" applyProtection="1">
      <alignment vertical="center"/>
      <protection locked="0"/>
    </xf>
    <xf numFmtId="182" fontId="3" fillId="0" borderId="0" xfId="2" applyNumberFormat="1" applyFont="1" applyFill="1" applyBorder="1" applyAlignment="1">
      <alignment vertical="center"/>
    </xf>
    <xf numFmtId="182" fontId="9" fillId="0" borderId="0" xfId="2" applyNumberFormat="1" applyFont="1" applyFill="1" applyBorder="1" applyAlignment="1">
      <alignment vertical="center"/>
    </xf>
    <xf numFmtId="49" fontId="3" fillId="0" borderId="71" xfId="0" applyNumberFormat="1" applyFont="1" applyFill="1" applyBorder="1" applyAlignment="1">
      <alignment vertical="center"/>
    </xf>
    <xf numFmtId="182" fontId="70" fillId="0" borderId="8" xfId="0" applyNumberFormat="1" applyFont="1" applyFill="1" applyBorder="1" applyAlignment="1" applyProtection="1">
      <alignment horizontal="center" vertical="center"/>
      <protection locked="0"/>
    </xf>
    <xf numFmtId="182" fontId="71" fillId="0" borderId="8" xfId="2" applyNumberFormat="1" applyFont="1" applyFill="1" applyBorder="1" applyAlignment="1">
      <alignment vertical="center"/>
    </xf>
    <xf numFmtId="182" fontId="71" fillId="0" borderId="25" xfId="6" applyNumberFormat="1" applyFont="1" applyFill="1" applyBorder="1" applyAlignment="1" applyProtection="1">
      <alignment vertical="center"/>
    </xf>
    <xf numFmtId="49" fontId="77" fillId="0" borderId="19" xfId="0" applyNumberFormat="1" applyFont="1" applyFill="1" applyBorder="1" applyAlignment="1">
      <alignment horizontal="distributed" vertical="center"/>
    </xf>
    <xf numFmtId="182" fontId="85" fillId="0" borderId="0" xfId="0" applyNumberFormat="1" applyFont="1" applyFill="1" applyAlignment="1" applyProtection="1">
      <alignment horizontal="center" vertical="center"/>
      <protection locked="0"/>
    </xf>
    <xf numFmtId="182" fontId="85" fillId="0" borderId="0" xfId="0" applyNumberFormat="1" applyFont="1" applyFill="1" applyBorder="1" applyAlignment="1">
      <alignment horizontal="center" vertical="center"/>
    </xf>
    <xf numFmtId="182" fontId="35" fillId="0" borderId="0" xfId="2" applyNumberFormat="1" applyFont="1" applyFill="1" applyAlignment="1">
      <alignment vertical="center"/>
    </xf>
    <xf numFmtId="182" fontId="85" fillId="0" borderId="0" xfId="0" applyNumberFormat="1" applyFont="1" applyFill="1" applyBorder="1" applyAlignment="1">
      <alignment vertical="center"/>
    </xf>
    <xf numFmtId="182" fontId="87" fillId="0" borderId="0" xfId="2" applyNumberFormat="1" applyFont="1" applyFill="1" applyAlignment="1">
      <alignment vertical="center"/>
    </xf>
    <xf numFmtId="182" fontId="86" fillId="0" borderId="6" xfId="6" applyNumberFormat="1" applyFont="1" applyFill="1" applyBorder="1" applyAlignment="1" applyProtection="1">
      <alignment horizontal="center" vertical="center"/>
    </xf>
    <xf numFmtId="182" fontId="86" fillId="0" borderId="6" xfId="6" applyNumberFormat="1" applyFont="1" applyFill="1" applyBorder="1" applyAlignment="1" applyProtection="1">
      <alignment vertical="center"/>
    </xf>
    <xf numFmtId="182" fontId="86" fillId="0" borderId="25" xfId="6" applyNumberFormat="1" applyFont="1" applyFill="1" applyBorder="1" applyAlignment="1" applyProtection="1">
      <alignment horizontal="center" vertical="center"/>
    </xf>
    <xf numFmtId="182" fontId="86" fillId="0" borderId="14" xfId="6" applyNumberFormat="1" applyFont="1" applyFill="1" applyBorder="1" applyAlignment="1" applyProtection="1">
      <alignment horizontal="center" vertical="center"/>
    </xf>
    <xf numFmtId="182" fontId="86" fillId="0" borderId="24" xfId="6" applyNumberFormat="1" applyFont="1" applyFill="1" applyBorder="1" applyAlignment="1" applyProtection="1">
      <alignment horizontal="center" vertical="center"/>
    </xf>
    <xf numFmtId="182" fontId="86" fillId="0" borderId="5" xfId="6" applyNumberFormat="1" applyFont="1" applyFill="1" applyBorder="1" applyAlignment="1" applyProtection="1">
      <alignment horizontal="center" vertical="center"/>
    </xf>
    <xf numFmtId="182" fontId="86" fillId="0" borderId="8" xfId="6" applyNumberFormat="1" applyFont="1" applyFill="1" applyBorder="1" applyAlignment="1" applyProtection="1">
      <alignment horizontal="center" vertical="center"/>
    </xf>
    <xf numFmtId="182" fontId="86" fillId="0" borderId="6" xfId="6" applyNumberFormat="1" applyFont="1" applyFill="1" applyBorder="1" applyAlignment="1" applyProtection="1">
      <alignment horizontal="center" vertical="top" textRotation="255"/>
    </xf>
    <xf numFmtId="182" fontId="87" fillId="0" borderId="0" xfId="6" applyNumberFormat="1" applyFont="1" applyFill="1" applyAlignment="1" applyProtection="1">
      <alignment vertical="center"/>
    </xf>
    <xf numFmtId="182" fontId="88" fillId="0" borderId="0" xfId="2" applyNumberFormat="1" applyFont="1" applyFill="1" applyAlignment="1">
      <alignment vertical="center"/>
    </xf>
    <xf numFmtId="182" fontId="88" fillId="0" borderId="0" xfId="6" applyNumberFormat="1" applyFont="1" applyFill="1" applyAlignment="1" applyProtection="1">
      <alignment vertical="center"/>
    </xf>
    <xf numFmtId="182" fontId="35" fillId="0" borderId="0" xfId="6" applyNumberFormat="1" applyFont="1" applyFill="1" applyAlignment="1" applyProtection="1">
      <alignment vertical="center"/>
    </xf>
    <xf numFmtId="182" fontId="35" fillId="0" borderId="0" xfId="7" applyNumberFormat="1" applyFont="1" applyFill="1" applyAlignment="1" applyProtection="1">
      <alignment vertical="center"/>
      <protection locked="0"/>
    </xf>
    <xf numFmtId="49" fontId="3" fillId="0" borderId="46" xfId="0" applyNumberFormat="1" applyFont="1" applyFill="1" applyBorder="1" applyAlignment="1">
      <alignment horizontal="distributed" vertical="center"/>
    </xf>
    <xf numFmtId="3" fontId="8" fillId="0" borderId="32" xfId="0" applyNumberFormat="1" applyFont="1" applyFill="1" applyBorder="1" applyAlignment="1">
      <alignment horizontal="center" vertical="center"/>
    </xf>
    <xf numFmtId="182" fontId="88" fillId="0" borderId="0" xfId="10" applyNumberFormat="1" applyFont="1" applyFill="1" applyAlignment="1">
      <alignment horizontal="center" vertical="center"/>
    </xf>
    <xf numFmtId="182" fontId="66" fillId="0" borderId="0" xfId="0" applyNumberFormat="1" applyFont="1" applyFill="1" applyAlignment="1">
      <alignment horizontal="center" vertical="center"/>
    </xf>
    <xf numFmtId="182" fontId="88" fillId="0" borderId="0" xfId="7" applyNumberFormat="1" applyFont="1" applyFill="1" applyAlignment="1" applyProtection="1">
      <alignment vertical="center"/>
      <protection locked="0"/>
    </xf>
    <xf numFmtId="3" fontId="10" fillId="0" borderId="32" xfId="0" applyFont="1" applyFill="1" applyBorder="1" applyAlignment="1">
      <alignment horizontal="center" vertical="center" justifyLastLine="1"/>
    </xf>
    <xf numFmtId="3" fontId="10" fillId="0" borderId="25" xfId="0" applyFont="1" applyFill="1" applyBorder="1" applyAlignment="1">
      <alignment horizontal="center" vertical="center" justifyLastLine="1"/>
    </xf>
    <xf numFmtId="182" fontId="9" fillId="0" borderId="5" xfId="6" applyNumberFormat="1" applyFont="1" applyFill="1" applyBorder="1" applyAlignment="1" applyProtection="1">
      <alignment horizontal="center" vertical="center"/>
    </xf>
    <xf numFmtId="182" fontId="9" fillId="0" borderId="6" xfId="6" applyNumberFormat="1" applyFont="1" applyFill="1" applyBorder="1" applyAlignment="1" applyProtection="1">
      <alignment vertical="center"/>
    </xf>
    <xf numFmtId="182" fontId="9" fillId="0" borderId="6" xfId="6" applyNumberFormat="1" applyFont="1" applyFill="1" applyBorder="1" applyAlignment="1" applyProtection="1">
      <alignment horizontal="center" vertical="center"/>
    </xf>
    <xf numFmtId="182" fontId="9" fillId="0" borderId="14" xfId="6" applyNumberFormat="1" applyFont="1" applyFill="1" applyBorder="1" applyAlignment="1" applyProtection="1">
      <alignment horizontal="center" vertical="center"/>
    </xf>
    <xf numFmtId="182" fontId="9" fillId="0" borderId="5" xfId="6" quotePrefix="1" applyNumberFormat="1" applyFont="1" applyFill="1" applyBorder="1" applyAlignment="1" applyProtection="1">
      <alignment horizontal="center" vertical="center"/>
    </xf>
    <xf numFmtId="182" fontId="10" fillId="0" borderId="8" xfId="6" applyNumberFormat="1" applyFont="1" applyFill="1" applyBorder="1" applyAlignment="1" applyProtection="1">
      <alignment horizontal="right" vertical="center"/>
    </xf>
    <xf numFmtId="182" fontId="10" fillId="0" borderId="0" xfId="6" applyNumberFormat="1" applyFont="1" applyFill="1" applyBorder="1" applyAlignment="1" applyProtection="1">
      <alignment horizontal="right" vertical="center"/>
    </xf>
    <xf numFmtId="182" fontId="93" fillId="0" borderId="0" xfId="0" quotePrefix="1" applyNumberFormat="1" applyFont="1" applyFill="1" applyAlignment="1" applyProtection="1">
      <alignment horizontal="right" vertical="center"/>
    </xf>
    <xf numFmtId="182" fontId="94" fillId="0" borderId="0" xfId="0" applyNumberFormat="1" applyFont="1" applyFill="1" applyAlignment="1" applyProtection="1">
      <alignment vertical="center"/>
    </xf>
    <xf numFmtId="182" fontId="95" fillId="0" borderId="0" xfId="0" applyNumberFormat="1" applyFont="1" applyFill="1" applyAlignment="1" applyProtection="1">
      <alignment vertical="center"/>
    </xf>
    <xf numFmtId="182" fontId="96" fillId="0" borderId="0" xfId="6" applyNumberFormat="1" applyFont="1" applyFill="1" applyBorder="1" applyAlignment="1" applyProtection="1">
      <alignment vertical="center"/>
    </xf>
    <xf numFmtId="182" fontId="97" fillId="0" borderId="0" xfId="6" applyNumberFormat="1" applyFont="1" applyFill="1" applyAlignment="1" applyProtection="1">
      <alignment vertical="center"/>
    </xf>
    <xf numFmtId="182" fontId="97" fillId="0" borderId="0" xfId="6" applyNumberFormat="1" applyFont="1" applyFill="1" applyBorder="1" applyAlignment="1" applyProtection="1">
      <alignment vertical="center"/>
    </xf>
    <xf numFmtId="182" fontId="88" fillId="0" borderId="8" xfId="6" applyNumberFormat="1" applyFont="1" applyFill="1" applyBorder="1" applyAlignment="1" applyProtection="1">
      <alignment vertical="center"/>
    </xf>
    <xf numFmtId="182" fontId="97" fillId="0" borderId="9" xfId="6" applyNumberFormat="1" applyFont="1" applyFill="1" applyBorder="1" applyAlignment="1" applyProtection="1">
      <alignment vertical="center"/>
    </xf>
    <xf numFmtId="182" fontId="88" fillId="0" borderId="9" xfId="6" applyNumberFormat="1" applyFont="1" applyFill="1" applyBorder="1" applyAlignment="1" applyProtection="1">
      <alignment vertical="center"/>
    </xf>
    <xf numFmtId="182" fontId="97" fillId="0" borderId="0" xfId="2" applyNumberFormat="1" applyFont="1" applyFill="1" applyAlignment="1">
      <alignment vertical="center"/>
    </xf>
    <xf numFmtId="182" fontId="8" fillId="0" borderId="32" xfId="4" applyNumberFormat="1" applyFont="1" applyFill="1" applyBorder="1" applyAlignment="1">
      <alignment vertical="center"/>
    </xf>
    <xf numFmtId="182" fontId="8" fillId="0" borderId="5" xfId="4" applyNumberFormat="1" applyFont="1" applyFill="1" applyBorder="1" applyAlignment="1" applyProtection="1">
      <alignment vertical="center"/>
    </xf>
    <xf numFmtId="182" fontId="8" fillId="0" borderId="32" xfId="4" applyNumberFormat="1" applyFont="1" applyFill="1" applyBorder="1" applyAlignment="1" applyProtection="1">
      <alignment vertical="center"/>
    </xf>
    <xf numFmtId="181" fontId="9" fillId="0" borderId="25" xfId="0" applyNumberFormat="1" applyFont="1" applyFill="1" applyBorder="1" applyAlignment="1" applyProtection="1">
      <alignment horizontal="distributed" vertical="center"/>
    </xf>
    <xf numFmtId="49" fontId="10" fillId="0" borderId="5"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0" fillId="0" borderId="37" xfId="3"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0" fillId="0" borderId="14"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37" xfId="4" applyNumberFormat="1" applyFont="1" applyFill="1" applyBorder="1" applyAlignment="1">
      <alignment vertical="center"/>
    </xf>
    <xf numFmtId="49" fontId="10" fillId="0" borderId="30" xfId="4" applyNumberFormat="1" applyFont="1" applyFill="1" applyBorder="1" applyAlignment="1">
      <alignment vertical="center"/>
    </xf>
    <xf numFmtId="49" fontId="10" fillId="0" borderId="51" xfId="4" applyNumberFormat="1" applyFont="1" applyFill="1" applyBorder="1" applyAlignment="1">
      <alignment vertical="center"/>
    </xf>
    <xf numFmtId="49" fontId="10" fillId="0" borderId="9" xfId="0" applyNumberFormat="1" applyFont="1" applyFill="1" applyBorder="1" applyAlignment="1">
      <alignment vertical="center"/>
    </xf>
    <xf numFmtId="49" fontId="10" fillId="0" borderId="7" xfId="0" applyNumberFormat="1" applyFont="1" applyFill="1" applyBorder="1" applyAlignment="1">
      <alignment vertical="center"/>
    </xf>
    <xf numFmtId="49" fontId="10" fillId="0" borderId="4" xfId="4" quotePrefix="1" applyNumberFormat="1" applyFont="1" applyFill="1" applyBorder="1" applyAlignment="1">
      <alignment vertical="center"/>
    </xf>
    <xf numFmtId="49" fontId="10" fillId="0" borderId="10" xfId="0" applyNumberFormat="1" applyFont="1" applyFill="1" applyBorder="1" applyAlignment="1">
      <alignment vertical="center"/>
    </xf>
    <xf numFmtId="49" fontId="10" fillId="0" borderId="6" xfId="0" applyNumberFormat="1" applyFont="1" applyFill="1" applyBorder="1" applyAlignment="1">
      <alignment vertical="center"/>
    </xf>
    <xf numFmtId="49" fontId="10" fillId="0" borderId="7" xfId="4" quotePrefix="1" applyNumberFormat="1" applyFont="1" applyFill="1" applyBorder="1" applyAlignment="1">
      <alignment vertical="center"/>
    </xf>
    <xf numFmtId="181" fontId="88" fillId="0" borderId="25" xfId="0" applyNumberFormat="1" applyFont="1" applyFill="1" applyBorder="1" applyAlignment="1">
      <alignment horizontal="distributed" vertical="center"/>
    </xf>
    <xf numFmtId="181" fontId="88" fillId="0" borderId="24" xfId="0" applyNumberFormat="1" applyFont="1" applyFill="1" applyBorder="1" applyAlignment="1">
      <alignment horizontal="distributed" vertical="center"/>
    </xf>
    <xf numFmtId="181" fontId="88" fillId="0" borderId="1" xfId="0" applyNumberFormat="1" applyFont="1" applyFill="1" applyBorder="1" applyAlignment="1" applyProtection="1">
      <alignment horizontal="distributed" vertical="center"/>
    </xf>
    <xf numFmtId="49" fontId="13" fillId="0" borderId="5" xfId="0" applyNumberFormat="1" applyFont="1" applyFill="1" applyBorder="1" applyAlignment="1">
      <alignment horizontal="distributed" vertical="center" wrapText="1"/>
    </xf>
    <xf numFmtId="49" fontId="13" fillId="0" borderId="6" xfId="0" applyNumberFormat="1" applyFont="1" applyFill="1" applyBorder="1" applyAlignment="1">
      <alignment horizontal="distributed" vertical="center"/>
    </xf>
    <xf numFmtId="182" fontId="8" fillId="0" borderId="15" xfId="2" applyNumberFormat="1" applyFont="1" applyFill="1" applyBorder="1" applyAlignment="1">
      <alignment vertical="center"/>
    </xf>
    <xf numFmtId="182" fontId="96" fillId="0" borderId="19" xfId="2" applyNumberFormat="1" applyFont="1" applyFill="1" applyBorder="1" applyAlignment="1">
      <alignment vertical="center"/>
    </xf>
    <xf numFmtId="182" fontId="96" fillId="0" borderId="21" xfId="2" applyNumberFormat="1" applyFont="1" applyFill="1" applyBorder="1" applyAlignment="1">
      <alignment vertical="center"/>
    </xf>
    <xf numFmtId="182" fontId="96" fillId="0" borderId="20" xfId="2" applyNumberFormat="1" applyFont="1" applyFill="1" applyBorder="1" applyAlignment="1">
      <alignment vertical="center"/>
    </xf>
    <xf numFmtId="182" fontId="96" fillId="0" borderId="1" xfId="2" applyNumberFormat="1" applyFont="1" applyFill="1" applyBorder="1" applyAlignment="1">
      <alignment horizontal="distributed" vertical="center"/>
    </xf>
    <xf numFmtId="182" fontId="96" fillId="0" borderId="27" xfId="2" applyNumberFormat="1" applyFont="1" applyFill="1" applyBorder="1" applyAlignment="1">
      <alignment horizontal="distributed" vertical="center"/>
    </xf>
    <xf numFmtId="3" fontId="96" fillId="0" borderId="32" xfId="0" applyNumberFormat="1" applyFont="1" applyFill="1" applyBorder="1" applyAlignment="1" applyProtection="1">
      <alignment horizontal="distributed" vertical="center"/>
      <protection locked="0"/>
    </xf>
    <xf numFmtId="182" fontId="8" fillId="0" borderId="32" xfId="1" applyNumberFormat="1" applyFont="1" applyFill="1" applyBorder="1" applyAlignment="1" applyProtection="1">
      <alignment vertical="center"/>
      <protection locked="0"/>
    </xf>
    <xf numFmtId="182" fontId="8" fillId="0" borderId="4" xfId="0" applyNumberFormat="1" applyFont="1" applyFill="1" applyBorder="1" applyAlignment="1" applyProtection="1">
      <alignment vertical="center"/>
      <protection locked="0"/>
    </xf>
    <xf numFmtId="182" fontId="8" fillId="0" borderId="32" xfId="0" applyNumberFormat="1" applyFont="1" applyFill="1" applyBorder="1" applyAlignment="1">
      <alignment vertical="center"/>
    </xf>
    <xf numFmtId="182" fontId="8" fillId="0" borderId="5" xfId="1" applyNumberFormat="1" applyFont="1" applyFill="1" applyBorder="1" applyAlignment="1" applyProtection="1">
      <alignment vertical="center"/>
      <protection locked="0"/>
    </xf>
    <xf numFmtId="182" fontId="8" fillId="0" borderId="2" xfId="0" applyNumberFormat="1" applyFont="1" applyFill="1" applyBorder="1" applyAlignment="1" applyProtection="1">
      <alignment vertical="center"/>
      <protection locked="0"/>
    </xf>
    <xf numFmtId="182" fontId="8" fillId="0" borderId="5" xfId="0" applyNumberFormat="1" applyFont="1" applyFill="1" applyBorder="1" applyAlignment="1">
      <alignment vertical="center"/>
    </xf>
    <xf numFmtId="182" fontId="8" fillId="0" borderId="14" xfId="1" applyNumberFormat="1" applyFont="1" applyFill="1" applyBorder="1" applyAlignment="1" applyProtection="1">
      <alignment vertical="center"/>
      <protection locked="0"/>
    </xf>
    <xf numFmtId="182" fontId="8" fillId="0" borderId="3" xfId="0" applyNumberFormat="1" applyFont="1" applyFill="1" applyBorder="1" applyAlignment="1" applyProtection="1">
      <alignment vertical="center"/>
      <protection locked="0"/>
    </xf>
    <xf numFmtId="182" fontId="8" fillId="0" borderId="14" xfId="0" applyNumberFormat="1" applyFont="1" applyFill="1" applyBorder="1" applyAlignment="1">
      <alignment vertical="center"/>
    </xf>
    <xf numFmtId="179" fontId="8" fillId="0" borderId="32" xfId="0" applyNumberFormat="1" applyFont="1" applyFill="1" applyBorder="1" applyAlignment="1" applyProtection="1">
      <alignment vertical="center"/>
      <protection locked="0"/>
    </xf>
    <xf numFmtId="179" fontId="8" fillId="0" borderId="4" xfId="0" applyNumberFormat="1" applyFont="1" applyFill="1" applyBorder="1" applyAlignment="1" applyProtection="1">
      <alignment vertical="center"/>
      <protection locked="0"/>
    </xf>
    <xf numFmtId="179" fontId="8" fillId="0" borderId="32" xfId="2" applyNumberFormat="1" applyFont="1" applyFill="1" applyBorder="1" applyAlignment="1">
      <alignment vertical="center"/>
    </xf>
    <xf numFmtId="182" fontId="8" fillId="0" borderId="10" xfId="0" applyNumberFormat="1" applyFont="1" applyFill="1" applyBorder="1" applyAlignment="1" applyProtection="1">
      <alignment vertical="center"/>
      <protection locked="0"/>
    </xf>
    <xf numFmtId="182" fontId="8" fillId="0" borderId="32" xfId="0" applyNumberFormat="1" applyFont="1" applyFill="1" applyBorder="1" applyAlignment="1" applyProtection="1">
      <alignment vertical="center"/>
      <protection locked="0"/>
    </xf>
    <xf numFmtId="182" fontId="8" fillId="0" borderId="9" xfId="0" applyNumberFormat="1" applyFont="1" applyFill="1" applyBorder="1" applyAlignment="1" applyProtection="1">
      <alignment vertical="center"/>
      <protection locked="0"/>
    </xf>
    <xf numFmtId="182" fontId="8" fillId="0" borderId="14" xfId="0" applyNumberFormat="1" applyFont="1" applyFill="1" applyBorder="1" applyAlignment="1" applyProtection="1">
      <alignment vertical="center"/>
      <protection locked="0"/>
    </xf>
    <xf numFmtId="180" fontId="8" fillId="0" borderId="14" xfId="0" applyNumberFormat="1" applyFont="1" applyFill="1" applyBorder="1" applyAlignment="1" applyProtection="1">
      <alignment vertical="center"/>
      <protection locked="0"/>
    </xf>
    <xf numFmtId="180" fontId="8" fillId="0" borderId="3" xfId="0" applyNumberFormat="1" applyFont="1" applyFill="1" applyBorder="1" applyAlignment="1" applyProtection="1">
      <alignment vertical="center"/>
      <protection locked="0"/>
    </xf>
    <xf numFmtId="180" fontId="8" fillId="0" borderId="32" xfId="0" applyNumberFormat="1" applyFont="1" applyFill="1" applyBorder="1" applyAlignment="1">
      <alignment vertical="center"/>
    </xf>
    <xf numFmtId="180" fontId="8" fillId="0" borderId="4" xfId="2" applyNumberFormat="1" applyFont="1" applyFill="1" applyBorder="1" applyAlignment="1">
      <alignment vertical="center"/>
    </xf>
    <xf numFmtId="178" fontId="8" fillId="0" borderId="32" xfId="0" applyNumberFormat="1" applyFont="1" applyFill="1" applyBorder="1" applyAlignment="1">
      <alignment vertical="center"/>
    </xf>
    <xf numFmtId="182" fontId="80" fillId="0" borderId="0" xfId="0" applyNumberFormat="1" applyFont="1" applyFill="1" applyAlignment="1">
      <alignment vertical="center"/>
    </xf>
    <xf numFmtId="3" fontId="3" fillId="0" borderId="0" xfId="10" applyNumberFormat="1" applyFont="1" applyFill="1" applyAlignment="1">
      <alignment horizontal="center" vertical="center"/>
    </xf>
    <xf numFmtId="3" fontId="80" fillId="0" borderId="0" xfId="10" applyNumberFormat="1" applyFont="1" applyFill="1" applyAlignment="1">
      <alignment horizontal="center" vertical="center"/>
    </xf>
    <xf numFmtId="49" fontId="3" fillId="6" borderId="4" xfId="0" quotePrefix="1" applyNumberFormat="1" applyFont="1" applyFill="1" applyBorder="1" applyAlignment="1">
      <alignment horizontal="center" vertical="center"/>
    </xf>
    <xf numFmtId="49" fontId="3" fillId="6" borderId="9" xfId="0" quotePrefix="1" applyNumberFormat="1" applyFont="1" applyFill="1" applyBorder="1" applyAlignment="1">
      <alignment horizontal="center" vertical="center"/>
    </xf>
    <xf numFmtId="182" fontId="9" fillId="6" borderId="32" xfId="11" applyNumberFormat="1" applyFont="1" applyFill="1" applyBorder="1" applyAlignment="1" applyProtection="1">
      <alignment vertical="center"/>
      <protection locked="0"/>
    </xf>
    <xf numFmtId="182" fontId="10" fillId="6" borderId="32" xfId="0" applyNumberFormat="1" applyFont="1" applyFill="1" applyBorder="1" applyAlignment="1">
      <alignment vertical="center"/>
    </xf>
    <xf numFmtId="3" fontId="10" fillId="0" borderId="32" xfId="0" applyFont="1" applyFill="1" applyBorder="1" applyAlignment="1">
      <alignment horizontal="center" vertical="center" justifyLastLine="1"/>
    </xf>
    <xf numFmtId="0" fontId="10" fillId="7" borderId="32" xfId="0" applyNumberFormat="1" applyFont="1" applyFill="1" applyBorder="1" applyAlignment="1">
      <alignment horizontal="right" vertical="center"/>
    </xf>
    <xf numFmtId="3" fontId="10" fillId="7" borderId="32" xfId="0" applyNumberFormat="1" applyFont="1" applyFill="1" applyBorder="1" applyAlignment="1">
      <alignment horizontal="center" vertical="center"/>
    </xf>
    <xf numFmtId="182" fontId="10" fillId="7" borderId="32" xfId="0" applyNumberFormat="1" applyFont="1" applyFill="1" applyBorder="1" applyAlignment="1">
      <alignment vertical="center"/>
    </xf>
    <xf numFmtId="3" fontId="8" fillId="7" borderId="32" xfId="0" applyNumberFormat="1" applyFont="1" applyFill="1" applyBorder="1" applyAlignment="1">
      <alignment horizontal="center" vertical="center"/>
    </xf>
    <xf numFmtId="182" fontId="10" fillId="7" borderId="2" xfId="0" applyNumberFormat="1" applyFont="1" applyFill="1" applyBorder="1" applyAlignment="1">
      <alignment vertical="center"/>
    </xf>
    <xf numFmtId="182" fontId="10" fillId="7" borderId="3" xfId="0" applyNumberFormat="1" applyFont="1" applyFill="1" applyBorder="1" applyAlignment="1">
      <alignment vertical="center"/>
    </xf>
    <xf numFmtId="182" fontId="10" fillId="7" borderId="32" xfId="0" applyNumberFormat="1" applyFont="1" applyFill="1" applyBorder="1" applyAlignment="1">
      <alignment horizontal="center" vertical="center"/>
    </xf>
    <xf numFmtId="182" fontId="10" fillId="6" borderId="32" xfId="0" applyNumberFormat="1" applyFont="1" applyFill="1" applyBorder="1" applyAlignment="1">
      <alignment horizontal="right" vertical="center"/>
    </xf>
    <xf numFmtId="182" fontId="10" fillId="6" borderId="32" xfId="0" applyNumberFormat="1" applyFont="1" applyFill="1" applyBorder="1" applyAlignment="1">
      <alignment horizontal="center" vertical="center"/>
    </xf>
    <xf numFmtId="180" fontId="10" fillId="6" borderId="32" xfId="0" applyNumberFormat="1" applyFont="1" applyFill="1" applyBorder="1" applyAlignment="1">
      <alignment vertical="center"/>
    </xf>
    <xf numFmtId="180" fontId="10" fillId="6" borderId="32" xfId="0" applyNumberFormat="1" applyFont="1" applyFill="1" applyBorder="1" applyAlignment="1" applyProtection="1">
      <alignment vertical="center"/>
    </xf>
    <xf numFmtId="182" fontId="10" fillId="0" borderId="25" xfId="0" applyNumberFormat="1" applyFont="1" applyFill="1" applyBorder="1" applyAlignment="1">
      <alignment vertical="center"/>
    </xf>
    <xf numFmtId="182" fontId="10" fillId="0" borderId="24" xfId="0" applyNumberFormat="1" applyFont="1" applyFill="1" applyBorder="1" applyAlignment="1">
      <alignment vertical="center"/>
    </xf>
    <xf numFmtId="182" fontId="10" fillId="0" borderId="8" xfId="0" applyNumberFormat="1" applyFont="1" applyFill="1" applyBorder="1" applyAlignment="1">
      <alignment vertical="center"/>
    </xf>
    <xf numFmtId="182" fontId="10" fillId="0" borderId="9" xfId="0" applyNumberFormat="1" applyFont="1" applyFill="1" applyBorder="1" applyAlignment="1">
      <alignment vertical="center"/>
    </xf>
    <xf numFmtId="182" fontId="10" fillId="0" borderId="24" xfId="1" applyNumberFormat="1" applyFont="1" applyFill="1" applyBorder="1" applyAlignment="1" applyProtection="1">
      <alignment vertical="center"/>
      <protection locked="0"/>
    </xf>
    <xf numFmtId="182" fontId="10" fillId="0" borderId="25" xfId="1" applyNumberFormat="1" applyFont="1" applyFill="1" applyBorder="1" applyAlignment="1" applyProtection="1">
      <alignment vertical="center"/>
      <protection locked="0"/>
    </xf>
    <xf numFmtId="182" fontId="10" fillId="0" borderId="6" xfId="0" applyNumberFormat="1" applyFont="1" applyFill="1" applyBorder="1" applyAlignment="1">
      <alignment horizontal="center" vertical="center"/>
    </xf>
    <xf numFmtId="182" fontId="10" fillId="0" borderId="1" xfId="1" applyNumberFormat="1" applyFont="1" applyFill="1" applyBorder="1" applyAlignment="1">
      <alignment vertical="center"/>
    </xf>
    <xf numFmtId="180" fontId="10" fillId="0" borderId="8" xfId="1" applyNumberFormat="1" applyFont="1" applyFill="1" applyBorder="1" applyAlignment="1">
      <alignment vertical="center"/>
    </xf>
    <xf numFmtId="180" fontId="10" fillId="0" borderId="30" xfId="1" applyNumberFormat="1" applyFont="1" applyFill="1" applyBorder="1" applyAlignment="1">
      <alignment vertical="center"/>
    </xf>
    <xf numFmtId="180" fontId="10" fillId="0" borderId="23" xfId="1" applyNumberFormat="1" applyFont="1" applyFill="1" applyBorder="1" applyAlignment="1">
      <alignment vertical="center"/>
    </xf>
    <xf numFmtId="182" fontId="10" fillId="0" borderId="1" xfId="1" applyNumberFormat="1" applyFont="1" applyFill="1" applyBorder="1" applyAlignment="1" applyProtection="1">
      <alignment vertical="center"/>
      <protection locked="0"/>
    </xf>
    <xf numFmtId="182" fontId="10" fillId="6" borderId="5" xfId="0" applyNumberFormat="1" applyFont="1" applyFill="1" applyBorder="1" applyAlignment="1">
      <alignment vertical="center"/>
    </xf>
    <xf numFmtId="182" fontId="10" fillId="6" borderId="7" xfId="0" applyNumberFormat="1" applyFont="1" applyFill="1" applyBorder="1" applyAlignment="1">
      <alignment horizontal="center" vertical="center"/>
    </xf>
    <xf numFmtId="182" fontId="10" fillId="6" borderId="7" xfId="1" applyNumberFormat="1" applyFont="1" applyFill="1" applyBorder="1" applyAlignment="1">
      <alignment vertical="center"/>
    </xf>
    <xf numFmtId="182" fontId="10" fillId="6" borderId="2" xfId="0" applyNumberFormat="1" applyFont="1" applyFill="1" applyBorder="1" applyAlignment="1">
      <alignment vertical="center"/>
    </xf>
    <xf numFmtId="182" fontId="10" fillId="6" borderId="3" xfId="0" applyNumberFormat="1" applyFont="1" applyFill="1" applyBorder="1" applyAlignment="1">
      <alignment vertical="center"/>
    </xf>
    <xf numFmtId="182" fontId="10" fillId="6" borderId="32" xfId="1" applyNumberFormat="1" applyFont="1" applyFill="1" applyBorder="1" applyAlignment="1" applyProtection="1">
      <alignment vertical="center"/>
      <protection locked="0"/>
    </xf>
    <xf numFmtId="182" fontId="10" fillId="6" borderId="5" xfId="1" applyNumberFormat="1" applyFont="1" applyFill="1" applyBorder="1" applyAlignment="1" applyProtection="1">
      <alignment vertical="center"/>
      <protection locked="0"/>
    </xf>
    <xf numFmtId="182" fontId="8" fillId="7" borderId="32" xfId="4" applyNumberFormat="1" applyFont="1" applyFill="1" applyBorder="1" applyAlignment="1">
      <alignment vertical="center"/>
    </xf>
    <xf numFmtId="182" fontId="8" fillId="7" borderId="5" xfId="4" applyNumberFormat="1" applyFont="1" applyFill="1" applyBorder="1" applyAlignment="1" applyProtection="1">
      <alignment vertical="center"/>
    </xf>
    <xf numFmtId="182" fontId="8" fillId="7" borderId="32" xfId="4" applyNumberFormat="1" applyFont="1" applyFill="1" applyBorder="1" applyAlignment="1" applyProtection="1">
      <alignment vertical="center"/>
    </xf>
    <xf numFmtId="182" fontId="10" fillId="7" borderId="32" xfId="0" applyNumberFormat="1" applyFont="1" applyFill="1" applyBorder="1" applyAlignment="1" applyProtection="1">
      <alignment vertical="center"/>
    </xf>
    <xf numFmtId="182" fontId="10" fillId="7" borderId="4" xfId="6" applyNumberFormat="1" applyFont="1" applyFill="1" applyBorder="1" applyAlignment="1" applyProtection="1">
      <alignment vertical="center"/>
    </xf>
    <xf numFmtId="182" fontId="10" fillId="7" borderId="4" xfId="0" applyNumberFormat="1" applyFont="1" applyFill="1" applyBorder="1" applyAlignment="1" applyProtection="1">
      <alignment vertical="center"/>
    </xf>
    <xf numFmtId="182" fontId="10" fillId="7" borderId="32" xfId="1" applyNumberFormat="1" applyFont="1" applyFill="1" applyBorder="1" applyAlignment="1" applyProtection="1">
      <alignment vertical="center"/>
      <protection locked="0"/>
    </xf>
    <xf numFmtId="180" fontId="10" fillId="7" borderId="32" xfId="0" applyNumberFormat="1" applyFont="1" applyFill="1" applyBorder="1" applyAlignment="1" applyProtection="1">
      <alignment vertical="center"/>
      <protection locked="0"/>
    </xf>
    <xf numFmtId="185" fontId="10" fillId="7" borderId="32" xfId="7" applyNumberFormat="1" applyFont="1" applyFill="1" applyBorder="1" applyAlignment="1" applyProtection="1">
      <alignment vertical="center"/>
      <protection locked="0"/>
    </xf>
    <xf numFmtId="185" fontId="10" fillId="7" borderId="32" xfId="7" applyNumberFormat="1" applyFont="1" applyFill="1" applyBorder="1" applyAlignment="1">
      <alignment vertical="center"/>
    </xf>
    <xf numFmtId="185" fontId="10" fillId="6" borderId="32" xfId="7" applyNumberFormat="1" applyFont="1" applyFill="1" applyBorder="1" applyAlignment="1">
      <alignment vertical="center"/>
    </xf>
    <xf numFmtId="185" fontId="10" fillId="6" borderId="32" xfId="7" applyNumberFormat="1" applyFont="1" applyFill="1" applyBorder="1" applyAlignment="1" applyProtection="1">
      <alignment vertical="center"/>
      <protection locked="0"/>
    </xf>
    <xf numFmtId="3" fontId="10" fillId="6" borderId="32" xfId="0" applyNumberFormat="1" applyFont="1" applyFill="1" applyBorder="1" applyAlignment="1">
      <alignment horizontal="center" vertical="center"/>
    </xf>
    <xf numFmtId="186" fontId="10" fillId="6" borderId="32" xfId="0" applyNumberFormat="1" applyFont="1" applyFill="1" applyBorder="1" applyAlignment="1">
      <alignment horizontal="center" vertical="center"/>
    </xf>
    <xf numFmtId="180" fontId="10" fillId="6" borderId="32" xfId="0" applyNumberFormat="1" applyFont="1" applyFill="1" applyBorder="1" applyAlignment="1">
      <alignment horizontal="center" vertical="center"/>
    </xf>
    <xf numFmtId="3" fontId="10" fillId="0" borderId="32" xfId="0" applyFont="1" applyFill="1" applyBorder="1" applyAlignment="1">
      <alignment horizontal="center" vertical="center" justifyLastLine="1"/>
    </xf>
    <xf numFmtId="182" fontId="3" fillId="0" borderId="0" xfId="0" applyNumberFormat="1" applyFont="1" applyFill="1" applyBorder="1" applyAlignment="1">
      <alignment vertical="center"/>
    </xf>
    <xf numFmtId="182" fontId="3" fillId="0" borderId="1" xfId="0" applyNumberFormat="1" applyFont="1" applyFill="1" applyBorder="1" applyAlignment="1">
      <alignment vertical="center"/>
    </xf>
    <xf numFmtId="182" fontId="10" fillId="0" borderId="32" xfId="0" applyNumberFormat="1" applyFont="1" applyFill="1" applyBorder="1" applyAlignment="1">
      <alignment horizontal="center" vertical="center" justifyLastLine="1"/>
    </xf>
    <xf numFmtId="182" fontId="10" fillId="6" borderId="32" xfId="0" applyNumberFormat="1" applyFont="1" applyFill="1" applyBorder="1" applyAlignment="1" applyProtection="1">
      <alignment vertical="center"/>
    </xf>
    <xf numFmtId="182" fontId="10" fillId="6" borderId="32" xfId="1" applyNumberFormat="1" applyFont="1" applyFill="1" applyBorder="1" applyAlignment="1">
      <alignment vertical="center"/>
    </xf>
    <xf numFmtId="182" fontId="10" fillId="6" borderId="32" xfId="2" applyNumberFormat="1" applyFont="1" applyFill="1" applyBorder="1" applyAlignment="1">
      <alignment vertical="center"/>
    </xf>
    <xf numFmtId="182" fontId="10" fillId="6" borderId="4" xfId="6" applyNumberFormat="1" applyFont="1" applyFill="1" applyBorder="1" applyAlignment="1" applyProtection="1">
      <alignment vertical="center"/>
    </xf>
    <xf numFmtId="3" fontId="10" fillId="0" borderId="32" xfId="0" applyFont="1" applyFill="1" applyBorder="1" applyAlignment="1">
      <alignment horizontal="center" vertical="center" justifyLastLine="1"/>
    </xf>
    <xf numFmtId="49" fontId="10" fillId="0" borderId="23" xfId="1" applyNumberFormat="1" applyFont="1" applyFill="1" applyBorder="1" applyAlignment="1">
      <alignment horizontal="distributed" vertical="center"/>
    </xf>
    <xf numFmtId="49" fontId="10" fillId="0" borderId="8" xfId="1" applyNumberFormat="1" applyFont="1" applyFill="1" applyBorder="1" applyAlignment="1">
      <alignment horizontal="distributed" vertical="center"/>
    </xf>
    <xf numFmtId="49" fontId="10" fillId="0" borderId="0" xfId="1" applyNumberFormat="1" applyFont="1" applyFill="1" applyBorder="1" applyAlignment="1">
      <alignment horizontal="center" vertical="center"/>
    </xf>
    <xf numFmtId="49" fontId="10" fillId="0" borderId="35" xfId="1" applyNumberFormat="1" applyFont="1" applyFill="1" applyBorder="1" applyAlignment="1">
      <alignment horizontal="center" vertical="center"/>
    </xf>
    <xf numFmtId="49" fontId="10" fillId="0" borderId="41" xfId="1" applyNumberFormat="1" applyFont="1" applyFill="1" applyBorder="1" applyAlignment="1">
      <alignment horizontal="center" vertical="center"/>
    </xf>
    <xf numFmtId="182" fontId="8" fillId="6" borderId="32" xfId="1" applyNumberFormat="1" applyFont="1" applyFill="1" applyBorder="1" applyAlignment="1" applyProtection="1">
      <alignment vertical="center"/>
      <protection locked="0"/>
    </xf>
    <xf numFmtId="182" fontId="8" fillId="6" borderId="5" xfId="1" applyNumberFormat="1" applyFont="1" applyFill="1" applyBorder="1" applyAlignment="1" applyProtection="1">
      <alignment vertical="center"/>
      <protection locked="0"/>
    </xf>
    <xf numFmtId="182" fontId="8" fillId="6" borderId="14" xfId="1" applyNumberFormat="1" applyFont="1" applyFill="1" applyBorder="1" applyAlignment="1" applyProtection="1">
      <alignment vertical="center"/>
      <protection locked="0"/>
    </xf>
    <xf numFmtId="179" fontId="8" fillId="6" borderId="32" xfId="0" applyNumberFormat="1" applyFont="1" applyFill="1" applyBorder="1" applyAlignment="1" applyProtection="1">
      <alignment vertical="center"/>
      <protection locked="0"/>
    </xf>
    <xf numFmtId="182" fontId="8" fillId="6" borderId="32" xfId="0" applyNumberFormat="1" applyFont="1" applyFill="1" applyBorder="1" applyAlignment="1" applyProtection="1">
      <alignment vertical="center"/>
      <protection locked="0"/>
    </xf>
    <xf numFmtId="182" fontId="8" fillId="6" borderId="14" xfId="0" applyNumberFormat="1" applyFont="1" applyFill="1" applyBorder="1" applyAlignment="1" applyProtection="1">
      <alignment vertical="center"/>
      <protection locked="0"/>
    </xf>
    <xf numFmtId="180" fontId="8" fillId="6" borderId="14" xfId="0" applyNumberFormat="1" applyFont="1" applyFill="1" applyBorder="1" applyAlignment="1" applyProtection="1">
      <alignment vertical="center"/>
      <protection locked="0"/>
    </xf>
    <xf numFmtId="180" fontId="8" fillId="6" borderId="32" xfId="0" applyNumberFormat="1" applyFont="1" applyFill="1" applyBorder="1" applyAlignment="1">
      <alignment vertical="center"/>
    </xf>
    <xf numFmtId="182" fontId="3" fillId="0" borderId="7" xfId="0" applyNumberFormat="1" applyFont="1" applyFill="1" applyBorder="1" applyAlignment="1">
      <alignment vertical="center"/>
    </xf>
    <xf numFmtId="180" fontId="10" fillId="0" borderId="32" xfId="2" applyNumberFormat="1" applyFont="1" applyFill="1" applyBorder="1" applyAlignment="1">
      <alignment vertical="center"/>
    </xf>
    <xf numFmtId="185" fontId="10" fillId="0" borderId="32" xfId="8" applyNumberFormat="1" applyFont="1" applyFill="1" applyBorder="1" applyAlignment="1">
      <alignment vertical="center"/>
    </xf>
    <xf numFmtId="182" fontId="3" fillId="0" borderId="2" xfId="2" applyNumberFormat="1" applyFont="1" applyFill="1" applyBorder="1" applyAlignment="1">
      <alignment vertical="center"/>
    </xf>
    <xf numFmtId="182" fontId="3" fillId="0" borderId="25" xfId="0" applyNumberFormat="1" applyFont="1" applyFill="1" applyBorder="1" applyAlignment="1">
      <alignment vertical="center"/>
    </xf>
    <xf numFmtId="182" fontId="9" fillId="6" borderId="32" xfId="4" applyNumberFormat="1" applyFont="1" applyFill="1" applyBorder="1" applyAlignment="1">
      <alignment vertical="center"/>
    </xf>
    <xf numFmtId="49" fontId="9" fillId="0" borderId="25" xfId="1" applyNumberFormat="1" applyFont="1" applyFill="1" applyBorder="1" applyAlignment="1">
      <alignment horizontal="center" vertical="center"/>
    </xf>
    <xf numFmtId="49" fontId="88" fillId="0" borderId="25" xfId="1" applyNumberFormat="1" applyFont="1" applyFill="1" applyBorder="1" applyAlignment="1">
      <alignment horizontal="center" vertical="center"/>
    </xf>
    <xf numFmtId="49" fontId="9" fillId="0" borderId="58" xfId="7" applyNumberFormat="1" applyFont="1" applyFill="1" applyBorder="1" applyAlignment="1">
      <alignment horizontal="distributed" vertical="center" justifyLastLine="1"/>
    </xf>
    <xf numFmtId="49" fontId="88" fillId="0" borderId="59" xfId="7" applyNumberFormat="1" applyFont="1" applyFill="1" applyBorder="1" applyAlignment="1">
      <alignment horizontal="distributed" vertical="center" justifyLastLine="1"/>
    </xf>
    <xf numFmtId="49" fontId="88" fillId="0" borderId="41" xfId="7" applyNumberFormat="1" applyFont="1" applyFill="1" applyBorder="1" applyAlignment="1">
      <alignment vertical="center"/>
    </xf>
    <xf numFmtId="49" fontId="88" fillId="0" borderId="27" xfId="1" applyNumberFormat="1" applyFont="1" applyFill="1" applyBorder="1" applyAlignment="1">
      <alignment horizontal="center" vertical="center"/>
    </xf>
    <xf numFmtId="49" fontId="88" fillId="0" borderId="41" xfId="1" applyNumberFormat="1" applyFont="1" applyFill="1" applyBorder="1" applyAlignment="1">
      <alignment horizontal="center" vertical="center"/>
    </xf>
    <xf numFmtId="49" fontId="88" fillId="0" borderId="24" xfId="7" applyNumberFormat="1" applyFont="1" applyFill="1" applyBorder="1" applyAlignment="1">
      <alignment horizontal="center" vertical="center"/>
    </xf>
    <xf numFmtId="49" fontId="10" fillId="0" borderId="27" xfId="7" applyNumberFormat="1" applyFont="1" applyFill="1" applyBorder="1" applyAlignment="1">
      <alignment horizontal="center" vertical="center"/>
    </xf>
    <xf numFmtId="49" fontId="3" fillId="0" borderId="2" xfId="0" applyNumberFormat="1" applyFont="1" applyFill="1" applyBorder="1" applyAlignment="1">
      <alignment vertical="center"/>
    </xf>
    <xf numFmtId="49" fontId="3" fillId="0" borderId="2" xfId="0" applyNumberFormat="1" applyFont="1" applyFill="1" applyBorder="1" applyAlignment="1">
      <alignment horizontal="center" vertical="center"/>
    </xf>
    <xf numFmtId="49" fontId="3" fillId="0" borderId="7" xfId="0" applyNumberFormat="1" applyFont="1" applyFill="1" applyBorder="1" applyAlignment="1">
      <alignment horizontal="distributed" vertical="center"/>
    </xf>
    <xf numFmtId="49" fontId="3" fillId="0" borderId="10" xfId="0" applyNumberFormat="1" applyFont="1" applyFill="1" applyBorder="1" applyAlignment="1">
      <alignment horizontal="center" vertical="center"/>
    </xf>
    <xf numFmtId="49" fontId="3" fillId="0" borderId="24" xfId="0" applyNumberFormat="1" applyFont="1" applyFill="1" applyBorder="1" applyAlignment="1">
      <alignment horizontal="center" vertical="center"/>
    </xf>
    <xf numFmtId="49" fontId="3" fillId="0" borderId="30" xfId="0" applyNumberFormat="1" applyFont="1" applyFill="1" applyBorder="1" applyAlignment="1">
      <alignment horizontal="distributed" vertical="center"/>
    </xf>
    <xf numFmtId="3" fontId="10" fillId="0" borderId="32" xfId="0" applyFont="1" applyFill="1" applyBorder="1" applyAlignment="1">
      <alignment horizontal="center" vertical="center" justifyLastLine="1"/>
    </xf>
    <xf numFmtId="49" fontId="9" fillId="0" borderId="2" xfId="0" applyNumberFormat="1" applyFont="1" applyFill="1" applyBorder="1" applyAlignment="1">
      <alignment vertical="center"/>
    </xf>
    <xf numFmtId="49" fontId="10" fillId="0" borderId="29" xfId="1" applyNumberFormat="1" applyFont="1" applyFill="1" applyBorder="1" applyAlignment="1">
      <alignment horizontal="distributed" vertical="center"/>
    </xf>
    <xf numFmtId="49" fontId="10" fillId="0" borderId="23" xfId="1" applyNumberFormat="1" applyFont="1" applyFill="1" applyBorder="1" applyAlignment="1">
      <alignment horizontal="distributed" vertical="center"/>
    </xf>
    <xf numFmtId="49" fontId="10" fillId="0" borderId="0" xfId="1" applyNumberFormat="1" applyFont="1" applyFill="1" applyBorder="1" applyAlignment="1">
      <alignment horizontal="center" vertical="center"/>
    </xf>
    <xf numFmtId="49" fontId="3" fillId="0" borderId="23" xfId="0" applyNumberFormat="1" applyFont="1" applyFill="1" applyBorder="1" applyAlignment="1">
      <alignment horizontal="distributed" vertical="center"/>
    </xf>
    <xf numFmtId="49" fontId="3" fillId="0" borderId="33" xfId="0" applyNumberFormat="1" applyFont="1" applyFill="1" applyBorder="1" applyAlignment="1">
      <alignment horizontal="distributed" vertical="center"/>
    </xf>
    <xf numFmtId="49" fontId="3" fillId="0" borderId="34" xfId="0" applyNumberFormat="1" applyFont="1" applyFill="1" applyBorder="1" applyAlignment="1">
      <alignment horizontal="distributed" vertical="center"/>
    </xf>
    <xf numFmtId="49" fontId="3" fillId="0" borderId="35" xfId="0" applyNumberFormat="1" applyFont="1" applyFill="1" applyBorder="1" applyAlignment="1">
      <alignment horizontal="distributed" vertical="center"/>
    </xf>
    <xf numFmtId="49" fontId="3" fillId="0" borderId="31" xfId="3" applyNumberFormat="1" applyFont="1" applyFill="1" applyBorder="1" applyAlignment="1">
      <alignment horizontal="distributed" vertical="center"/>
    </xf>
    <xf numFmtId="49" fontId="3" fillId="0" borderId="27" xfId="3" applyNumberFormat="1" applyFont="1" applyFill="1" applyBorder="1" applyAlignment="1">
      <alignment horizontal="distributed" vertical="center"/>
    </xf>
    <xf numFmtId="49" fontId="9" fillId="0" borderId="9" xfId="0" applyNumberFormat="1" applyFont="1" applyFill="1" applyBorder="1" applyAlignment="1">
      <alignment horizontal="right" vertical="center"/>
    </xf>
    <xf numFmtId="49" fontId="10" fillId="0" borderId="8" xfId="4" applyNumberFormat="1" applyFont="1" applyFill="1" applyBorder="1" applyAlignment="1">
      <alignment horizontal="right" vertical="center"/>
    </xf>
    <xf numFmtId="49" fontId="10" fillId="0" borderId="25" xfId="0" applyNumberFormat="1" applyFont="1" applyFill="1" applyBorder="1" applyAlignment="1">
      <alignment horizontal="right" vertical="center"/>
    </xf>
    <xf numFmtId="3" fontId="10" fillId="0" borderId="5" xfId="0" applyFont="1" applyFill="1" applyBorder="1" applyAlignment="1">
      <alignment horizontal="center" vertical="center" justifyLastLine="1"/>
    </xf>
    <xf numFmtId="182" fontId="10" fillId="0" borderId="2" xfId="0" applyNumberFormat="1" applyFont="1" applyFill="1" applyBorder="1" applyAlignment="1">
      <alignment vertical="center"/>
    </xf>
    <xf numFmtId="182" fontId="10" fillId="0" borderId="7" xfId="1" applyNumberFormat="1" applyFont="1" applyFill="1" applyBorder="1" applyAlignment="1">
      <alignment vertical="center"/>
    </xf>
    <xf numFmtId="182" fontId="3" fillId="0" borderId="0" xfId="0" applyNumberFormat="1" applyFont="1" applyFill="1" applyBorder="1" applyAlignment="1">
      <alignment vertical="center"/>
    </xf>
    <xf numFmtId="182" fontId="3" fillId="0" borderId="1" xfId="0" applyNumberFormat="1" applyFont="1" applyFill="1" applyBorder="1" applyAlignment="1">
      <alignment vertical="center"/>
    </xf>
    <xf numFmtId="49" fontId="10" fillId="0" borderId="35" xfId="1" applyNumberFormat="1" applyFont="1" applyFill="1" applyBorder="1" applyAlignment="1">
      <alignment horizontal="center" vertical="center"/>
    </xf>
    <xf numFmtId="49" fontId="10" fillId="0" borderId="41" xfId="1" applyNumberFormat="1" applyFont="1" applyFill="1" applyBorder="1" applyAlignment="1">
      <alignment horizontal="center" vertical="center"/>
    </xf>
    <xf numFmtId="182" fontId="10" fillId="0" borderId="19" xfId="2" applyNumberFormat="1" applyFont="1" applyFill="1" applyBorder="1" applyAlignment="1">
      <alignment vertical="center"/>
    </xf>
    <xf numFmtId="182" fontId="10" fillId="0" borderId="32"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51" xfId="11" applyNumberFormat="1" applyFont="1" applyFill="1" applyBorder="1" applyAlignment="1">
      <alignment horizontal="distributed" vertical="center"/>
    </xf>
    <xf numFmtId="49" fontId="3" fillId="0" borderId="53" xfId="11" applyNumberFormat="1" applyFont="1" applyFill="1" applyBorder="1" applyAlignment="1">
      <alignment horizontal="distributed" vertical="center"/>
    </xf>
    <xf numFmtId="49" fontId="3" fillId="0" borderId="11" xfId="11" applyNumberFormat="1" applyFont="1" applyFill="1" applyBorder="1" applyAlignment="1">
      <alignment horizontal="distributed" vertical="center"/>
    </xf>
    <xf numFmtId="49" fontId="3" fillId="0" borderId="0" xfId="0" applyNumberFormat="1" applyFont="1" applyFill="1" applyBorder="1" applyAlignment="1">
      <alignment horizontal="distributed" vertical="center"/>
    </xf>
    <xf numFmtId="49" fontId="3" fillId="0" borderId="3" xfId="0" applyNumberFormat="1" applyFont="1" applyFill="1" applyBorder="1" applyAlignment="1">
      <alignment horizontal="distributed" vertical="center"/>
    </xf>
    <xf numFmtId="49" fontId="3" fillId="0" borderId="61" xfId="11" applyNumberFormat="1" applyFont="1" applyFill="1" applyBorder="1" applyAlignment="1">
      <alignment horizontal="center" vertical="center"/>
    </xf>
    <xf numFmtId="49" fontId="3" fillId="0" borderId="35" xfId="3" applyNumberFormat="1" applyFont="1" applyFill="1" applyBorder="1" applyAlignment="1">
      <alignment horizontal="center" vertical="center"/>
    </xf>
    <xf numFmtId="49" fontId="3" fillId="0" borderId="23" xfId="10" applyNumberFormat="1" applyFont="1" applyFill="1" applyBorder="1" applyAlignment="1">
      <alignment horizontal="center" vertical="center"/>
    </xf>
    <xf numFmtId="49" fontId="3" fillId="0" borderId="37" xfId="0" applyNumberFormat="1" applyFont="1" applyFill="1" applyBorder="1" applyAlignment="1">
      <alignment horizontal="distributed" vertical="center"/>
    </xf>
    <xf numFmtId="49" fontId="3" fillId="0" borderId="37" xfId="3"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3" fontId="3" fillId="0" borderId="2" xfId="10" quotePrefix="1" applyFont="1" applyFill="1" applyBorder="1" applyAlignment="1">
      <alignment horizontal="center" vertical="center"/>
    </xf>
    <xf numFmtId="3" fontId="3" fillId="0" borderId="14" xfId="10" quotePrefix="1" applyFont="1" applyFill="1" applyBorder="1" applyAlignment="1">
      <alignment horizontal="center" vertical="center"/>
    </xf>
    <xf numFmtId="3" fontId="3" fillId="0" borderId="5" xfId="10" quotePrefix="1" applyFont="1" applyFill="1" applyBorder="1" applyAlignment="1">
      <alignment horizontal="center" vertical="center"/>
    </xf>
    <xf numFmtId="3" fontId="3" fillId="0" borderId="6" xfId="10" quotePrefix="1" applyFont="1" applyFill="1" applyBorder="1" applyAlignment="1">
      <alignment horizontal="center" vertical="center"/>
    </xf>
    <xf numFmtId="3" fontId="3" fillId="0" borderId="5" xfId="10" applyFont="1" applyFill="1" applyBorder="1" applyAlignment="1">
      <alignment horizontal="center" vertical="center"/>
    </xf>
    <xf numFmtId="3" fontId="3" fillId="0" borderId="14" xfId="10" applyFont="1" applyFill="1" applyBorder="1" applyAlignment="1">
      <alignment horizontal="center" vertical="center"/>
    </xf>
    <xf numFmtId="182" fontId="10" fillId="0" borderId="41" xfId="2" applyNumberFormat="1" applyFont="1" applyFill="1" applyBorder="1" applyAlignment="1">
      <alignment horizontal="distributed" vertical="center"/>
    </xf>
    <xf numFmtId="182" fontId="10" fillId="0" borderId="35" xfId="1" applyNumberFormat="1" applyFont="1" applyFill="1" applyBorder="1" applyAlignment="1">
      <alignment horizontal="center" vertical="center"/>
    </xf>
    <xf numFmtId="182" fontId="10" fillId="0" borderId="25" xfId="2" applyNumberFormat="1" applyFont="1" applyFill="1" applyBorder="1" applyAlignment="1">
      <alignment horizontal="distributed" vertical="center"/>
    </xf>
    <xf numFmtId="182" fontId="10" fillId="0" borderId="4" xfId="2" applyNumberFormat="1" applyFont="1" applyFill="1" applyBorder="1" applyAlignment="1">
      <alignment vertical="center"/>
    </xf>
    <xf numFmtId="49" fontId="3" fillId="0" borderId="32" xfId="11" applyNumberFormat="1" applyFont="1" applyFill="1" applyBorder="1" applyAlignment="1">
      <alignment horizontal="distributed" vertical="center"/>
    </xf>
    <xf numFmtId="49" fontId="3" fillId="0" borderId="9" xfId="11" applyNumberFormat="1" applyFont="1" applyFill="1" applyBorder="1" applyAlignment="1">
      <alignment horizontal="center" vertical="center"/>
    </xf>
    <xf numFmtId="182" fontId="10" fillId="0" borderId="9" xfId="0" applyNumberFormat="1" applyFont="1" applyFill="1" applyBorder="1" applyAlignment="1">
      <alignment horizontal="center" vertical="center"/>
    </xf>
    <xf numFmtId="182" fontId="9" fillId="0" borderId="2" xfId="2" applyNumberFormat="1" applyFont="1" applyFill="1" applyBorder="1" applyAlignment="1">
      <alignment vertical="center"/>
    </xf>
    <xf numFmtId="182" fontId="102" fillId="0" borderId="0" xfId="0" applyNumberFormat="1" applyFont="1" applyFill="1" applyAlignment="1" applyProtection="1">
      <alignment vertical="center"/>
      <protection locked="0"/>
    </xf>
    <xf numFmtId="182" fontId="102" fillId="0" borderId="0" xfId="0" applyNumberFormat="1" applyFont="1" applyFill="1" applyAlignment="1">
      <alignment vertical="center"/>
    </xf>
    <xf numFmtId="49" fontId="102" fillId="0" borderId="5" xfId="0" quotePrefix="1" applyNumberFormat="1" applyFont="1" applyFill="1" applyBorder="1" applyAlignment="1">
      <alignment horizontal="center" vertical="center"/>
    </xf>
    <xf numFmtId="49" fontId="102" fillId="0" borderId="2" xfId="0" quotePrefix="1" applyNumberFormat="1" applyFont="1" applyFill="1" applyBorder="1" applyAlignment="1">
      <alignment horizontal="center" vertical="center"/>
    </xf>
    <xf numFmtId="49" fontId="102" fillId="0" borderId="4" xfId="0" quotePrefix="1" applyNumberFormat="1" applyFont="1" applyFill="1" applyBorder="1" applyAlignment="1">
      <alignment horizontal="center" vertical="center"/>
    </xf>
    <xf numFmtId="182" fontId="66" fillId="0" borderId="0" xfId="0" applyNumberFormat="1" applyFont="1" applyFill="1" applyAlignment="1" applyProtection="1">
      <alignment vertical="center"/>
      <protection locked="0"/>
    </xf>
    <xf numFmtId="182" fontId="66" fillId="0" borderId="0" xfId="0" applyNumberFormat="1" applyFont="1" applyFill="1" applyBorder="1" applyAlignment="1">
      <alignment vertical="center"/>
    </xf>
    <xf numFmtId="49" fontId="103" fillId="0" borderId="37" xfId="1" applyNumberFormat="1" applyFont="1" applyFill="1" applyBorder="1" applyAlignment="1">
      <alignment horizontal="center" vertical="center"/>
    </xf>
    <xf numFmtId="182" fontId="66" fillId="0" borderId="0" xfId="0" applyNumberFormat="1" applyFont="1" applyFill="1" applyAlignment="1">
      <alignment horizontal="right" vertical="center"/>
    </xf>
    <xf numFmtId="182" fontId="88" fillId="0" borderId="0" xfId="2" applyNumberFormat="1" applyFont="1" applyFill="1" applyAlignment="1">
      <alignment horizontal="right" vertical="center"/>
    </xf>
    <xf numFmtId="182" fontId="97" fillId="0" borderId="5" xfId="2" quotePrefix="1" applyNumberFormat="1" applyFont="1" applyFill="1" applyBorder="1" applyAlignment="1">
      <alignment vertical="center"/>
    </xf>
    <xf numFmtId="182" fontId="96" fillId="0" borderId="5" xfId="0" applyNumberFormat="1" applyFont="1" applyFill="1" applyBorder="1" applyAlignment="1" applyProtection="1">
      <alignment horizontal="distributed" vertical="center"/>
      <protection locked="0"/>
    </xf>
    <xf numFmtId="182" fontId="96" fillId="0" borderId="32" xfId="0" applyNumberFormat="1" applyFont="1" applyFill="1" applyBorder="1" applyAlignment="1" applyProtection="1">
      <alignment horizontal="distributed" vertical="center"/>
      <protection locked="0"/>
    </xf>
    <xf numFmtId="182" fontId="88" fillId="0" borderId="5" xfId="2" quotePrefix="1" applyNumberFormat="1" applyFont="1" applyFill="1" applyBorder="1" applyAlignment="1">
      <alignment vertical="center"/>
    </xf>
    <xf numFmtId="182" fontId="69" fillId="0" borderId="4" xfId="0" applyNumberFormat="1" applyFont="1" applyFill="1" applyBorder="1" applyAlignment="1">
      <alignment horizontal="distributed" vertical="center" wrapText="1"/>
    </xf>
    <xf numFmtId="182" fontId="66" fillId="0" borderId="5" xfId="0" applyNumberFormat="1" applyFont="1" applyFill="1" applyBorder="1" applyAlignment="1" applyProtection="1">
      <alignment horizontal="distributed" vertical="center"/>
      <protection locked="0"/>
    </xf>
    <xf numFmtId="182" fontId="66" fillId="0" borderId="32" xfId="0" applyNumberFormat="1" applyFont="1" applyFill="1" applyBorder="1" applyAlignment="1" applyProtection="1">
      <alignment horizontal="distributed" vertical="center" wrapText="1"/>
      <protection locked="0"/>
    </xf>
    <xf numFmtId="182" fontId="66" fillId="0" borderId="4" xfId="0" applyNumberFormat="1" applyFont="1" applyFill="1" applyBorder="1" applyAlignment="1">
      <alignment horizontal="distributed" vertical="center" wrapText="1"/>
    </xf>
    <xf numFmtId="182" fontId="66" fillId="0" borderId="0" xfId="0" applyNumberFormat="1" applyFont="1" applyFill="1" applyAlignment="1">
      <alignment vertical="center"/>
    </xf>
    <xf numFmtId="49" fontId="102" fillId="0" borderId="7" xfId="0" applyNumberFormat="1" applyFont="1" applyFill="1" applyBorder="1" applyAlignment="1">
      <alignment horizontal="center" vertical="center"/>
    </xf>
    <xf numFmtId="49" fontId="102" fillId="0" borderId="2" xfId="0" applyNumberFormat="1" applyFont="1" applyFill="1" applyBorder="1" applyAlignment="1">
      <alignment horizontal="center" vertical="center"/>
    </xf>
    <xf numFmtId="49" fontId="102" fillId="0" borderId="4" xfId="0" applyNumberFormat="1" applyFont="1" applyFill="1" applyBorder="1" applyAlignment="1">
      <alignment horizontal="center" vertical="center"/>
    </xf>
    <xf numFmtId="182" fontId="66" fillId="0" borderId="7" xfId="10" applyNumberFormat="1" applyFont="1" applyFill="1" applyBorder="1" applyAlignment="1">
      <alignment horizontal="center" vertical="center"/>
    </xf>
    <xf numFmtId="182" fontId="66" fillId="0" borderId="14" xfId="10" applyNumberFormat="1" applyFont="1" applyFill="1" applyBorder="1" applyAlignment="1">
      <alignment horizontal="center" vertical="center"/>
    </xf>
    <xf numFmtId="182" fontId="3" fillId="0" borderId="6" xfId="10" quotePrefix="1" applyNumberFormat="1" applyFont="1" applyFill="1" applyBorder="1" applyAlignment="1">
      <alignment horizontal="center" vertical="center"/>
    </xf>
    <xf numFmtId="3" fontId="66" fillId="0" borderId="0" xfId="10" applyNumberFormat="1" applyFont="1" applyFill="1" applyAlignment="1">
      <alignment horizontal="center" vertical="center"/>
    </xf>
    <xf numFmtId="3" fontId="102" fillId="0" borderId="7" xfId="10" applyFont="1" applyFill="1" applyBorder="1" applyAlignment="1">
      <alignment horizontal="center" vertical="center"/>
    </xf>
    <xf numFmtId="3" fontId="97" fillId="0" borderId="32" xfId="0" applyNumberFormat="1" applyFont="1" applyFill="1" applyBorder="1" applyAlignment="1">
      <alignment horizontal="center" vertical="center"/>
    </xf>
    <xf numFmtId="182" fontId="106" fillId="0" borderId="0" xfId="7" applyNumberFormat="1" applyFont="1" applyFill="1" applyAlignment="1" applyProtection="1">
      <alignment vertical="center"/>
      <protection locked="0"/>
    </xf>
    <xf numFmtId="49" fontId="102" fillId="0" borderId="0" xfId="0" applyNumberFormat="1" applyFont="1" applyFill="1" applyBorder="1" applyAlignment="1">
      <alignment horizontal="center" vertical="center"/>
    </xf>
    <xf numFmtId="49" fontId="102" fillId="0" borderId="30" xfId="0" applyNumberFormat="1" applyFont="1" applyFill="1" applyBorder="1" applyAlignment="1">
      <alignment horizontal="distributed" vertical="center"/>
    </xf>
    <xf numFmtId="49" fontId="102" fillId="0" borderId="0" xfId="0" applyNumberFormat="1" applyFont="1" applyFill="1" applyBorder="1" applyAlignment="1">
      <alignment horizontal="distributed" vertical="center"/>
    </xf>
    <xf numFmtId="49" fontId="102" fillId="0" borderId="9" xfId="11" applyNumberFormat="1" applyFont="1" applyFill="1" applyBorder="1" applyAlignment="1">
      <alignment horizontal="center" vertical="center"/>
    </xf>
    <xf numFmtId="49" fontId="102" fillId="0" borderId="62" xfId="11" applyNumberFormat="1" applyFont="1" applyFill="1" applyBorder="1" applyAlignment="1">
      <alignment horizontal="center" vertical="center"/>
    </xf>
    <xf numFmtId="49" fontId="102" fillId="0" borderId="21" xfId="11" applyNumberFormat="1" applyFont="1" applyFill="1" applyBorder="1" applyAlignment="1">
      <alignment horizontal="center" vertical="center"/>
    </xf>
    <xf numFmtId="49" fontId="102" fillId="0" borderId="23" xfId="0" applyNumberFormat="1" applyFont="1" applyFill="1" applyBorder="1" applyAlignment="1">
      <alignment horizontal="distributed" vertical="center"/>
    </xf>
    <xf numFmtId="49" fontId="102" fillId="0" borderId="59" xfId="11" applyNumberFormat="1" applyFont="1" applyFill="1" applyBorder="1" applyAlignment="1">
      <alignment horizontal="distributed" vertical="center"/>
    </xf>
    <xf numFmtId="49" fontId="102" fillId="0" borderId="61" xfId="11" applyNumberFormat="1" applyFont="1" applyFill="1" applyBorder="1" applyAlignment="1">
      <alignment horizontal="center" vertical="center"/>
    </xf>
    <xf numFmtId="49" fontId="102" fillId="0" borderId="19" xfId="0" applyNumberFormat="1" applyFont="1" applyFill="1" applyBorder="1" applyAlignment="1">
      <alignment horizontal="center" vertical="center"/>
    </xf>
    <xf numFmtId="49" fontId="102" fillId="0" borderId="6" xfId="11" applyNumberFormat="1" applyFont="1" applyFill="1" applyBorder="1" applyAlignment="1">
      <alignment horizontal="center" vertical="center"/>
    </xf>
    <xf numFmtId="49" fontId="102" fillId="0" borderId="14" xfId="11" applyNumberFormat="1" applyFont="1" applyFill="1" applyBorder="1" applyAlignment="1">
      <alignment horizontal="center" vertical="center"/>
    </xf>
    <xf numFmtId="49" fontId="107" fillId="0" borderId="61" xfId="0" applyNumberFormat="1" applyFont="1" applyFill="1" applyBorder="1" applyAlignment="1" applyProtection="1">
      <alignment horizontal="center" vertical="center"/>
      <protection locked="0"/>
    </xf>
    <xf numFmtId="49" fontId="102" fillId="0" borderId="0" xfId="0" applyNumberFormat="1" applyFont="1" applyFill="1" applyBorder="1" applyAlignment="1">
      <alignment vertical="center"/>
    </xf>
    <xf numFmtId="49" fontId="6" fillId="0" borderId="4" xfId="0" applyNumberFormat="1" applyFont="1" applyFill="1" applyBorder="1" applyAlignment="1" applyProtection="1">
      <alignment horizontal="distributed" vertical="center" justifyLastLine="1"/>
      <protection locked="0"/>
    </xf>
    <xf numFmtId="49" fontId="6" fillId="0" borderId="10" xfId="0" applyNumberFormat="1" applyFont="1" applyFill="1" applyBorder="1" applyAlignment="1" applyProtection="1">
      <alignment horizontal="distributed" vertical="center" justifyLastLine="1"/>
      <protection locked="0"/>
    </xf>
    <xf numFmtId="49" fontId="6" fillId="0" borderId="24" xfId="0" applyNumberFormat="1" applyFont="1" applyFill="1" applyBorder="1" applyAlignment="1" applyProtection="1">
      <alignment horizontal="distributed" vertical="center" justifyLastLine="1"/>
      <protection locked="0"/>
    </xf>
    <xf numFmtId="49" fontId="9" fillId="0" borderId="2" xfId="0" applyNumberFormat="1" applyFont="1" applyFill="1" applyBorder="1" applyAlignment="1">
      <alignment vertical="center"/>
    </xf>
    <xf numFmtId="49" fontId="12" fillId="0" borderId="8" xfId="0" applyNumberFormat="1" applyFont="1" applyFill="1" applyBorder="1" applyAlignment="1" applyProtection="1">
      <alignment vertical="center"/>
      <protection locked="0"/>
    </xf>
    <xf numFmtId="3" fontId="10" fillId="0" borderId="32" xfId="0" applyFont="1" applyFill="1" applyBorder="1" applyAlignment="1">
      <alignment horizontal="center" vertical="center" justifyLastLine="1"/>
    </xf>
    <xf numFmtId="3" fontId="10" fillId="0" borderId="4" xfId="0" applyFont="1" applyFill="1" applyBorder="1" applyAlignment="1">
      <alignment horizontal="center" vertical="center" justifyLastLine="1"/>
    </xf>
    <xf numFmtId="3" fontId="10" fillId="0" borderId="10" xfId="0" applyFont="1" applyFill="1" applyBorder="1" applyAlignment="1">
      <alignment horizontal="center" vertical="center" justifyLastLine="1"/>
    </xf>
    <xf numFmtId="3" fontId="10" fillId="0" borderId="24" xfId="0" applyFont="1" applyFill="1" applyBorder="1" applyAlignment="1">
      <alignment horizontal="center" vertical="center" justifyLastLine="1"/>
    </xf>
    <xf numFmtId="49" fontId="3" fillId="0" borderId="10" xfId="0" applyNumberFormat="1" applyFont="1" applyFill="1" applyBorder="1" applyAlignment="1">
      <alignment horizontal="distributed" vertical="center"/>
    </xf>
    <xf numFmtId="49" fontId="3" fillId="0" borderId="24" xfId="0" applyNumberFormat="1" applyFont="1" applyFill="1" applyBorder="1" applyAlignment="1">
      <alignment horizontal="distributed" vertical="center"/>
    </xf>
    <xf numFmtId="49" fontId="3" fillId="0" borderId="15" xfId="0" applyNumberFormat="1" applyFont="1" applyFill="1" applyBorder="1" applyAlignment="1">
      <alignment horizontal="distributed" vertical="center"/>
    </xf>
    <xf numFmtId="49" fontId="3" fillId="0" borderId="8" xfId="0" applyNumberFormat="1" applyFont="1" applyFill="1" applyBorder="1" applyAlignment="1">
      <alignment horizontal="distributed" vertical="center"/>
    </xf>
    <xf numFmtId="49" fontId="3" fillId="0" borderId="25" xfId="0" applyNumberFormat="1" applyFont="1" applyFill="1" applyBorder="1" applyAlignment="1">
      <alignment horizontal="distributed" vertical="center"/>
    </xf>
    <xf numFmtId="49" fontId="3" fillId="0" borderId="16" xfId="0" applyNumberFormat="1" applyFont="1" applyFill="1" applyBorder="1" applyAlignment="1">
      <alignment horizontal="distributed" vertical="center"/>
    </xf>
    <xf numFmtId="49" fontId="3" fillId="0" borderId="10" xfId="0" applyNumberFormat="1" applyFont="1" applyFill="1" applyBorder="1" applyAlignment="1" applyProtection="1">
      <alignment horizontal="distributed" vertical="center"/>
      <protection locked="0"/>
    </xf>
    <xf numFmtId="49" fontId="3" fillId="0" borderId="24" xfId="0" applyNumberFormat="1" applyFont="1" applyFill="1" applyBorder="1" applyAlignment="1" applyProtection="1">
      <alignment horizontal="distributed" vertical="center"/>
      <protection locked="0"/>
    </xf>
    <xf numFmtId="49" fontId="3" fillId="0" borderId="8" xfId="0" applyNumberFormat="1" applyFont="1" applyFill="1" applyBorder="1" applyAlignment="1" applyProtection="1">
      <alignment horizontal="distributed" vertical="center"/>
      <protection locked="0"/>
    </xf>
    <xf numFmtId="49" fontId="3" fillId="0" borderId="25" xfId="0" applyNumberFormat="1" applyFont="1" applyFill="1" applyBorder="1" applyAlignment="1" applyProtection="1">
      <alignment horizontal="distributed" vertical="center"/>
      <protection locked="0"/>
    </xf>
    <xf numFmtId="49" fontId="3" fillId="0" borderId="4" xfId="0" applyNumberFormat="1" applyFont="1" applyFill="1" applyBorder="1" applyAlignment="1">
      <alignment horizontal="distributed" vertical="center"/>
    </xf>
    <xf numFmtId="3" fontId="0" fillId="0" borderId="24" xfId="0" applyBorder="1" applyAlignment="1">
      <alignment horizontal="distributed" vertical="center"/>
    </xf>
    <xf numFmtId="49" fontId="3" fillId="0" borderId="2" xfId="0" applyNumberFormat="1" applyFont="1" applyFill="1" applyBorder="1" applyAlignment="1">
      <alignment horizontal="distributed" vertical="center"/>
    </xf>
    <xf numFmtId="3" fontId="0" fillId="0" borderId="25" xfId="0" applyBorder="1" applyAlignment="1">
      <alignment horizontal="distributed" vertical="center"/>
    </xf>
    <xf numFmtId="49" fontId="77" fillId="0" borderId="4" xfId="0" applyNumberFormat="1" applyFont="1" applyFill="1" applyBorder="1" applyAlignment="1">
      <alignment horizontal="distributed" vertical="center"/>
    </xf>
    <xf numFmtId="3" fontId="77" fillId="0" borderId="24" xfId="0" applyFont="1" applyBorder="1" applyAlignment="1">
      <alignment horizontal="distributed" vertical="center"/>
    </xf>
    <xf numFmtId="49" fontId="77" fillId="0" borderId="2" xfId="0" applyNumberFormat="1" applyFont="1" applyFill="1" applyBorder="1" applyAlignment="1">
      <alignment horizontal="distributed" vertical="center"/>
    </xf>
    <xf numFmtId="3" fontId="77" fillId="0" borderId="25" xfId="0" applyFont="1" applyBorder="1" applyAlignment="1">
      <alignment horizontal="distributed" vertical="center"/>
    </xf>
    <xf numFmtId="49" fontId="77" fillId="0" borderId="10" xfId="0" applyNumberFormat="1" applyFont="1" applyFill="1" applyBorder="1" applyAlignment="1">
      <alignment horizontal="distributed" vertical="center"/>
    </xf>
    <xf numFmtId="49" fontId="77" fillId="0" borderId="24" xfId="0" applyNumberFormat="1" applyFont="1" applyFill="1" applyBorder="1" applyAlignment="1">
      <alignment horizontal="distributed" vertical="center"/>
    </xf>
    <xf numFmtId="49" fontId="3" fillId="0" borderId="28" xfId="0" applyNumberFormat="1" applyFont="1" applyFill="1" applyBorder="1" applyAlignment="1">
      <alignment horizontal="distributed" vertical="center"/>
    </xf>
    <xf numFmtId="49" fontId="3" fillId="0" borderId="29" xfId="0" applyNumberFormat="1" applyFont="1" applyFill="1" applyBorder="1" applyAlignment="1">
      <alignment horizontal="distributed" vertical="center"/>
    </xf>
    <xf numFmtId="49" fontId="5" fillId="0" borderId="29" xfId="0" applyNumberFormat="1" applyFont="1" applyFill="1" applyBorder="1" applyAlignment="1" applyProtection="1">
      <alignment horizontal="distributed" vertical="center"/>
      <protection locked="0"/>
    </xf>
    <xf numFmtId="49" fontId="3" fillId="0" borderId="30" xfId="0" applyNumberFormat="1" applyFont="1" applyFill="1" applyBorder="1" applyAlignment="1">
      <alignment horizontal="distributed" vertical="center"/>
    </xf>
    <xf numFmtId="49" fontId="5" fillId="0" borderId="30" xfId="0" applyNumberFormat="1" applyFont="1" applyFill="1" applyBorder="1" applyAlignment="1" applyProtection="1">
      <alignment horizontal="distributed" vertical="center"/>
      <protection locked="0"/>
    </xf>
    <xf numFmtId="49" fontId="3" fillId="0" borderId="10" xfId="0" applyNumberFormat="1" applyFont="1" applyFill="1" applyBorder="1" applyAlignment="1">
      <alignment horizontal="center" vertical="center"/>
    </xf>
    <xf numFmtId="49" fontId="3" fillId="0" borderId="24" xfId="0" applyNumberFormat="1" applyFont="1" applyFill="1" applyBorder="1" applyAlignment="1">
      <alignment horizontal="center" vertical="center"/>
    </xf>
    <xf numFmtId="49" fontId="3" fillId="0" borderId="2" xfId="0" applyNumberFormat="1" applyFont="1" applyFill="1" applyBorder="1" applyAlignment="1">
      <alignment horizontal="distributed" vertical="center" justifyLastLine="1"/>
    </xf>
    <xf numFmtId="49" fontId="3" fillId="0" borderId="25" xfId="0" applyNumberFormat="1" applyFont="1" applyFill="1" applyBorder="1" applyAlignment="1">
      <alignment horizontal="distributed" vertical="center" justifyLastLine="1"/>
    </xf>
    <xf numFmtId="49" fontId="3" fillId="0" borderId="7" xfId="0" applyNumberFormat="1" applyFont="1" applyFill="1" applyBorder="1" applyAlignment="1">
      <alignment horizontal="distributed" vertical="center" wrapText="1"/>
    </xf>
    <xf numFmtId="49" fontId="3" fillId="0" borderId="0" xfId="0" applyNumberFormat="1" applyFont="1" applyFill="1" applyBorder="1" applyAlignment="1">
      <alignment horizontal="distributed" vertical="center" wrapText="1"/>
    </xf>
    <xf numFmtId="49" fontId="3" fillId="0" borderId="1" xfId="0" applyNumberFormat="1" applyFont="1" applyFill="1" applyBorder="1" applyAlignment="1">
      <alignment horizontal="distributed" vertical="center" wrapText="1"/>
    </xf>
    <xf numFmtId="49" fontId="3" fillId="0" borderId="4" xfId="0" applyNumberFormat="1" applyFont="1" applyFill="1" applyBorder="1" applyAlignment="1" applyProtection="1">
      <alignment horizontal="distributed" vertical="center"/>
      <protection locked="0"/>
    </xf>
    <xf numFmtId="49" fontId="3" fillId="0" borderId="7" xfId="0" applyNumberFormat="1" applyFont="1" applyFill="1" applyBorder="1" applyAlignment="1">
      <alignment horizontal="distributed" vertical="center"/>
    </xf>
    <xf numFmtId="49" fontId="5" fillId="0" borderId="0" xfId="0" applyNumberFormat="1" applyFont="1" applyFill="1" applyAlignment="1" applyProtection="1">
      <alignment horizontal="distributed" vertical="center"/>
      <protection locked="0"/>
    </xf>
    <xf numFmtId="49" fontId="5" fillId="0" borderId="1" xfId="0" applyNumberFormat="1" applyFont="1" applyFill="1" applyBorder="1" applyAlignment="1" applyProtection="1">
      <alignment horizontal="distributed" vertical="center"/>
      <protection locked="0"/>
    </xf>
    <xf numFmtId="49" fontId="3" fillId="0" borderId="4" xfId="0" applyNumberFormat="1" applyFont="1" applyFill="1" applyBorder="1" applyAlignment="1">
      <alignment vertical="center" wrapText="1"/>
    </xf>
    <xf numFmtId="49" fontId="3" fillId="0" borderId="10" xfId="0" applyNumberFormat="1" applyFont="1" applyFill="1" applyBorder="1" applyAlignment="1">
      <alignment vertical="center" wrapText="1"/>
    </xf>
    <xf numFmtId="49" fontId="3" fillId="0" borderId="24" xfId="0" applyNumberFormat="1" applyFont="1" applyFill="1" applyBorder="1" applyAlignment="1">
      <alignment vertical="center" wrapText="1"/>
    </xf>
    <xf numFmtId="182" fontId="10" fillId="0" borderId="32" xfId="0" applyNumberFormat="1" applyFont="1" applyFill="1" applyBorder="1" applyAlignment="1" applyProtection="1">
      <alignment horizontal="center" vertical="center"/>
      <protection locked="0"/>
    </xf>
    <xf numFmtId="49" fontId="3" fillId="0" borderId="2" xfId="0" quotePrefix="1" applyNumberFormat="1" applyFont="1" applyFill="1" applyBorder="1" applyAlignment="1">
      <alignment horizontal="right" vertical="center"/>
    </xf>
    <xf numFmtId="49" fontId="5" fillId="0" borderId="3" xfId="0" applyNumberFormat="1" applyFont="1" applyFill="1" applyBorder="1" applyAlignment="1" applyProtection="1">
      <alignment vertical="center"/>
      <protection locked="0"/>
    </xf>
    <xf numFmtId="49" fontId="3" fillId="0" borderId="11" xfId="0" applyNumberFormat="1" applyFont="1" applyFill="1" applyBorder="1" applyAlignment="1">
      <alignment vertical="center"/>
    </xf>
    <xf numFmtId="49" fontId="5" fillId="0" borderId="12" xfId="0" applyNumberFormat="1" applyFont="1" applyFill="1" applyBorder="1" applyAlignment="1" applyProtection="1">
      <alignment vertical="center"/>
      <protection locked="0"/>
    </xf>
    <xf numFmtId="49" fontId="3" fillId="0" borderId="2" xfId="0" applyNumberFormat="1" applyFont="1" applyFill="1" applyBorder="1" applyAlignment="1">
      <alignment vertical="center"/>
    </xf>
    <xf numFmtId="49" fontId="3" fillId="0" borderId="11" xfId="0" applyNumberFormat="1" applyFont="1" applyFill="1" applyBorder="1" applyAlignment="1">
      <alignment horizontal="center" vertical="center"/>
    </xf>
    <xf numFmtId="49" fontId="3" fillId="0" borderId="15" xfId="0" applyNumberFormat="1" applyFont="1" applyFill="1" applyBorder="1" applyAlignment="1">
      <alignment horizontal="distributed" vertical="center" wrapText="1"/>
    </xf>
    <xf numFmtId="3" fontId="0" fillId="0" borderId="25" xfId="0" applyBorder="1" applyAlignment="1">
      <alignment horizontal="distributed" vertical="center" wrapText="1"/>
    </xf>
    <xf numFmtId="3" fontId="0" fillId="0" borderId="17" xfId="0" applyBorder="1" applyAlignment="1">
      <alignment horizontal="distributed" vertical="center" wrapText="1"/>
    </xf>
    <xf numFmtId="3" fontId="0" fillId="0" borderId="26" xfId="0" applyBorder="1" applyAlignment="1">
      <alignment horizontal="distributed" vertical="center" wrapText="1"/>
    </xf>
    <xf numFmtId="49" fontId="77" fillId="0" borderId="19" xfId="0" applyNumberFormat="1" applyFont="1" applyFill="1" applyBorder="1" applyAlignment="1">
      <alignment horizontal="left" vertical="center" wrapText="1"/>
    </xf>
    <xf numFmtId="3" fontId="77" fillId="0" borderId="27" xfId="0" applyFont="1" applyBorder="1" applyAlignment="1">
      <alignment horizontal="left" vertical="center" wrapText="1"/>
    </xf>
    <xf numFmtId="3" fontId="77" fillId="0" borderId="20" xfId="0" applyFont="1" applyBorder="1" applyAlignment="1">
      <alignment horizontal="left" vertical="center" wrapText="1"/>
    </xf>
    <xf numFmtId="3" fontId="77" fillId="0" borderId="1" xfId="0" applyFont="1" applyBorder="1" applyAlignment="1">
      <alignment horizontal="left" vertical="center" wrapText="1"/>
    </xf>
    <xf numFmtId="49" fontId="3" fillId="0" borderId="15" xfId="0" applyNumberFormat="1" applyFont="1" applyFill="1" applyBorder="1" applyAlignment="1">
      <alignment horizontal="center" vertical="center"/>
    </xf>
    <xf numFmtId="49" fontId="3" fillId="0" borderId="17"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49" fontId="3" fillId="0" borderId="0" xfId="0" applyNumberFormat="1" applyFont="1" applyFill="1" applyBorder="1" applyAlignment="1" applyProtection="1">
      <alignment horizontal="distributed" vertical="center"/>
      <protection locked="0"/>
    </xf>
    <xf numFmtId="49" fontId="3" fillId="0" borderId="1" xfId="0" applyNumberFormat="1" applyFont="1" applyFill="1" applyBorder="1" applyAlignment="1" applyProtection="1">
      <alignment horizontal="distributed" vertical="center"/>
      <protection locked="0"/>
    </xf>
    <xf numFmtId="49" fontId="3" fillId="0" borderId="4" xfId="0" applyNumberFormat="1" applyFont="1" applyFill="1" applyBorder="1" applyAlignment="1">
      <alignment horizontal="distributed" vertical="center" justifyLastLine="1"/>
    </xf>
    <xf numFmtId="49" fontId="3" fillId="0" borderId="24" xfId="0" applyNumberFormat="1" applyFont="1" applyFill="1" applyBorder="1" applyAlignment="1">
      <alignment horizontal="distributed" vertical="center" justifyLastLine="1"/>
    </xf>
    <xf numFmtId="49" fontId="17" fillId="0" borderId="4" xfId="0" applyNumberFormat="1" applyFont="1" applyFill="1" applyBorder="1" applyAlignment="1" applyProtection="1">
      <alignment horizontal="distributed" vertical="center" wrapText="1"/>
      <protection locked="0"/>
    </xf>
    <xf numFmtId="49" fontId="21" fillId="0" borderId="24" xfId="0" applyNumberFormat="1" applyFont="1" applyFill="1" applyBorder="1" applyAlignment="1" applyProtection="1">
      <alignment horizontal="distributed" vertical="center" wrapText="1"/>
      <protection locked="0"/>
    </xf>
    <xf numFmtId="49" fontId="18" fillId="0" borderId="4" xfId="0" applyNumberFormat="1" applyFont="1" applyFill="1" applyBorder="1" applyAlignment="1" applyProtection="1">
      <alignment horizontal="distributed" vertical="center"/>
      <protection locked="0"/>
    </xf>
    <xf numFmtId="49" fontId="18" fillId="0" borderId="24" xfId="0" applyNumberFormat="1" applyFont="1" applyFill="1" applyBorder="1" applyAlignment="1" applyProtection="1">
      <alignment horizontal="distributed" vertical="center"/>
      <protection locked="0"/>
    </xf>
    <xf numFmtId="49" fontId="3" fillId="0" borderId="10" xfId="0" quotePrefix="1" applyNumberFormat="1" applyFont="1" applyFill="1" applyBorder="1" applyAlignment="1">
      <alignment horizontal="distributed" vertical="center"/>
    </xf>
    <xf numFmtId="49" fontId="3" fillId="0" borderId="24" xfId="0" quotePrefix="1" applyNumberFormat="1" applyFont="1" applyFill="1" applyBorder="1" applyAlignment="1">
      <alignment horizontal="distributed" vertical="center"/>
    </xf>
    <xf numFmtId="49" fontId="102" fillId="0" borderId="10" xfId="0" applyNumberFormat="1" applyFont="1" applyFill="1" applyBorder="1" applyAlignment="1" applyProtection="1">
      <alignment horizontal="center" vertical="center" wrapText="1"/>
      <protection locked="0"/>
    </xf>
    <xf numFmtId="49" fontId="102" fillId="0" borderId="10" xfId="0" applyNumberFormat="1" applyFont="1" applyFill="1" applyBorder="1" applyAlignment="1" applyProtection="1">
      <alignment horizontal="center" vertical="center"/>
      <protection locked="0"/>
    </xf>
    <xf numFmtId="49" fontId="102" fillId="0" borderId="24" xfId="0" applyNumberFormat="1" applyFont="1" applyFill="1" applyBorder="1" applyAlignment="1" applyProtection="1">
      <alignment horizontal="center" vertical="center"/>
      <protection locked="0"/>
    </xf>
    <xf numFmtId="49" fontId="102" fillId="0" borderId="7" xfId="0" quotePrefix="1" applyNumberFormat="1" applyFont="1" applyFill="1" applyBorder="1" applyAlignment="1">
      <alignment horizontal="center" vertical="center" wrapText="1"/>
    </xf>
    <xf numFmtId="49" fontId="102" fillId="0" borderId="0" xfId="0" quotePrefix="1" applyNumberFormat="1" applyFont="1" applyFill="1" applyBorder="1" applyAlignment="1">
      <alignment horizontal="center" vertical="center"/>
    </xf>
    <xf numFmtId="49" fontId="3" fillId="6" borderId="10" xfId="0" applyNumberFormat="1" applyFont="1" applyFill="1" applyBorder="1" applyAlignment="1" applyProtection="1">
      <alignment horizontal="center" vertical="center"/>
      <protection locked="0"/>
    </xf>
    <xf numFmtId="49" fontId="3" fillId="6" borderId="24" xfId="0" applyNumberFormat="1" applyFont="1" applyFill="1" applyBorder="1" applyAlignment="1" applyProtection="1">
      <alignment horizontal="center" vertical="center"/>
      <protection locked="0"/>
    </xf>
    <xf numFmtId="49" fontId="102" fillId="0" borderId="10" xfId="0" quotePrefix="1" applyNumberFormat="1" applyFont="1" applyFill="1" applyBorder="1" applyAlignment="1">
      <alignment horizontal="center" vertical="center" wrapText="1"/>
    </xf>
    <xf numFmtId="3" fontId="102" fillId="0" borderId="10" xfId="0" applyFont="1" applyBorder="1" applyAlignment="1">
      <alignment horizontal="center" vertical="center"/>
    </xf>
    <xf numFmtId="3" fontId="102" fillId="0" borderId="24" xfId="0" applyFont="1" applyBorder="1" applyAlignment="1">
      <alignment horizontal="center" vertical="center"/>
    </xf>
    <xf numFmtId="49" fontId="102" fillId="0" borderId="4" xfId="0" quotePrefix="1" applyNumberFormat="1" applyFont="1" applyFill="1" applyBorder="1" applyAlignment="1">
      <alignment horizontal="center" vertical="center"/>
    </xf>
    <xf numFmtId="3" fontId="3" fillId="2" borderId="4" xfId="0" applyNumberFormat="1" applyFont="1" applyFill="1" applyBorder="1" applyAlignment="1" applyProtection="1">
      <alignment horizontal="left" vertical="center"/>
      <protection locked="0"/>
    </xf>
    <xf numFmtId="3" fontId="3" fillId="0" borderId="24" xfId="0" applyFont="1" applyBorder="1" applyAlignment="1">
      <alignment horizontal="left" vertical="center"/>
    </xf>
    <xf numFmtId="49" fontId="3" fillId="0" borderId="38" xfId="0" applyNumberFormat="1" applyFont="1" applyFill="1" applyBorder="1" applyAlignment="1">
      <alignment horizontal="distributed" vertical="center" justifyLastLine="1"/>
    </xf>
    <xf numFmtId="49" fontId="3" fillId="0" borderId="39" xfId="0" applyNumberFormat="1" applyFont="1" applyFill="1" applyBorder="1" applyAlignment="1">
      <alignment horizontal="distributed" vertical="center" justifyLastLine="1"/>
    </xf>
    <xf numFmtId="49" fontId="3" fillId="0" borderId="18" xfId="0" applyNumberFormat="1" applyFont="1" applyFill="1" applyBorder="1" applyAlignment="1">
      <alignment horizontal="distributed" vertical="center" justifyLastLine="1"/>
    </xf>
    <xf numFmtId="49" fontId="3" fillId="0" borderId="29" xfId="0" applyNumberFormat="1" applyFont="1" applyFill="1" applyBorder="1" applyAlignment="1">
      <alignment horizontal="distributed" vertical="center" justifyLastLine="1"/>
    </xf>
    <xf numFmtId="49" fontId="3" fillId="0" borderId="21" xfId="0" applyNumberFormat="1" applyFont="1" applyFill="1" applyBorder="1" applyAlignment="1">
      <alignment horizontal="distributed" vertical="center" justifyLastLine="1"/>
    </xf>
    <xf numFmtId="49" fontId="3" fillId="0" borderId="23" xfId="0" applyNumberFormat="1" applyFont="1" applyFill="1" applyBorder="1" applyAlignment="1">
      <alignment horizontal="distributed" vertical="center" justifyLastLine="1"/>
    </xf>
    <xf numFmtId="3" fontId="3" fillId="2" borderId="4" xfId="0" applyNumberFormat="1" applyFont="1" applyFill="1" applyBorder="1" applyAlignment="1" applyProtection="1">
      <alignment horizontal="left" vertical="center" wrapText="1"/>
      <protection locked="0"/>
    </xf>
    <xf numFmtId="49" fontId="5" fillId="0" borderId="0" xfId="0" applyNumberFormat="1" applyFont="1" applyFill="1" applyBorder="1" applyAlignment="1" applyProtection="1">
      <alignment horizontal="distributed" vertical="center"/>
      <protection locked="0"/>
    </xf>
    <xf numFmtId="49" fontId="3" fillId="0" borderId="19" xfId="0" applyNumberFormat="1" applyFont="1" applyFill="1" applyBorder="1" applyAlignment="1">
      <alignment horizontal="distributed" vertical="center" justifyLastLine="1"/>
    </xf>
    <xf numFmtId="49" fontId="3" fillId="0" borderId="30" xfId="0" applyNumberFormat="1" applyFont="1" applyFill="1" applyBorder="1" applyAlignment="1">
      <alignment horizontal="distributed" vertical="center" justifyLastLine="1"/>
    </xf>
    <xf numFmtId="49" fontId="5" fillId="0" borderId="10" xfId="0" applyNumberFormat="1" applyFont="1" applyFill="1" applyBorder="1" applyAlignment="1" applyProtection="1">
      <alignment horizontal="distributed" vertical="center"/>
      <protection locked="0"/>
    </xf>
    <xf numFmtId="49" fontId="18" fillId="0" borderId="2" xfId="0" applyNumberFormat="1" applyFont="1" applyFill="1" applyBorder="1" applyAlignment="1" applyProtection="1">
      <alignment horizontal="distributed" vertical="center" wrapText="1"/>
      <protection locked="0"/>
    </xf>
    <xf numFmtId="49" fontId="19" fillId="0" borderId="25" xfId="0" applyNumberFormat="1" applyFont="1" applyFill="1" applyBorder="1" applyAlignment="1" applyProtection="1">
      <alignment horizontal="distributed" vertical="center" wrapText="1"/>
      <protection locked="0"/>
    </xf>
    <xf numFmtId="49" fontId="19" fillId="0" borderId="3" xfId="0" applyNumberFormat="1" applyFont="1" applyFill="1" applyBorder="1" applyAlignment="1" applyProtection="1">
      <alignment horizontal="distributed" vertical="center" wrapText="1"/>
      <protection locked="0"/>
    </xf>
    <xf numFmtId="49" fontId="19" fillId="0" borderId="31" xfId="0" applyNumberFormat="1" applyFont="1" applyFill="1" applyBorder="1" applyAlignment="1" applyProtection="1">
      <alignment horizontal="distributed" vertical="center" wrapText="1"/>
      <protection locked="0"/>
    </xf>
    <xf numFmtId="49" fontId="3" fillId="0" borderId="2" xfId="0" applyNumberFormat="1" applyFont="1" applyFill="1" applyBorder="1" applyAlignment="1">
      <alignment vertical="center" wrapText="1"/>
    </xf>
    <xf numFmtId="3" fontId="48" fillId="0" borderId="8" xfId="0" applyFont="1" applyBorder="1" applyAlignment="1">
      <alignment vertical="center" wrapText="1"/>
    </xf>
    <xf numFmtId="3" fontId="48" fillId="0" borderId="25" xfId="0" applyFont="1" applyBorder="1" applyAlignment="1">
      <alignment vertical="center" wrapText="1"/>
    </xf>
    <xf numFmtId="3" fontId="48" fillId="0" borderId="3" xfId="0" applyFont="1" applyBorder="1" applyAlignment="1">
      <alignment vertical="center" wrapText="1"/>
    </xf>
    <xf numFmtId="3" fontId="48" fillId="0" borderId="9" xfId="0" applyFont="1" applyBorder="1" applyAlignment="1">
      <alignment vertical="center" wrapText="1"/>
    </xf>
    <xf numFmtId="3" fontId="48" fillId="0" borderId="31" xfId="0" applyFont="1" applyBorder="1" applyAlignment="1">
      <alignment vertical="center" wrapText="1"/>
    </xf>
    <xf numFmtId="49" fontId="3" fillId="0" borderId="2" xfId="0" applyNumberFormat="1" applyFont="1" applyFill="1" applyBorder="1" applyAlignment="1">
      <alignment horizontal="distributed" vertical="center" wrapText="1"/>
    </xf>
    <xf numFmtId="3" fontId="48" fillId="0" borderId="8" xfId="0" applyFont="1" applyBorder="1" applyAlignment="1">
      <alignment horizontal="distributed" vertical="center"/>
    </xf>
    <xf numFmtId="3" fontId="48" fillId="0" borderId="25" xfId="0" applyFont="1" applyBorder="1" applyAlignment="1">
      <alignment horizontal="distributed" vertical="center"/>
    </xf>
    <xf numFmtId="3" fontId="48" fillId="0" borderId="3" xfId="0" applyFont="1" applyBorder="1" applyAlignment="1">
      <alignment horizontal="distributed" vertical="center"/>
    </xf>
    <xf numFmtId="3" fontId="48" fillId="0" borderId="9" xfId="0" applyFont="1" applyBorder="1" applyAlignment="1">
      <alignment horizontal="distributed" vertical="center"/>
    </xf>
    <xf numFmtId="3" fontId="48" fillId="0" borderId="31" xfId="0" applyFont="1" applyBorder="1" applyAlignment="1">
      <alignment horizontal="distributed" vertical="center"/>
    </xf>
    <xf numFmtId="49" fontId="102" fillId="0" borderId="2" xfId="0" applyNumberFormat="1" applyFont="1" applyFill="1" applyBorder="1" applyAlignment="1">
      <alignment horizontal="center" vertical="center"/>
    </xf>
    <xf numFmtId="3" fontId="102" fillId="0" borderId="25" xfId="0" applyFont="1" applyBorder="1" applyAlignment="1">
      <alignment horizontal="center" vertical="center"/>
    </xf>
    <xf numFmtId="3" fontId="102" fillId="0" borderId="7" xfId="0" applyFont="1" applyBorder="1" applyAlignment="1">
      <alignment horizontal="center" vertical="center"/>
    </xf>
    <xf numFmtId="3" fontId="102" fillId="0" borderId="1" xfId="0" applyFont="1" applyBorder="1" applyAlignment="1">
      <alignment horizontal="center" vertical="center"/>
    </xf>
    <xf numFmtId="3" fontId="102" fillId="0" borderId="3" xfId="0" applyFont="1" applyBorder="1" applyAlignment="1">
      <alignment horizontal="center" vertical="center"/>
    </xf>
    <xf numFmtId="3" fontId="102" fillId="0" borderId="31" xfId="0" applyFont="1" applyBorder="1" applyAlignment="1">
      <alignment horizontal="center" vertical="center"/>
    </xf>
    <xf numFmtId="49" fontId="102" fillId="0" borderId="4" xfId="0" applyNumberFormat="1" applyFont="1" applyFill="1" applyBorder="1" applyAlignment="1">
      <alignment horizontal="distributed" vertical="center"/>
    </xf>
    <xf numFmtId="3" fontId="102" fillId="0" borderId="10" xfId="0" applyFont="1" applyBorder="1" applyAlignment="1">
      <alignment horizontal="distributed" vertical="center"/>
    </xf>
    <xf numFmtId="3" fontId="102" fillId="0" borderId="24" xfId="0" applyFont="1" applyBorder="1" applyAlignment="1">
      <alignment horizontal="distributed" vertical="center"/>
    </xf>
    <xf numFmtId="49" fontId="3" fillId="0" borderId="6" xfId="0" applyNumberFormat="1" applyFont="1" applyFill="1" applyBorder="1" applyAlignment="1">
      <alignment horizontal="center" vertical="center" textRotation="255"/>
    </xf>
    <xf numFmtId="49" fontId="3" fillId="0" borderId="14" xfId="0" applyNumberFormat="1" applyFont="1" applyFill="1" applyBorder="1" applyAlignment="1">
      <alignment horizontal="center" vertical="center" textRotation="255"/>
    </xf>
    <xf numFmtId="49" fontId="3" fillId="0" borderId="6" xfId="0" applyNumberFormat="1" applyFont="1" applyFill="1" applyBorder="1" applyAlignment="1">
      <alignment horizontal="center" vertical="center" textRotation="255" shrinkToFit="1"/>
    </xf>
    <xf numFmtId="49" fontId="3" fillId="0" borderId="14" xfId="0" applyNumberFormat="1" applyFont="1" applyFill="1" applyBorder="1" applyAlignment="1">
      <alignment horizontal="center" vertical="center" textRotation="255" shrinkToFit="1"/>
    </xf>
    <xf numFmtId="3" fontId="3" fillId="0" borderId="6" xfId="0" applyFont="1" applyBorder="1" applyAlignment="1">
      <alignment horizontal="center" vertical="center" textRotation="255"/>
    </xf>
    <xf numFmtId="3" fontId="3" fillId="0" borderId="14" xfId="0" applyFont="1" applyBorder="1" applyAlignment="1">
      <alignment horizontal="center" vertical="center" textRotation="255"/>
    </xf>
    <xf numFmtId="3" fontId="48" fillId="0" borderId="10" xfId="0" applyFont="1" applyBorder="1" applyAlignment="1">
      <alignment vertical="center"/>
    </xf>
    <xf numFmtId="3" fontId="48" fillId="0" borderId="24" xfId="0" applyFont="1" applyBorder="1" applyAlignment="1">
      <alignment vertical="center"/>
    </xf>
    <xf numFmtId="3" fontId="27" fillId="2" borderId="10" xfId="0" applyNumberFormat="1" applyFont="1" applyFill="1" applyBorder="1" applyAlignment="1" applyProtection="1">
      <alignment horizontal="distributed" vertical="center"/>
      <protection locked="0"/>
    </xf>
    <xf numFmtId="3" fontId="27" fillId="2" borderId="24" xfId="0" applyNumberFormat="1" applyFont="1" applyFill="1" applyBorder="1" applyAlignment="1" applyProtection="1">
      <alignment horizontal="distributed" vertical="center"/>
      <protection locked="0"/>
    </xf>
    <xf numFmtId="49" fontId="3" fillId="6" borderId="9" xfId="0" applyNumberFormat="1" applyFont="1" applyFill="1" applyBorder="1" applyAlignment="1" applyProtection="1">
      <alignment horizontal="center" vertical="center"/>
      <protection locked="0"/>
    </xf>
    <xf numFmtId="49" fontId="3" fillId="6" borderId="31" xfId="0" applyNumberFormat="1" applyFont="1" applyFill="1" applyBorder="1" applyAlignment="1" applyProtection="1">
      <alignment horizontal="center" vertical="center"/>
      <protection locked="0"/>
    </xf>
    <xf numFmtId="3" fontId="10" fillId="0" borderId="2" xfId="0" applyFont="1" applyFill="1" applyBorder="1" applyAlignment="1">
      <alignment horizontal="center" vertical="center" justifyLastLine="1"/>
    </xf>
    <xf numFmtId="3" fontId="10" fillId="0" borderId="25" xfId="0" applyFont="1" applyFill="1" applyBorder="1" applyAlignment="1">
      <alignment horizontal="center" vertical="center" justifyLastLine="1"/>
    </xf>
    <xf numFmtId="49" fontId="10" fillId="0" borderId="10" xfId="1" applyNumberFormat="1" applyFont="1" applyFill="1" applyBorder="1" applyAlignment="1">
      <alignment horizontal="distributed" vertical="center"/>
    </xf>
    <xf numFmtId="49" fontId="10" fillId="0" borderId="39" xfId="1" applyNumberFormat="1" applyFont="1" applyFill="1" applyBorder="1" applyAlignment="1">
      <alignment horizontal="distributed" vertical="center"/>
    </xf>
    <xf numFmtId="49" fontId="5" fillId="0" borderId="39" xfId="0" applyNumberFormat="1" applyFont="1" applyFill="1" applyBorder="1" applyAlignment="1" applyProtection="1">
      <alignment horizontal="distributed" vertical="center"/>
      <protection locked="0"/>
    </xf>
    <xf numFmtId="49" fontId="10" fillId="0" borderId="29" xfId="1" applyNumberFormat="1" applyFont="1" applyFill="1" applyBorder="1" applyAlignment="1">
      <alignment horizontal="distributed" vertical="center"/>
    </xf>
    <xf numFmtId="182" fontId="10" fillId="0" borderId="29" xfId="1" applyNumberFormat="1" applyFont="1" applyFill="1" applyBorder="1" applyAlignment="1">
      <alignment horizontal="distributed" vertical="center"/>
    </xf>
    <xf numFmtId="182" fontId="10" fillId="0" borderId="23" xfId="1" applyNumberFormat="1" applyFont="1" applyFill="1" applyBorder="1" applyAlignment="1">
      <alignment horizontal="distributed" vertical="center" wrapText="1"/>
    </xf>
    <xf numFmtId="49" fontId="3" fillId="0" borderId="39" xfId="1" applyNumberFormat="1" applyFont="1" applyFill="1" applyBorder="1" applyAlignment="1" applyProtection="1">
      <alignment horizontal="distributed" vertical="center"/>
      <protection locked="0"/>
    </xf>
    <xf numFmtId="49" fontId="10" fillId="0" borderId="23" xfId="1" applyNumberFormat="1" applyFont="1" applyFill="1" applyBorder="1" applyAlignment="1">
      <alignment horizontal="distributed" vertical="center"/>
    </xf>
    <xf numFmtId="49" fontId="10" fillId="0" borderId="8" xfId="1" applyNumberFormat="1" applyFont="1" applyFill="1" applyBorder="1" applyAlignment="1">
      <alignment horizontal="distributed" vertical="center"/>
    </xf>
    <xf numFmtId="49" fontId="10" fillId="0" borderId="0" xfId="1" applyNumberFormat="1" applyFont="1" applyFill="1" applyBorder="1" applyAlignment="1">
      <alignment horizontal="center" vertical="center"/>
    </xf>
    <xf numFmtId="49" fontId="10" fillId="0" borderId="9" xfId="1" applyNumberFormat="1" applyFont="1" applyFill="1" applyBorder="1" applyAlignment="1">
      <alignment horizontal="distributed" vertical="center"/>
    </xf>
    <xf numFmtId="49" fontId="5" fillId="0" borderId="8" xfId="0" applyNumberFormat="1" applyFont="1" applyFill="1" applyBorder="1" applyAlignment="1" applyProtection="1">
      <alignment horizontal="distributed" vertical="center"/>
      <protection locked="0"/>
    </xf>
    <xf numFmtId="49" fontId="10" fillId="0" borderId="29" xfId="1" applyNumberFormat="1" applyFont="1" applyFill="1" applyBorder="1" applyAlignment="1">
      <alignment horizontal="distributed" vertical="center" wrapText="1"/>
    </xf>
    <xf numFmtId="49" fontId="23" fillId="0" borderId="29" xfId="0" applyNumberFormat="1" applyFont="1" applyFill="1" applyBorder="1" applyAlignment="1" applyProtection="1">
      <alignment horizontal="distributed" vertical="center" wrapText="1"/>
      <protection locked="0"/>
    </xf>
    <xf numFmtId="49" fontId="5" fillId="0" borderId="23" xfId="0" applyNumberFormat="1" applyFont="1" applyFill="1" applyBorder="1" applyAlignment="1" applyProtection="1">
      <alignment horizontal="distributed" vertical="center"/>
      <protection locked="0"/>
    </xf>
    <xf numFmtId="182" fontId="10" fillId="0" borderId="10" xfId="0" applyNumberFormat="1" applyFont="1" applyFill="1" applyBorder="1" applyAlignment="1">
      <alignment horizontal="distributed" vertical="center"/>
    </xf>
    <xf numFmtId="182" fontId="10" fillId="0" borderId="24" xfId="0" applyNumberFormat="1" applyFont="1" applyFill="1" applyBorder="1" applyAlignment="1">
      <alignment horizontal="distributed" vertical="center"/>
    </xf>
    <xf numFmtId="49" fontId="10" fillId="0" borderId="4" xfId="1" applyNumberFormat="1" applyFont="1" applyFill="1" applyBorder="1" applyAlignment="1" applyProtection="1">
      <alignment horizontal="distributed" vertical="center"/>
      <protection locked="0"/>
    </xf>
    <xf numFmtId="49" fontId="23" fillId="0" borderId="10" xfId="0" applyNumberFormat="1" applyFont="1" applyFill="1" applyBorder="1" applyAlignment="1" applyProtection="1">
      <alignment horizontal="distributed" vertical="center"/>
      <protection locked="0"/>
    </xf>
    <xf numFmtId="49" fontId="23" fillId="0" borderId="24" xfId="0" applyNumberFormat="1" applyFont="1" applyFill="1" applyBorder="1" applyAlignment="1" applyProtection="1">
      <alignment horizontal="distributed" vertical="center"/>
      <protection locked="0"/>
    </xf>
    <xf numFmtId="49" fontId="10" fillId="0" borderId="2" xfId="1" applyNumberFormat="1" applyFont="1" applyFill="1" applyBorder="1" applyAlignment="1" applyProtection="1">
      <alignment horizontal="distributed" vertical="center" shrinkToFit="1"/>
      <protection locked="0"/>
    </xf>
    <xf numFmtId="49" fontId="10" fillId="0" borderId="8" xfId="1" applyNumberFormat="1" applyFont="1" applyFill="1" applyBorder="1" applyAlignment="1" applyProtection="1">
      <alignment horizontal="distributed" vertical="center" shrinkToFit="1"/>
      <protection locked="0"/>
    </xf>
    <xf numFmtId="49" fontId="10" fillId="0" borderId="25" xfId="1" applyNumberFormat="1" applyFont="1" applyFill="1" applyBorder="1" applyAlignment="1" applyProtection="1">
      <alignment horizontal="distributed" vertical="center" shrinkToFit="1"/>
      <protection locked="0"/>
    </xf>
    <xf numFmtId="49" fontId="10" fillId="0" borderId="3" xfId="1" applyNumberFormat="1" applyFont="1" applyFill="1" applyBorder="1" applyAlignment="1" applyProtection="1">
      <alignment horizontal="distributed" vertical="center" shrinkToFit="1"/>
      <protection locked="0"/>
    </xf>
    <xf numFmtId="49" fontId="10" fillId="0" borderId="9" xfId="1" applyNumberFormat="1" applyFont="1" applyFill="1" applyBorder="1" applyAlignment="1" applyProtection="1">
      <alignment horizontal="distributed" vertical="center" shrinkToFit="1"/>
      <protection locked="0"/>
    </xf>
    <xf numFmtId="49" fontId="10" fillId="0" borderId="31" xfId="1" applyNumberFormat="1" applyFont="1" applyFill="1" applyBorder="1" applyAlignment="1" applyProtection="1">
      <alignment horizontal="distributed" vertical="center" shrinkToFit="1"/>
      <protection locked="0"/>
    </xf>
    <xf numFmtId="182" fontId="10" fillId="0" borderId="5" xfId="1" applyNumberFormat="1" applyFont="1" applyFill="1" applyBorder="1" applyAlignment="1" applyProtection="1">
      <alignment horizontal="center" vertical="center"/>
      <protection locked="0"/>
    </xf>
    <xf numFmtId="182" fontId="10" fillId="0" borderId="6" xfId="1" applyNumberFormat="1" applyFont="1" applyFill="1" applyBorder="1" applyAlignment="1" applyProtection="1">
      <alignment horizontal="center" vertical="center"/>
      <protection locked="0"/>
    </xf>
    <xf numFmtId="182" fontId="10" fillId="0" borderId="2" xfId="0" applyNumberFormat="1" applyFont="1" applyFill="1" applyBorder="1" applyAlignment="1">
      <alignment horizontal="center" vertical="center" wrapText="1"/>
    </xf>
    <xf numFmtId="182" fontId="10" fillId="0" borderId="25" xfId="0" applyNumberFormat="1" applyFont="1" applyFill="1" applyBorder="1" applyAlignment="1">
      <alignment horizontal="center" vertical="center" wrapText="1"/>
    </xf>
    <xf numFmtId="182" fontId="10" fillId="0" borderId="7" xfId="0" applyNumberFormat="1" applyFont="1" applyFill="1" applyBorder="1" applyAlignment="1">
      <alignment horizontal="center" vertical="center" wrapText="1"/>
    </xf>
    <xf numFmtId="182" fontId="10" fillId="0" borderId="1" xfId="0" applyNumberFormat="1" applyFont="1" applyFill="1" applyBorder="1" applyAlignment="1">
      <alignment horizontal="center" vertical="center" wrapText="1"/>
    </xf>
    <xf numFmtId="182" fontId="10" fillId="0" borderId="3" xfId="0" applyNumberFormat="1" applyFont="1" applyFill="1" applyBorder="1" applyAlignment="1">
      <alignment horizontal="center" vertical="center" wrapText="1"/>
    </xf>
    <xf numFmtId="182" fontId="10" fillId="0" borderId="31" xfId="0" applyNumberFormat="1" applyFont="1" applyFill="1" applyBorder="1" applyAlignment="1">
      <alignment horizontal="center" vertical="center" wrapText="1"/>
    </xf>
    <xf numFmtId="49" fontId="10" fillId="0" borderId="2" xfId="1" applyNumberFormat="1" applyFont="1" applyFill="1" applyBorder="1" applyAlignment="1" applyProtection="1">
      <alignment horizontal="distributed" vertical="center"/>
      <protection locked="0"/>
    </xf>
    <xf numFmtId="49" fontId="23" fillId="0" borderId="8" xfId="0" applyNumberFormat="1" applyFont="1" applyFill="1" applyBorder="1" applyAlignment="1" applyProtection="1">
      <alignment horizontal="distributed" vertical="center"/>
      <protection locked="0"/>
    </xf>
    <xf numFmtId="49" fontId="23" fillId="0" borderId="25" xfId="0" applyNumberFormat="1" applyFont="1" applyFill="1" applyBorder="1" applyAlignment="1" applyProtection="1">
      <alignment horizontal="distributed" vertical="center"/>
      <protection locked="0"/>
    </xf>
    <xf numFmtId="49" fontId="23" fillId="0" borderId="3" xfId="0" applyNumberFormat="1" applyFont="1" applyFill="1" applyBorder="1" applyAlignment="1" applyProtection="1">
      <alignment horizontal="distributed" vertical="center"/>
      <protection locked="0"/>
    </xf>
    <xf numFmtId="49" fontId="23" fillId="0" borderId="9" xfId="0" applyNumberFormat="1" applyFont="1" applyFill="1" applyBorder="1" applyAlignment="1" applyProtection="1">
      <alignment horizontal="distributed" vertical="center"/>
      <protection locked="0"/>
    </xf>
    <xf numFmtId="49" fontId="23" fillId="0" borderId="31" xfId="0" applyNumberFormat="1" applyFont="1" applyFill="1" applyBorder="1" applyAlignment="1" applyProtection="1">
      <alignment horizontal="distributed" vertical="center"/>
      <protection locked="0"/>
    </xf>
    <xf numFmtId="49" fontId="10" fillId="0" borderId="2" xfId="1" applyNumberFormat="1" applyFont="1" applyFill="1" applyBorder="1" applyAlignment="1" applyProtection="1">
      <alignment horizontal="distributed" vertical="center" wrapText="1"/>
      <protection locked="0"/>
    </xf>
    <xf numFmtId="49" fontId="23" fillId="0" borderId="8" xfId="0" applyNumberFormat="1" applyFont="1" applyFill="1" applyBorder="1" applyAlignment="1" applyProtection="1">
      <alignment horizontal="distributed" vertical="center" wrapText="1"/>
      <protection locked="0"/>
    </xf>
    <xf numFmtId="49" fontId="23" fillId="0" borderId="25" xfId="0" applyNumberFormat="1" applyFont="1" applyFill="1" applyBorder="1" applyAlignment="1" applyProtection="1">
      <alignment horizontal="distributed" vertical="center" wrapText="1"/>
      <protection locked="0"/>
    </xf>
    <xf numFmtId="49" fontId="23" fillId="0" borderId="3" xfId="0" applyNumberFormat="1" applyFont="1" applyFill="1" applyBorder="1" applyAlignment="1" applyProtection="1">
      <alignment horizontal="distributed" vertical="center" wrapText="1"/>
      <protection locked="0"/>
    </xf>
    <xf numFmtId="49" fontId="23" fillId="0" borderId="9" xfId="0" applyNumberFormat="1" applyFont="1" applyFill="1" applyBorder="1" applyAlignment="1" applyProtection="1">
      <alignment horizontal="distributed" vertical="center" wrapText="1"/>
      <protection locked="0"/>
    </xf>
    <xf numFmtId="49" fontId="23" fillId="0" borderId="31" xfId="0" applyNumberFormat="1" applyFont="1" applyFill="1" applyBorder="1" applyAlignment="1" applyProtection="1">
      <alignment horizontal="distributed" vertical="center" wrapText="1"/>
      <protection locked="0"/>
    </xf>
    <xf numFmtId="49" fontId="10" fillId="0" borderId="32" xfId="0" applyNumberFormat="1" applyFont="1" applyFill="1" applyBorder="1" applyAlignment="1" applyProtection="1">
      <alignment horizontal="distributed" vertical="center" wrapText="1"/>
      <protection locked="0"/>
    </xf>
    <xf numFmtId="49" fontId="10" fillId="0" borderId="24" xfId="0" applyNumberFormat="1" applyFont="1" applyFill="1" applyBorder="1" applyAlignment="1" applyProtection="1">
      <alignment horizontal="distributed" vertical="center" wrapText="1"/>
      <protection locked="0"/>
    </xf>
    <xf numFmtId="49" fontId="10" fillId="0" borderId="10" xfId="0" applyNumberFormat="1" applyFont="1" applyFill="1" applyBorder="1" applyAlignment="1" applyProtection="1">
      <alignment horizontal="distributed" vertical="center"/>
      <protection locked="0"/>
    </xf>
    <xf numFmtId="49" fontId="10" fillId="0" borderId="24" xfId="0" applyNumberFormat="1" applyFont="1" applyFill="1" applyBorder="1" applyAlignment="1" applyProtection="1">
      <alignment horizontal="distributed" vertical="center"/>
      <protection locked="0"/>
    </xf>
    <xf numFmtId="49" fontId="103" fillId="0" borderId="29" xfId="1" applyNumberFormat="1" applyFont="1" applyFill="1" applyBorder="1" applyAlignment="1">
      <alignment horizontal="distributed" vertical="center"/>
    </xf>
    <xf numFmtId="3" fontId="102" fillId="0" borderId="29" xfId="0" applyFont="1" applyBorder="1" applyAlignment="1">
      <alignment horizontal="distributed" vertical="center"/>
    </xf>
    <xf numFmtId="3" fontId="48" fillId="0" borderId="29" xfId="0" applyFont="1" applyBorder="1" applyAlignment="1">
      <alignment horizontal="distributed" vertical="center"/>
    </xf>
    <xf numFmtId="49" fontId="3" fillId="0" borderId="4" xfId="1" applyNumberFormat="1" applyFont="1" applyFill="1" applyBorder="1" applyAlignment="1">
      <alignment horizontal="center" vertical="center" wrapText="1"/>
    </xf>
    <xf numFmtId="3" fontId="48" fillId="0" borderId="10" xfId="0" applyFont="1" applyBorder="1" applyAlignment="1">
      <alignment horizontal="center" vertical="center" wrapText="1"/>
    </xf>
    <xf numFmtId="3" fontId="48" fillId="0" borderId="24" xfId="0" applyFont="1" applyBorder="1" applyAlignment="1">
      <alignment horizontal="center" vertical="center" wrapText="1"/>
    </xf>
    <xf numFmtId="49" fontId="10" fillId="0" borderId="4" xfId="1" applyNumberFormat="1" applyFont="1" applyFill="1" applyBorder="1" applyAlignment="1">
      <alignment horizontal="distributed" vertical="center"/>
    </xf>
    <xf numFmtId="3" fontId="48" fillId="0" borderId="10" xfId="0" applyFont="1" applyBorder="1" applyAlignment="1">
      <alignment horizontal="distributed" vertical="center"/>
    </xf>
    <xf numFmtId="3" fontId="48" fillId="0" borderId="24" xfId="0" applyFont="1" applyBorder="1" applyAlignment="1">
      <alignment horizontal="distributed" vertical="center"/>
    </xf>
    <xf numFmtId="182" fontId="10" fillId="0" borderId="4" xfId="0" applyNumberFormat="1" applyFont="1" applyFill="1" applyBorder="1" applyAlignment="1">
      <alignment horizontal="distributed" vertical="center"/>
    </xf>
    <xf numFmtId="182" fontId="10" fillId="0" borderId="10" xfId="0" applyNumberFormat="1" applyFont="1" applyFill="1" applyBorder="1" applyAlignment="1">
      <alignment horizontal="center" vertical="center"/>
    </xf>
    <xf numFmtId="49" fontId="13" fillId="0" borderId="4" xfId="1" applyNumberFormat="1" applyFont="1" applyFill="1" applyBorder="1" applyAlignment="1" applyProtection="1">
      <alignment horizontal="distributed" vertical="center" shrinkToFit="1"/>
      <protection locked="0"/>
    </xf>
    <xf numFmtId="49" fontId="13" fillId="0" borderId="10" xfId="1" applyNumberFormat="1" applyFont="1" applyFill="1" applyBorder="1" applyAlignment="1" applyProtection="1">
      <alignment horizontal="center" vertical="center" shrinkToFit="1"/>
      <protection locked="0"/>
    </xf>
    <xf numFmtId="49" fontId="13" fillId="0" borderId="10" xfId="1" applyNumberFormat="1" applyFont="1" applyFill="1" applyBorder="1" applyAlignment="1" applyProtection="1">
      <alignment horizontal="distributed" vertical="center" shrinkToFit="1"/>
      <protection locked="0"/>
    </xf>
    <xf numFmtId="49" fontId="13" fillId="0" borderId="24" xfId="1" applyNumberFormat="1" applyFont="1" applyFill="1" applyBorder="1" applyAlignment="1" applyProtection="1">
      <alignment horizontal="distributed" vertical="center" shrinkToFit="1"/>
      <protection locked="0"/>
    </xf>
    <xf numFmtId="49" fontId="10" fillId="0" borderId="8" xfId="1" applyNumberFormat="1" applyFont="1" applyFill="1" applyBorder="1" applyAlignment="1" applyProtection="1">
      <alignment horizontal="distributed" vertical="center"/>
      <protection locked="0"/>
    </xf>
    <xf numFmtId="49" fontId="10" fillId="0" borderId="25" xfId="1" applyNumberFormat="1" applyFont="1" applyFill="1" applyBorder="1" applyAlignment="1" applyProtection="1">
      <alignment horizontal="distributed" vertical="center"/>
      <protection locked="0"/>
    </xf>
    <xf numFmtId="3" fontId="24" fillId="0" borderId="10" xfId="0" applyNumberFormat="1" applyFont="1" applyFill="1" applyBorder="1" applyAlignment="1" applyProtection="1">
      <alignment horizontal="distributed" vertical="center"/>
      <protection locked="0"/>
    </xf>
    <xf numFmtId="3" fontId="24" fillId="0" borderId="24" xfId="0" applyNumberFormat="1" applyFont="1" applyFill="1" applyBorder="1" applyAlignment="1" applyProtection="1">
      <alignment horizontal="distributed" vertical="center"/>
      <protection locked="0"/>
    </xf>
    <xf numFmtId="49" fontId="10" fillId="0" borderId="4" xfId="1" applyNumberFormat="1" applyFont="1" applyFill="1" applyBorder="1" applyAlignment="1" applyProtection="1">
      <alignment horizontal="distributed" vertical="center" shrinkToFit="1"/>
      <protection locked="0"/>
    </xf>
    <xf numFmtId="49" fontId="10" fillId="0" borderId="10" xfId="1" applyNumberFormat="1" applyFont="1" applyFill="1" applyBorder="1" applyAlignment="1" applyProtection="1">
      <alignment horizontal="distributed" vertical="center" shrinkToFit="1"/>
      <protection locked="0"/>
    </xf>
    <xf numFmtId="49" fontId="10" fillId="0" borderId="24" xfId="1" applyNumberFormat="1" applyFont="1" applyFill="1" applyBorder="1" applyAlignment="1" applyProtection="1">
      <alignment horizontal="distributed" vertical="center" shrinkToFit="1"/>
      <protection locked="0"/>
    </xf>
    <xf numFmtId="182" fontId="6" fillId="0" borderId="4" xfId="2" applyNumberFormat="1" applyFont="1" applyFill="1" applyBorder="1" applyAlignment="1">
      <alignment horizontal="distributed" vertical="center" justifyLastLine="1"/>
    </xf>
    <xf numFmtId="182" fontId="6" fillId="0" borderId="10" xfId="2" applyNumberFormat="1" applyFont="1" applyFill="1" applyBorder="1" applyAlignment="1">
      <alignment horizontal="distributed" vertical="center" justifyLastLine="1"/>
    </xf>
    <xf numFmtId="182" fontId="6" fillId="0" borderId="24" xfId="2" applyNumberFormat="1" applyFont="1" applyFill="1" applyBorder="1" applyAlignment="1">
      <alignment horizontal="distributed" vertical="center" justifyLastLine="1"/>
    </xf>
    <xf numFmtId="182" fontId="96" fillId="0" borderId="23" xfId="1" applyNumberFormat="1" applyFont="1" applyFill="1" applyBorder="1" applyAlignment="1">
      <alignment horizontal="distributed" vertical="center" wrapText="1"/>
    </xf>
    <xf numFmtId="182" fontId="101" fillId="0" borderId="41" xfId="0" applyNumberFormat="1" applyFont="1" applyFill="1" applyBorder="1" applyAlignment="1" applyProtection="1">
      <alignment horizontal="distributed" vertical="center" wrapText="1"/>
      <protection locked="0"/>
    </xf>
    <xf numFmtId="182" fontId="96" fillId="0" borderId="28" xfId="2" applyNumberFormat="1" applyFont="1" applyFill="1" applyBorder="1" applyAlignment="1">
      <alignment horizontal="distributed" vertical="center"/>
    </xf>
    <xf numFmtId="182" fontId="101" fillId="0" borderId="28" xfId="0" applyNumberFormat="1" applyFont="1" applyFill="1" applyBorder="1" applyAlignment="1" applyProtection="1">
      <alignment horizontal="distributed" vertical="center"/>
      <protection locked="0"/>
    </xf>
    <xf numFmtId="182" fontId="101" fillId="0" borderId="26" xfId="0" applyNumberFormat="1" applyFont="1" applyFill="1" applyBorder="1" applyAlignment="1" applyProtection="1">
      <alignment horizontal="distributed" vertical="center"/>
      <protection locked="0"/>
    </xf>
    <xf numFmtId="182" fontId="96" fillId="0" borderId="29" xfId="1" applyNumberFormat="1" applyFont="1" applyFill="1" applyBorder="1" applyAlignment="1">
      <alignment horizontal="distributed" vertical="center"/>
    </xf>
    <xf numFmtId="182" fontId="101" fillId="0" borderId="42" xfId="0" applyNumberFormat="1" applyFont="1" applyFill="1" applyBorder="1" applyAlignment="1" applyProtection="1">
      <alignment horizontal="distributed" vertical="center"/>
      <protection locked="0"/>
    </xf>
    <xf numFmtId="182" fontId="96" fillId="0" borderId="30" xfId="2" applyNumberFormat="1" applyFont="1" applyFill="1" applyBorder="1" applyAlignment="1">
      <alignment horizontal="distributed" vertical="center"/>
    </xf>
    <xf numFmtId="182" fontId="101" fillId="0" borderId="27" xfId="0" applyNumberFormat="1" applyFont="1" applyFill="1" applyBorder="1" applyAlignment="1" applyProtection="1">
      <alignment horizontal="distributed" vertical="center"/>
      <protection locked="0"/>
    </xf>
    <xf numFmtId="182" fontId="96" fillId="0" borderId="39" xfId="2" applyNumberFormat="1" applyFont="1" applyFill="1" applyBorder="1" applyAlignment="1">
      <alignment horizontal="distributed" vertical="center"/>
    </xf>
    <xf numFmtId="182" fontId="101" fillId="0" borderId="48" xfId="0" applyNumberFormat="1" applyFont="1" applyFill="1" applyBorder="1" applyAlignment="1" applyProtection="1">
      <alignment horizontal="distributed" vertical="center"/>
      <protection locked="0"/>
    </xf>
    <xf numFmtId="182" fontId="8" fillId="0" borderId="10" xfId="0" applyNumberFormat="1" applyFont="1" applyFill="1" applyBorder="1" applyAlignment="1">
      <alignment horizontal="distributed" vertical="center"/>
    </xf>
    <xf numFmtId="182" fontId="101" fillId="0" borderId="10" xfId="0" applyNumberFormat="1" applyFont="1" applyFill="1" applyBorder="1" applyAlignment="1" applyProtection="1">
      <alignment horizontal="distributed" vertical="center"/>
      <protection locked="0"/>
    </xf>
    <xf numFmtId="182" fontId="101" fillId="0" borderId="24" xfId="0" applyNumberFormat="1" applyFont="1" applyFill="1" applyBorder="1" applyAlignment="1" applyProtection="1">
      <alignment horizontal="distributed" vertical="center"/>
      <protection locked="0"/>
    </xf>
    <xf numFmtId="182" fontId="96" fillId="0" borderId="0" xfId="2" applyNumberFormat="1" applyFont="1" applyFill="1" applyBorder="1" applyAlignment="1">
      <alignment horizontal="distributed" vertical="center"/>
    </xf>
    <xf numFmtId="182" fontId="101" fillId="0" borderId="0" xfId="0" applyNumberFormat="1" applyFont="1" applyFill="1" applyBorder="1" applyAlignment="1" applyProtection="1">
      <alignment horizontal="distributed" vertical="center"/>
      <protection locked="0"/>
    </xf>
    <xf numFmtId="182" fontId="101" fillId="0" borderId="1" xfId="0" applyNumberFormat="1" applyFont="1" applyFill="1" applyBorder="1" applyAlignment="1" applyProtection="1">
      <alignment horizontal="distributed" vertical="center"/>
      <protection locked="0"/>
    </xf>
    <xf numFmtId="182" fontId="96" fillId="0" borderId="10" xfId="0" applyNumberFormat="1" applyFont="1" applyFill="1" applyBorder="1" applyAlignment="1">
      <alignment horizontal="distributed" vertical="center"/>
    </xf>
    <xf numFmtId="182" fontId="96" fillId="0" borderId="10" xfId="2" applyNumberFormat="1" applyFont="1" applyFill="1" applyBorder="1" applyAlignment="1">
      <alignment horizontal="distributed" vertical="center" wrapText="1"/>
    </xf>
    <xf numFmtId="182" fontId="101" fillId="0" borderId="10" xfId="0" applyNumberFormat="1" applyFont="1" applyFill="1" applyBorder="1" applyAlignment="1" applyProtection="1">
      <alignment horizontal="distributed" vertical="center" wrapText="1"/>
      <protection locked="0"/>
    </xf>
    <xf numFmtId="182" fontId="101" fillId="0" borderId="24" xfId="0" applyNumberFormat="1" applyFont="1" applyFill="1" applyBorder="1" applyAlignment="1" applyProtection="1">
      <alignment horizontal="distributed" vertical="center" wrapText="1"/>
      <protection locked="0"/>
    </xf>
    <xf numFmtId="182" fontId="10" fillId="0" borderId="23" xfId="2" applyNumberFormat="1" applyFont="1" applyFill="1" applyBorder="1" applyAlignment="1">
      <alignment horizontal="distributed" vertical="center"/>
    </xf>
    <xf numFmtId="182" fontId="5" fillId="0" borderId="41" xfId="0" applyNumberFormat="1" applyFont="1" applyFill="1" applyBorder="1" applyAlignment="1" applyProtection="1">
      <alignment horizontal="distributed" vertical="center"/>
      <protection locked="0"/>
    </xf>
    <xf numFmtId="182" fontId="10" fillId="0" borderId="39" xfId="2" applyNumberFormat="1" applyFont="1" applyFill="1" applyBorder="1" applyAlignment="1">
      <alignment horizontal="distributed" vertical="center"/>
    </xf>
    <xf numFmtId="182" fontId="5" fillId="0" borderId="48" xfId="0" applyNumberFormat="1" applyFont="1" applyFill="1" applyBorder="1" applyAlignment="1" applyProtection="1">
      <alignment horizontal="distributed" vertical="center"/>
      <protection locked="0"/>
    </xf>
    <xf numFmtId="182" fontId="10" fillId="0" borderId="29" xfId="2" applyNumberFormat="1" applyFont="1" applyFill="1" applyBorder="1" applyAlignment="1">
      <alignment horizontal="distributed" vertical="center" wrapText="1"/>
    </xf>
    <xf numFmtId="182" fontId="5" fillId="0" borderId="42" xfId="0" applyNumberFormat="1" applyFont="1" applyFill="1" applyBorder="1" applyAlignment="1" applyProtection="1">
      <alignment horizontal="distributed" vertical="center" wrapText="1"/>
      <protection locked="0"/>
    </xf>
    <xf numFmtId="182" fontId="5" fillId="0" borderId="42" xfId="0" applyNumberFormat="1" applyFont="1" applyFill="1" applyBorder="1" applyAlignment="1" applyProtection="1">
      <alignment horizontal="distributed" vertical="center"/>
      <protection locked="0"/>
    </xf>
    <xf numFmtId="182" fontId="9" fillId="0" borderId="34" xfId="2" applyNumberFormat="1" applyFont="1" applyFill="1" applyBorder="1" applyAlignment="1">
      <alignment horizontal="distributed" vertical="center"/>
    </xf>
    <xf numFmtId="182" fontId="12" fillId="0" borderId="42" xfId="0" applyNumberFormat="1" applyFont="1" applyFill="1" applyBorder="1" applyAlignment="1" applyProtection="1">
      <alignment horizontal="distributed" vertical="center"/>
      <protection locked="0"/>
    </xf>
    <xf numFmtId="182" fontId="10" fillId="0" borderId="30" xfId="2" applyNumberFormat="1" applyFont="1" applyFill="1" applyBorder="1" applyAlignment="1">
      <alignment horizontal="distributed" vertical="center" wrapText="1"/>
    </xf>
    <xf numFmtId="182" fontId="5" fillId="0" borderId="27" xfId="0" applyNumberFormat="1" applyFont="1" applyFill="1" applyBorder="1" applyAlignment="1" applyProtection="1">
      <alignment horizontal="distributed" vertical="center" wrapText="1"/>
      <protection locked="0"/>
    </xf>
    <xf numFmtId="182" fontId="10" fillId="0" borderId="47" xfId="2" applyNumberFormat="1" applyFont="1" applyFill="1" applyBorder="1" applyAlignment="1">
      <alignment horizontal="center" vertical="distributed" textRotation="255" justifyLastLine="1"/>
    </xf>
    <xf numFmtId="182" fontId="10" fillId="0" borderId="46" xfId="2" applyNumberFormat="1" applyFont="1" applyFill="1" applyBorder="1" applyAlignment="1">
      <alignment horizontal="center" vertical="distributed" textRotation="255" justifyLastLine="1"/>
    </xf>
    <xf numFmtId="182" fontId="10" fillId="0" borderId="13" xfId="2" applyNumberFormat="1" applyFont="1" applyFill="1" applyBorder="1" applyAlignment="1">
      <alignment horizontal="center" vertical="distributed" textRotation="255" justifyLastLine="1"/>
    </xf>
    <xf numFmtId="182" fontId="97" fillId="0" borderId="5" xfId="0" applyNumberFormat="1" applyFont="1" applyFill="1" applyBorder="1" applyAlignment="1">
      <alignment horizontal="distributed" vertical="center" textRotation="255"/>
    </xf>
    <xf numFmtId="3" fontId="66" fillId="0" borderId="6" xfId="0" applyFont="1" applyBorder="1" applyAlignment="1">
      <alignment horizontal="distributed" vertical="center" textRotation="255"/>
    </xf>
    <xf numFmtId="3" fontId="66" fillId="0" borderId="14" xfId="0" applyFont="1" applyBorder="1" applyAlignment="1">
      <alignment horizontal="distributed" vertical="center" textRotation="255"/>
    </xf>
    <xf numFmtId="3" fontId="67" fillId="0" borderId="4" xfId="0" applyNumberFormat="1" applyFont="1" applyFill="1" applyBorder="1" applyAlignment="1" applyProtection="1">
      <alignment horizontal="center" vertical="center"/>
      <protection locked="0"/>
    </xf>
    <xf numFmtId="3" fontId="67" fillId="0" borderId="24" xfId="0" applyNumberFormat="1" applyFont="1" applyFill="1" applyBorder="1" applyAlignment="1" applyProtection="1">
      <alignment horizontal="center" vertical="center"/>
      <protection locked="0"/>
    </xf>
    <xf numFmtId="182" fontId="66" fillId="0" borderId="4" xfId="0" applyNumberFormat="1" applyFont="1" applyFill="1" applyBorder="1" applyAlignment="1" applyProtection="1">
      <alignment horizontal="distributed" vertical="center"/>
      <protection locked="0"/>
    </xf>
    <xf numFmtId="3" fontId="66" fillId="0" borderId="24" xfId="0" applyFont="1" applyBorder="1" applyAlignment="1">
      <alignment horizontal="distributed" vertical="center"/>
    </xf>
    <xf numFmtId="182" fontId="10" fillId="0" borderId="5" xfId="0" applyNumberFormat="1" applyFont="1" applyFill="1" applyBorder="1" applyAlignment="1">
      <alignment horizontal="center" vertical="center" justifyLastLine="1"/>
    </xf>
    <xf numFmtId="182" fontId="23" fillId="0" borderId="14" xfId="0" applyNumberFormat="1" applyFont="1" applyFill="1" applyBorder="1" applyAlignment="1" applyProtection="1">
      <alignment horizontal="center" vertical="center" justifyLastLine="1"/>
      <protection locked="0"/>
    </xf>
    <xf numFmtId="182" fontId="10" fillId="0" borderId="45" xfId="2" applyNumberFormat="1" applyFont="1" applyFill="1" applyBorder="1" applyAlignment="1">
      <alignment horizontal="center" vertical="distributed" textRotation="255" justifyLastLine="1"/>
    </xf>
    <xf numFmtId="182" fontId="10" fillId="0" borderId="46" xfId="2" applyNumberFormat="1" applyFont="1" applyFill="1" applyBorder="1" applyAlignment="1">
      <alignment vertical="center" textRotation="255"/>
    </xf>
    <xf numFmtId="3" fontId="95" fillId="0" borderId="46" xfId="0" applyNumberFormat="1" applyFont="1" applyFill="1" applyBorder="1" applyAlignment="1" applyProtection="1">
      <alignment vertical="center" textRotation="255"/>
      <protection locked="0"/>
    </xf>
    <xf numFmtId="3" fontId="95" fillId="0" borderId="13" xfId="0" applyNumberFormat="1" applyFont="1" applyFill="1" applyBorder="1" applyAlignment="1" applyProtection="1">
      <alignment vertical="center" textRotation="255"/>
      <protection locked="0"/>
    </xf>
    <xf numFmtId="182" fontId="96" fillId="0" borderId="5" xfId="2" applyNumberFormat="1" applyFont="1" applyFill="1" applyBorder="1" applyAlignment="1">
      <alignment horizontal="center" vertical="distributed" textRotation="255" justifyLastLine="1"/>
    </xf>
    <xf numFmtId="182" fontId="96" fillId="0" borderId="6" xfId="2" applyNumberFormat="1" applyFont="1" applyFill="1" applyBorder="1" applyAlignment="1">
      <alignment horizontal="center" vertical="distributed" textRotation="255" justifyLastLine="1"/>
    </xf>
    <xf numFmtId="182" fontId="96" fillId="0" borderId="14" xfId="2" applyNumberFormat="1" applyFont="1" applyFill="1" applyBorder="1" applyAlignment="1">
      <alignment horizontal="center" vertical="distributed" textRotation="255" justifyLastLine="1"/>
    </xf>
    <xf numFmtId="182" fontId="8" fillId="0" borderId="2" xfId="2" applyNumberFormat="1" applyFont="1" applyFill="1" applyBorder="1" applyAlignment="1">
      <alignment horizontal="distributed" vertical="center" wrapText="1"/>
    </xf>
    <xf numFmtId="3" fontId="101" fillId="0" borderId="8" xfId="0" applyNumberFormat="1" applyFont="1" applyFill="1" applyBorder="1" applyAlignment="1" applyProtection="1">
      <alignment horizontal="distributed" vertical="center"/>
      <protection locked="0"/>
    </xf>
    <xf numFmtId="3" fontId="101" fillId="0" borderId="25" xfId="0" applyNumberFormat="1" applyFont="1" applyFill="1" applyBorder="1" applyAlignment="1" applyProtection="1">
      <alignment horizontal="distributed" vertical="center"/>
      <protection locked="0"/>
    </xf>
    <xf numFmtId="3" fontId="101" fillId="0" borderId="3" xfId="0" applyNumberFormat="1" applyFont="1" applyFill="1" applyBorder="1" applyAlignment="1" applyProtection="1">
      <alignment horizontal="distributed" vertical="center"/>
      <protection locked="0"/>
    </xf>
    <xf numFmtId="3" fontId="101" fillId="0" borderId="9" xfId="0" applyNumberFormat="1" applyFont="1" applyFill="1" applyBorder="1" applyAlignment="1" applyProtection="1">
      <alignment horizontal="distributed" vertical="center"/>
      <protection locked="0"/>
    </xf>
    <xf numFmtId="3" fontId="101" fillId="0" borderId="31" xfId="0" applyNumberFormat="1" applyFont="1" applyFill="1" applyBorder="1" applyAlignment="1" applyProtection="1">
      <alignment horizontal="distributed" vertical="center"/>
      <protection locked="0"/>
    </xf>
    <xf numFmtId="182" fontId="10" fillId="0" borderId="39" xfId="2" applyNumberFormat="1" applyFont="1" applyFill="1" applyBorder="1" applyAlignment="1">
      <alignment horizontal="distributed" vertical="center" wrapText="1"/>
    </xf>
    <xf numFmtId="182" fontId="23" fillId="0" borderId="48" xfId="0" applyNumberFormat="1" applyFont="1" applyFill="1" applyBorder="1" applyAlignment="1" applyProtection="1">
      <alignment horizontal="distributed" vertical="center" wrapText="1"/>
      <protection locked="0"/>
    </xf>
    <xf numFmtId="182" fontId="10" fillId="0" borderId="28" xfId="2" applyNumberFormat="1" applyFont="1" applyFill="1" applyBorder="1" applyAlignment="1">
      <alignment horizontal="distributed" vertical="center"/>
    </xf>
    <xf numFmtId="182" fontId="5" fillId="0" borderId="26" xfId="0" applyNumberFormat="1" applyFont="1" applyFill="1" applyBorder="1" applyAlignment="1" applyProtection="1">
      <alignment horizontal="distributed" vertical="center"/>
      <protection locked="0"/>
    </xf>
    <xf numFmtId="182" fontId="10" fillId="0" borderId="18" xfId="2" applyNumberFormat="1" applyFont="1" applyFill="1" applyBorder="1" applyAlignment="1">
      <alignment horizontal="distributed" vertical="center" wrapText="1"/>
    </xf>
    <xf numFmtId="182" fontId="10" fillId="0" borderId="18" xfId="2" applyNumberFormat="1" applyFont="1" applyFill="1" applyBorder="1" applyAlignment="1">
      <alignment horizontal="distributed" vertical="center"/>
    </xf>
    <xf numFmtId="182" fontId="101" fillId="0" borderId="29" xfId="0" applyNumberFormat="1" applyFont="1" applyFill="1" applyBorder="1" applyAlignment="1" applyProtection="1">
      <alignment horizontal="distributed" vertical="center"/>
      <protection locked="0"/>
    </xf>
    <xf numFmtId="182" fontId="101" fillId="0" borderId="30" xfId="0" applyNumberFormat="1" applyFont="1" applyFill="1" applyBorder="1" applyAlignment="1" applyProtection="1">
      <alignment horizontal="distributed" vertical="center"/>
      <protection locked="0"/>
    </xf>
    <xf numFmtId="3" fontId="96" fillId="0" borderId="4" xfId="0" applyNumberFormat="1" applyFont="1" applyFill="1" applyBorder="1" applyAlignment="1" applyProtection="1">
      <alignment horizontal="center" vertical="center" shrinkToFit="1"/>
      <protection locked="0"/>
    </xf>
    <xf numFmtId="3" fontId="96" fillId="0" borderId="10" xfId="0" applyNumberFormat="1" applyFont="1" applyFill="1" applyBorder="1" applyAlignment="1" applyProtection="1">
      <alignment horizontal="center" vertical="center" shrinkToFit="1"/>
      <protection locked="0"/>
    </xf>
    <xf numFmtId="182" fontId="10" fillId="0" borderId="6" xfId="2" applyNumberFormat="1" applyFont="1" applyFill="1" applyBorder="1" applyAlignment="1">
      <alignment horizontal="center" vertical="center" wrapText="1"/>
    </xf>
    <xf numFmtId="182" fontId="23" fillId="0" borderId="6" xfId="0" applyNumberFormat="1" applyFont="1" applyFill="1" applyBorder="1" applyAlignment="1" applyProtection="1">
      <alignment horizontal="center" vertical="center" wrapText="1"/>
      <protection locked="0"/>
    </xf>
    <xf numFmtId="182" fontId="96" fillId="0" borderId="4" xfId="0" applyNumberFormat="1" applyFont="1" applyFill="1" applyBorder="1" applyAlignment="1">
      <alignment horizontal="distributed" vertical="center"/>
    </xf>
    <xf numFmtId="3" fontId="96" fillId="0" borderId="10" xfId="0" applyFont="1" applyBorder="1" applyAlignment="1">
      <alignment horizontal="distributed" vertical="center"/>
    </xf>
    <xf numFmtId="3" fontId="96" fillId="0" borderId="24" xfId="0" applyFont="1" applyBorder="1" applyAlignment="1">
      <alignment horizontal="distributed" vertical="center"/>
    </xf>
    <xf numFmtId="182" fontId="96" fillId="0" borderId="2" xfId="0" applyNumberFormat="1" applyFont="1" applyFill="1" applyBorder="1" applyAlignment="1">
      <alignment horizontal="distributed" vertical="center" textRotation="255"/>
    </xf>
    <xf numFmtId="3" fontId="96" fillId="0" borderId="25" xfId="0" applyFont="1" applyBorder="1" applyAlignment="1">
      <alignment horizontal="distributed" vertical="center" textRotation="255"/>
    </xf>
    <xf numFmtId="3" fontId="96" fillId="0" borderId="7" xfId="0" applyFont="1" applyBorder="1" applyAlignment="1">
      <alignment horizontal="distributed" vertical="center" textRotation="255"/>
    </xf>
    <xf numFmtId="3" fontId="96" fillId="0" borderId="1" xfId="0" applyFont="1" applyBorder="1" applyAlignment="1">
      <alignment horizontal="distributed" vertical="center" textRotation="255"/>
    </xf>
    <xf numFmtId="3" fontId="96" fillId="0" borderId="3" xfId="0" applyFont="1" applyBorder="1" applyAlignment="1">
      <alignment horizontal="distributed" vertical="center" textRotation="255"/>
    </xf>
    <xf numFmtId="3" fontId="96" fillId="0" borderId="31" xfId="0" applyFont="1" applyBorder="1" applyAlignment="1">
      <alignment horizontal="distributed" vertical="center" textRotation="255"/>
    </xf>
    <xf numFmtId="3" fontId="96" fillId="0" borderId="3" xfId="0" applyFont="1" applyBorder="1" applyAlignment="1">
      <alignment horizontal="distributed" vertical="center"/>
    </xf>
    <xf numFmtId="3" fontId="96" fillId="0" borderId="31" xfId="0" applyFont="1" applyBorder="1" applyAlignment="1">
      <alignment horizontal="distributed" vertical="center"/>
    </xf>
    <xf numFmtId="3" fontId="8" fillId="0" borderId="4" xfId="0" applyFont="1" applyBorder="1" applyAlignment="1">
      <alignment horizontal="distributed" vertical="center"/>
    </xf>
    <xf numFmtId="3" fontId="96" fillId="0" borderId="4" xfId="0" applyFont="1" applyBorder="1" applyAlignment="1">
      <alignment horizontal="distributed" vertical="center" justifyLastLine="1"/>
    </xf>
    <xf numFmtId="3" fontId="96" fillId="0" borderId="10" xfId="0" applyFont="1" applyBorder="1" applyAlignment="1">
      <alignment horizontal="distributed" vertical="center" justifyLastLine="1"/>
    </xf>
    <xf numFmtId="3" fontId="96" fillId="0" borderId="24" xfId="0" applyFont="1" applyBorder="1" applyAlignment="1">
      <alignment horizontal="distributed" vertical="center" justifyLastLine="1"/>
    </xf>
    <xf numFmtId="182" fontId="96" fillId="0" borderId="4" xfId="0" applyNumberFormat="1" applyFont="1" applyFill="1" applyBorder="1" applyAlignment="1">
      <alignment horizontal="distributed" vertical="center" justifyLastLine="1"/>
    </xf>
    <xf numFmtId="182" fontId="96" fillId="0" borderId="8" xfId="2" applyNumberFormat="1" applyFont="1" applyFill="1" applyBorder="1" applyAlignment="1">
      <alignment horizontal="distributed" vertical="center"/>
    </xf>
    <xf numFmtId="182" fontId="101" fillId="0" borderId="8" xfId="0" applyNumberFormat="1" applyFont="1" applyFill="1" applyBorder="1" applyAlignment="1" applyProtection="1">
      <alignment horizontal="distributed" vertical="center"/>
      <protection locked="0"/>
    </xf>
    <xf numFmtId="182" fontId="101" fillId="0" borderId="25" xfId="0" applyNumberFormat="1" applyFont="1" applyFill="1" applyBorder="1" applyAlignment="1" applyProtection="1">
      <alignment horizontal="distributed" vertical="center"/>
      <protection locked="0"/>
    </xf>
    <xf numFmtId="182" fontId="96" fillId="0" borderId="34" xfId="2" applyNumberFormat="1" applyFont="1" applyFill="1" applyBorder="1" applyAlignment="1">
      <alignment horizontal="distributed" vertical="center"/>
    </xf>
    <xf numFmtId="182" fontId="96" fillId="0" borderId="35" xfId="2" applyNumberFormat="1" applyFont="1" applyFill="1" applyBorder="1" applyAlignment="1">
      <alignment horizontal="distributed" vertical="center"/>
    </xf>
    <xf numFmtId="182" fontId="101" fillId="0" borderId="41" xfId="0" applyNumberFormat="1" applyFont="1" applyFill="1" applyBorder="1" applyAlignment="1" applyProtection="1">
      <alignment horizontal="distributed" vertical="center"/>
      <protection locked="0"/>
    </xf>
    <xf numFmtId="182" fontId="96" fillId="0" borderId="2" xfId="2" applyNumberFormat="1" applyFont="1" applyFill="1" applyBorder="1" applyAlignment="1">
      <alignment horizontal="distributed" vertical="center"/>
    </xf>
    <xf numFmtId="182" fontId="96" fillId="0" borderId="22" xfId="2" applyNumberFormat="1" applyFont="1" applyFill="1" applyBorder="1" applyAlignment="1">
      <alignment horizontal="distributed" vertical="center"/>
    </xf>
    <xf numFmtId="3" fontId="97" fillId="0" borderId="6" xfId="0" applyFont="1" applyBorder="1" applyAlignment="1">
      <alignment vertical="center" textRotation="255"/>
    </xf>
    <xf numFmtId="3" fontId="104" fillId="0" borderId="6" xfId="0" applyFont="1" applyBorder="1" applyAlignment="1">
      <alignment vertical="center" textRotation="255"/>
    </xf>
    <xf numFmtId="3" fontId="104" fillId="0" borderId="14" xfId="0" applyFont="1" applyBorder="1" applyAlignment="1">
      <alignment vertical="center" textRotation="255"/>
    </xf>
    <xf numFmtId="3" fontId="88" fillId="0" borderId="6" xfId="0" applyFont="1" applyBorder="1" applyAlignment="1">
      <alignment vertical="center" textRotation="255" wrapText="1"/>
    </xf>
    <xf numFmtId="3" fontId="48" fillId="0" borderId="6" xfId="0" applyFont="1" applyBorder="1" applyAlignment="1">
      <alignment vertical="center" textRotation="255" wrapText="1"/>
    </xf>
    <xf numFmtId="3" fontId="48" fillId="0" borderId="14" xfId="0" applyFont="1" applyBorder="1" applyAlignment="1">
      <alignment vertical="center" textRotation="255" wrapText="1"/>
    </xf>
    <xf numFmtId="182" fontId="67" fillId="0" borderId="5" xfId="0" applyNumberFormat="1" applyFont="1" applyFill="1" applyBorder="1" applyAlignment="1">
      <alignment vertical="top" textRotation="255" wrapText="1"/>
    </xf>
    <xf numFmtId="3" fontId="67" fillId="0" borderId="6" xfId="0" applyFont="1" applyBorder="1" applyAlignment="1">
      <alignment vertical="top" textRotation="255" wrapText="1"/>
    </xf>
    <xf numFmtId="3" fontId="67" fillId="0" borderId="14" xfId="0" applyFont="1" applyBorder="1" applyAlignment="1">
      <alignment vertical="top" textRotation="255" wrapText="1"/>
    </xf>
    <xf numFmtId="182" fontId="88" fillId="0" borderId="5" xfId="0" applyNumberFormat="1" applyFont="1" applyFill="1" applyBorder="1" applyAlignment="1" applyProtection="1">
      <alignment horizontal="center" vertical="center" textRotation="255"/>
      <protection locked="0"/>
    </xf>
    <xf numFmtId="3" fontId="88" fillId="0" borderId="6" xfId="0" applyFont="1" applyBorder="1" applyAlignment="1">
      <alignment horizontal="center" vertical="center" textRotation="255"/>
    </xf>
    <xf numFmtId="3" fontId="88" fillId="0" borderId="14" xfId="0" applyFont="1" applyBorder="1" applyAlignment="1">
      <alignment horizontal="center" vertical="center" textRotation="255"/>
    </xf>
    <xf numFmtId="182" fontId="88" fillId="0" borderId="5" xfId="0" applyNumberFormat="1" applyFont="1" applyFill="1" applyBorder="1" applyAlignment="1" applyProtection="1">
      <alignment horizontal="center" vertical="top" textRotation="255" wrapText="1"/>
      <protection locked="0"/>
    </xf>
    <xf numFmtId="3" fontId="88" fillId="0" borderId="6" xfId="0" applyFont="1" applyBorder="1" applyAlignment="1">
      <alignment horizontal="center" vertical="top" textRotation="255" wrapText="1"/>
    </xf>
    <xf numFmtId="3" fontId="88" fillId="0" borderId="14" xfId="0" applyFont="1" applyBorder="1" applyAlignment="1">
      <alignment horizontal="center" vertical="top" textRotation="255" wrapText="1"/>
    </xf>
    <xf numFmtId="182" fontId="88" fillId="0" borderId="5" xfId="0" applyNumberFormat="1" applyFont="1" applyFill="1" applyBorder="1" applyAlignment="1">
      <alignment horizontal="center" vertical="top" textRotation="255" wrapText="1"/>
    </xf>
    <xf numFmtId="3" fontId="88" fillId="0" borderId="6" xfId="0" applyFont="1" applyBorder="1" applyAlignment="1">
      <alignment horizontal="center" vertical="top" textRotation="255"/>
    </xf>
    <xf numFmtId="3" fontId="88" fillId="0" borderId="14" xfId="0" applyFont="1" applyBorder="1" applyAlignment="1">
      <alignment horizontal="center" vertical="top" textRotation="255"/>
    </xf>
    <xf numFmtId="182" fontId="97" fillId="0" borderId="2" xfId="2" quotePrefix="1" applyNumberFormat="1" applyFont="1" applyFill="1" applyBorder="1" applyAlignment="1">
      <alignment vertical="center" wrapText="1"/>
    </xf>
    <xf numFmtId="3" fontId="66" fillId="0" borderId="25" xfId="0" applyFont="1" applyBorder="1" applyAlignment="1">
      <alignment vertical="center" wrapText="1"/>
    </xf>
    <xf numFmtId="3" fontId="66" fillId="0" borderId="7" xfId="0" applyFont="1" applyBorder="1" applyAlignment="1">
      <alignment vertical="center" wrapText="1"/>
    </xf>
    <xf numFmtId="3" fontId="66" fillId="0" borderId="1" xfId="0" applyFont="1" applyBorder="1" applyAlignment="1">
      <alignment vertical="center" wrapText="1"/>
    </xf>
    <xf numFmtId="3" fontId="66" fillId="0" borderId="3" xfId="0" applyFont="1" applyBorder="1" applyAlignment="1">
      <alignment vertical="center" wrapText="1"/>
    </xf>
    <xf numFmtId="3" fontId="66" fillId="0" borderId="31" xfId="0" applyFont="1" applyBorder="1" applyAlignment="1">
      <alignment vertical="center" wrapText="1"/>
    </xf>
    <xf numFmtId="49" fontId="5" fillId="0" borderId="24" xfId="0" applyNumberFormat="1" applyFont="1" applyFill="1" applyBorder="1" applyAlignment="1" applyProtection="1">
      <alignment horizontal="distributed" vertical="center"/>
      <protection locked="0"/>
    </xf>
    <xf numFmtId="49" fontId="3" fillId="0" borderId="23" xfId="0" applyNumberFormat="1" applyFont="1" applyFill="1" applyBorder="1" applyAlignment="1">
      <alignment horizontal="distributed" vertical="center"/>
    </xf>
    <xf numFmtId="49" fontId="3" fillId="0" borderId="9" xfId="3" applyNumberFormat="1" applyFont="1" applyFill="1" applyBorder="1" applyAlignment="1">
      <alignment horizontal="distributed" vertical="center"/>
    </xf>
    <xf numFmtId="49" fontId="3" fillId="0" borderId="31" xfId="3" applyNumberFormat="1" applyFont="1" applyFill="1" applyBorder="1" applyAlignment="1">
      <alignment horizontal="distributed" vertical="center"/>
    </xf>
    <xf numFmtId="49" fontId="102" fillId="0" borderId="10" xfId="0" applyNumberFormat="1" applyFont="1" applyFill="1" applyBorder="1" applyAlignment="1">
      <alignment horizontal="distributed" vertical="center"/>
    </xf>
    <xf numFmtId="49" fontId="3" fillId="0" borderId="33" xfId="0" applyNumberFormat="1" applyFont="1" applyFill="1" applyBorder="1" applyAlignment="1">
      <alignment horizontal="distributed" vertical="center"/>
    </xf>
    <xf numFmtId="182" fontId="3" fillId="0" borderId="10" xfId="0" applyNumberFormat="1" applyFont="1" applyFill="1" applyBorder="1" applyAlignment="1">
      <alignment horizontal="distributed" vertical="center"/>
    </xf>
    <xf numFmtId="182" fontId="3" fillId="0" borderId="24" xfId="0" applyNumberFormat="1" applyFont="1" applyFill="1" applyBorder="1" applyAlignment="1">
      <alignment horizontal="distributed" vertical="center"/>
    </xf>
    <xf numFmtId="182" fontId="3" fillId="0" borderId="4" xfId="0" applyNumberFormat="1" applyFont="1" applyFill="1" applyBorder="1" applyAlignment="1">
      <alignment horizontal="distributed" vertical="center"/>
    </xf>
    <xf numFmtId="182" fontId="3" fillId="0" borderId="8" xfId="3" applyNumberFormat="1" applyFont="1" applyFill="1" applyBorder="1" applyAlignment="1">
      <alignment horizontal="distributed" vertical="center"/>
    </xf>
    <xf numFmtId="3" fontId="9" fillId="0" borderId="14" xfId="0" applyFont="1" applyFill="1" applyBorder="1" applyAlignment="1">
      <alignment horizontal="center" vertical="center" justifyLastLine="1"/>
    </xf>
    <xf numFmtId="49" fontId="5" fillId="0" borderId="48" xfId="0" applyNumberFormat="1" applyFont="1" applyFill="1" applyBorder="1" applyAlignment="1" applyProtection="1">
      <alignment horizontal="distributed" vertical="center"/>
      <protection locked="0"/>
    </xf>
    <xf numFmtId="49" fontId="5" fillId="0" borderId="42" xfId="0" applyNumberFormat="1" applyFont="1" applyFill="1" applyBorder="1" applyAlignment="1" applyProtection="1">
      <alignment horizontal="distributed" vertical="center"/>
      <protection locked="0"/>
    </xf>
    <xf numFmtId="49" fontId="3" fillId="0" borderId="6" xfId="3" applyNumberFormat="1" applyFont="1" applyFill="1" applyBorder="1" applyAlignment="1">
      <alignment horizontal="center" vertical="distributed" textRotation="255" justifyLastLine="1"/>
    </xf>
    <xf numFmtId="49" fontId="10" fillId="0" borderId="8" xfId="4" applyNumberFormat="1" applyFont="1" applyFill="1" applyBorder="1" applyAlignment="1">
      <alignment horizontal="right" vertical="center"/>
    </xf>
    <xf numFmtId="49" fontId="10" fillId="0" borderId="25" xfId="0" applyNumberFormat="1" applyFont="1" applyFill="1" applyBorder="1" applyAlignment="1">
      <alignment horizontal="right" vertical="center"/>
    </xf>
    <xf numFmtId="49" fontId="9" fillId="0" borderId="9" xfId="0" applyNumberFormat="1" applyFont="1" applyFill="1" applyBorder="1" applyAlignment="1">
      <alignment horizontal="right" vertical="center"/>
    </xf>
    <xf numFmtId="49" fontId="9" fillId="0" borderId="31" xfId="4" applyNumberFormat="1" applyFont="1" applyFill="1" applyBorder="1" applyAlignment="1">
      <alignment horizontal="right" vertical="center"/>
    </xf>
    <xf numFmtId="49" fontId="18" fillId="0" borderId="39" xfId="4" applyNumberFormat="1" applyFont="1" applyFill="1" applyBorder="1" applyAlignment="1">
      <alignment horizontal="distributed" vertical="center"/>
    </xf>
    <xf numFmtId="49" fontId="28" fillId="0" borderId="10" xfId="0" applyNumberFormat="1" applyFont="1" applyFill="1" applyBorder="1" applyAlignment="1" applyProtection="1">
      <alignment horizontal="distributed" vertical="center"/>
      <protection locked="0"/>
    </xf>
    <xf numFmtId="49" fontId="3" fillId="0" borderId="3" xfId="4" applyNumberFormat="1" applyFont="1" applyFill="1" applyBorder="1" applyAlignment="1">
      <alignment horizontal="right" vertical="center"/>
    </xf>
    <xf numFmtId="49" fontId="3" fillId="0" borderId="31" xfId="3" applyNumberFormat="1" applyFont="1" applyFill="1" applyBorder="1" applyAlignment="1">
      <alignment horizontal="right" vertical="center"/>
    </xf>
    <xf numFmtId="182" fontId="10" fillId="0" borderId="14" xfId="4" applyNumberFormat="1" applyFont="1" applyFill="1" applyBorder="1" applyAlignment="1" applyProtection="1">
      <alignment horizontal="center" vertical="center"/>
      <protection locked="0"/>
    </xf>
    <xf numFmtId="49" fontId="3" fillId="0" borderId="51" xfId="4" applyNumberFormat="1" applyFont="1" applyFill="1" applyBorder="1" applyAlignment="1">
      <alignment horizontal="center" vertical="distributed" textRotation="255" justifyLastLine="1"/>
    </xf>
    <xf numFmtId="49" fontId="3" fillId="0" borderId="52" xfId="4" applyNumberFormat="1" applyFont="1" applyFill="1" applyBorder="1" applyAlignment="1">
      <alignment horizontal="center" vertical="distributed" textRotation="255" justifyLastLine="1"/>
    </xf>
    <xf numFmtId="49" fontId="3" fillId="0" borderId="53" xfId="4" applyNumberFormat="1" applyFont="1" applyFill="1" applyBorder="1" applyAlignment="1">
      <alignment horizontal="center" vertical="distributed" textRotation="255" justifyLastLine="1"/>
    </xf>
    <xf numFmtId="49" fontId="3" fillId="0" borderId="8"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49" fontId="3" fillId="0" borderId="6" xfId="4" applyNumberFormat="1" applyFont="1" applyFill="1" applyBorder="1" applyAlignment="1">
      <alignment horizontal="center" vertical="distributed" textRotation="255"/>
    </xf>
    <xf numFmtId="49" fontId="10" fillId="0" borderId="2" xfId="0" applyNumberFormat="1" applyFont="1" applyFill="1" applyBorder="1" applyAlignment="1">
      <alignment horizontal="distributed" vertical="center"/>
    </xf>
    <xf numFmtId="49" fontId="10" fillId="0" borderId="8" xfId="0" applyNumberFormat="1" applyFont="1" applyFill="1" applyBorder="1" applyAlignment="1">
      <alignment horizontal="distributed" vertical="center"/>
    </xf>
    <xf numFmtId="49" fontId="10" fillId="0" borderId="25" xfId="0" applyNumberFormat="1" applyFont="1" applyFill="1" applyBorder="1" applyAlignment="1">
      <alignment horizontal="distributed" vertical="center"/>
    </xf>
    <xf numFmtId="49" fontId="10" fillId="0" borderId="15" xfId="0" applyNumberFormat="1" applyFont="1" applyFill="1" applyBorder="1" applyAlignment="1">
      <alignment horizontal="distributed" vertical="center"/>
    </xf>
    <xf numFmtId="49" fontId="10" fillId="0" borderId="16" xfId="0" applyNumberFormat="1" applyFont="1" applyFill="1" applyBorder="1" applyAlignment="1">
      <alignment horizontal="distributed" vertical="center"/>
    </xf>
    <xf numFmtId="49" fontId="10" fillId="0" borderId="10" xfId="0" applyNumberFormat="1" applyFont="1" applyFill="1" applyBorder="1" applyAlignment="1">
      <alignment horizontal="distributed" vertical="center"/>
    </xf>
    <xf numFmtId="49" fontId="10" fillId="0" borderId="24" xfId="0" applyNumberFormat="1" applyFont="1" applyFill="1" applyBorder="1" applyAlignment="1">
      <alignment horizontal="distributed" vertical="center"/>
    </xf>
    <xf numFmtId="181" fontId="10" fillId="0" borderId="15" xfId="0" applyNumberFormat="1" applyFont="1" applyFill="1" applyBorder="1" applyAlignment="1" applyProtection="1">
      <alignment horizontal="distributed" vertical="center"/>
    </xf>
    <xf numFmtId="181" fontId="10" fillId="0" borderId="8" xfId="0" applyNumberFormat="1" applyFont="1" applyFill="1" applyBorder="1" applyAlignment="1" applyProtection="1">
      <alignment horizontal="distributed" vertical="center"/>
    </xf>
    <xf numFmtId="181" fontId="10" fillId="0" borderId="25" xfId="0" applyNumberFormat="1" applyFont="1" applyFill="1" applyBorder="1" applyAlignment="1" applyProtection="1">
      <alignment horizontal="distributed" vertical="center"/>
    </xf>
    <xf numFmtId="181" fontId="10" fillId="0" borderId="19" xfId="0" applyNumberFormat="1" applyFont="1" applyFill="1" applyBorder="1" applyAlignment="1" applyProtection="1">
      <alignment horizontal="center" vertical="center"/>
    </xf>
    <xf numFmtId="181" fontId="10" fillId="0" borderId="30" xfId="0" applyNumberFormat="1" applyFont="1" applyFill="1" applyBorder="1" applyAlignment="1" applyProtection="1">
      <alignment horizontal="center" vertical="center"/>
    </xf>
    <xf numFmtId="181" fontId="10" fillId="0" borderId="51" xfId="0" applyNumberFormat="1" applyFont="1" applyFill="1" applyBorder="1" applyAlignment="1" applyProtection="1">
      <alignment horizontal="center" vertical="center"/>
    </xf>
    <xf numFmtId="181" fontId="10" fillId="0" borderId="15" xfId="0" applyNumberFormat="1" applyFont="1" applyFill="1" applyBorder="1" applyAlignment="1">
      <alignment horizontal="distributed" vertical="center"/>
    </xf>
    <xf numFmtId="181" fontId="10" fillId="0" borderId="8" xfId="0" applyNumberFormat="1" applyFont="1" applyFill="1" applyBorder="1" applyAlignment="1">
      <alignment horizontal="distributed" vertical="center"/>
    </xf>
    <xf numFmtId="181" fontId="10" fillId="0" borderId="25" xfId="0" applyNumberFormat="1" applyFont="1" applyFill="1" applyBorder="1" applyAlignment="1">
      <alignment horizontal="distributed" vertical="center"/>
    </xf>
    <xf numFmtId="181" fontId="10" fillId="0" borderId="17" xfId="0" applyNumberFormat="1" applyFont="1" applyFill="1" applyBorder="1" applyAlignment="1" applyProtection="1">
      <alignment horizontal="center" vertical="center"/>
    </xf>
    <xf numFmtId="181" fontId="10" fillId="0" borderId="28" xfId="0" applyNumberFormat="1" applyFont="1" applyFill="1" applyBorder="1" applyAlignment="1" applyProtection="1">
      <alignment horizontal="center" vertical="center"/>
    </xf>
    <xf numFmtId="181" fontId="10" fillId="0" borderId="53" xfId="0" applyNumberFormat="1" applyFont="1" applyFill="1" applyBorder="1" applyAlignment="1" applyProtection="1">
      <alignment horizontal="center" vertical="center"/>
    </xf>
    <xf numFmtId="181" fontId="10" fillId="0" borderId="16" xfId="0" applyNumberFormat="1" applyFont="1" applyFill="1" applyBorder="1" applyAlignment="1">
      <alignment horizontal="distributed" vertical="center"/>
    </xf>
    <xf numFmtId="181" fontId="10" fillId="0" borderId="10" xfId="0" applyNumberFormat="1" applyFont="1" applyFill="1" applyBorder="1" applyAlignment="1">
      <alignment horizontal="distributed" vertical="center"/>
    </xf>
    <xf numFmtId="181" fontId="10" fillId="0" borderId="24" xfId="0" applyNumberFormat="1" applyFont="1" applyFill="1" applyBorder="1" applyAlignment="1">
      <alignment horizontal="distributed" vertical="center"/>
    </xf>
    <xf numFmtId="181" fontId="10" fillId="0" borderId="20" xfId="0" applyNumberFormat="1" applyFont="1" applyFill="1" applyBorder="1" applyAlignment="1" applyProtection="1">
      <alignment horizontal="distributed" vertical="center"/>
    </xf>
    <xf numFmtId="181" fontId="10" fillId="0" borderId="0" xfId="0" applyNumberFormat="1" applyFont="1" applyFill="1" applyBorder="1" applyAlignment="1" applyProtection="1">
      <alignment horizontal="distributed" vertical="center"/>
    </xf>
    <xf numFmtId="181" fontId="10" fillId="0" borderId="1" xfId="0" applyNumberFormat="1" applyFont="1" applyFill="1" applyBorder="1" applyAlignment="1" applyProtection="1">
      <alignment horizontal="distributed" vertical="center"/>
    </xf>
    <xf numFmtId="181" fontId="10" fillId="0" borderId="20" xfId="0" applyNumberFormat="1" applyFont="1" applyFill="1" applyBorder="1" applyAlignment="1" applyProtection="1">
      <alignment horizontal="center" vertical="center"/>
    </xf>
    <xf numFmtId="181" fontId="10" fillId="0" borderId="0" xfId="0" applyNumberFormat="1" applyFont="1" applyFill="1" applyBorder="1" applyAlignment="1" applyProtection="1">
      <alignment horizontal="center" vertical="center"/>
    </xf>
    <xf numFmtId="181" fontId="10" fillId="0" borderId="52" xfId="0" applyNumberFormat="1" applyFont="1" applyFill="1" applyBorder="1" applyAlignment="1" applyProtection="1">
      <alignment horizontal="center" vertical="center"/>
    </xf>
    <xf numFmtId="181" fontId="10" fillId="0" borderId="15" xfId="0" applyNumberFormat="1" applyFont="1" applyFill="1" applyBorder="1" applyAlignment="1" applyProtection="1">
      <alignment horizontal="center" vertical="center"/>
    </xf>
    <xf numFmtId="181" fontId="10" fillId="0" borderId="8" xfId="0" applyNumberFormat="1" applyFont="1" applyFill="1" applyBorder="1" applyAlignment="1" applyProtection="1">
      <alignment horizontal="center" vertical="center"/>
    </xf>
    <xf numFmtId="181" fontId="10" fillId="0" borderId="11" xfId="0" applyNumberFormat="1" applyFont="1" applyFill="1" applyBorder="1" applyAlignment="1" applyProtection="1">
      <alignment horizontal="center" vertical="center"/>
    </xf>
    <xf numFmtId="181" fontId="10" fillId="0" borderId="40" xfId="0" applyNumberFormat="1" applyFont="1" applyFill="1" applyBorder="1" applyAlignment="1" applyProtection="1">
      <alignment horizontal="center" vertical="center"/>
    </xf>
    <xf numFmtId="181" fontId="10" fillId="0" borderId="9" xfId="0" applyNumberFormat="1" applyFont="1" applyFill="1" applyBorder="1" applyAlignment="1" applyProtection="1">
      <alignment horizontal="center" vertical="center"/>
    </xf>
    <xf numFmtId="181" fontId="10" fillId="0" borderId="12" xfId="0" applyNumberFormat="1" applyFont="1" applyFill="1" applyBorder="1" applyAlignment="1" applyProtection="1">
      <alignment horizontal="center" vertical="center"/>
    </xf>
    <xf numFmtId="49" fontId="10" fillId="0" borderId="8" xfId="4" applyNumberFormat="1" applyFont="1" applyFill="1" applyBorder="1" applyAlignment="1">
      <alignment horizontal="distributed" vertical="center"/>
    </xf>
    <xf numFmtId="49" fontId="10" fillId="0" borderId="25" xfId="4" applyNumberFormat="1" applyFont="1" applyFill="1" applyBorder="1" applyAlignment="1">
      <alignment horizontal="distributed" vertical="center"/>
    </xf>
    <xf numFmtId="49" fontId="10" fillId="0" borderId="4" xfId="0" applyNumberFormat="1" applyFont="1" applyFill="1" applyBorder="1" applyAlignment="1" applyProtection="1">
      <alignment horizontal="distributed" vertical="center"/>
      <protection locked="0"/>
    </xf>
    <xf numFmtId="49" fontId="10" fillId="0" borderId="2" xfId="4" applyNumberFormat="1" applyFont="1" applyFill="1" applyBorder="1" applyAlignment="1" applyProtection="1">
      <alignment horizontal="distributed" vertical="center" wrapText="1"/>
      <protection locked="0"/>
    </xf>
    <xf numFmtId="49" fontId="10" fillId="0" borderId="8" xfId="4" applyNumberFormat="1" applyFont="1" applyFill="1" applyBorder="1" applyAlignment="1" applyProtection="1">
      <alignment horizontal="distributed" vertical="center" wrapText="1"/>
      <protection locked="0"/>
    </xf>
    <xf numFmtId="49" fontId="10" fillId="0" borderId="25" xfId="4" applyNumberFormat="1" applyFont="1" applyFill="1" applyBorder="1" applyAlignment="1" applyProtection="1">
      <alignment horizontal="distributed" vertical="center" wrapText="1"/>
      <protection locked="0"/>
    </xf>
    <xf numFmtId="49" fontId="10" fillId="0" borderId="3" xfId="4" applyNumberFormat="1" applyFont="1" applyFill="1" applyBorder="1" applyAlignment="1" applyProtection="1">
      <alignment horizontal="distributed" vertical="center" wrapText="1"/>
      <protection locked="0"/>
    </xf>
    <xf numFmtId="49" fontId="10" fillId="0" borderId="9" xfId="4" applyNumberFormat="1" applyFont="1" applyFill="1" applyBorder="1" applyAlignment="1" applyProtection="1">
      <alignment horizontal="distributed" vertical="center" wrapText="1"/>
      <protection locked="0"/>
    </xf>
    <xf numFmtId="49" fontId="10" fillId="0" borderId="31" xfId="4" applyNumberFormat="1" applyFont="1" applyFill="1" applyBorder="1" applyAlignment="1" applyProtection="1">
      <alignment horizontal="distributed" vertical="center" wrapText="1"/>
      <protection locked="0"/>
    </xf>
    <xf numFmtId="49" fontId="10" fillId="0" borderId="2" xfId="4" applyNumberFormat="1" applyFont="1" applyFill="1" applyBorder="1" applyAlignment="1" applyProtection="1">
      <alignment horizontal="distributed" vertical="center" wrapText="1" justifyLastLine="1"/>
      <protection locked="0"/>
    </xf>
    <xf numFmtId="49" fontId="10" fillId="0" borderId="25" xfId="4" applyNumberFormat="1" applyFont="1" applyFill="1" applyBorder="1" applyAlignment="1" applyProtection="1">
      <alignment horizontal="distributed" vertical="center" wrapText="1" justifyLastLine="1"/>
      <protection locked="0"/>
    </xf>
    <xf numFmtId="49" fontId="10" fillId="0" borderId="3" xfId="4" applyNumberFormat="1" applyFont="1" applyFill="1" applyBorder="1" applyAlignment="1" applyProtection="1">
      <alignment horizontal="distributed" vertical="center" wrapText="1" justifyLastLine="1"/>
      <protection locked="0"/>
    </xf>
    <xf numFmtId="49" fontId="10" fillId="0" borderId="31" xfId="4" applyNumberFormat="1" applyFont="1" applyFill="1" applyBorder="1" applyAlignment="1" applyProtection="1">
      <alignment horizontal="distributed" vertical="center" wrapText="1" justifyLastLine="1"/>
      <protection locked="0"/>
    </xf>
    <xf numFmtId="49" fontId="10" fillId="0" borderId="2" xfId="4" applyNumberFormat="1" applyFont="1" applyFill="1" applyBorder="1" applyAlignment="1" applyProtection="1">
      <alignment horizontal="center" vertical="center" wrapText="1"/>
      <protection locked="0"/>
    </xf>
    <xf numFmtId="49" fontId="10" fillId="0" borderId="25" xfId="4" applyNumberFormat="1" applyFont="1" applyFill="1" applyBorder="1" applyAlignment="1" applyProtection="1">
      <alignment horizontal="center" vertical="center" wrapText="1"/>
      <protection locked="0"/>
    </xf>
    <xf numFmtId="49" fontId="10" fillId="0" borderId="7" xfId="4" applyNumberFormat="1" applyFont="1" applyFill="1" applyBorder="1" applyAlignment="1" applyProtection="1">
      <alignment horizontal="center" vertical="center" wrapText="1"/>
      <protection locked="0"/>
    </xf>
    <xf numFmtId="49" fontId="10" fillId="0" borderId="1" xfId="4" applyNumberFormat="1" applyFont="1" applyFill="1" applyBorder="1" applyAlignment="1" applyProtection="1">
      <alignment horizontal="center" vertical="center" wrapText="1"/>
      <protection locked="0"/>
    </xf>
    <xf numFmtId="49" fontId="10" fillId="0" borderId="3" xfId="4" applyNumberFormat="1" applyFont="1" applyFill="1" applyBorder="1" applyAlignment="1" applyProtection="1">
      <alignment horizontal="center" vertical="center" wrapText="1"/>
      <protection locked="0"/>
    </xf>
    <xf numFmtId="49" fontId="10" fillId="0" borderId="31" xfId="4" applyNumberFormat="1" applyFont="1" applyFill="1" applyBorder="1" applyAlignment="1" applyProtection="1">
      <alignment horizontal="center" vertical="center" wrapText="1"/>
      <protection locked="0"/>
    </xf>
    <xf numFmtId="49" fontId="10" fillId="0" borderId="5" xfId="4" applyNumberFormat="1" applyFont="1" applyFill="1" applyBorder="1" applyAlignment="1" applyProtection="1">
      <alignment horizontal="center" vertical="center" textRotation="255"/>
      <protection locked="0"/>
    </xf>
    <xf numFmtId="49" fontId="10" fillId="0" borderId="6" xfId="4" applyNumberFormat="1" applyFont="1" applyFill="1" applyBorder="1" applyAlignment="1" applyProtection="1">
      <alignment horizontal="center" vertical="center" textRotation="255"/>
      <protection locked="0"/>
    </xf>
    <xf numFmtId="49" fontId="10" fillId="0" borderId="14" xfId="4" applyNumberFormat="1" applyFont="1" applyFill="1" applyBorder="1" applyAlignment="1" applyProtection="1">
      <alignment horizontal="center" vertical="center" textRotation="255"/>
      <protection locked="0"/>
    </xf>
    <xf numFmtId="49" fontId="10" fillId="0" borderId="4" xfId="4" applyNumberFormat="1" applyFont="1" applyFill="1" applyBorder="1" applyAlignment="1">
      <alignment horizontal="distributed" vertical="center" wrapText="1" shrinkToFit="1"/>
    </xf>
    <xf numFmtId="49" fontId="10" fillId="0" borderId="10" xfId="3" applyNumberFormat="1" applyFont="1" applyFill="1" applyBorder="1" applyAlignment="1">
      <alignment horizontal="distributed" vertical="center" shrinkToFit="1"/>
    </xf>
    <xf numFmtId="49" fontId="10" fillId="0" borderId="24" xfId="3" applyNumberFormat="1" applyFont="1" applyFill="1" applyBorder="1" applyAlignment="1">
      <alignment horizontal="distributed" vertical="center" shrinkToFit="1"/>
    </xf>
    <xf numFmtId="49" fontId="10" fillId="0" borderId="4" xfId="0" applyNumberFormat="1" applyFont="1" applyFill="1" applyBorder="1" applyAlignment="1" applyProtection="1">
      <alignment horizontal="center" vertical="center" wrapText="1"/>
      <protection locked="0"/>
    </xf>
    <xf numFmtId="3" fontId="91" fillId="0" borderId="24" xfId="0" applyFont="1" applyBorder="1" applyAlignment="1">
      <alignment horizontal="center" vertical="center" wrapText="1"/>
    </xf>
    <xf numFmtId="3" fontId="91" fillId="0" borderId="10" xfId="0" applyFont="1" applyBorder="1" applyAlignment="1">
      <alignment horizontal="distributed" vertical="center"/>
    </xf>
    <xf numFmtId="3" fontId="91" fillId="0" borderId="24" xfId="0" applyFont="1" applyBorder="1" applyAlignment="1">
      <alignment horizontal="distributed" vertical="center"/>
    </xf>
    <xf numFmtId="49" fontId="10" fillId="0" borderId="2" xfId="0" applyNumberFormat="1" applyFont="1" applyFill="1" applyBorder="1" applyAlignment="1" applyProtection="1">
      <alignment horizontal="center" vertical="center" wrapText="1"/>
      <protection locked="0"/>
    </xf>
    <xf numFmtId="3" fontId="91" fillId="0" borderId="25" xfId="0" applyFont="1" applyBorder="1" applyAlignment="1">
      <alignment horizontal="center" vertical="center" wrapText="1"/>
    </xf>
    <xf numFmtId="3" fontId="91" fillId="0" borderId="7" xfId="0" applyFont="1" applyBorder="1" applyAlignment="1">
      <alignment horizontal="center" vertical="center" wrapText="1"/>
    </xf>
    <xf numFmtId="3" fontId="91" fillId="0" borderId="1" xfId="0" applyFont="1" applyBorder="1" applyAlignment="1">
      <alignment horizontal="center" vertical="center" wrapText="1"/>
    </xf>
    <xf numFmtId="3" fontId="91" fillId="0" borderId="3" xfId="0" applyFont="1" applyBorder="1" applyAlignment="1">
      <alignment horizontal="center" vertical="center" wrapText="1"/>
    </xf>
    <xf numFmtId="3" fontId="91" fillId="0" borderId="31" xfId="0" applyFont="1" applyBorder="1" applyAlignment="1">
      <alignment horizontal="center" vertical="center" wrapText="1"/>
    </xf>
    <xf numFmtId="182" fontId="23" fillId="0" borderId="10" xfId="0" applyNumberFormat="1" applyFont="1" applyFill="1" applyBorder="1" applyAlignment="1" applyProtection="1">
      <alignment horizontal="distributed" vertical="center"/>
      <protection locked="0"/>
    </xf>
    <xf numFmtId="182" fontId="23" fillId="0" borderId="28" xfId="0" applyNumberFormat="1" applyFont="1" applyFill="1" applyBorder="1" applyAlignment="1" applyProtection="1">
      <alignment horizontal="distributed" vertical="center"/>
      <protection locked="0"/>
    </xf>
    <xf numFmtId="182" fontId="23" fillId="0" borderId="29" xfId="0" applyNumberFormat="1" applyFont="1" applyFill="1" applyBorder="1" applyAlignment="1" applyProtection="1">
      <alignment horizontal="distributed" vertical="center"/>
      <protection locked="0"/>
    </xf>
    <xf numFmtId="182" fontId="13" fillId="0" borderId="4" xfId="5" applyNumberFormat="1" applyFont="1" applyFill="1" applyBorder="1" applyAlignment="1">
      <alignment horizontal="distributed" vertical="center" wrapText="1" shrinkToFit="1"/>
    </xf>
    <xf numFmtId="182" fontId="13" fillId="0" borderId="10" xfId="5" applyNumberFormat="1" applyFont="1" applyFill="1" applyBorder="1" applyAlignment="1">
      <alignment horizontal="distributed" vertical="center" wrapText="1" shrinkToFit="1"/>
    </xf>
    <xf numFmtId="182" fontId="13" fillId="0" borderId="24" xfId="5" applyNumberFormat="1" applyFont="1" applyFill="1" applyBorder="1" applyAlignment="1">
      <alignment horizontal="distributed" vertical="center" wrapText="1" shrinkToFit="1"/>
    </xf>
    <xf numFmtId="3" fontId="10" fillId="0" borderId="5" xfId="0" applyFont="1" applyFill="1" applyBorder="1" applyAlignment="1">
      <alignment horizontal="center" vertical="center" justifyLastLine="1"/>
    </xf>
    <xf numFmtId="3" fontId="10" fillId="0" borderId="14" xfId="0" applyFont="1" applyFill="1" applyBorder="1" applyAlignment="1">
      <alignment horizontal="center" vertical="center" justifyLastLine="1"/>
    </xf>
    <xf numFmtId="182" fontId="10" fillId="0" borderId="4" xfId="5" applyNumberFormat="1" applyFont="1" applyFill="1" applyBorder="1" applyAlignment="1">
      <alignment horizontal="distributed" vertical="center" wrapText="1" shrinkToFit="1"/>
    </xf>
    <xf numFmtId="182" fontId="10" fillId="0" borderId="10" xfId="5" applyNumberFormat="1" applyFont="1" applyFill="1" applyBorder="1" applyAlignment="1">
      <alignment horizontal="distributed" vertical="center" shrinkToFit="1"/>
    </xf>
    <xf numFmtId="182" fontId="10" fillId="0" borderId="24" xfId="5" applyNumberFormat="1" applyFont="1" applyFill="1" applyBorder="1" applyAlignment="1">
      <alignment horizontal="distributed" vertical="center" shrinkToFit="1"/>
    </xf>
    <xf numFmtId="182" fontId="10" fillId="0" borderId="2" xfId="0" applyNumberFormat="1" applyFont="1" applyFill="1" applyBorder="1" applyAlignment="1">
      <alignment vertical="center"/>
    </xf>
    <xf numFmtId="182" fontId="10" fillId="0" borderId="7" xfId="1" applyNumberFormat="1" applyFont="1" applyFill="1" applyBorder="1" applyAlignment="1">
      <alignment vertical="center"/>
    </xf>
    <xf numFmtId="182" fontId="10" fillId="0" borderId="22" xfId="5" applyNumberFormat="1" applyFont="1" applyFill="1" applyBorder="1" applyAlignment="1">
      <alignment vertical="center"/>
    </xf>
    <xf numFmtId="182" fontId="10" fillId="0" borderId="8" xfId="2" applyNumberFormat="1" applyFont="1" applyFill="1" applyBorder="1" applyAlignment="1">
      <alignment horizontal="distributed" vertical="center"/>
    </xf>
    <xf numFmtId="182" fontId="10" fillId="0" borderId="0" xfId="2" applyNumberFormat="1" applyFont="1" applyFill="1" applyBorder="1" applyAlignment="1">
      <alignment horizontal="distributed" vertical="center"/>
    </xf>
    <xf numFmtId="182" fontId="10" fillId="0" borderId="10" xfId="2" applyNumberFormat="1" applyFont="1" applyFill="1" applyBorder="1" applyAlignment="1">
      <alignment horizontal="distributed" vertical="center" wrapText="1"/>
    </xf>
    <xf numFmtId="182" fontId="23" fillId="0" borderId="24" xfId="0" applyNumberFormat="1" applyFont="1" applyFill="1" applyBorder="1" applyAlignment="1" applyProtection="1">
      <alignment horizontal="distributed" vertical="center" wrapText="1"/>
      <protection locked="0"/>
    </xf>
    <xf numFmtId="182" fontId="10" fillId="0" borderId="5" xfId="5" applyNumberFormat="1" applyFont="1" applyFill="1" applyBorder="1" applyAlignment="1">
      <alignment horizontal="center" vertical="center"/>
    </xf>
    <xf numFmtId="182" fontId="10" fillId="0" borderId="14" xfId="5" applyNumberFormat="1" applyFont="1" applyFill="1" applyBorder="1" applyAlignment="1">
      <alignment horizontal="center" vertical="center"/>
    </xf>
    <xf numFmtId="182" fontId="10" fillId="0" borderId="4" xfId="6" applyNumberFormat="1" applyFont="1" applyFill="1" applyBorder="1" applyAlignment="1" applyProtection="1">
      <alignment horizontal="distributed" vertical="center"/>
    </xf>
    <xf numFmtId="182" fontId="10" fillId="0" borderId="10" xfId="6" applyNumberFormat="1" applyFont="1" applyFill="1" applyBorder="1" applyAlignment="1" applyProtection="1">
      <alignment horizontal="distributed" vertical="center"/>
    </xf>
    <xf numFmtId="182" fontId="10" fillId="0" borderId="2" xfId="6" applyNumberFormat="1" applyFont="1" applyFill="1" applyBorder="1" applyAlignment="1" applyProtection="1">
      <alignment horizontal="distributed" vertical="center"/>
    </xf>
    <xf numFmtId="182" fontId="10" fillId="0" borderId="8" xfId="6" applyNumberFormat="1" applyFont="1" applyFill="1" applyBorder="1" applyAlignment="1" applyProtection="1">
      <alignment horizontal="distributed" vertical="center"/>
    </xf>
    <xf numFmtId="182" fontId="10" fillId="0" borderId="25" xfId="6" applyNumberFormat="1" applyFont="1" applyFill="1" applyBorder="1" applyAlignment="1" applyProtection="1">
      <alignment horizontal="distributed" vertical="center"/>
    </xf>
    <xf numFmtId="182" fontId="10" fillId="0" borderId="15" xfId="6" applyNumberFormat="1" applyFont="1" applyFill="1" applyBorder="1" applyAlignment="1" applyProtection="1">
      <alignment horizontal="distributed" vertical="center"/>
    </xf>
    <xf numFmtId="182" fontId="6" fillId="0" borderId="4" xfId="0" applyNumberFormat="1" applyFont="1" applyFill="1" applyBorder="1" applyAlignment="1" applyProtection="1">
      <alignment horizontal="distributed" vertical="center" justifyLastLine="1"/>
    </xf>
    <xf numFmtId="182" fontId="6" fillId="0" borderId="10" xfId="0" applyNumberFormat="1" applyFont="1" applyFill="1" applyBorder="1" applyAlignment="1" applyProtection="1">
      <alignment horizontal="distributed" vertical="center" justifyLastLine="1"/>
    </xf>
    <xf numFmtId="182" fontId="6" fillId="0" borderId="24" xfId="0" applyNumberFormat="1" applyFont="1" applyFill="1" applyBorder="1" applyAlignment="1" applyProtection="1">
      <alignment horizontal="distributed" vertical="center" justifyLastLine="1"/>
    </xf>
    <xf numFmtId="3" fontId="27" fillId="2" borderId="24" xfId="0" applyNumberFormat="1" applyFont="1" applyFill="1" applyBorder="1" applyAlignment="1" applyProtection="1">
      <alignment horizontal="distributed" vertical="center" justifyLastLine="1"/>
      <protection locked="0"/>
    </xf>
    <xf numFmtId="182" fontId="10" fillId="0" borderId="35" xfId="6" applyNumberFormat="1" applyFont="1" applyFill="1" applyBorder="1" applyAlignment="1" applyProtection="1">
      <alignment horizontal="distributed" vertical="center"/>
    </xf>
    <xf numFmtId="182" fontId="10" fillId="0" borderId="23" xfId="6" applyNumberFormat="1" applyFont="1" applyFill="1" applyBorder="1" applyAlignment="1" applyProtection="1">
      <alignment horizontal="distributed" vertical="center"/>
    </xf>
    <xf numFmtId="182" fontId="10" fillId="0" borderId="33" xfId="6" applyNumberFormat="1" applyFont="1" applyFill="1" applyBorder="1" applyAlignment="1" applyProtection="1">
      <alignment horizontal="distributed" vertical="center"/>
    </xf>
    <xf numFmtId="182" fontId="10" fillId="0" borderId="39" xfId="6" applyNumberFormat="1" applyFont="1" applyFill="1" applyBorder="1" applyAlignment="1" applyProtection="1">
      <alignment horizontal="distributed" vertical="center"/>
    </xf>
    <xf numFmtId="182" fontId="10" fillId="0" borderId="37" xfId="6" applyNumberFormat="1" applyFont="1" applyFill="1" applyBorder="1" applyAlignment="1" applyProtection="1">
      <alignment horizontal="distributed" vertical="center"/>
    </xf>
    <xf numFmtId="182" fontId="10" fillId="0" borderId="30" xfId="6" applyNumberFormat="1" applyFont="1" applyFill="1" applyBorder="1" applyAlignment="1" applyProtection="1">
      <alignment horizontal="distributed" vertical="center"/>
    </xf>
    <xf numFmtId="182" fontId="10" fillId="0" borderId="24" xfId="6" applyNumberFormat="1" applyFont="1" applyFill="1" applyBorder="1" applyAlignment="1" applyProtection="1">
      <alignment horizontal="distributed" vertical="center"/>
    </xf>
    <xf numFmtId="182" fontId="10" fillId="0" borderId="34" xfId="6" applyNumberFormat="1" applyFont="1" applyFill="1" applyBorder="1" applyAlignment="1" applyProtection="1">
      <alignment horizontal="distributed" vertical="center"/>
    </xf>
    <xf numFmtId="182" fontId="10" fillId="0" borderId="29" xfId="6" applyNumberFormat="1" applyFont="1" applyFill="1" applyBorder="1" applyAlignment="1" applyProtection="1">
      <alignment horizontal="distributed" vertical="center"/>
    </xf>
    <xf numFmtId="182" fontId="10" fillId="0" borderId="47" xfId="6" applyNumberFormat="1" applyFont="1" applyFill="1" applyBorder="1" applyAlignment="1" applyProtection="1">
      <alignment horizontal="center" vertical="distributed" textRotation="255" justifyLastLine="1"/>
    </xf>
    <xf numFmtId="182" fontId="10" fillId="0" borderId="46" xfId="6" applyNumberFormat="1" applyFont="1" applyFill="1" applyBorder="1" applyAlignment="1" applyProtection="1">
      <alignment horizontal="center" vertical="distributed" textRotation="255" justifyLastLine="1"/>
    </xf>
    <xf numFmtId="182" fontId="10" fillId="0" borderId="2" xfId="6" applyNumberFormat="1" applyFont="1" applyFill="1" applyBorder="1" applyAlignment="1" applyProtection="1">
      <alignment horizontal="center" vertical="center"/>
    </xf>
    <xf numFmtId="182" fontId="10" fillId="0" borderId="8" xfId="6" applyNumberFormat="1" applyFont="1" applyFill="1" applyBorder="1" applyAlignment="1" applyProtection="1">
      <alignment horizontal="center" vertical="center"/>
    </xf>
    <xf numFmtId="182" fontId="10" fillId="0" borderId="25" xfId="6" applyNumberFormat="1" applyFont="1" applyFill="1" applyBorder="1" applyAlignment="1" applyProtection="1">
      <alignment horizontal="center" vertical="center"/>
    </xf>
    <xf numFmtId="182" fontId="86" fillId="0" borderId="15" xfId="6" applyNumberFormat="1" applyFont="1" applyFill="1" applyBorder="1" applyAlignment="1" applyProtection="1">
      <alignment horizontal="distributed" vertical="center"/>
    </xf>
    <xf numFmtId="182" fontId="86" fillId="0" borderId="25" xfId="6" applyNumberFormat="1" applyFont="1" applyFill="1" applyBorder="1" applyAlignment="1" applyProtection="1">
      <alignment horizontal="distributed" vertical="center"/>
    </xf>
    <xf numFmtId="182" fontId="86" fillId="0" borderId="2" xfId="6" applyNumberFormat="1" applyFont="1" applyFill="1" applyBorder="1" applyAlignment="1" applyProtection="1">
      <alignment horizontal="center" vertical="center"/>
    </xf>
    <xf numFmtId="182" fontId="86" fillId="0" borderId="8" xfId="6" applyNumberFormat="1" applyFont="1" applyFill="1" applyBorder="1" applyAlignment="1" applyProtection="1">
      <alignment horizontal="center" vertical="center"/>
    </xf>
    <xf numFmtId="182" fontId="86" fillId="0" borderId="25" xfId="6" applyNumberFormat="1" applyFont="1" applyFill="1" applyBorder="1" applyAlignment="1" applyProtection="1">
      <alignment horizontal="center" vertical="center"/>
    </xf>
    <xf numFmtId="182" fontId="86" fillId="0" borderId="47" xfId="6" applyNumberFormat="1" applyFont="1" applyFill="1" applyBorder="1" applyAlignment="1" applyProtection="1">
      <alignment horizontal="center" vertical="distributed" textRotation="255" justifyLastLine="1"/>
    </xf>
    <xf numFmtId="182" fontId="86" fillId="0" borderId="46" xfId="6" applyNumberFormat="1" applyFont="1" applyFill="1" applyBorder="1" applyAlignment="1" applyProtection="1">
      <alignment horizontal="center" vertical="distributed" textRotation="255" justifyLastLine="1"/>
    </xf>
    <xf numFmtId="182" fontId="86" fillId="0" borderId="2" xfId="6" applyNumberFormat="1" applyFont="1" applyFill="1" applyBorder="1" applyAlignment="1" applyProtection="1">
      <alignment horizontal="distributed" vertical="center"/>
    </xf>
    <xf numFmtId="182" fontId="86" fillId="0" borderId="8" xfId="6" applyNumberFormat="1" applyFont="1" applyFill="1" applyBorder="1" applyAlignment="1" applyProtection="1">
      <alignment horizontal="distributed" vertical="center"/>
    </xf>
    <xf numFmtId="182" fontId="86" fillId="0" borderId="34" xfId="6" applyNumberFormat="1" applyFont="1" applyFill="1" applyBorder="1" applyAlignment="1" applyProtection="1">
      <alignment horizontal="distributed" vertical="center"/>
    </xf>
    <xf numFmtId="182" fontId="86" fillId="0" borderId="29" xfId="6" applyNumberFormat="1" applyFont="1" applyFill="1" applyBorder="1" applyAlignment="1" applyProtection="1">
      <alignment horizontal="distributed" vertical="center"/>
    </xf>
    <xf numFmtId="182" fontId="86" fillId="0" borderId="4" xfId="6" applyNumberFormat="1" applyFont="1" applyFill="1" applyBorder="1" applyAlignment="1" applyProtection="1">
      <alignment horizontal="distributed" vertical="center"/>
    </xf>
    <xf numFmtId="182" fontId="86" fillId="0" borderId="10" xfId="6" applyNumberFormat="1" applyFont="1" applyFill="1" applyBorder="1" applyAlignment="1" applyProtection="1">
      <alignment horizontal="distributed" vertical="center"/>
    </xf>
    <xf numFmtId="182" fontId="86" fillId="0" borderId="24" xfId="6" applyNumberFormat="1" applyFont="1" applyFill="1" applyBorder="1" applyAlignment="1" applyProtection="1">
      <alignment horizontal="distributed" vertical="center"/>
    </xf>
    <xf numFmtId="182" fontId="9" fillId="0" borderId="5" xfId="6" applyNumberFormat="1" applyFont="1" applyFill="1" applyBorder="1" applyAlignment="1" applyProtection="1">
      <alignment horizontal="center" vertical="center" wrapText="1"/>
    </xf>
    <xf numFmtId="3" fontId="5" fillId="0" borderId="6" xfId="0" applyNumberFormat="1" applyFont="1" applyFill="1" applyBorder="1" applyAlignment="1" applyProtection="1">
      <alignment horizontal="center" vertical="center" wrapText="1"/>
      <protection locked="0"/>
    </xf>
    <xf numFmtId="3" fontId="5" fillId="0" borderId="14" xfId="0" applyNumberFormat="1" applyFont="1" applyFill="1" applyBorder="1" applyAlignment="1" applyProtection="1">
      <alignment horizontal="center" vertical="center" wrapText="1"/>
      <protection locked="0"/>
    </xf>
    <xf numFmtId="182" fontId="86" fillId="0" borderId="6" xfId="6" applyNumberFormat="1" applyFont="1" applyFill="1" applyBorder="1" applyAlignment="1" applyProtection="1">
      <alignment horizontal="center" vertical="distributed" textRotation="255"/>
    </xf>
    <xf numFmtId="182" fontId="86" fillId="0" borderId="2" xfId="6" applyNumberFormat="1" applyFont="1" applyFill="1" applyBorder="1" applyAlignment="1" applyProtection="1">
      <alignment horizontal="distributed" vertical="distributed"/>
    </xf>
    <xf numFmtId="3" fontId="77" fillId="0" borderId="8" xfId="0" applyFont="1" applyBorder="1" applyAlignment="1">
      <alignment horizontal="distributed"/>
    </xf>
    <xf numFmtId="3" fontId="77" fillId="0" borderId="25" xfId="0" applyFont="1" applyBorder="1" applyAlignment="1">
      <alignment horizontal="distributed"/>
    </xf>
    <xf numFmtId="182" fontId="86" fillId="0" borderId="35" xfId="6" applyNumberFormat="1" applyFont="1" applyFill="1" applyBorder="1" applyAlignment="1" applyProtection="1">
      <alignment horizontal="distributed" vertical="center"/>
    </xf>
    <xf numFmtId="182" fontId="86" fillId="0" borderId="23" xfId="6" applyNumberFormat="1" applyFont="1" applyFill="1" applyBorder="1" applyAlignment="1" applyProtection="1">
      <alignment horizontal="distributed" vertical="center"/>
    </xf>
    <xf numFmtId="182" fontId="86" fillId="0" borderId="33" xfId="6" applyNumberFormat="1" applyFont="1" applyFill="1" applyBorder="1" applyAlignment="1" applyProtection="1">
      <alignment horizontal="distributed" vertical="center" wrapText="1"/>
    </xf>
    <xf numFmtId="182" fontId="86" fillId="0" borderId="39" xfId="6" applyNumberFormat="1" applyFont="1" applyFill="1" applyBorder="1" applyAlignment="1" applyProtection="1">
      <alignment horizontal="distributed" vertical="center" wrapText="1"/>
    </xf>
    <xf numFmtId="182" fontId="86" fillId="0" borderId="37" xfId="6" applyNumberFormat="1" applyFont="1" applyFill="1" applyBorder="1" applyAlignment="1" applyProtection="1">
      <alignment horizontal="distributed" vertical="center" wrapText="1"/>
    </xf>
    <xf numFmtId="182" fontId="86" fillId="0" borderId="30" xfId="6" applyNumberFormat="1" applyFont="1" applyFill="1" applyBorder="1" applyAlignment="1" applyProtection="1">
      <alignment horizontal="distributed" vertical="center" wrapText="1"/>
    </xf>
    <xf numFmtId="182" fontId="88" fillId="0" borderId="2" xfId="6" applyNumberFormat="1" applyFont="1" applyFill="1" applyBorder="1" applyAlignment="1" applyProtection="1">
      <alignment horizontal="center" vertical="center" textRotation="255"/>
    </xf>
    <xf numFmtId="3" fontId="98" fillId="0" borderId="25" xfId="0" applyFont="1" applyBorder="1" applyAlignment="1">
      <alignment horizontal="center" vertical="center" textRotation="255"/>
    </xf>
    <xf numFmtId="3" fontId="98" fillId="0" borderId="7" xfId="0" applyFont="1" applyBorder="1" applyAlignment="1">
      <alignment horizontal="center" vertical="center" textRotation="255"/>
    </xf>
    <xf numFmtId="3" fontId="98" fillId="0" borderId="1" xfId="0" applyFont="1" applyBorder="1" applyAlignment="1">
      <alignment horizontal="center" vertical="center" textRotation="255"/>
    </xf>
    <xf numFmtId="3" fontId="98" fillId="0" borderId="3" xfId="0" applyFont="1" applyBorder="1" applyAlignment="1">
      <alignment horizontal="center" vertical="center" textRotation="255"/>
    </xf>
    <xf numFmtId="3" fontId="98" fillId="0" borderId="31" xfId="0" applyFont="1" applyBorder="1" applyAlignment="1">
      <alignment horizontal="center" vertical="center" textRotation="255"/>
    </xf>
    <xf numFmtId="182" fontId="9" fillId="0" borderId="4" xfId="6" applyNumberFormat="1" applyFont="1" applyFill="1" applyBorder="1" applyAlignment="1" applyProtection="1">
      <alignment horizontal="distributed" vertical="center" shrinkToFit="1"/>
    </xf>
    <xf numFmtId="3" fontId="92" fillId="0" borderId="24" xfId="0" applyFont="1" applyBorder="1" applyAlignment="1">
      <alignment horizontal="distributed" vertical="center" shrinkToFit="1"/>
    </xf>
    <xf numFmtId="182" fontId="99" fillId="0" borderId="5" xfId="6" applyNumberFormat="1" applyFont="1" applyFill="1" applyBorder="1" applyAlignment="1" applyProtection="1">
      <alignment horizontal="center" vertical="top" textRotation="180" wrapText="1"/>
    </xf>
    <xf numFmtId="3" fontId="100" fillId="0" borderId="6" xfId="0" applyFont="1" applyBorder="1" applyAlignment="1">
      <alignment horizontal="center" vertical="top" textRotation="180" wrapText="1"/>
    </xf>
    <xf numFmtId="3" fontId="100" fillId="0" borderId="14" xfId="0" applyFont="1" applyBorder="1" applyAlignment="1">
      <alignment horizontal="center" vertical="top" textRotation="180" wrapText="1"/>
    </xf>
    <xf numFmtId="3" fontId="92" fillId="0" borderId="24" xfId="0" applyFont="1" applyBorder="1" applyAlignment="1">
      <alignment vertical="center" shrinkToFit="1"/>
    </xf>
    <xf numFmtId="182" fontId="88" fillId="0" borderId="5" xfId="6" applyNumberFormat="1" applyFont="1" applyFill="1" applyBorder="1" applyAlignment="1" applyProtection="1">
      <alignment horizontal="center" vertical="top" textRotation="255" wrapText="1"/>
    </xf>
    <xf numFmtId="3" fontId="98" fillId="0" borderId="6" xfId="0" applyFont="1" applyBorder="1" applyAlignment="1">
      <alignment horizontal="center" vertical="top" textRotation="255" wrapText="1"/>
    </xf>
    <xf numFmtId="3" fontId="98" fillId="0" borderId="14" xfId="0" applyFont="1" applyBorder="1" applyAlignment="1">
      <alignment horizontal="center" vertical="top" textRotation="255" wrapText="1"/>
    </xf>
    <xf numFmtId="3" fontId="0" fillId="0" borderId="24" xfId="0" applyBorder="1" applyAlignment="1">
      <alignment horizontal="distributed" vertical="center" shrinkToFit="1"/>
    </xf>
    <xf numFmtId="182" fontId="88" fillId="0" borderId="2" xfId="6" applyNumberFormat="1" applyFont="1" applyFill="1" applyBorder="1" applyAlignment="1" applyProtection="1">
      <alignment vertical="top" textRotation="255" wrapText="1"/>
    </xf>
    <xf numFmtId="3" fontId="98" fillId="0" borderId="25" xfId="0" applyFont="1" applyBorder="1" applyAlignment="1">
      <alignment vertical="top" textRotation="255" wrapText="1"/>
    </xf>
    <xf numFmtId="3" fontId="98" fillId="0" borderId="7" xfId="0" applyFont="1" applyBorder="1" applyAlignment="1">
      <alignment vertical="top" textRotation="255" wrapText="1"/>
    </xf>
    <xf numFmtId="3" fontId="98" fillId="0" borderId="1" xfId="0" applyFont="1" applyBorder="1" applyAlignment="1">
      <alignment vertical="top" textRotation="255" wrapText="1"/>
    </xf>
    <xf numFmtId="3" fontId="98" fillId="0" borderId="3" xfId="0" applyFont="1" applyBorder="1" applyAlignment="1">
      <alignment vertical="top" textRotation="255" wrapText="1"/>
    </xf>
    <xf numFmtId="3" fontId="98" fillId="0" borderId="31" xfId="0" applyFont="1" applyBorder="1" applyAlignment="1">
      <alignment vertical="top" textRotation="255" wrapText="1"/>
    </xf>
    <xf numFmtId="182" fontId="88" fillId="0" borderId="2" xfId="6" applyNumberFormat="1" applyFont="1" applyFill="1" applyBorder="1" applyAlignment="1" applyProtection="1">
      <alignment horizontal="left" vertical="top" textRotation="255" wrapText="1"/>
    </xf>
    <xf numFmtId="3" fontId="98" fillId="0" borderId="25" xfId="0" applyFont="1" applyBorder="1" applyAlignment="1">
      <alignment horizontal="left" vertical="top" textRotation="255" wrapText="1"/>
    </xf>
    <xf numFmtId="3" fontId="98" fillId="0" borderId="7" xfId="0" applyFont="1" applyBorder="1" applyAlignment="1">
      <alignment horizontal="left" vertical="top" textRotation="255" wrapText="1"/>
    </xf>
    <xf numFmtId="3" fontId="98" fillId="0" borderId="1" xfId="0" applyFont="1" applyBorder="1" applyAlignment="1">
      <alignment horizontal="left" vertical="top" textRotation="255" wrapText="1"/>
    </xf>
    <xf numFmtId="3" fontId="98" fillId="0" borderId="3" xfId="0" applyFont="1" applyBorder="1" applyAlignment="1">
      <alignment horizontal="left" vertical="top" textRotation="255" wrapText="1"/>
    </xf>
    <xf numFmtId="3" fontId="98" fillId="0" borderId="31" xfId="0" applyFont="1" applyBorder="1" applyAlignment="1">
      <alignment horizontal="left" vertical="top" textRotation="255" wrapText="1"/>
    </xf>
    <xf numFmtId="182" fontId="88" fillId="0" borderId="5" xfId="6" applyNumberFormat="1" applyFont="1" applyFill="1" applyBorder="1" applyAlignment="1" applyProtection="1">
      <alignment horizontal="center" vertical="center" textRotation="255"/>
    </xf>
    <xf numFmtId="3" fontId="98" fillId="0" borderId="6" xfId="0" applyFont="1" applyBorder="1" applyAlignment="1">
      <alignment vertical="center" textRotation="255"/>
    </xf>
    <xf numFmtId="3" fontId="98" fillId="0" borderId="14" xfId="0" applyFont="1" applyBorder="1" applyAlignment="1">
      <alignment vertical="center" textRotation="255"/>
    </xf>
    <xf numFmtId="182" fontId="88" fillId="0" borderId="5" xfId="6" applyNumberFormat="1" applyFont="1" applyFill="1" applyBorder="1" applyAlignment="1" applyProtection="1">
      <alignment horizontal="center" vertical="center" textRotation="255" wrapText="1"/>
    </xf>
    <xf numFmtId="3" fontId="98" fillId="0" borderId="6" xfId="0" applyFont="1" applyBorder="1" applyAlignment="1">
      <alignment horizontal="center" vertical="center" textRotation="255" wrapText="1"/>
    </xf>
    <xf numFmtId="3" fontId="98" fillId="0" borderId="14" xfId="0" applyFont="1" applyBorder="1" applyAlignment="1">
      <alignment horizontal="center" vertical="center" textRotation="255" wrapText="1"/>
    </xf>
    <xf numFmtId="182" fontId="88" fillId="0" borderId="4" xfId="6" applyNumberFormat="1" applyFont="1" applyFill="1" applyBorder="1" applyAlignment="1" applyProtection="1">
      <alignment horizontal="center" vertical="center" shrinkToFit="1"/>
    </xf>
    <xf numFmtId="3" fontId="98" fillId="0" borderId="24" xfId="0" applyFont="1" applyBorder="1" applyAlignment="1">
      <alignment vertical="center" shrinkToFit="1"/>
    </xf>
    <xf numFmtId="182" fontId="88" fillId="0" borderId="2" xfId="6" applyNumberFormat="1" applyFont="1" applyFill="1" applyBorder="1" applyAlignment="1" applyProtection="1">
      <alignment horizontal="center" vertical="top" textRotation="255" wrapText="1"/>
    </xf>
    <xf numFmtId="3" fontId="98" fillId="0" borderId="25" xfId="0" applyFont="1" applyBorder="1" applyAlignment="1">
      <alignment horizontal="center" vertical="top" textRotation="255" wrapText="1"/>
    </xf>
    <xf numFmtId="3" fontId="98" fillId="0" borderId="7" xfId="0" applyFont="1" applyBorder="1" applyAlignment="1">
      <alignment horizontal="center" vertical="top" textRotation="255" wrapText="1"/>
    </xf>
    <xf numFmtId="3" fontId="98" fillId="0" borderId="1" xfId="0" applyFont="1" applyBorder="1" applyAlignment="1">
      <alignment horizontal="center" vertical="top" textRotation="255" wrapText="1"/>
    </xf>
    <xf numFmtId="3" fontId="98" fillId="0" borderId="3" xfId="0" applyFont="1" applyBorder="1" applyAlignment="1">
      <alignment horizontal="center" vertical="top" textRotation="255" wrapText="1"/>
    </xf>
    <xf numFmtId="3" fontId="98" fillId="0" borderId="31" xfId="0" applyFont="1" applyBorder="1" applyAlignment="1">
      <alignment horizontal="center" vertical="top" textRotation="255" wrapText="1"/>
    </xf>
    <xf numFmtId="49" fontId="6" fillId="0" borderId="4" xfId="7" applyNumberFormat="1" applyFont="1" applyFill="1" applyBorder="1" applyAlignment="1">
      <alignment horizontal="distributed" vertical="center" justifyLastLine="1"/>
    </xf>
    <xf numFmtId="49" fontId="6" fillId="0" borderId="10" xfId="7" applyNumberFormat="1" applyFont="1" applyFill="1" applyBorder="1" applyAlignment="1">
      <alignment horizontal="distributed" vertical="center" justifyLastLine="1"/>
    </xf>
    <xf numFmtId="49" fontId="6" fillId="0" borderId="24" xfId="7" applyNumberFormat="1" applyFont="1" applyFill="1" applyBorder="1" applyAlignment="1">
      <alignment horizontal="distributed" vertical="center" justifyLastLine="1"/>
    </xf>
    <xf numFmtId="49" fontId="10" fillId="0" borderId="23" xfId="7" applyNumberFormat="1" applyFont="1" applyFill="1" applyBorder="1" applyAlignment="1">
      <alignment horizontal="center" vertical="center"/>
    </xf>
    <xf numFmtId="49" fontId="10" fillId="0" borderId="4" xfId="7" applyNumberFormat="1" applyFont="1" applyFill="1" applyBorder="1" applyAlignment="1">
      <alignment horizontal="center" vertical="center"/>
    </xf>
    <xf numFmtId="49" fontId="10" fillId="0" borderId="10" xfId="7" applyNumberFormat="1" applyFont="1" applyFill="1" applyBorder="1" applyAlignment="1">
      <alignment horizontal="center" vertical="center"/>
    </xf>
    <xf numFmtId="49" fontId="10" fillId="0" borderId="33" xfId="7" applyNumberFormat="1" applyFont="1" applyFill="1" applyBorder="1" applyAlignment="1">
      <alignment horizontal="center" vertical="center"/>
    </xf>
    <xf numFmtId="49" fontId="10" fillId="0" borderId="39" xfId="7" applyNumberFormat="1" applyFont="1" applyFill="1" applyBorder="1" applyAlignment="1">
      <alignment horizontal="center" vertical="center"/>
    </xf>
    <xf numFmtId="49" fontId="10" fillId="0" borderId="18" xfId="7" applyNumberFormat="1" applyFont="1" applyFill="1" applyBorder="1" applyAlignment="1">
      <alignment horizontal="distributed" vertical="center"/>
    </xf>
    <xf numFmtId="49" fontId="10" fillId="0" borderId="35" xfId="1" applyNumberFormat="1" applyFont="1" applyFill="1" applyBorder="1" applyAlignment="1">
      <alignment horizontal="center" vertical="center"/>
    </xf>
    <xf numFmtId="49" fontId="5" fillId="0" borderId="23" xfId="0" applyNumberFormat="1" applyFont="1" applyFill="1" applyBorder="1" applyAlignment="1" applyProtection="1">
      <alignment horizontal="center" vertical="center"/>
      <protection locked="0"/>
    </xf>
    <xf numFmtId="49" fontId="5" fillId="0" borderId="41" xfId="0" applyNumberFormat="1" applyFont="1" applyFill="1" applyBorder="1" applyAlignment="1" applyProtection="1">
      <alignment horizontal="center" vertical="center"/>
      <protection locked="0"/>
    </xf>
    <xf numFmtId="49" fontId="10" fillId="0" borderId="41" xfId="1" applyNumberFormat="1" applyFont="1" applyFill="1" applyBorder="1" applyAlignment="1">
      <alignment horizontal="center" vertical="center"/>
    </xf>
    <xf numFmtId="182" fontId="10" fillId="0" borderId="2" xfId="2" applyNumberFormat="1" applyFont="1" applyFill="1" applyBorder="1" applyAlignment="1">
      <alignment horizontal="distributed" vertical="center"/>
    </xf>
    <xf numFmtId="182" fontId="5" fillId="0" borderId="8" xfId="0" applyNumberFormat="1" applyFont="1" applyFill="1" applyBorder="1" applyAlignment="1" applyProtection="1">
      <alignment horizontal="distributed" vertical="center"/>
      <protection locked="0"/>
    </xf>
    <xf numFmtId="182" fontId="5" fillId="0" borderId="29" xfId="0" applyNumberFormat="1" applyFont="1" applyFill="1" applyBorder="1" applyAlignment="1" applyProtection="1">
      <alignment horizontal="distributed" vertical="center"/>
      <protection locked="0"/>
    </xf>
    <xf numFmtId="182" fontId="3" fillId="0" borderId="29" xfId="7" applyNumberFormat="1" applyFont="1" applyFill="1" applyBorder="1" applyAlignment="1">
      <alignment horizontal="distributed" vertical="center" wrapText="1"/>
    </xf>
    <xf numFmtId="182" fontId="5" fillId="0" borderId="29" xfId="0" applyNumberFormat="1" applyFont="1" applyFill="1" applyBorder="1" applyAlignment="1" applyProtection="1">
      <alignment horizontal="distributed" vertical="center" wrapText="1"/>
      <protection locked="0"/>
    </xf>
    <xf numFmtId="182" fontId="5" fillId="0" borderId="23" xfId="0" applyNumberFormat="1" applyFont="1" applyFill="1" applyBorder="1" applyAlignment="1" applyProtection="1">
      <alignment horizontal="distributed" vertical="center"/>
      <protection locked="0"/>
    </xf>
    <xf numFmtId="182" fontId="10" fillId="0" borderId="30" xfId="2" applyNumberFormat="1" applyFont="1" applyFill="1" applyBorder="1" applyAlignment="1">
      <alignment horizontal="distributed" vertical="center"/>
    </xf>
    <xf numFmtId="182" fontId="5" fillId="0" borderId="30" xfId="0" applyNumberFormat="1" applyFont="1" applyFill="1" applyBorder="1" applyAlignment="1" applyProtection="1">
      <alignment horizontal="distributed" vertical="center"/>
      <protection locked="0"/>
    </xf>
    <xf numFmtId="182" fontId="10" fillId="0" borderId="37" xfId="7" applyNumberFormat="1" applyFont="1" applyFill="1" applyBorder="1" applyAlignment="1">
      <alignment horizontal="distributed" vertical="center"/>
    </xf>
    <xf numFmtId="182" fontId="5" fillId="0" borderId="39" xfId="0" applyNumberFormat="1" applyFont="1" applyFill="1" applyBorder="1" applyAlignment="1" applyProtection="1">
      <alignment horizontal="distributed" vertical="center"/>
      <protection locked="0"/>
    </xf>
    <xf numFmtId="3" fontId="23" fillId="0" borderId="14" xfId="0" applyNumberFormat="1" applyFont="1" applyFill="1" applyBorder="1" applyAlignment="1" applyProtection="1">
      <alignment horizontal="center" vertical="center"/>
      <protection locked="0"/>
    </xf>
    <xf numFmtId="49" fontId="10" fillId="0" borderId="55" xfId="7" applyNumberFormat="1" applyFont="1" applyFill="1" applyBorder="1" applyAlignment="1">
      <alignment horizontal="distributed" vertical="center"/>
    </xf>
    <xf numFmtId="49" fontId="5" fillId="0" borderId="56" xfId="0" applyNumberFormat="1" applyFont="1" applyFill="1" applyBorder="1" applyAlignment="1" applyProtection="1">
      <alignment vertical="center"/>
      <protection locked="0"/>
    </xf>
    <xf numFmtId="49" fontId="10" fillId="0" borderId="57" xfId="7" applyNumberFormat="1" applyFont="1" applyFill="1" applyBorder="1" applyAlignment="1">
      <alignment horizontal="distributed" vertical="center"/>
    </xf>
    <xf numFmtId="182" fontId="5" fillId="0" borderId="28" xfId="0" applyNumberFormat="1" applyFont="1" applyFill="1" applyBorder="1" applyAlignment="1" applyProtection="1">
      <alignment horizontal="distributed" vertical="center"/>
      <protection locked="0"/>
    </xf>
    <xf numFmtId="182" fontId="3" fillId="0" borderId="1" xfId="0" applyNumberFormat="1" applyFont="1" applyFill="1" applyBorder="1" applyAlignment="1">
      <alignment vertical="center"/>
    </xf>
    <xf numFmtId="49" fontId="75" fillId="0" borderId="4" xfId="1" applyNumberFormat="1" applyFont="1" applyFill="1" applyBorder="1" applyAlignment="1">
      <alignment horizontal="distributed" vertical="center"/>
    </xf>
    <xf numFmtId="3" fontId="75" fillId="0" borderId="10" xfId="0" applyFont="1" applyBorder="1" applyAlignment="1">
      <alignment vertical="center"/>
    </xf>
    <xf numFmtId="3" fontId="75" fillId="0" borderId="24" xfId="0" applyFont="1" applyBorder="1" applyAlignment="1">
      <alignment vertical="center"/>
    </xf>
    <xf numFmtId="3" fontId="75" fillId="0" borderId="10" xfId="0" applyFont="1" applyBorder="1" applyAlignment="1">
      <alignment horizontal="distributed" vertical="center"/>
    </xf>
    <xf numFmtId="3" fontId="75" fillId="0" borderId="24" xfId="0" applyFont="1" applyBorder="1" applyAlignment="1">
      <alignment horizontal="distributed" vertical="center"/>
    </xf>
    <xf numFmtId="49" fontId="86" fillId="0" borderId="5" xfId="7" applyNumberFormat="1" applyFont="1" applyFill="1" applyBorder="1" applyAlignment="1">
      <alignment vertical="center" textRotation="255"/>
    </xf>
    <xf numFmtId="3" fontId="86" fillId="0" borderId="6" xfId="0" applyFont="1" applyBorder="1" applyAlignment="1">
      <alignment vertical="center" textRotation="255"/>
    </xf>
    <xf numFmtId="3" fontId="86" fillId="0" borderId="14" xfId="0" applyFont="1" applyBorder="1" applyAlignment="1">
      <alignment vertical="center" textRotation="255"/>
    </xf>
    <xf numFmtId="49" fontId="90" fillId="0" borderId="5" xfId="1" applyNumberFormat="1" applyFont="1" applyFill="1" applyBorder="1" applyAlignment="1">
      <alignment horizontal="center" vertical="center" wrapText="1"/>
    </xf>
    <xf numFmtId="3" fontId="90" fillId="0" borderId="6" xfId="0" applyFont="1" applyBorder="1" applyAlignment="1">
      <alignment horizontal="center" vertical="center" wrapText="1"/>
    </xf>
    <xf numFmtId="3" fontId="90" fillId="0" borderId="14" xfId="0" applyFont="1" applyBorder="1" applyAlignment="1">
      <alignment horizontal="center" vertical="center" wrapText="1"/>
    </xf>
    <xf numFmtId="49" fontId="90" fillId="0" borderId="5" xfId="1" applyNumberFormat="1" applyFont="1" applyFill="1" applyBorder="1" applyAlignment="1">
      <alignment vertical="center" textRotation="255" wrapText="1"/>
    </xf>
    <xf numFmtId="3" fontId="90" fillId="0" borderId="6" xfId="0" applyFont="1" applyBorder="1" applyAlignment="1">
      <alignment vertical="center" textRotation="255" wrapText="1"/>
    </xf>
    <xf numFmtId="3" fontId="90" fillId="0" borderId="14" xfId="0" applyFont="1" applyBorder="1" applyAlignment="1">
      <alignment vertical="center" textRotation="255" wrapText="1"/>
    </xf>
    <xf numFmtId="182" fontId="10" fillId="0" borderId="9" xfId="7" applyNumberFormat="1" applyFont="1" applyFill="1" applyBorder="1" applyAlignment="1">
      <alignment horizontal="distributed" vertical="center"/>
    </xf>
    <xf numFmtId="49" fontId="10" fillId="0" borderId="10" xfId="7" applyNumberFormat="1" applyFont="1" applyFill="1" applyBorder="1" applyAlignment="1">
      <alignment horizontal="distributed" vertical="center" shrinkToFit="1"/>
    </xf>
    <xf numFmtId="182" fontId="3" fillId="0" borderId="0" xfId="0" applyNumberFormat="1" applyFont="1" applyFill="1" applyBorder="1" applyAlignment="1">
      <alignment vertical="center"/>
    </xf>
    <xf numFmtId="49" fontId="10" fillId="0" borderId="6" xfId="7" applyNumberFormat="1" applyFont="1" applyFill="1" applyBorder="1" applyAlignment="1">
      <alignment horizontal="center" vertical="distributed" textRotation="255"/>
    </xf>
    <xf numFmtId="49" fontId="89" fillId="0" borderId="5" xfId="1" applyNumberFormat="1" applyFont="1" applyFill="1" applyBorder="1" applyAlignment="1">
      <alignment horizontal="center" vertical="top" wrapText="1"/>
    </xf>
    <xf numFmtId="3" fontId="89" fillId="0" borderId="6" xfId="0" applyFont="1" applyBorder="1" applyAlignment="1">
      <alignment horizontal="center" vertical="top" wrapText="1"/>
    </xf>
    <xf numFmtId="3" fontId="89" fillId="0" borderId="14" xfId="0" applyFont="1" applyBorder="1" applyAlignment="1">
      <alignment horizontal="center" vertical="top" wrapText="1"/>
    </xf>
    <xf numFmtId="49" fontId="75" fillId="0" borderId="5" xfId="1" quotePrefix="1" applyNumberFormat="1" applyFont="1" applyFill="1" applyBorder="1" applyAlignment="1">
      <alignment horizontal="center" vertical="center" textRotation="255"/>
    </xf>
    <xf numFmtId="3" fontId="75" fillId="0" borderId="6" xfId="0" applyFont="1" applyBorder="1" applyAlignment="1">
      <alignment horizontal="center" vertical="center" textRotation="255"/>
    </xf>
    <xf numFmtId="3" fontId="75" fillId="0" borderId="14" xfId="0" applyFont="1" applyBorder="1" applyAlignment="1">
      <alignment horizontal="center" vertical="center" textRotation="255"/>
    </xf>
    <xf numFmtId="49" fontId="86" fillId="0" borderId="5" xfId="7" applyNumberFormat="1" applyFont="1" applyFill="1" applyBorder="1" applyAlignment="1">
      <alignment vertical="top" textRotation="255"/>
    </xf>
    <xf numFmtId="3" fontId="86" fillId="0" borderId="6" xfId="0" applyFont="1" applyBorder="1" applyAlignment="1">
      <alignment vertical="top" textRotation="255"/>
    </xf>
    <xf numFmtId="3" fontId="86" fillId="0" borderId="14" xfId="0" applyFont="1" applyBorder="1" applyAlignment="1">
      <alignment vertical="top" textRotation="255"/>
    </xf>
    <xf numFmtId="182" fontId="10" fillId="0" borderId="32" xfId="0" applyNumberFormat="1" applyFont="1" applyFill="1" applyBorder="1" applyAlignment="1">
      <alignment horizontal="center" vertical="center" justifyLastLine="1"/>
    </xf>
    <xf numFmtId="182" fontId="10" fillId="0" borderId="4" xfId="0" applyNumberFormat="1" applyFont="1" applyFill="1" applyBorder="1" applyAlignment="1">
      <alignment horizontal="center" vertical="center" justifyLastLine="1"/>
    </xf>
    <xf numFmtId="182" fontId="10" fillId="0" borderId="10" xfId="0" applyNumberFormat="1" applyFont="1" applyFill="1" applyBorder="1" applyAlignment="1">
      <alignment horizontal="center" vertical="center" justifyLastLine="1"/>
    </xf>
    <xf numFmtId="182" fontId="10" fillId="0" borderId="24" xfId="0" applyNumberFormat="1" applyFont="1" applyFill="1" applyBorder="1" applyAlignment="1">
      <alignment horizontal="center" vertical="center" justifyLastLine="1"/>
    </xf>
    <xf numFmtId="182" fontId="10" fillId="0" borderId="38" xfId="8" applyNumberFormat="1" applyFont="1" applyFill="1" applyBorder="1" applyAlignment="1">
      <alignment horizontal="distributed" vertical="center"/>
    </xf>
    <xf numFmtId="182" fontId="5" fillId="0" borderId="42" xfId="0" applyNumberFormat="1" applyFont="1" applyFill="1" applyBorder="1" applyAlignment="1" applyProtection="1">
      <alignment vertical="center"/>
      <protection locked="0"/>
    </xf>
    <xf numFmtId="182" fontId="10" fillId="0" borderId="21" xfId="7" applyNumberFormat="1" applyFont="1" applyFill="1" applyBorder="1" applyAlignment="1">
      <alignment horizontal="distributed" vertical="center"/>
    </xf>
    <xf numFmtId="182" fontId="10" fillId="0" borderId="17" xfId="8" applyNumberFormat="1" applyFont="1" applyFill="1" applyBorder="1" applyAlignment="1">
      <alignment horizontal="distributed" vertical="center"/>
    </xf>
    <xf numFmtId="182" fontId="10" fillId="0" borderId="19" xfId="8" applyNumberFormat="1" applyFont="1" applyFill="1" applyBorder="1" applyAlignment="1">
      <alignment horizontal="distributed" vertical="center" wrapText="1"/>
    </xf>
    <xf numFmtId="182" fontId="5" fillId="0" borderId="30" xfId="0" applyNumberFormat="1" applyFont="1" applyFill="1" applyBorder="1" applyAlignment="1" applyProtection="1">
      <alignment horizontal="distributed" vertical="center" wrapText="1"/>
      <protection locked="0"/>
    </xf>
    <xf numFmtId="182" fontId="9" fillId="0" borderId="30" xfId="8" applyNumberFormat="1" applyFont="1" applyFill="1" applyBorder="1" applyAlignment="1">
      <alignment horizontal="distributed" vertical="center"/>
    </xf>
    <xf numFmtId="182" fontId="5" fillId="0" borderId="39" xfId="0" applyNumberFormat="1" applyFont="1" applyFill="1" applyBorder="1" applyAlignment="1" applyProtection="1">
      <alignment horizontal="distributed" vertical="center" wrapText="1"/>
      <protection locked="0"/>
    </xf>
    <xf numFmtId="182" fontId="5" fillId="0" borderId="48" xfId="0" applyNumberFormat="1" applyFont="1" applyFill="1" applyBorder="1" applyAlignment="1" applyProtection="1">
      <alignment horizontal="distributed" vertical="center" wrapText="1"/>
      <protection locked="0"/>
    </xf>
    <xf numFmtId="182" fontId="9" fillId="0" borderId="29" xfId="8" applyNumberFormat="1" applyFont="1" applyFill="1" applyBorder="1" applyAlignment="1">
      <alignment horizontal="distributed" vertical="center" wrapText="1"/>
    </xf>
    <xf numFmtId="182" fontId="12" fillId="0" borderId="29" xfId="0" applyNumberFormat="1" applyFont="1" applyFill="1" applyBorder="1" applyAlignment="1" applyProtection="1">
      <alignment horizontal="distributed" vertical="center" wrapText="1"/>
      <protection locked="0"/>
    </xf>
    <xf numFmtId="182" fontId="12" fillId="0" borderId="42" xfId="0" applyNumberFormat="1" applyFont="1" applyFill="1" applyBorder="1" applyAlignment="1" applyProtection="1">
      <alignment horizontal="distributed" vertical="center" wrapText="1"/>
      <protection locked="0"/>
    </xf>
    <xf numFmtId="182" fontId="13" fillId="0" borderId="29" xfId="8" applyNumberFormat="1" applyFont="1" applyFill="1" applyBorder="1" applyAlignment="1">
      <alignment horizontal="distributed" vertical="center"/>
    </xf>
    <xf numFmtId="182" fontId="23" fillId="0" borderId="32" xfId="0" applyNumberFormat="1" applyFont="1" applyFill="1" applyBorder="1" applyAlignment="1" applyProtection="1">
      <alignment horizontal="center" vertical="center" justifyLastLine="1"/>
      <protection locked="0"/>
    </xf>
    <xf numFmtId="182" fontId="10" fillId="0" borderId="19" xfId="2" applyNumberFormat="1" applyFont="1" applyFill="1" applyBorder="1" applyAlignment="1">
      <alignment vertical="center"/>
    </xf>
    <xf numFmtId="182" fontId="5" fillId="0" borderId="17" xfId="0" applyNumberFormat="1" applyFont="1" applyFill="1" applyBorder="1" applyAlignment="1" applyProtection="1">
      <alignment vertical="center"/>
      <protection locked="0"/>
    </xf>
    <xf numFmtId="182" fontId="10" fillId="0" borderId="51" xfId="8" applyNumberFormat="1" applyFont="1" applyFill="1" applyBorder="1" applyAlignment="1">
      <alignment horizontal="distributed" vertical="center" wrapText="1"/>
    </xf>
    <xf numFmtId="182" fontId="23" fillId="0" borderId="53" xfId="0" applyNumberFormat="1" applyFont="1" applyFill="1" applyBorder="1" applyAlignment="1" applyProtection="1">
      <alignment horizontal="distributed" vertical="center" wrapText="1"/>
      <protection locked="0"/>
    </xf>
    <xf numFmtId="182" fontId="13" fillId="0" borderId="5" xfId="8" applyNumberFormat="1" applyFont="1" applyFill="1" applyBorder="1" applyAlignment="1">
      <alignment horizontal="center" vertical="center" wrapText="1"/>
    </xf>
    <xf numFmtId="3" fontId="25" fillId="0" borderId="6" xfId="0" applyNumberFormat="1" applyFont="1" applyFill="1" applyBorder="1" applyAlignment="1" applyProtection="1">
      <protection locked="0"/>
    </xf>
    <xf numFmtId="182" fontId="25" fillId="0" borderId="29" xfId="0" applyNumberFormat="1" applyFont="1" applyFill="1" applyBorder="1" applyAlignment="1" applyProtection="1">
      <alignment horizontal="distributed" vertical="center"/>
      <protection locked="0"/>
    </xf>
    <xf numFmtId="182" fontId="13" fillId="0" borderId="28" xfId="8" applyNumberFormat="1" applyFont="1" applyFill="1" applyBorder="1" applyAlignment="1">
      <alignment horizontal="distributed" vertical="center"/>
    </xf>
    <xf numFmtId="182" fontId="10" fillId="0" borderId="7" xfId="8" applyNumberFormat="1" applyFont="1" applyFill="1" applyBorder="1" applyAlignment="1">
      <alignment horizontal="right" vertical="center"/>
    </xf>
    <xf numFmtId="182" fontId="10" fillId="0" borderId="52" xfId="8" applyNumberFormat="1" applyFont="1" applyFill="1" applyBorder="1" applyAlignment="1">
      <alignment horizontal="right" vertical="center"/>
    </xf>
    <xf numFmtId="182" fontId="5" fillId="0" borderId="25" xfId="0" applyNumberFormat="1" applyFont="1" applyFill="1" applyBorder="1" applyAlignment="1" applyProtection="1">
      <alignment horizontal="distributed" vertical="center"/>
      <protection locked="0"/>
    </xf>
    <xf numFmtId="3" fontId="27" fillId="2" borderId="10" xfId="0" applyNumberFormat="1" applyFont="1" applyFill="1" applyBorder="1" applyAlignment="1" applyProtection="1">
      <alignment horizontal="distributed" vertical="center" justifyLastLine="1"/>
      <protection locked="0"/>
    </xf>
    <xf numFmtId="49" fontId="10" fillId="0" borderId="39" xfId="9" applyNumberFormat="1" applyFont="1" applyFill="1" applyBorder="1" applyAlignment="1" applyProtection="1">
      <alignment horizontal="distributed" vertical="center"/>
    </xf>
    <xf numFmtId="49" fontId="10" fillId="0" borderId="29" xfId="9" applyNumberFormat="1" applyFont="1" applyFill="1" applyBorder="1" applyAlignment="1" applyProtection="1">
      <alignment horizontal="distributed" vertical="center"/>
    </xf>
    <xf numFmtId="49" fontId="10" fillId="0" borderId="42" xfId="9" applyNumberFormat="1" applyFont="1" applyFill="1" applyBorder="1" applyAlignment="1" applyProtection="1">
      <alignment horizontal="distributed" vertical="center"/>
    </xf>
    <xf numFmtId="49" fontId="10" fillId="0" borderId="23" xfId="9" applyNumberFormat="1" applyFont="1" applyFill="1" applyBorder="1" applyAlignment="1" applyProtection="1">
      <alignment horizontal="distributed" vertical="center"/>
    </xf>
    <xf numFmtId="49" fontId="10" fillId="0" borderId="41" xfId="9" applyNumberFormat="1" applyFont="1" applyFill="1" applyBorder="1" applyAlignment="1" applyProtection="1">
      <alignment horizontal="distributed" vertical="center"/>
    </xf>
    <xf numFmtId="49" fontId="10" fillId="0" borderId="28" xfId="9" applyNumberFormat="1" applyFont="1" applyFill="1" applyBorder="1" applyAlignment="1" applyProtection="1">
      <alignment horizontal="distributed" vertical="center"/>
    </xf>
    <xf numFmtId="49" fontId="5" fillId="0" borderId="26" xfId="0" applyNumberFormat="1" applyFont="1" applyFill="1" applyBorder="1" applyAlignment="1" applyProtection="1">
      <alignment horizontal="distributed" vertical="center"/>
      <protection locked="0"/>
    </xf>
    <xf numFmtId="49" fontId="10" fillId="0" borderId="35" xfId="9" applyNumberFormat="1" applyFont="1" applyFill="1" applyBorder="1" applyAlignment="1" applyProtection="1">
      <alignment horizontal="distributed" vertical="center"/>
    </xf>
    <xf numFmtId="49" fontId="3" fillId="0" borderId="18" xfId="9" applyNumberFormat="1" applyFont="1" applyFill="1" applyBorder="1" applyAlignment="1" applyProtection="1">
      <alignment horizontal="distributed" vertical="center"/>
    </xf>
    <xf numFmtId="49" fontId="10" fillId="0" borderId="19" xfId="9" applyNumberFormat="1" applyFont="1" applyFill="1" applyBorder="1" applyAlignment="1" applyProtection="1">
      <alignment horizontal="distributed" vertical="center"/>
    </xf>
    <xf numFmtId="49" fontId="5" fillId="0" borderId="27" xfId="0" applyNumberFormat="1" applyFont="1" applyFill="1" applyBorder="1" applyAlignment="1" applyProtection="1">
      <alignment horizontal="distributed" vertical="center"/>
      <protection locked="0"/>
    </xf>
    <xf numFmtId="49" fontId="10" fillId="0" borderId="48" xfId="9" applyNumberFormat="1" applyFont="1" applyFill="1" applyBorder="1" applyAlignment="1" applyProtection="1">
      <alignment horizontal="distributed" vertical="center"/>
    </xf>
    <xf numFmtId="49" fontId="10" fillId="0" borderId="7" xfId="9" applyNumberFormat="1" applyFont="1" applyFill="1" applyBorder="1" applyAlignment="1" applyProtection="1">
      <alignment horizontal="center" vertical="center"/>
    </xf>
    <xf numFmtId="49" fontId="5" fillId="0" borderId="52" xfId="0" applyNumberFormat="1" applyFont="1" applyFill="1" applyBorder="1" applyAlignment="1" applyProtection="1">
      <alignment horizontal="center" vertical="center"/>
      <protection locked="0"/>
    </xf>
    <xf numFmtId="49" fontId="10" fillId="0" borderId="3" xfId="9" applyNumberFormat="1" applyFont="1" applyFill="1" applyBorder="1" applyAlignment="1" applyProtection="1">
      <alignment horizontal="center" vertical="center"/>
    </xf>
    <xf numFmtId="49" fontId="5" fillId="0" borderId="12" xfId="0" applyNumberFormat="1" applyFont="1" applyFill="1" applyBorder="1" applyAlignment="1" applyProtection="1">
      <alignment horizontal="center" vertical="center"/>
      <protection locked="0"/>
    </xf>
    <xf numFmtId="49" fontId="10" fillId="0" borderId="64" xfId="9" applyNumberFormat="1" applyFont="1" applyFill="1" applyBorder="1" applyAlignment="1" applyProtection="1">
      <alignment horizontal="distributed" vertical="center"/>
    </xf>
    <xf numFmtId="182" fontId="10" fillId="0" borderId="32" xfId="0" applyNumberFormat="1" applyFont="1" applyFill="1" applyBorder="1" applyAlignment="1">
      <alignment horizontal="center" vertical="center"/>
    </xf>
    <xf numFmtId="49" fontId="10" fillId="0" borderId="2" xfId="9" applyNumberFormat="1" applyFont="1" applyFill="1" applyBorder="1" applyAlignment="1" applyProtection="1">
      <alignment horizontal="center" vertical="distributed" textRotation="255" justifyLastLine="1"/>
    </xf>
    <xf numFmtId="49" fontId="10" fillId="0" borderId="25" xfId="9" applyNumberFormat="1" applyFont="1" applyFill="1" applyBorder="1" applyAlignment="1" applyProtection="1">
      <alignment horizontal="center" vertical="distributed" textRotation="255" justifyLastLine="1"/>
    </xf>
    <xf numFmtId="49" fontId="10" fillId="0" borderId="7" xfId="9" applyNumberFormat="1" applyFont="1" applyFill="1" applyBorder="1" applyAlignment="1" applyProtection="1">
      <alignment horizontal="center" vertical="distributed" textRotation="255" justifyLastLine="1"/>
    </xf>
    <xf numFmtId="49" fontId="10" fillId="0" borderId="1" xfId="9" applyNumberFormat="1" applyFont="1" applyFill="1" applyBorder="1" applyAlignment="1" applyProtection="1">
      <alignment horizontal="center" vertical="distributed" textRotation="255" justifyLastLine="1"/>
    </xf>
    <xf numFmtId="49" fontId="10" fillId="0" borderId="3" xfId="9" applyNumberFormat="1" applyFont="1" applyFill="1" applyBorder="1" applyAlignment="1" applyProtection="1">
      <alignment horizontal="center" vertical="distributed" textRotation="255" justifyLastLine="1"/>
    </xf>
    <xf numFmtId="49" fontId="10" fillId="0" borderId="31" xfId="9" applyNumberFormat="1" applyFont="1" applyFill="1" applyBorder="1" applyAlignment="1" applyProtection="1">
      <alignment horizontal="center" vertical="distributed" textRotation="255" justifyLastLine="1"/>
    </xf>
    <xf numFmtId="49" fontId="10" fillId="0" borderId="2" xfId="9" applyNumberFormat="1" applyFont="1" applyFill="1" applyBorder="1" applyAlignment="1" applyProtection="1">
      <alignment horizontal="distributed" vertical="center" wrapText="1"/>
    </xf>
    <xf numFmtId="49" fontId="10" fillId="0" borderId="8" xfId="9" applyNumberFormat="1" applyFont="1" applyFill="1" applyBorder="1" applyAlignment="1" applyProtection="1">
      <alignment horizontal="distributed" vertical="center"/>
    </xf>
    <xf numFmtId="49" fontId="10" fillId="0" borderId="3" xfId="9" applyNumberFormat="1" applyFont="1" applyFill="1" applyBorder="1" applyAlignment="1" applyProtection="1">
      <alignment horizontal="distributed" vertical="center"/>
    </xf>
    <xf numFmtId="49" fontId="10" fillId="0" borderId="9" xfId="9" applyNumberFormat="1" applyFont="1" applyFill="1" applyBorder="1" applyAlignment="1" applyProtection="1">
      <alignment horizontal="distributed" vertical="center"/>
    </xf>
    <xf numFmtId="49" fontId="10" fillId="0" borderId="55" xfId="9" applyNumberFormat="1" applyFont="1" applyFill="1" applyBorder="1" applyAlignment="1" applyProtection="1">
      <alignment horizontal="center" vertical="distributed" textRotation="255" justifyLastLine="1"/>
    </xf>
    <xf numFmtId="49" fontId="10" fillId="0" borderId="61" xfId="9" applyNumberFormat="1" applyFont="1" applyFill="1" applyBorder="1" applyAlignment="1" applyProtection="1">
      <alignment horizontal="center" vertical="distributed" textRotation="255" justifyLastLine="1"/>
    </xf>
    <xf numFmtId="49" fontId="10" fillId="0" borderId="56" xfId="9" applyNumberFormat="1" applyFont="1" applyFill="1" applyBorder="1" applyAlignment="1" applyProtection="1">
      <alignment horizontal="center" vertical="distributed" textRotation="255" justifyLastLine="1"/>
    </xf>
    <xf numFmtId="49" fontId="10" fillId="0" borderId="57" xfId="9" applyNumberFormat="1" applyFont="1" applyFill="1" applyBorder="1" applyAlignment="1" applyProtection="1">
      <alignment horizontal="center" vertical="center" textRotation="255"/>
    </xf>
    <xf numFmtId="49" fontId="23" fillId="0" borderId="61" xfId="0" applyNumberFormat="1" applyFont="1" applyFill="1" applyBorder="1" applyAlignment="1" applyProtection="1">
      <alignment horizontal="center" vertical="center" textRotation="255"/>
      <protection locked="0"/>
    </xf>
    <xf numFmtId="49" fontId="23" fillId="0" borderId="62" xfId="0" applyNumberFormat="1" applyFont="1" applyFill="1" applyBorder="1" applyAlignment="1" applyProtection="1">
      <alignment horizontal="center" vertical="center" textRotation="255"/>
      <protection locked="0"/>
    </xf>
    <xf numFmtId="49" fontId="10" fillId="0" borderId="6" xfId="9" applyNumberFormat="1" applyFont="1" applyFill="1" applyBorder="1" applyAlignment="1" applyProtection="1">
      <alignment horizontal="center" vertical="distributed" textRotation="255"/>
    </xf>
    <xf numFmtId="3" fontId="20" fillId="2" borderId="6" xfId="0" applyNumberFormat="1" applyFont="1" applyFill="1" applyBorder="1" applyAlignment="1" applyProtection="1">
      <alignment vertical="distributed" textRotation="255"/>
      <protection locked="0"/>
    </xf>
    <xf numFmtId="49" fontId="10" fillId="0" borderId="4" xfId="9" applyNumberFormat="1" applyFont="1" applyFill="1" applyBorder="1" applyAlignment="1" applyProtection="1">
      <alignment horizontal="distributed" vertical="center"/>
    </xf>
    <xf numFmtId="49" fontId="10" fillId="0" borderId="63" xfId="9" applyNumberFormat="1" applyFont="1" applyFill="1" applyBorder="1" applyAlignment="1" applyProtection="1">
      <alignment horizontal="distributed" vertical="center"/>
    </xf>
    <xf numFmtId="49" fontId="10" fillId="0" borderId="10" xfId="9" applyNumberFormat="1" applyFont="1" applyFill="1" applyBorder="1" applyAlignment="1" applyProtection="1">
      <alignment horizontal="distributed" vertical="center"/>
    </xf>
    <xf numFmtId="49" fontId="10" fillId="0" borderId="24" xfId="9" applyNumberFormat="1" applyFont="1" applyFill="1" applyBorder="1" applyAlignment="1" applyProtection="1">
      <alignment horizontal="distributed" vertical="center"/>
    </xf>
    <xf numFmtId="3" fontId="105" fillId="0" borderId="6" xfId="10" applyFont="1" applyFill="1" applyBorder="1" applyAlignment="1">
      <alignment horizontal="center" vertical="center" textRotation="255"/>
    </xf>
    <xf numFmtId="3" fontId="105" fillId="0" borderId="6" xfId="0" applyFont="1" applyBorder="1" applyAlignment="1">
      <alignment horizontal="center" vertical="center" textRotation="255"/>
    </xf>
    <xf numFmtId="3" fontId="105" fillId="0" borderId="14" xfId="0" applyFont="1" applyBorder="1" applyAlignment="1">
      <alignment horizontal="center" vertical="center" textRotation="255"/>
    </xf>
    <xf numFmtId="49" fontId="13" fillId="0" borderId="10" xfId="10" applyNumberFormat="1" applyFont="1" applyFill="1" applyBorder="1" applyAlignment="1">
      <alignment horizontal="distributed" vertical="center"/>
    </xf>
    <xf numFmtId="49" fontId="13" fillId="0" borderId="24" xfId="10" applyNumberFormat="1" applyFont="1" applyFill="1" applyBorder="1" applyAlignment="1">
      <alignment horizontal="distributed" vertical="center"/>
    </xf>
    <xf numFmtId="49" fontId="13" fillId="0" borderId="8" xfId="4" applyNumberFormat="1" applyFont="1" applyFill="1" applyBorder="1" applyAlignment="1">
      <alignment horizontal="distributed" vertical="center"/>
    </xf>
    <xf numFmtId="49" fontId="13" fillId="0" borderId="25" xfId="4" applyNumberFormat="1" applyFont="1" applyFill="1" applyBorder="1" applyAlignment="1">
      <alignment horizontal="distributed" vertical="center"/>
    </xf>
    <xf numFmtId="49" fontId="3" fillId="0" borderId="2" xfId="0" applyNumberFormat="1" applyFont="1" applyFill="1" applyBorder="1" applyAlignment="1" applyProtection="1">
      <alignment horizontal="distributed" vertical="center"/>
      <protection locked="0"/>
    </xf>
    <xf numFmtId="49" fontId="3" fillId="0" borderId="5"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182" fontId="3" fillId="0" borderId="6" xfId="10" applyNumberFormat="1" applyFont="1" applyFill="1" applyBorder="1" applyAlignment="1">
      <alignment horizontal="center" vertical="distributed" textRotation="255"/>
    </xf>
    <xf numFmtId="3" fontId="3" fillId="0" borderId="6" xfId="10" applyFont="1" applyFill="1" applyBorder="1" applyAlignment="1">
      <alignment horizontal="center" vertical="distributed" textRotation="255"/>
    </xf>
    <xf numFmtId="3" fontId="3" fillId="0" borderId="6" xfId="10" applyFont="1" applyFill="1" applyBorder="1" applyAlignment="1">
      <alignment horizontal="center" vertical="distributed" textRotation="255" wrapText="1" justifyLastLine="1"/>
    </xf>
    <xf numFmtId="3" fontId="5" fillId="0" borderId="14" xfId="0" applyNumberFormat="1" applyFont="1" applyFill="1" applyBorder="1" applyAlignment="1" applyProtection="1">
      <alignment horizontal="center" vertical="distributed" textRotation="255" wrapText="1" justifyLastLine="1"/>
      <protection locked="0"/>
    </xf>
    <xf numFmtId="49" fontId="102" fillId="0" borderId="19" xfId="0" applyNumberFormat="1" applyFont="1" applyFill="1" applyBorder="1" applyAlignment="1">
      <alignment horizontal="center" vertical="center"/>
    </xf>
    <xf numFmtId="49" fontId="107" fillId="0" borderId="17" xfId="0" applyNumberFormat="1" applyFont="1" applyFill="1" applyBorder="1" applyAlignment="1" applyProtection="1">
      <alignment horizontal="center" vertical="center"/>
      <protection locked="0"/>
    </xf>
    <xf numFmtId="49" fontId="108" fillId="0" borderId="51" xfId="0" applyNumberFormat="1" applyFont="1" applyFill="1" applyBorder="1" applyAlignment="1" applyProtection="1">
      <alignment horizontal="distributed" vertical="center"/>
      <protection locked="0"/>
    </xf>
    <xf numFmtId="49" fontId="108" fillId="0" borderId="53" xfId="0" applyNumberFormat="1" applyFont="1" applyFill="1" applyBorder="1" applyAlignment="1" applyProtection="1">
      <alignment horizontal="distributed" vertical="center"/>
      <protection locked="0"/>
    </xf>
    <xf numFmtId="49" fontId="107" fillId="0" borderId="7" xfId="0" applyNumberFormat="1" applyFont="1" applyFill="1" applyBorder="1" applyAlignment="1" applyProtection="1">
      <alignment horizontal="center" vertical="center"/>
      <protection locked="0"/>
    </xf>
    <xf numFmtId="49" fontId="109" fillId="0" borderId="11" xfId="0" applyNumberFormat="1" applyFont="1" applyFill="1" applyBorder="1" applyAlignment="1">
      <alignment horizontal="distributed" vertical="center" wrapText="1"/>
    </xf>
    <xf numFmtId="3" fontId="109" fillId="0" borderId="12" xfId="0" applyFont="1" applyBorder="1" applyAlignment="1">
      <alignment horizontal="distributed" vertical="center" wrapText="1"/>
    </xf>
    <xf numFmtId="49" fontId="102" fillId="0" borderId="19" xfId="0" applyNumberFormat="1" applyFont="1" applyFill="1" applyBorder="1" applyAlignment="1" applyProtection="1">
      <alignment horizontal="center" vertical="center"/>
      <protection locked="0"/>
    </xf>
    <xf numFmtId="3" fontId="102" fillId="0" borderId="17" xfId="0" applyFont="1" applyBorder="1" applyAlignment="1">
      <alignment horizontal="center" vertical="center"/>
    </xf>
    <xf numFmtId="49" fontId="102" fillId="0" borderId="51" xfId="0" applyNumberFormat="1" applyFont="1" applyFill="1" applyBorder="1" applyAlignment="1" applyProtection="1">
      <alignment horizontal="distributed" vertical="center"/>
      <protection locked="0"/>
    </xf>
    <xf numFmtId="3" fontId="102" fillId="0" borderId="53" xfId="0" applyFont="1" applyBorder="1" applyAlignment="1">
      <alignment horizontal="distributed" vertical="center"/>
    </xf>
    <xf numFmtId="49" fontId="3" fillId="0" borderId="66" xfId="11" applyNumberFormat="1" applyFont="1" applyFill="1" applyBorder="1" applyAlignment="1">
      <alignment horizontal="distributed" vertical="center"/>
    </xf>
    <xf numFmtId="49" fontId="3" fillId="0" borderId="65" xfId="11" applyNumberFormat="1" applyFont="1" applyFill="1" applyBorder="1" applyAlignment="1">
      <alignment horizontal="distributed" vertical="center"/>
    </xf>
    <xf numFmtId="49" fontId="102" fillId="0" borderId="20" xfId="4" applyNumberFormat="1" applyFont="1" applyFill="1" applyBorder="1" applyAlignment="1">
      <alignment horizontal="center" vertical="center"/>
    </xf>
    <xf numFmtId="49" fontId="102" fillId="0" borderId="61" xfId="11" applyNumberFormat="1" applyFont="1" applyFill="1" applyBorder="1" applyAlignment="1">
      <alignment horizontal="center" vertical="center"/>
    </xf>
    <xf numFmtId="49" fontId="107" fillId="0" borderId="61" xfId="0" applyNumberFormat="1" applyFont="1" applyFill="1" applyBorder="1" applyAlignment="1" applyProtection="1">
      <alignment horizontal="center" vertical="center"/>
      <protection locked="0"/>
    </xf>
    <xf numFmtId="49" fontId="102" fillId="0" borderId="51" xfId="11" applyNumberFormat="1" applyFont="1" applyFill="1" applyBorder="1" applyAlignment="1">
      <alignment horizontal="distributed" vertical="center"/>
    </xf>
    <xf numFmtId="49" fontId="107" fillId="0" borderId="53" xfId="0" applyNumberFormat="1" applyFont="1" applyFill="1" applyBorder="1" applyAlignment="1" applyProtection="1">
      <alignment horizontal="distributed" vertical="center"/>
      <protection locked="0"/>
    </xf>
    <xf numFmtId="49" fontId="3" fillId="0" borderId="63" xfId="11" applyNumberFormat="1" applyFont="1" applyFill="1" applyBorder="1" applyAlignment="1">
      <alignment horizontal="distributed" vertical="center"/>
    </xf>
    <xf numFmtId="49" fontId="3" fillId="0" borderId="51" xfId="11" applyNumberFormat="1" applyFont="1" applyFill="1" applyBorder="1" applyAlignment="1">
      <alignment horizontal="distributed" vertical="center"/>
    </xf>
    <xf numFmtId="49" fontId="3" fillId="0" borderId="53" xfId="11" applyNumberFormat="1" applyFont="1" applyFill="1" applyBorder="1" applyAlignment="1">
      <alignment horizontal="distributed" vertical="center"/>
    </xf>
    <xf numFmtId="49" fontId="3" fillId="0" borderId="12" xfId="11" applyNumberFormat="1" applyFont="1" applyFill="1" applyBorder="1" applyAlignment="1">
      <alignment horizontal="distributed" vertical="center"/>
    </xf>
    <xf numFmtId="49" fontId="102" fillId="0" borderId="51" xfId="0" applyNumberFormat="1" applyFont="1" applyFill="1" applyBorder="1" applyAlignment="1" applyProtection="1">
      <alignment horizontal="distributed" vertical="center" wrapText="1"/>
      <protection locked="0"/>
    </xf>
    <xf numFmtId="49" fontId="102" fillId="0" borderId="53" xfId="0" applyNumberFormat="1" applyFont="1" applyFill="1" applyBorder="1" applyAlignment="1" applyProtection="1">
      <alignment horizontal="distributed" vertical="center"/>
      <protection locked="0"/>
    </xf>
    <xf numFmtId="49" fontId="102" fillId="0" borderId="8" xfId="0" applyNumberFormat="1" applyFont="1" applyFill="1" applyBorder="1" applyAlignment="1">
      <alignment horizontal="distributed" vertical="center"/>
    </xf>
    <xf numFmtId="49" fontId="102" fillId="0" borderId="11" xfId="11" applyNumberFormat="1" applyFont="1" applyFill="1" applyBorder="1" applyAlignment="1">
      <alignment horizontal="distributed" vertical="center"/>
    </xf>
    <xf numFmtId="49" fontId="102" fillId="0" borderId="9" xfId="3" applyNumberFormat="1" applyFont="1" applyFill="1" applyBorder="1" applyAlignment="1">
      <alignment horizontal="distributed" vertical="center"/>
    </xf>
    <xf numFmtId="49" fontId="102" fillId="0" borderId="12" xfId="11" applyNumberFormat="1" applyFont="1" applyFill="1" applyBorder="1" applyAlignment="1">
      <alignment horizontal="distributed" vertical="center"/>
    </xf>
    <xf numFmtId="49" fontId="3" fillId="0" borderId="0" xfId="0" applyNumberFormat="1" applyFont="1" applyFill="1" applyBorder="1" applyAlignment="1">
      <alignment horizontal="distributed" vertical="center"/>
    </xf>
    <xf numFmtId="49" fontId="5" fillId="0" borderId="52" xfId="0" applyNumberFormat="1" applyFont="1" applyFill="1" applyBorder="1" applyAlignment="1" applyProtection="1">
      <alignment horizontal="distributed" vertical="center"/>
      <protection locked="0"/>
    </xf>
    <xf numFmtId="49" fontId="3" fillId="0" borderId="35" xfId="3" applyNumberFormat="1" applyFont="1" applyFill="1" applyBorder="1" applyAlignment="1">
      <alignment horizontal="center" vertical="center"/>
    </xf>
    <xf numFmtId="49" fontId="3" fillId="0" borderId="23" xfId="10" applyNumberFormat="1" applyFont="1" applyFill="1" applyBorder="1" applyAlignment="1">
      <alignment horizontal="center" vertical="center"/>
    </xf>
    <xf numFmtId="49" fontId="3" fillId="0" borderId="41" xfId="11" applyNumberFormat="1" applyFont="1" applyFill="1" applyBorder="1" applyAlignment="1">
      <alignment horizontal="center" vertical="center"/>
    </xf>
    <xf numFmtId="49" fontId="3" fillId="0" borderId="9" xfId="11" applyNumberFormat="1" applyFont="1" applyFill="1" applyBorder="1" applyAlignment="1">
      <alignment horizontal="distributed" vertical="center" wrapText="1"/>
    </xf>
    <xf numFmtId="49" fontId="5" fillId="0" borderId="9" xfId="0" applyNumberFormat="1" applyFont="1" applyFill="1" applyBorder="1" applyAlignment="1" applyProtection="1">
      <alignment horizontal="distributed" vertical="center" wrapText="1"/>
      <protection locked="0"/>
    </xf>
    <xf numFmtId="49" fontId="5" fillId="0" borderId="12" xfId="0" applyNumberFormat="1" applyFont="1" applyFill="1" applyBorder="1" applyAlignment="1" applyProtection="1">
      <alignment horizontal="distributed" vertical="center" wrapText="1"/>
      <protection locked="0"/>
    </xf>
    <xf numFmtId="49" fontId="110" fillId="0" borderId="8" xfId="0" applyNumberFormat="1" applyFont="1" applyFill="1" applyBorder="1" applyAlignment="1" applyProtection="1">
      <alignment horizontal="distributed" vertical="center"/>
      <protection locked="0"/>
    </xf>
    <xf numFmtId="49" fontId="110" fillId="0" borderId="25" xfId="0" applyNumberFormat="1" applyFont="1" applyFill="1" applyBorder="1" applyAlignment="1" applyProtection="1">
      <alignment horizontal="distributed" vertical="center"/>
      <protection locked="0"/>
    </xf>
    <xf numFmtId="49" fontId="66" fillId="0" borderId="9" xfId="3" applyNumberFormat="1" applyFont="1" applyFill="1" applyBorder="1" applyAlignment="1">
      <alignment horizontal="distributed" vertical="center"/>
    </xf>
    <xf numFmtId="49" fontId="110" fillId="0" borderId="9" xfId="0" applyNumberFormat="1" applyFont="1" applyFill="1" applyBorder="1" applyAlignment="1" applyProtection="1">
      <alignment horizontal="distributed" vertical="center"/>
      <protection locked="0"/>
    </xf>
    <xf numFmtId="49" fontId="110" fillId="0" borderId="31" xfId="0" applyNumberFormat="1" applyFont="1" applyFill="1" applyBorder="1" applyAlignment="1" applyProtection="1">
      <alignment horizontal="distributed" vertical="center"/>
      <protection locked="0"/>
    </xf>
    <xf numFmtId="49" fontId="3" fillId="0" borderId="37" xfId="0" applyNumberFormat="1" applyFont="1" applyFill="1" applyBorder="1" applyAlignment="1">
      <alignment horizontal="distributed" vertical="center"/>
    </xf>
    <xf numFmtId="49" fontId="3" fillId="0" borderId="7" xfId="0" applyNumberFormat="1" applyFont="1" applyFill="1" applyBorder="1" applyAlignment="1">
      <alignment horizontal="distributed" vertical="center" justifyLastLine="1"/>
    </xf>
    <xf numFmtId="49" fontId="5" fillId="0" borderId="0" xfId="0" applyNumberFormat="1" applyFont="1" applyFill="1" applyAlignment="1" applyProtection="1">
      <alignment horizontal="distributed" vertical="center" justifyLastLine="1"/>
      <protection locked="0"/>
    </xf>
    <xf numFmtId="49" fontId="5" fillId="0" borderId="0" xfId="0" applyNumberFormat="1" applyFont="1" applyFill="1" applyBorder="1" applyAlignment="1" applyProtection="1">
      <alignment horizontal="distributed" vertical="center" justifyLastLine="1"/>
      <protection locked="0"/>
    </xf>
    <xf numFmtId="49" fontId="3" fillId="0" borderId="3" xfId="0" applyNumberFormat="1" applyFont="1" applyFill="1" applyBorder="1" applyAlignment="1">
      <alignment horizontal="distributed" vertical="center"/>
    </xf>
    <xf numFmtId="49" fontId="3" fillId="0" borderId="49" xfId="4" applyNumberFormat="1" applyFont="1" applyFill="1" applyBorder="1" applyAlignment="1">
      <alignment horizontal="center" vertical="center"/>
    </xf>
    <xf numFmtId="49" fontId="30" fillId="0" borderId="7" xfId="11" applyNumberFormat="1" applyFont="1" applyFill="1" applyBorder="1" applyAlignment="1">
      <alignment horizontal="right" vertical="center" wrapText="1"/>
    </xf>
    <xf numFmtId="49" fontId="31" fillId="0" borderId="52" xfId="0" applyNumberFormat="1" applyFont="1" applyFill="1" applyBorder="1" applyAlignment="1" applyProtection="1">
      <alignment horizontal="right" vertical="center" wrapText="1"/>
      <protection locked="0"/>
    </xf>
    <xf numFmtId="49" fontId="31" fillId="0" borderId="7" xfId="0" applyNumberFormat="1" applyFont="1" applyFill="1" applyBorder="1" applyAlignment="1" applyProtection="1">
      <alignment horizontal="right" vertical="center"/>
      <protection locked="0"/>
    </xf>
    <xf numFmtId="49" fontId="31" fillId="0" borderId="52" xfId="0" applyNumberFormat="1" applyFont="1" applyFill="1" applyBorder="1" applyAlignment="1" applyProtection="1">
      <alignment horizontal="right" vertical="center"/>
      <protection locked="0"/>
    </xf>
    <xf numFmtId="49" fontId="3" fillId="0" borderId="43" xfId="11" applyNumberFormat="1" applyFont="1" applyFill="1" applyBorder="1" applyAlignment="1">
      <alignment horizontal="center" vertical="center"/>
    </xf>
    <xf numFmtId="49" fontId="3" fillId="0" borderId="37" xfId="3" applyNumberFormat="1" applyFont="1" applyFill="1" applyBorder="1" applyAlignment="1">
      <alignment horizontal="center" vertical="center"/>
    </xf>
    <xf numFmtId="49" fontId="5" fillId="0" borderId="22" xfId="0" applyNumberFormat="1" applyFont="1" applyFill="1" applyBorder="1" applyAlignment="1" applyProtection="1">
      <alignment horizontal="center" vertical="center"/>
      <protection locked="0"/>
    </xf>
    <xf numFmtId="49" fontId="5" fillId="0" borderId="51" xfId="0" applyNumberFormat="1" applyFont="1" applyFill="1" applyBorder="1" applyAlignment="1" applyProtection="1">
      <alignment horizontal="distributed" vertical="center"/>
      <protection locked="0"/>
    </xf>
    <xf numFmtId="49" fontId="5" fillId="0" borderId="28" xfId="0" applyNumberFormat="1" applyFont="1" applyFill="1" applyBorder="1" applyAlignment="1" applyProtection="1">
      <alignment horizontal="distributed" vertical="center"/>
      <protection locked="0"/>
    </xf>
    <xf numFmtId="49" fontId="5" fillId="0" borderId="53" xfId="0" applyNumberFormat="1" applyFont="1" applyFill="1" applyBorder="1" applyAlignment="1" applyProtection="1">
      <alignment horizontal="distributed" vertical="center"/>
      <protection locked="0"/>
    </xf>
    <xf numFmtId="49" fontId="5" fillId="0" borderId="20" xfId="0" applyNumberFormat="1" applyFont="1" applyFill="1" applyBorder="1" applyAlignment="1" applyProtection="1">
      <alignment horizontal="center" vertical="center"/>
      <protection locked="0"/>
    </xf>
    <xf numFmtId="49" fontId="3" fillId="0" borderId="11" xfId="11" applyNumberFormat="1" applyFont="1" applyFill="1" applyBorder="1" applyAlignment="1">
      <alignment horizontal="distributed" vertical="center"/>
    </xf>
    <xf numFmtId="49" fontId="3" fillId="0" borderId="61" xfId="11" applyNumberFormat="1" applyFont="1" applyFill="1" applyBorder="1" applyAlignment="1">
      <alignment horizontal="center" vertical="center"/>
    </xf>
    <xf numFmtId="49" fontId="5" fillId="0" borderId="61" xfId="0" applyNumberFormat="1" applyFont="1" applyFill="1" applyBorder="1" applyAlignment="1" applyProtection="1">
      <alignment horizontal="center" vertical="center"/>
      <protection locked="0"/>
    </xf>
    <xf numFmtId="49" fontId="3" fillId="0" borderId="19" xfId="0" applyNumberFormat="1" applyFont="1" applyFill="1" applyBorder="1" applyAlignment="1">
      <alignment horizontal="center" vertical="center"/>
    </xf>
    <xf numFmtId="49" fontId="5" fillId="0" borderId="17" xfId="0" applyNumberFormat="1" applyFont="1" applyFill="1" applyBorder="1" applyAlignment="1" applyProtection="1">
      <alignment horizontal="center" vertical="center"/>
      <protection locked="0"/>
    </xf>
    <xf numFmtId="49" fontId="102" fillId="0" borderId="15" xfId="0" applyNumberFormat="1" applyFont="1" applyFill="1" applyBorder="1" applyAlignment="1">
      <alignment horizontal="center" vertical="center"/>
    </xf>
    <xf numFmtId="49" fontId="107" fillId="0" borderId="20" xfId="0" applyNumberFormat="1" applyFont="1" applyFill="1" applyBorder="1" applyAlignment="1" applyProtection="1">
      <alignment horizontal="center" vertical="center"/>
      <protection locked="0"/>
    </xf>
    <xf numFmtId="49" fontId="102" fillId="0" borderId="28" xfId="0" applyNumberFormat="1" applyFont="1" applyFill="1" applyBorder="1" applyAlignment="1">
      <alignment horizontal="distributed" vertical="center"/>
    </xf>
    <xf numFmtId="49" fontId="102" fillId="0" borderId="53" xfId="11" applyNumberFormat="1" applyFont="1" applyFill="1" applyBorder="1" applyAlignment="1">
      <alignment horizontal="distributed" vertical="center"/>
    </xf>
    <xf numFmtId="49" fontId="102" fillId="0" borderId="51" xfId="11" applyNumberFormat="1" applyFont="1" applyFill="1" applyBorder="1" applyAlignment="1">
      <alignment horizontal="distributed" vertical="center" wrapText="1"/>
    </xf>
    <xf numFmtId="49" fontId="102" fillId="0" borderId="53" xfId="11" applyNumberFormat="1" applyFont="1" applyFill="1" applyBorder="1" applyAlignment="1">
      <alignment horizontal="distributed" vertical="center" wrapText="1"/>
    </xf>
    <xf numFmtId="49" fontId="107" fillId="0" borderId="40" xfId="0" applyNumberFormat="1" applyFont="1" applyFill="1" applyBorder="1" applyAlignment="1" applyProtection="1">
      <alignment horizontal="center" vertical="center"/>
      <protection locked="0"/>
    </xf>
    <xf numFmtId="49" fontId="107" fillId="0" borderId="12" xfId="0" applyNumberFormat="1" applyFont="1" applyFill="1" applyBorder="1" applyAlignment="1" applyProtection="1">
      <alignment horizontal="distributed" vertical="center"/>
      <protection locked="0"/>
    </xf>
    <xf numFmtId="49" fontId="102" fillId="0" borderId="6" xfId="4" applyNumberFormat="1" applyFont="1" applyFill="1" applyBorder="1" applyAlignment="1">
      <alignment horizontal="center" vertical="distributed" textRotation="255"/>
    </xf>
    <xf numFmtId="49" fontId="102" fillId="0" borderId="7" xfId="11" applyNumberFormat="1" applyFont="1" applyFill="1" applyBorder="1" applyAlignment="1">
      <alignment horizontal="center" vertical="distributed" textRotation="255"/>
    </xf>
    <xf numFmtId="49" fontId="3" fillId="0" borderId="3" xfId="11" applyNumberFormat="1" applyFont="1" applyFill="1" applyBorder="1" applyAlignment="1">
      <alignment horizontal="distributed" vertical="center" wrapText="1"/>
    </xf>
    <xf numFmtId="49" fontId="3" fillId="0" borderId="31" xfId="11" applyNumberFormat="1" applyFont="1" applyFill="1" applyBorder="1" applyAlignment="1">
      <alignment horizontal="distributed" vertical="center" wrapText="1"/>
    </xf>
    <xf numFmtId="49" fontId="13" fillId="0" borderId="6" xfId="11" applyNumberFormat="1" applyFont="1" applyFill="1" applyBorder="1" applyAlignment="1">
      <alignment horizontal="center" vertical="center" textRotation="255" wrapText="1"/>
    </xf>
    <xf numFmtId="49" fontId="13" fillId="0" borderId="6" xfId="4" applyNumberFormat="1" applyFont="1" applyFill="1" applyBorder="1" applyAlignment="1">
      <alignment horizontal="center" vertical="center" textRotation="255"/>
    </xf>
    <xf numFmtId="49" fontId="5" fillId="0" borderId="11" xfId="0" applyNumberFormat="1" applyFont="1" applyFill="1" applyBorder="1" applyAlignment="1" applyProtection="1">
      <alignment horizontal="distributed" vertical="center"/>
      <protection locked="0"/>
    </xf>
    <xf numFmtId="49" fontId="5" fillId="0" borderId="9" xfId="0" applyNumberFormat="1" applyFont="1" applyFill="1" applyBorder="1" applyAlignment="1" applyProtection="1">
      <alignment horizontal="distributed" vertical="center"/>
      <protection locked="0"/>
    </xf>
    <xf numFmtId="49" fontId="5" fillId="0" borderId="12" xfId="0" applyNumberFormat="1" applyFont="1" applyFill="1" applyBorder="1" applyAlignment="1" applyProtection="1">
      <alignment horizontal="distributed" vertical="center"/>
      <protection locked="0"/>
    </xf>
    <xf numFmtId="49" fontId="17" fillId="0" borderId="5" xfId="11" applyNumberFormat="1" applyFont="1" applyFill="1" applyBorder="1" applyAlignment="1">
      <alignment horizontal="center" vertical="distributed" textRotation="255" wrapText="1"/>
    </xf>
    <xf numFmtId="49" fontId="17" fillId="0" borderId="6" xfId="11" applyNumberFormat="1" applyFont="1" applyFill="1" applyBorder="1" applyAlignment="1">
      <alignment horizontal="center" vertical="distributed" textRotation="255"/>
    </xf>
    <xf numFmtId="49" fontId="17" fillId="0" borderId="49" xfId="11" applyNumberFormat="1" applyFont="1" applyFill="1" applyBorder="1" applyAlignment="1">
      <alignment horizontal="center" vertical="distributed" textRotation="255"/>
    </xf>
    <xf numFmtId="49" fontId="3" fillId="0" borderId="52" xfId="11" applyNumberFormat="1" applyFont="1" applyFill="1" applyBorder="1" applyAlignment="1">
      <alignment horizontal="distributed" vertical="center"/>
    </xf>
    <xf numFmtId="49" fontId="66" fillId="0" borderId="0" xfId="0" applyNumberFormat="1" applyFont="1" applyFill="1" applyBorder="1" applyAlignment="1">
      <alignment horizontal="distributed" vertical="center"/>
    </xf>
    <xf numFmtId="49" fontId="110" fillId="0" borderId="0" xfId="0" applyNumberFormat="1" applyFont="1" applyFill="1" applyBorder="1" applyAlignment="1" applyProtection="1">
      <alignment horizontal="distributed" vertical="center"/>
      <protection locked="0"/>
    </xf>
    <xf numFmtId="49" fontId="110" fillId="0" borderId="52" xfId="0" applyNumberFormat="1" applyFont="1" applyFill="1" applyBorder="1" applyAlignment="1" applyProtection="1">
      <alignment horizontal="distributed" vertical="center"/>
      <protection locked="0"/>
    </xf>
    <xf numFmtId="49" fontId="31" fillId="0" borderId="0" xfId="0" applyNumberFormat="1" applyFont="1" applyFill="1" applyBorder="1" applyAlignment="1" applyProtection="1">
      <alignment horizontal="right" vertical="center" wrapText="1"/>
      <protection locked="0"/>
    </xf>
    <xf numFmtId="49" fontId="31" fillId="0" borderId="0" xfId="0" applyNumberFormat="1" applyFont="1" applyFill="1" applyBorder="1" applyAlignment="1" applyProtection="1">
      <alignment horizontal="right" vertical="center"/>
      <protection locked="0"/>
    </xf>
    <xf numFmtId="49" fontId="3" fillId="0" borderId="2" xfId="0" applyNumberFormat="1" applyFont="1" applyFill="1" applyBorder="1" applyAlignment="1" applyProtection="1">
      <alignment horizontal="center" vertical="center"/>
      <protection locked="0"/>
    </xf>
    <xf numFmtId="49" fontId="5" fillId="0" borderId="3" xfId="0" applyNumberFormat="1" applyFont="1" applyFill="1" applyBorder="1" applyAlignment="1" applyProtection="1">
      <alignment horizontal="center" vertical="center"/>
      <protection locked="0"/>
    </xf>
    <xf numFmtId="182" fontId="5" fillId="0" borderId="10" xfId="0" applyNumberFormat="1" applyFont="1" applyFill="1" applyBorder="1" applyAlignment="1" applyProtection="1">
      <alignment horizontal="distributed" vertical="center"/>
      <protection locked="0"/>
    </xf>
    <xf numFmtId="182" fontId="5" fillId="0" borderId="24" xfId="0" applyNumberFormat="1" applyFont="1" applyFill="1" applyBorder="1" applyAlignment="1" applyProtection="1">
      <alignment horizontal="distributed" vertical="center"/>
      <protection locked="0"/>
    </xf>
    <xf numFmtId="182" fontId="3" fillId="0" borderId="2" xfId="0" applyNumberFormat="1" applyFont="1" applyFill="1" applyBorder="1" applyAlignment="1">
      <alignment horizontal="distributed" vertical="center"/>
    </xf>
    <xf numFmtId="3" fontId="27" fillId="2" borderId="8" xfId="0" applyNumberFormat="1" applyFont="1" applyFill="1" applyBorder="1" applyAlignment="1" applyProtection="1">
      <alignment horizontal="distributed" vertical="center"/>
      <protection locked="0"/>
    </xf>
    <xf numFmtId="3" fontId="27" fillId="2" borderId="25" xfId="0" applyNumberFormat="1" applyFont="1" applyFill="1" applyBorder="1" applyAlignment="1" applyProtection="1">
      <alignment horizontal="distributed" vertical="center"/>
      <protection locked="0"/>
    </xf>
    <xf numFmtId="182" fontId="3" fillId="0" borderId="39" xfId="0" applyNumberFormat="1" applyFont="1" applyFill="1" applyBorder="1" applyAlignment="1" applyProtection="1">
      <alignment horizontal="distributed" vertical="center"/>
      <protection locked="0"/>
    </xf>
    <xf numFmtId="182" fontId="3" fillId="0" borderId="29" xfId="0" applyNumberFormat="1" applyFont="1" applyFill="1" applyBorder="1" applyAlignment="1" applyProtection="1">
      <alignment horizontal="distributed" vertical="center"/>
      <protection locked="0"/>
    </xf>
    <xf numFmtId="182" fontId="3" fillId="0" borderId="23" xfId="0" applyNumberFormat="1" applyFont="1" applyFill="1" applyBorder="1" applyAlignment="1">
      <alignment horizontal="center" vertical="center"/>
    </xf>
    <xf numFmtId="182" fontId="3" fillId="0" borderId="41" xfId="0" applyNumberFormat="1" applyFont="1" applyFill="1" applyBorder="1" applyAlignment="1">
      <alignment horizontal="center" vertical="center"/>
    </xf>
    <xf numFmtId="182" fontId="6" fillId="0" borderId="4" xfId="0" applyNumberFormat="1" applyFont="1" applyFill="1" applyBorder="1" applyAlignment="1" applyProtection="1">
      <alignment horizontal="distributed" vertical="center" justifyLastLine="1"/>
      <protection locked="0"/>
    </xf>
    <xf numFmtId="182" fontId="6" fillId="0" borderId="10" xfId="0" applyNumberFormat="1" applyFont="1" applyFill="1" applyBorder="1" applyAlignment="1" applyProtection="1">
      <alignment horizontal="distributed" vertical="center" justifyLastLine="1"/>
      <protection locked="0"/>
    </xf>
    <xf numFmtId="182" fontId="6" fillId="0" borderId="24" xfId="0" applyNumberFormat="1" applyFont="1" applyFill="1" applyBorder="1" applyAlignment="1" applyProtection="1">
      <alignment horizontal="distributed" vertical="center" justifyLastLine="1"/>
      <protection locked="0"/>
    </xf>
    <xf numFmtId="182" fontId="9" fillId="0" borderId="2" xfId="2" applyNumberFormat="1" applyFont="1" applyFill="1" applyBorder="1" applyAlignment="1">
      <alignment vertical="center"/>
    </xf>
    <xf numFmtId="182" fontId="12" fillId="0" borderId="8" xfId="0" applyNumberFormat="1" applyFont="1" applyFill="1" applyBorder="1" applyAlignment="1" applyProtection="1">
      <alignment vertical="center"/>
      <protection locked="0"/>
    </xf>
    <xf numFmtId="182" fontId="3" fillId="4" borderId="4" xfId="0" applyNumberFormat="1" applyFont="1" applyFill="1" applyBorder="1" applyAlignment="1">
      <alignment horizontal="distributed" vertical="center"/>
    </xf>
    <xf numFmtId="3" fontId="27" fillId="4" borderId="10" xfId="0" applyNumberFormat="1" applyFont="1" applyFill="1" applyBorder="1" applyAlignment="1" applyProtection="1">
      <alignment horizontal="distributed" vertical="center"/>
      <protection locked="0"/>
    </xf>
    <xf numFmtId="3" fontId="27" fillId="4" borderId="24" xfId="0" applyNumberFormat="1" applyFont="1" applyFill="1" applyBorder="1" applyAlignment="1" applyProtection="1">
      <alignment horizontal="distributed" vertical="center"/>
      <protection locked="0"/>
    </xf>
    <xf numFmtId="182" fontId="3" fillId="0" borderId="2" xfId="0" applyNumberFormat="1" applyFont="1" applyFill="1" applyBorder="1" applyAlignment="1">
      <alignment vertical="center" wrapText="1"/>
    </xf>
    <xf numFmtId="3" fontId="27" fillId="2" borderId="8" xfId="0" applyNumberFormat="1" applyFont="1" applyFill="1" applyBorder="1" applyAlignment="1" applyProtection="1">
      <alignment vertical="center"/>
      <protection locked="0"/>
    </xf>
    <xf numFmtId="3" fontId="27" fillId="2" borderId="25" xfId="0" applyNumberFormat="1" applyFont="1" applyFill="1" applyBorder="1" applyAlignment="1" applyProtection="1">
      <alignment vertical="center"/>
      <protection locked="0"/>
    </xf>
    <xf numFmtId="182" fontId="3" fillId="0" borderId="39" xfId="0" applyNumberFormat="1" applyFont="1" applyFill="1" applyBorder="1" applyAlignment="1">
      <alignment horizontal="distributed" vertical="center"/>
    </xf>
    <xf numFmtId="182" fontId="3" fillId="0" borderId="29" xfId="0" applyNumberFormat="1" applyFont="1" applyFill="1" applyBorder="1" applyAlignment="1">
      <alignment horizontal="distributed" vertical="center"/>
    </xf>
    <xf numFmtId="182" fontId="3" fillId="0" borderId="23" xfId="0" applyNumberFormat="1" applyFont="1" applyFill="1" applyBorder="1" applyAlignment="1">
      <alignment horizontal="distributed" vertical="center"/>
    </xf>
    <xf numFmtId="182" fontId="3" fillId="0" borderId="33" xfId="0" applyNumberFormat="1" applyFont="1" applyFill="1" applyBorder="1" applyAlignment="1">
      <alignment horizontal="distributed" vertical="center"/>
    </xf>
    <xf numFmtId="182" fontId="3" fillId="0" borderId="34" xfId="0" applyNumberFormat="1" applyFont="1" applyFill="1" applyBorder="1" applyAlignment="1">
      <alignment horizontal="distributed" vertical="center"/>
    </xf>
    <xf numFmtId="182" fontId="5" fillId="0" borderId="41" xfId="0" applyNumberFormat="1" applyFont="1" applyFill="1" applyBorder="1" applyAlignment="1" applyProtection="1">
      <alignment horizontal="center" vertical="center"/>
      <protection locked="0"/>
    </xf>
    <xf numFmtId="182" fontId="3" fillId="0" borderId="8" xfId="0" applyNumberFormat="1" applyFont="1" applyFill="1" applyBorder="1" applyAlignment="1" applyProtection="1">
      <alignment horizontal="distributed" vertical="center"/>
      <protection locked="0"/>
    </xf>
    <xf numFmtId="182" fontId="5" fillId="2" borderId="25" xfId="0" applyNumberFormat="1" applyFont="1" applyFill="1" applyBorder="1" applyAlignment="1" applyProtection="1">
      <protection locked="0"/>
    </xf>
    <xf numFmtId="182" fontId="3" fillId="0" borderId="23" xfId="0" applyNumberFormat="1" applyFont="1" applyFill="1" applyBorder="1" applyAlignment="1" applyProtection="1">
      <alignment horizontal="distributed" vertical="center"/>
      <protection locked="0"/>
    </xf>
    <xf numFmtId="182" fontId="22" fillId="0" borderId="10" xfId="0" quotePrefix="1" applyNumberFormat="1" applyFont="1" applyFill="1" applyBorder="1" applyAlignment="1" applyProtection="1">
      <alignment horizontal="distributed" vertical="center"/>
      <protection locked="0"/>
    </xf>
    <xf numFmtId="182" fontId="22" fillId="0" borderId="24" xfId="0" quotePrefix="1" applyNumberFormat="1" applyFont="1" applyFill="1" applyBorder="1" applyAlignment="1" applyProtection="1">
      <alignment horizontal="distributed" vertical="center"/>
      <protection locked="0"/>
    </xf>
    <xf numFmtId="182" fontId="33" fillId="0" borderId="2" xfId="0" applyNumberFormat="1" applyFont="1" applyFill="1" applyBorder="1" applyAlignment="1" applyProtection="1">
      <alignment vertical="center" shrinkToFit="1"/>
      <protection locked="0"/>
    </xf>
    <xf numFmtId="3" fontId="37" fillId="0" borderId="8" xfId="0" applyFont="1" applyBorder="1" applyAlignment="1">
      <alignment vertical="center" shrinkToFit="1"/>
    </xf>
    <xf numFmtId="3" fontId="37" fillId="0" borderId="25" xfId="0" applyFont="1" applyBorder="1" applyAlignment="1">
      <alignment vertical="center" shrinkToFit="1"/>
    </xf>
    <xf numFmtId="182" fontId="10" fillId="0" borderId="76" xfId="1" applyNumberFormat="1" applyFont="1" applyFill="1" applyBorder="1" applyAlignment="1">
      <alignment horizontal="distributed" vertical="center"/>
    </xf>
    <xf numFmtId="182" fontId="10" fillId="0" borderId="89" xfId="1" applyNumberFormat="1" applyFont="1" applyFill="1" applyBorder="1" applyAlignment="1">
      <alignment horizontal="distributed" vertical="center"/>
    </xf>
    <xf numFmtId="182" fontId="10" fillId="0" borderId="48" xfId="1" applyNumberFormat="1" applyFont="1" applyFill="1" applyBorder="1" applyAlignment="1">
      <alignment horizontal="distributed" vertical="center"/>
    </xf>
    <xf numFmtId="182" fontId="10" fillId="0" borderId="42" xfId="1" applyNumberFormat="1" applyFont="1" applyFill="1" applyBorder="1" applyAlignment="1">
      <alignment horizontal="distributed" vertical="center"/>
    </xf>
    <xf numFmtId="182" fontId="10" fillId="0" borderId="42" xfId="1" applyNumberFormat="1" applyFont="1" applyFill="1" applyBorder="1" applyAlignment="1">
      <alignment horizontal="distributed" vertical="center" wrapText="1"/>
    </xf>
    <xf numFmtId="182" fontId="3" fillId="0" borderId="35" xfId="0" applyNumberFormat="1" applyFont="1" applyFill="1" applyBorder="1" applyAlignment="1">
      <alignment horizontal="distributed" vertical="center"/>
    </xf>
    <xf numFmtId="182" fontId="18" fillId="0" borderId="4" xfId="0" applyNumberFormat="1" applyFont="1" applyFill="1" applyBorder="1" applyAlignment="1" applyProtection="1">
      <alignment horizontal="distributed" vertical="center" wrapText="1"/>
      <protection locked="0"/>
    </xf>
    <xf numFmtId="182" fontId="5" fillId="0" borderId="24" xfId="0" applyNumberFormat="1" applyFont="1" applyFill="1" applyBorder="1" applyAlignment="1" applyProtection="1">
      <alignment horizontal="distributed" vertical="center" wrapText="1"/>
      <protection locked="0"/>
    </xf>
    <xf numFmtId="182" fontId="3" fillId="0" borderId="4" xfId="1" applyNumberFormat="1" applyFont="1" applyFill="1" applyBorder="1" applyAlignment="1" applyProtection="1">
      <alignment horizontal="distributed" vertical="center"/>
      <protection locked="0"/>
    </xf>
    <xf numFmtId="182" fontId="3" fillId="0" borderId="24" xfId="0" applyNumberFormat="1" applyFont="1" applyFill="1" applyBorder="1" applyAlignment="1" applyProtection="1">
      <alignment horizontal="distributed" vertical="center"/>
      <protection locked="0"/>
    </xf>
    <xf numFmtId="182" fontId="3" fillId="0" borderId="4" xfId="0" applyNumberFormat="1" applyFont="1" applyFill="1" applyBorder="1" applyAlignment="1" applyProtection="1">
      <alignment horizontal="center" vertical="center"/>
      <protection locked="0"/>
    </xf>
    <xf numFmtId="182" fontId="3" fillId="0" borderId="10" xfId="0" applyNumberFormat="1" applyFont="1" applyFill="1" applyBorder="1" applyAlignment="1" applyProtection="1">
      <alignment horizontal="center" vertical="center"/>
      <protection locked="0"/>
    </xf>
    <xf numFmtId="182" fontId="3" fillId="0" borderId="24" xfId="0" applyNumberFormat="1" applyFont="1" applyFill="1" applyBorder="1" applyAlignment="1" applyProtection="1">
      <alignment horizontal="center" vertical="center"/>
      <protection locked="0"/>
    </xf>
    <xf numFmtId="182" fontId="18" fillId="0" borderId="2" xfId="0" applyNumberFormat="1" applyFont="1" applyFill="1" applyBorder="1" applyAlignment="1" applyProtection="1">
      <alignment horizontal="distributed" vertical="center" wrapText="1"/>
      <protection locked="0"/>
    </xf>
    <xf numFmtId="182" fontId="19" fillId="0" borderId="25" xfId="0" applyNumberFormat="1" applyFont="1" applyFill="1" applyBorder="1" applyAlignment="1" applyProtection="1">
      <alignment horizontal="distributed" vertical="center" wrapText="1"/>
      <protection locked="0"/>
    </xf>
    <xf numFmtId="182" fontId="19" fillId="0" borderId="3" xfId="0" applyNumberFormat="1" applyFont="1" applyFill="1" applyBorder="1" applyAlignment="1" applyProtection="1">
      <alignment horizontal="distributed" vertical="center" wrapText="1"/>
      <protection locked="0"/>
    </xf>
    <xf numFmtId="182" fontId="19" fillId="0" borderId="31" xfId="0" applyNumberFormat="1" applyFont="1" applyFill="1" applyBorder="1" applyAlignment="1" applyProtection="1">
      <alignment horizontal="distributed" vertical="center" wrapText="1"/>
      <protection locked="0"/>
    </xf>
    <xf numFmtId="182" fontId="10" fillId="0" borderId="41" xfId="1" applyNumberFormat="1" applyFont="1" applyFill="1" applyBorder="1" applyAlignment="1">
      <alignment horizontal="distributed" vertical="center" wrapText="1"/>
    </xf>
    <xf numFmtId="182" fontId="10" fillId="0" borderId="26" xfId="1" applyNumberFormat="1" applyFont="1" applyFill="1" applyBorder="1" applyAlignment="1">
      <alignment horizontal="distributed" vertical="center"/>
    </xf>
    <xf numFmtId="182" fontId="10" fillId="0" borderId="78" xfId="1" applyNumberFormat="1" applyFont="1" applyFill="1" applyBorder="1" applyAlignment="1">
      <alignment horizontal="distributed" vertical="center"/>
    </xf>
    <xf numFmtId="182" fontId="10" fillId="0" borderId="91" xfId="1" applyNumberFormat="1" applyFont="1" applyFill="1" applyBorder="1" applyAlignment="1">
      <alignment horizontal="distributed" vertical="center"/>
    </xf>
    <xf numFmtId="182" fontId="10" fillId="0" borderId="41" xfId="2" applyNumberFormat="1" applyFont="1" applyFill="1" applyBorder="1" applyAlignment="1">
      <alignment horizontal="distributed" vertical="center"/>
    </xf>
    <xf numFmtId="182" fontId="10" fillId="0" borderId="77" xfId="1" applyNumberFormat="1" applyFont="1" applyFill="1" applyBorder="1" applyAlignment="1">
      <alignment horizontal="distributed" vertical="center"/>
    </xf>
    <xf numFmtId="182" fontId="10" fillId="0" borderId="90" xfId="1" applyNumberFormat="1" applyFont="1" applyFill="1" applyBorder="1" applyAlignment="1">
      <alignment horizontal="distributed" vertical="center"/>
    </xf>
    <xf numFmtId="182" fontId="10" fillId="5" borderId="29" xfId="1" applyNumberFormat="1" applyFont="1" applyFill="1" applyBorder="1" applyAlignment="1">
      <alignment horizontal="distributed" vertical="center"/>
    </xf>
    <xf numFmtId="182" fontId="10" fillId="5" borderId="42" xfId="1" applyNumberFormat="1" applyFont="1" applyFill="1" applyBorder="1" applyAlignment="1">
      <alignment horizontal="distributed" vertical="center"/>
    </xf>
    <xf numFmtId="182" fontId="10" fillId="0" borderId="10" xfId="1" applyNumberFormat="1" applyFont="1" applyFill="1" applyBorder="1" applyAlignment="1" applyProtection="1">
      <alignment horizontal="distributed" vertical="center"/>
      <protection locked="0"/>
    </xf>
    <xf numFmtId="182" fontId="10" fillId="0" borderId="24" xfId="1" applyNumberFormat="1" applyFont="1" applyFill="1" applyBorder="1" applyAlignment="1" applyProtection="1">
      <alignment horizontal="distributed" vertical="center"/>
      <protection locked="0"/>
    </xf>
    <xf numFmtId="182" fontId="10" fillId="0" borderId="4" xfId="1" applyNumberFormat="1" applyFont="1" applyFill="1" applyBorder="1" applyAlignment="1" applyProtection="1">
      <alignment horizontal="distributed" vertical="center"/>
      <protection locked="0"/>
    </xf>
    <xf numFmtId="182" fontId="23" fillId="2" borderId="10" xfId="0" applyNumberFormat="1" applyFont="1" applyFill="1" applyBorder="1" applyAlignment="1" applyProtection="1">
      <alignment horizontal="distributed" vertical="center"/>
      <protection locked="0"/>
    </xf>
    <xf numFmtId="182" fontId="10" fillId="0" borderId="2" xfId="1" applyNumberFormat="1" applyFont="1" applyFill="1" applyBorder="1" applyAlignment="1" applyProtection="1">
      <alignment horizontal="distributed" vertical="center"/>
      <protection locked="0"/>
    </xf>
    <xf numFmtId="182" fontId="10" fillId="0" borderId="8" xfId="1" applyNumberFormat="1" applyFont="1" applyFill="1" applyBorder="1" applyAlignment="1" applyProtection="1">
      <alignment horizontal="distributed" vertical="center"/>
      <protection locked="0"/>
    </xf>
    <xf numFmtId="182" fontId="10" fillId="0" borderId="25" xfId="1" applyNumberFormat="1" applyFont="1" applyFill="1" applyBorder="1" applyAlignment="1" applyProtection="1">
      <alignment horizontal="distributed" vertical="center"/>
      <protection locked="0"/>
    </xf>
    <xf numFmtId="182" fontId="3" fillId="0" borderId="10" xfId="1" applyNumberFormat="1" applyFont="1" applyFill="1" applyBorder="1" applyAlignment="1" applyProtection="1">
      <alignment horizontal="distributed" vertical="center"/>
      <protection locked="0"/>
    </xf>
    <xf numFmtId="182" fontId="5" fillId="2" borderId="10" xfId="0" applyNumberFormat="1" applyFont="1" applyFill="1" applyBorder="1" applyAlignment="1" applyProtection="1">
      <alignment horizontal="distributed" vertical="center"/>
      <protection locked="0"/>
    </xf>
    <xf numFmtId="49" fontId="10" fillId="0" borderId="4" xfId="2" applyNumberFormat="1" applyFont="1" applyFill="1" applyBorder="1" applyAlignment="1">
      <alignment horizontal="left" vertical="center"/>
    </xf>
    <xf numFmtId="49" fontId="10" fillId="0" borderId="10" xfId="2" applyNumberFormat="1" applyFont="1" applyFill="1" applyBorder="1" applyAlignment="1">
      <alignment horizontal="left" vertical="center"/>
    </xf>
    <xf numFmtId="182" fontId="10" fillId="0" borderId="72" xfId="0" applyNumberFormat="1" applyFont="1" applyFill="1" applyBorder="1" applyAlignment="1">
      <alignment horizontal="distributed" vertical="center"/>
    </xf>
    <xf numFmtId="182" fontId="10" fillId="0" borderId="79" xfId="0" applyNumberFormat="1" applyFont="1" applyFill="1" applyBorder="1" applyAlignment="1">
      <alignment horizontal="distributed" vertical="center"/>
    </xf>
    <xf numFmtId="182" fontId="10" fillId="0" borderId="4" xfId="1" applyNumberFormat="1" applyFont="1" applyFill="1" applyBorder="1" applyAlignment="1" applyProtection="1">
      <alignment horizontal="center" vertical="center" shrinkToFit="1"/>
      <protection locked="0"/>
    </xf>
    <xf numFmtId="182" fontId="10" fillId="0" borderId="10" xfId="1" applyNumberFormat="1" applyFont="1" applyFill="1" applyBorder="1" applyAlignment="1" applyProtection="1">
      <alignment horizontal="center" vertical="center" shrinkToFit="1"/>
      <protection locked="0"/>
    </xf>
    <xf numFmtId="182" fontId="23" fillId="2" borderId="8" xfId="0" applyNumberFormat="1" applyFont="1" applyFill="1" applyBorder="1" applyAlignment="1" applyProtection="1">
      <alignment horizontal="distributed" vertical="center"/>
      <protection locked="0"/>
    </xf>
    <xf numFmtId="182" fontId="3" fillId="0" borderId="2" xfId="1" applyNumberFormat="1" applyFont="1" applyFill="1" applyBorder="1" applyAlignment="1" applyProtection="1">
      <alignment horizontal="distributed" vertical="center"/>
      <protection locked="0"/>
    </xf>
    <xf numFmtId="182" fontId="5" fillId="2" borderId="8" xfId="0" applyNumberFormat="1" applyFont="1" applyFill="1" applyBorder="1" applyAlignment="1" applyProtection="1">
      <alignment horizontal="distributed" vertical="center"/>
      <protection locked="0"/>
    </xf>
    <xf numFmtId="182" fontId="18" fillId="0" borderId="4" xfId="1" applyNumberFormat="1" applyFont="1" applyFill="1" applyBorder="1" applyAlignment="1" applyProtection="1">
      <alignment horizontal="distributed" vertical="center"/>
      <protection locked="0"/>
    </xf>
    <xf numFmtId="182" fontId="19" fillId="2" borderId="10" xfId="0" applyNumberFormat="1" applyFont="1" applyFill="1" applyBorder="1" applyAlignment="1" applyProtection="1">
      <alignment horizontal="distributed" vertical="center"/>
      <protection locked="0"/>
    </xf>
    <xf numFmtId="182" fontId="3" fillId="5" borderId="4" xfId="1" applyNumberFormat="1" applyFont="1" applyFill="1" applyBorder="1" applyAlignment="1" applyProtection="1">
      <alignment horizontal="distributed" vertical="center"/>
      <protection locked="0"/>
    </xf>
    <xf numFmtId="182" fontId="3" fillId="5" borderId="10" xfId="1" applyNumberFormat="1" applyFont="1" applyFill="1" applyBorder="1" applyAlignment="1" applyProtection="1">
      <alignment horizontal="distributed" vertical="center"/>
      <protection locked="0"/>
    </xf>
    <xf numFmtId="182" fontId="3" fillId="5" borderId="24" xfId="1" applyNumberFormat="1" applyFont="1" applyFill="1" applyBorder="1" applyAlignment="1" applyProtection="1">
      <alignment horizontal="distributed" vertical="center"/>
      <protection locked="0"/>
    </xf>
    <xf numFmtId="182" fontId="10" fillId="0" borderId="32" xfId="5" applyNumberFormat="1" applyFont="1" applyFill="1" applyBorder="1" applyAlignment="1">
      <alignment horizontal="distributed" vertical="center"/>
    </xf>
    <xf numFmtId="182" fontId="10" fillId="4" borderId="4" xfId="2" applyNumberFormat="1" applyFont="1" applyFill="1" applyBorder="1" applyAlignment="1">
      <alignment horizontal="center" vertical="center"/>
    </xf>
    <xf numFmtId="182" fontId="10" fillId="4" borderId="10" xfId="2" applyNumberFormat="1" applyFont="1" applyFill="1" applyBorder="1" applyAlignment="1">
      <alignment horizontal="center" vertical="center"/>
    </xf>
    <xf numFmtId="182" fontId="10" fillId="0" borderId="4" xfId="2" applyNumberFormat="1" applyFont="1" applyFill="1" applyBorder="1" applyAlignment="1">
      <alignment horizontal="center" vertical="center"/>
    </xf>
    <xf numFmtId="3" fontId="0" fillId="0" borderId="24" xfId="0" applyBorder="1" applyAlignment="1">
      <alignment horizontal="center" vertical="center"/>
    </xf>
    <xf numFmtId="182" fontId="10" fillId="0" borderId="4" xfId="2" applyNumberFormat="1" applyFont="1" applyFill="1" applyBorder="1" applyAlignment="1">
      <alignment horizontal="distributed" vertical="center" wrapText="1"/>
    </xf>
    <xf numFmtId="3" fontId="0" fillId="0" borderId="10" xfId="0" applyBorder="1" applyAlignment="1">
      <alignment horizontal="distributed" vertical="center" wrapText="1"/>
    </xf>
    <xf numFmtId="3" fontId="0" fillId="0" borderId="24" xfId="0" applyBorder="1" applyAlignment="1">
      <alignment horizontal="distributed" vertical="center" wrapText="1"/>
    </xf>
    <xf numFmtId="182" fontId="10" fillId="4" borderId="2" xfId="2" applyNumberFormat="1" applyFont="1" applyFill="1" applyBorder="1" applyAlignment="1">
      <alignment horizontal="center" vertical="center"/>
    </xf>
    <xf numFmtId="182" fontId="10" fillId="4" borderId="8" xfId="2" applyNumberFormat="1" applyFont="1" applyFill="1" applyBorder="1" applyAlignment="1">
      <alignment horizontal="center" vertical="center"/>
    </xf>
    <xf numFmtId="182" fontId="10" fillId="4" borderId="25" xfId="2" applyNumberFormat="1" applyFont="1" applyFill="1" applyBorder="1" applyAlignment="1">
      <alignment horizontal="center" vertical="center"/>
    </xf>
    <xf numFmtId="182" fontId="39" fillId="0" borderId="24" xfId="0" applyNumberFormat="1" applyFont="1" applyFill="1" applyBorder="1" applyAlignment="1">
      <alignment horizontal="distributed" vertical="center"/>
    </xf>
    <xf numFmtId="182" fontId="72" fillId="0" borderId="32" xfId="5" applyNumberFormat="1" applyFont="1" applyFill="1" applyBorder="1" applyAlignment="1">
      <alignment horizontal="distributed" vertical="center"/>
    </xf>
    <xf numFmtId="182" fontId="72" fillId="0" borderId="4" xfId="0" applyNumberFormat="1" applyFont="1" applyFill="1" applyBorder="1" applyAlignment="1">
      <alignment horizontal="distributed" vertical="center"/>
    </xf>
    <xf numFmtId="182" fontId="10" fillId="0" borderId="9" xfId="2" applyNumberFormat="1" applyFont="1" applyFill="1" applyBorder="1" applyAlignment="1">
      <alignment horizontal="distributed" vertical="center" wrapText="1"/>
    </xf>
    <xf numFmtId="182" fontId="10" fillId="0" borderId="25" xfId="2" applyNumberFormat="1" applyFont="1" applyFill="1" applyBorder="1" applyAlignment="1">
      <alignment horizontal="distributed" vertical="center"/>
    </xf>
    <xf numFmtId="182" fontId="73" fillId="0" borderId="4" xfId="2" applyNumberFormat="1" applyFont="1" applyFill="1" applyBorder="1" applyAlignment="1">
      <alignment horizontal="distributed" vertical="center"/>
    </xf>
    <xf numFmtId="182" fontId="73" fillId="0" borderId="10" xfId="2" applyNumberFormat="1" applyFont="1" applyFill="1" applyBorder="1" applyAlignment="1">
      <alignment horizontal="distributed" vertical="center"/>
    </xf>
    <xf numFmtId="182" fontId="73" fillId="0" borderId="24" xfId="2" applyNumberFormat="1" applyFont="1" applyFill="1" applyBorder="1" applyAlignment="1">
      <alignment horizontal="distributed" vertical="center"/>
    </xf>
    <xf numFmtId="182" fontId="73" fillId="0" borderId="4" xfId="2" applyNumberFormat="1" applyFont="1" applyFill="1" applyBorder="1" applyAlignment="1" applyProtection="1">
      <alignment horizontal="distributed" vertical="center"/>
      <protection locked="0"/>
    </xf>
    <xf numFmtId="182" fontId="73" fillId="0" borderId="10" xfId="2" applyNumberFormat="1" applyFont="1" applyFill="1" applyBorder="1" applyAlignment="1" applyProtection="1">
      <alignment horizontal="distributed" vertical="center"/>
      <protection locked="0"/>
    </xf>
    <xf numFmtId="182" fontId="73" fillId="0" borderId="24" xfId="2" applyNumberFormat="1" applyFont="1" applyFill="1" applyBorder="1" applyAlignment="1" applyProtection="1">
      <alignment horizontal="distributed" vertical="center"/>
      <protection locked="0"/>
    </xf>
    <xf numFmtId="182" fontId="10" fillId="0" borderId="9" xfId="0" applyNumberFormat="1" applyFont="1" applyFill="1" applyBorder="1" applyAlignment="1">
      <alignment horizontal="center" vertical="center"/>
    </xf>
    <xf numFmtId="182" fontId="13" fillId="5" borderId="4" xfId="2" applyNumberFormat="1" applyFont="1" applyFill="1" applyBorder="1" applyAlignment="1">
      <alignment horizontal="distributed" vertical="center"/>
    </xf>
    <xf numFmtId="182" fontId="13" fillId="5" borderId="10" xfId="2" applyNumberFormat="1" applyFont="1" applyFill="1" applyBorder="1" applyAlignment="1">
      <alignment horizontal="distributed" vertical="center"/>
    </xf>
    <xf numFmtId="182" fontId="13" fillId="5" borderId="24" xfId="2" applyNumberFormat="1" applyFont="1" applyFill="1" applyBorder="1" applyAlignment="1">
      <alignment horizontal="distributed" vertical="center"/>
    </xf>
    <xf numFmtId="3" fontId="46" fillId="2" borderId="4" xfId="0" applyNumberFormat="1" applyFont="1" applyFill="1" applyBorder="1" applyAlignment="1" applyProtection="1">
      <alignment horizontal="distributed" vertical="center"/>
      <protection locked="0"/>
    </xf>
    <xf numFmtId="3" fontId="46" fillId="2" borderId="10" xfId="0" applyNumberFormat="1" applyFont="1" applyFill="1" applyBorder="1" applyAlignment="1" applyProtection="1">
      <alignment horizontal="distributed" vertical="center"/>
      <protection locked="0"/>
    </xf>
    <xf numFmtId="3" fontId="46" fillId="2" borderId="5" xfId="0" applyNumberFormat="1" applyFont="1" applyFill="1" applyBorder="1" applyAlignment="1" applyProtection="1">
      <alignment horizontal="distributed" vertical="center"/>
      <protection locked="0"/>
    </xf>
    <xf numFmtId="3" fontId="46" fillId="2" borderId="2" xfId="0" applyNumberFormat="1" applyFont="1" applyFill="1" applyBorder="1" applyAlignment="1" applyProtection="1">
      <alignment horizontal="distributed" vertical="center"/>
      <protection locked="0"/>
    </xf>
    <xf numFmtId="3" fontId="46" fillId="5" borderId="4" xfId="0" applyNumberFormat="1" applyFont="1" applyFill="1" applyBorder="1" applyAlignment="1" applyProtection="1">
      <alignment horizontal="distributed" vertical="center"/>
      <protection locked="0"/>
    </xf>
    <xf numFmtId="3" fontId="46" fillId="5" borderId="10" xfId="0" applyNumberFormat="1" applyFont="1" applyFill="1" applyBorder="1" applyAlignment="1" applyProtection="1">
      <alignment horizontal="distributed" vertical="center"/>
      <protection locked="0"/>
    </xf>
    <xf numFmtId="3" fontId="46" fillId="5" borderId="5" xfId="0" applyNumberFormat="1" applyFont="1" applyFill="1" applyBorder="1" applyAlignment="1" applyProtection="1">
      <alignment horizontal="distributed" vertical="center"/>
      <protection locked="0"/>
    </xf>
    <xf numFmtId="3" fontId="46" fillId="5" borderId="2" xfId="0" applyNumberFormat="1" applyFont="1" applyFill="1" applyBorder="1" applyAlignment="1" applyProtection="1">
      <alignment horizontal="distributed" vertical="center"/>
      <protection locked="0"/>
    </xf>
    <xf numFmtId="3" fontId="3" fillId="2" borderId="2" xfId="0" applyNumberFormat="1" applyFont="1" applyFill="1" applyBorder="1" applyAlignment="1" applyProtection="1">
      <alignment horizontal="center"/>
      <protection locked="0"/>
    </xf>
    <xf numFmtId="3" fontId="3" fillId="2" borderId="25" xfId="0" applyNumberFormat="1" applyFont="1" applyFill="1" applyBorder="1" applyAlignment="1" applyProtection="1">
      <alignment horizontal="center"/>
      <protection locked="0"/>
    </xf>
    <xf numFmtId="3" fontId="17" fillId="2" borderId="2" xfId="0" applyNumberFormat="1" applyFont="1" applyFill="1" applyBorder="1" applyAlignment="1" applyProtection="1">
      <alignment horizontal="distributed" vertical="center"/>
      <protection locked="0"/>
    </xf>
    <xf numFmtId="3" fontId="17" fillId="2" borderId="8" xfId="0" applyNumberFormat="1" applyFont="1" applyFill="1" applyBorder="1" applyAlignment="1" applyProtection="1">
      <alignment horizontal="distributed" vertical="center"/>
      <protection locked="0"/>
    </xf>
    <xf numFmtId="3" fontId="17" fillId="2" borderId="25" xfId="0" applyNumberFormat="1" applyFont="1" applyFill="1" applyBorder="1" applyAlignment="1" applyProtection="1">
      <alignment horizontal="distributed" vertical="center"/>
      <protection locked="0"/>
    </xf>
    <xf numFmtId="49" fontId="3" fillId="0" borderId="76" xfId="3" applyNumberFormat="1" applyFont="1" applyFill="1" applyBorder="1" applyAlignment="1">
      <alignment horizontal="distributed" vertical="center"/>
    </xf>
    <xf numFmtId="49" fontId="3" fillId="0" borderId="89" xfId="3" applyNumberFormat="1" applyFont="1" applyFill="1" applyBorder="1" applyAlignment="1">
      <alignment horizontal="distributed" vertical="center"/>
    </xf>
    <xf numFmtId="182" fontId="13" fillId="0" borderId="2" xfId="2" applyNumberFormat="1" applyFont="1" applyFill="1" applyBorder="1" applyAlignment="1">
      <alignment horizontal="distributed" vertical="center" wrapText="1"/>
    </xf>
    <xf numFmtId="3" fontId="27" fillId="2" borderId="8" xfId="0" applyNumberFormat="1" applyFont="1" applyFill="1" applyBorder="1" applyAlignment="1" applyProtection="1">
      <alignment horizontal="distributed"/>
      <protection locked="0"/>
    </xf>
    <xf numFmtId="3" fontId="27" fillId="2" borderId="25" xfId="0" applyNumberFormat="1" applyFont="1" applyFill="1" applyBorder="1" applyAlignment="1" applyProtection="1">
      <alignment horizontal="distributed"/>
      <protection locked="0"/>
    </xf>
    <xf numFmtId="3" fontId="27" fillId="2" borderId="7" xfId="0" applyNumberFormat="1" applyFont="1" applyFill="1" applyBorder="1" applyAlignment="1" applyProtection="1">
      <alignment horizontal="distributed"/>
      <protection locked="0"/>
    </xf>
    <xf numFmtId="3" fontId="27" fillId="2" borderId="0" xfId="0" applyNumberFormat="1" applyFont="1" applyFill="1" applyBorder="1" applyAlignment="1" applyProtection="1">
      <alignment horizontal="distributed"/>
      <protection locked="0"/>
    </xf>
    <xf numFmtId="3" fontId="27" fillId="2" borderId="1" xfId="0" applyNumberFormat="1" applyFont="1" applyFill="1" applyBorder="1" applyAlignment="1" applyProtection="1">
      <alignment horizontal="distributed"/>
      <protection locked="0"/>
    </xf>
    <xf numFmtId="3" fontId="41" fillId="5" borderId="2" xfId="0" applyNumberFormat="1" applyFont="1" applyFill="1" applyBorder="1" applyAlignment="1" applyProtection="1">
      <alignment horizontal="center" vertical="center" wrapText="1"/>
      <protection locked="0"/>
    </xf>
    <xf numFmtId="3" fontId="42" fillId="5" borderId="8" xfId="0" applyNumberFormat="1" applyFont="1" applyFill="1" applyBorder="1" applyAlignment="1" applyProtection="1">
      <alignment horizontal="center" vertical="center" wrapText="1"/>
      <protection locked="0"/>
    </xf>
    <xf numFmtId="3" fontId="42" fillId="5" borderId="25" xfId="0" applyNumberFormat="1" applyFont="1" applyFill="1" applyBorder="1" applyAlignment="1" applyProtection="1">
      <alignment horizontal="center" vertical="center" wrapText="1"/>
      <protection locked="0"/>
    </xf>
    <xf numFmtId="3" fontId="42" fillId="5" borderId="3" xfId="0" applyNumberFormat="1" applyFont="1" applyFill="1" applyBorder="1" applyAlignment="1" applyProtection="1">
      <alignment horizontal="center" vertical="center" wrapText="1"/>
      <protection locked="0"/>
    </xf>
    <xf numFmtId="3" fontId="42" fillId="5" borderId="9" xfId="0" applyNumberFormat="1" applyFont="1" applyFill="1" applyBorder="1" applyAlignment="1" applyProtection="1">
      <alignment horizontal="center" vertical="center" wrapText="1"/>
      <protection locked="0"/>
    </xf>
    <xf numFmtId="3" fontId="42" fillId="5" borderId="31" xfId="0" applyNumberFormat="1" applyFont="1" applyFill="1" applyBorder="1" applyAlignment="1" applyProtection="1">
      <alignment horizontal="center" vertical="center" wrapText="1"/>
      <protection locked="0"/>
    </xf>
    <xf numFmtId="3" fontId="70" fillId="2" borderId="4" xfId="0" applyNumberFormat="1" applyFont="1" applyFill="1" applyBorder="1" applyAlignment="1" applyProtection="1">
      <alignment horizontal="distributed" vertical="center"/>
      <protection locked="0"/>
    </xf>
    <xf numFmtId="3" fontId="70" fillId="0" borderId="10" xfId="0" applyFont="1" applyBorder="1" applyAlignment="1">
      <alignment horizontal="distributed" vertical="center"/>
    </xf>
    <xf numFmtId="3" fontId="70" fillId="0" borderId="24" xfId="0" applyFont="1" applyBorder="1" applyAlignment="1">
      <alignment horizontal="distributed" vertical="center"/>
    </xf>
    <xf numFmtId="3" fontId="70" fillId="2" borderId="74" xfId="0" applyNumberFormat="1" applyFont="1" applyFill="1" applyBorder="1" applyAlignment="1" applyProtection="1">
      <alignment horizontal="center" vertical="top" textRotation="255" wrapText="1"/>
      <protection locked="0"/>
    </xf>
    <xf numFmtId="3" fontId="70" fillId="0" borderId="6" xfId="0" applyFont="1" applyBorder="1" applyAlignment="1">
      <alignment horizontal="center" vertical="top" textRotation="255" wrapText="1"/>
    </xf>
    <xf numFmtId="3" fontId="70" fillId="0" borderId="14" xfId="0" applyFont="1" applyBorder="1" applyAlignment="1">
      <alignment horizontal="center" vertical="top" textRotation="255" wrapText="1"/>
    </xf>
    <xf numFmtId="3" fontId="70" fillId="2" borderId="84" xfId="0" applyNumberFormat="1" applyFont="1" applyFill="1" applyBorder="1" applyAlignment="1" applyProtection="1">
      <alignment horizontal="distributed" vertical="center"/>
      <protection locked="0"/>
    </xf>
    <xf numFmtId="3" fontId="70" fillId="0" borderId="76" xfId="0" applyFont="1" applyBorder="1" applyAlignment="1">
      <alignment horizontal="distributed" vertical="center"/>
    </xf>
    <xf numFmtId="3" fontId="70" fillId="0" borderId="89" xfId="0" applyFont="1" applyBorder="1" applyAlignment="1">
      <alignment horizontal="distributed" vertical="center"/>
    </xf>
    <xf numFmtId="3" fontId="70" fillId="2" borderId="74" xfId="0" applyNumberFormat="1" applyFont="1" applyFill="1" applyBorder="1" applyAlignment="1" applyProtection="1">
      <alignment horizontal="center" vertical="center" textRotation="255"/>
      <protection locked="0"/>
    </xf>
    <xf numFmtId="3" fontId="70" fillId="0" borderId="6" xfId="0" applyFont="1" applyBorder="1" applyAlignment="1">
      <alignment horizontal="center" vertical="center" textRotation="255"/>
    </xf>
    <xf numFmtId="3" fontId="70" fillId="0" borderId="14" xfId="0" applyFont="1" applyBorder="1" applyAlignment="1">
      <alignment horizontal="center" vertical="center" textRotation="255"/>
    </xf>
    <xf numFmtId="3" fontId="70" fillId="0" borderId="5" xfId="0" applyFont="1" applyBorder="1" applyAlignment="1">
      <alignment horizontal="center" vertical="top" textRotation="255" wrapText="1"/>
    </xf>
    <xf numFmtId="3" fontId="70" fillId="0" borderId="4" xfId="0" applyFont="1" applyBorder="1" applyAlignment="1">
      <alignment horizontal="distributed" vertical="center"/>
    </xf>
    <xf numFmtId="3" fontId="79" fillId="2" borderId="5" xfId="0" applyNumberFormat="1" applyFont="1" applyFill="1" applyBorder="1" applyAlignment="1" applyProtection="1">
      <alignment horizontal="right" vertical="top" textRotation="255" wrapText="1"/>
      <protection locked="0"/>
    </xf>
    <xf numFmtId="3" fontId="79" fillId="0" borderId="6" xfId="0" applyFont="1" applyBorder="1" applyAlignment="1">
      <alignment horizontal="right" vertical="top" textRotation="255" wrapText="1"/>
    </xf>
    <xf numFmtId="3" fontId="79" fillId="0" borderId="14" xfId="0" applyFont="1" applyBorder="1" applyAlignment="1">
      <alignment horizontal="right" vertical="top" textRotation="255" wrapText="1"/>
    </xf>
    <xf numFmtId="3" fontId="70" fillId="2" borderId="5" xfId="0" applyNumberFormat="1" applyFont="1" applyFill="1" applyBorder="1" applyAlignment="1" applyProtection="1">
      <alignment horizontal="right" vertical="top" textRotation="255" wrapText="1"/>
      <protection locked="0"/>
    </xf>
    <xf numFmtId="3" fontId="70" fillId="0" borderId="6" xfId="0" applyFont="1" applyBorder="1" applyAlignment="1">
      <alignment horizontal="right" vertical="top" textRotation="255" wrapText="1"/>
    </xf>
    <xf numFmtId="3" fontId="70" fillId="0" borderId="14" xfId="0" applyFont="1" applyBorder="1" applyAlignment="1">
      <alignment horizontal="right" vertical="top" textRotation="255" wrapText="1"/>
    </xf>
    <xf numFmtId="49" fontId="18" fillId="0" borderId="10" xfId="4" applyNumberFormat="1" applyFont="1" applyFill="1" applyBorder="1" applyAlignment="1">
      <alignment horizontal="center" vertical="center"/>
    </xf>
    <xf numFmtId="49" fontId="3" fillId="0" borderId="9" xfId="11" applyNumberFormat="1" applyFont="1" applyFill="1" applyBorder="1" applyAlignment="1">
      <alignment horizontal="center" vertical="center"/>
    </xf>
    <xf numFmtId="49" fontId="3" fillId="0" borderId="32" xfId="11" applyNumberFormat="1" applyFont="1" applyFill="1" applyBorder="1" applyAlignment="1">
      <alignment horizontal="distributed" vertical="center"/>
    </xf>
    <xf numFmtId="49" fontId="3" fillId="0" borderId="20" xfId="0" applyNumberFormat="1" applyFont="1" applyFill="1" applyBorder="1" applyAlignment="1">
      <alignment horizontal="distributed" vertical="center"/>
    </xf>
    <xf numFmtId="49" fontId="3" fillId="0" borderId="22" xfId="4" applyNumberFormat="1" applyFont="1" applyFill="1" applyBorder="1" applyAlignment="1">
      <alignment horizontal="distributed" vertical="center"/>
    </xf>
    <xf numFmtId="49" fontId="18" fillId="0" borderId="16" xfId="4" applyNumberFormat="1" applyFont="1" applyFill="1" applyBorder="1" applyAlignment="1">
      <alignment horizontal="distributed" vertical="center"/>
    </xf>
    <xf numFmtId="49" fontId="18" fillId="0" borderId="24" xfId="4" applyNumberFormat="1" applyFont="1" applyFill="1" applyBorder="1" applyAlignment="1">
      <alignment horizontal="distributed" vertical="center"/>
    </xf>
    <xf numFmtId="181" fontId="3" fillId="0" borderId="15" xfId="0" applyNumberFormat="1" applyFont="1" applyFill="1" applyBorder="1" applyAlignment="1" applyProtection="1">
      <alignment horizontal="distributed" vertical="center"/>
    </xf>
    <xf numFmtId="181" fontId="3" fillId="0" borderId="8" xfId="0" applyNumberFormat="1" applyFont="1" applyFill="1" applyBorder="1" applyAlignment="1" applyProtection="1">
      <alignment horizontal="distributed" vertical="center"/>
    </xf>
    <xf numFmtId="181" fontId="3" fillId="0" borderId="25" xfId="0" applyNumberFormat="1" applyFont="1" applyFill="1" applyBorder="1" applyAlignment="1" applyProtection="1">
      <alignment horizontal="distributed" vertical="center"/>
    </xf>
    <xf numFmtId="49" fontId="3" fillId="0" borderId="45" xfId="4" applyNumberFormat="1" applyFont="1" applyFill="1" applyBorder="1" applyAlignment="1">
      <alignment horizontal="center" vertical="distributed" textRotation="255" wrapText="1"/>
    </xf>
    <xf numFmtId="49" fontId="3" fillId="0" borderId="46" xfId="4" applyNumberFormat="1" applyFont="1" applyFill="1" applyBorder="1" applyAlignment="1">
      <alignment horizontal="center" vertical="distributed" textRotation="255"/>
    </xf>
    <xf numFmtId="49" fontId="3" fillId="0" borderId="13" xfId="4" applyNumberFormat="1" applyFont="1" applyFill="1" applyBorder="1" applyAlignment="1">
      <alignment horizontal="center" vertical="distributed" textRotation="255"/>
    </xf>
    <xf numFmtId="49" fontId="3" fillId="0" borderId="79" xfId="4" applyNumberFormat="1" applyFont="1" applyFill="1" applyBorder="1" applyAlignment="1">
      <alignment horizontal="distributed" vertical="center"/>
    </xf>
    <xf numFmtId="49" fontId="3" fillId="0" borderId="81" xfId="4" applyNumberFormat="1" applyFont="1" applyFill="1" applyBorder="1" applyAlignment="1">
      <alignment horizontal="distributed" vertical="center"/>
    </xf>
    <xf numFmtId="182" fontId="10" fillId="0" borderId="3" xfId="2" applyNumberFormat="1" applyFont="1" applyFill="1" applyBorder="1" applyAlignment="1">
      <alignment horizontal="distributed" vertical="center"/>
    </xf>
    <xf numFmtId="182" fontId="10" fillId="0" borderId="31" xfId="2" applyNumberFormat="1" applyFont="1" applyFill="1" applyBorder="1" applyAlignment="1">
      <alignment horizontal="distributed" vertical="center"/>
    </xf>
    <xf numFmtId="181" fontId="3" fillId="0" borderId="32" xfId="0" applyNumberFormat="1" applyFont="1" applyBorder="1" applyAlignment="1" applyProtection="1">
      <alignment horizontal="distributed" vertical="center"/>
    </xf>
    <xf numFmtId="181" fontId="3" fillId="0" borderId="4" xfId="0" applyNumberFormat="1" applyFont="1" applyBorder="1" applyAlignment="1" applyProtection="1">
      <alignment horizontal="distributed" vertical="center"/>
    </xf>
    <xf numFmtId="181" fontId="3" fillId="0" borderId="19" xfId="0" applyNumberFormat="1" applyFont="1" applyBorder="1" applyAlignment="1" applyProtection="1">
      <alignment horizontal="distributed" vertical="center"/>
    </xf>
    <xf numFmtId="181" fontId="10" fillId="0" borderId="30" xfId="0" applyNumberFormat="1" applyFont="1" applyBorder="1" applyAlignment="1">
      <alignment horizontal="distributed" vertical="center"/>
    </xf>
    <xf numFmtId="181" fontId="10" fillId="0" borderId="51" xfId="0" applyNumberFormat="1" applyFont="1" applyBorder="1" applyAlignment="1">
      <alignment horizontal="distributed" vertical="center"/>
    </xf>
    <xf numFmtId="181" fontId="3" fillId="0" borderId="32" xfId="0" applyNumberFormat="1" applyFont="1" applyBorder="1" applyAlignment="1">
      <alignment horizontal="distributed" vertical="center"/>
    </xf>
    <xf numFmtId="181" fontId="3" fillId="0" borderId="4" xfId="0" applyNumberFormat="1" applyFont="1" applyBorder="1" applyAlignment="1">
      <alignment horizontal="distributed" vertical="center"/>
    </xf>
    <xf numFmtId="181" fontId="3" fillId="0" borderId="17" xfId="0" applyNumberFormat="1" applyFont="1" applyBorder="1" applyAlignment="1" applyProtection="1">
      <alignment horizontal="distributed" vertical="center"/>
    </xf>
    <xf numFmtId="181" fontId="10" fillId="0" borderId="28" xfId="0" applyNumberFormat="1" applyFont="1" applyBorder="1" applyAlignment="1">
      <alignment horizontal="distributed" vertical="center"/>
    </xf>
    <xf numFmtId="181" fontId="10" fillId="0" borderId="53" xfId="0" applyNumberFormat="1" applyFont="1" applyBorder="1" applyAlignment="1">
      <alignment horizontal="distributed" vertical="center"/>
    </xf>
    <xf numFmtId="181" fontId="3" fillId="0" borderId="20" xfId="0" applyNumberFormat="1" applyFont="1" applyFill="1" applyBorder="1" applyAlignment="1" applyProtection="1">
      <alignment horizontal="distributed" vertical="center"/>
    </xf>
    <xf numFmtId="181" fontId="10" fillId="0" borderId="0" xfId="0" applyNumberFormat="1" applyFont="1" applyBorder="1" applyAlignment="1">
      <alignment horizontal="distributed" vertical="center"/>
    </xf>
    <xf numFmtId="181" fontId="10" fillId="0" borderId="52" xfId="0" applyNumberFormat="1" applyFont="1" applyBorder="1" applyAlignment="1">
      <alignment horizontal="distributed" vertical="center"/>
    </xf>
    <xf numFmtId="181" fontId="3" fillId="0" borderId="40" xfId="0" applyNumberFormat="1" applyFont="1" applyBorder="1" applyAlignment="1" applyProtection="1">
      <alignment horizontal="distributed" vertical="center"/>
    </xf>
    <xf numFmtId="181" fontId="3" fillId="0" borderId="9" xfId="0" applyNumberFormat="1" applyFont="1" applyBorder="1" applyAlignment="1" applyProtection="1">
      <alignment horizontal="distributed" vertical="center"/>
    </xf>
    <xf numFmtId="181" fontId="3" fillId="0" borderId="31" xfId="0" applyNumberFormat="1" applyFont="1" applyBorder="1" applyAlignment="1" applyProtection="1">
      <alignment horizontal="distributed" vertical="center"/>
    </xf>
    <xf numFmtId="181" fontId="3" fillId="0" borderId="0" xfId="0" applyNumberFormat="1" applyFont="1" applyFill="1" applyBorder="1" applyAlignment="1" applyProtection="1">
      <alignment horizontal="distributed" vertical="center"/>
    </xf>
    <xf numFmtId="181" fontId="3" fillId="0" borderId="1" xfId="0" applyNumberFormat="1" applyFont="1" applyFill="1" applyBorder="1" applyAlignment="1" applyProtection="1">
      <alignment horizontal="distributed" vertical="center"/>
    </xf>
    <xf numFmtId="181" fontId="3" fillId="0" borderId="19" xfId="0" applyNumberFormat="1" applyFont="1" applyFill="1" applyBorder="1" applyAlignment="1" applyProtection="1">
      <alignment horizontal="center" vertical="center"/>
    </xf>
    <xf numFmtId="181" fontId="10" fillId="0" borderId="30" xfId="0" applyNumberFormat="1" applyFont="1" applyBorder="1" applyAlignment="1">
      <alignment horizontal="center" vertical="center"/>
    </xf>
    <xf numFmtId="181" fontId="10" fillId="0" borderId="51" xfId="0" applyNumberFormat="1" applyFont="1" applyBorder="1" applyAlignment="1">
      <alignment horizontal="center" vertical="center"/>
    </xf>
    <xf numFmtId="181" fontId="3" fillId="0" borderId="16" xfId="0" applyNumberFormat="1" applyFont="1" applyFill="1" applyBorder="1" applyAlignment="1">
      <alignment horizontal="distributed" vertical="center"/>
    </xf>
    <xf numFmtId="181" fontId="3" fillId="0" borderId="24" xfId="0" applyNumberFormat="1" applyFont="1" applyFill="1" applyBorder="1" applyAlignment="1">
      <alignment horizontal="distributed" vertical="center"/>
    </xf>
    <xf numFmtId="181" fontId="3" fillId="0" borderId="20" xfId="0" applyNumberFormat="1" applyFont="1" applyFill="1" applyBorder="1" applyAlignment="1" applyProtection="1">
      <alignment horizontal="center" vertical="center"/>
    </xf>
    <xf numFmtId="181" fontId="10" fillId="0" borderId="0" xfId="0" applyNumberFormat="1" applyFont="1" applyBorder="1" applyAlignment="1">
      <alignment horizontal="center" vertical="center"/>
    </xf>
    <xf numFmtId="49" fontId="17" fillId="0" borderId="9" xfId="4" applyNumberFormat="1" applyFont="1" applyFill="1" applyBorder="1" applyAlignment="1">
      <alignment horizontal="distributed" vertical="center"/>
    </xf>
    <xf numFmtId="49" fontId="17" fillId="0" borderId="31" xfId="4" applyNumberFormat="1" applyFont="1" applyFill="1" applyBorder="1" applyAlignment="1">
      <alignment horizontal="distributed" vertical="center"/>
    </xf>
    <xf numFmtId="49" fontId="13" fillId="0" borderId="9" xfId="4" applyNumberFormat="1" applyFont="1" applyFill="1" applyBorder="1" applyAlignment="1">
      <alignment horizontal="distributed" vertical="center"/>
    </xf>
    <xf numFmtId="49" fontId="13" fillId="0" borderId="31" xfId="4" applyNumberFormat="1" applyFont="1" applyFill="1" applyBorder="1" applyAlignment="1">
      <alignment horizontal="distributed" vertical="center"/>
    </xf>
    <xf numFmtId="182" fontId="10" fillId="5" borderId="4" xfId="2" applyNumberFormat="1" applyFont="1" applyFill="1" applyBorder="1" applyAlignment="1">
      <alignment horizontal="distributed" vertical="center"/>
    </xf>
    <xf numFmtId="182" fontId="10" fillId="5" borderId="10" xfId="2" applyNumberFormat="1" applyFont="1" applyFill="1" applyBorder="1" applyAlignment="1">
      <alignment horizontal="distributed" vertical="center"/>
    </xf>
    <xf numFmtId="49" fontId="3" fillId="0" borderId="32" xfId="4" applyNumberFormat="1" applyFont="1" applyFill="1" applyBorder="1" applyAlignment="1" applyProtection="1">
      <alignment horizontal="distributed" vertical="center" wrapText="1"/>
      <protection locked="0"/>
    </xf>
    <xf numFmtId="49" fontId="3" fillId="0" borderId="32" xfId="4" applyNumberFormat="1" applyFont="1" applyFill="1" applyBorder="1" applyAlignment="1" applyProtection="1">
      <alignment horizontal="distributed" vertical="center"/>
      <protection locked="0"/>
    </xf>
    <xf numFmtId="49" fontId="18" fillId="0" borderId="8" xfId="4" applyNumberFormat="1" applyFont="1" applyFill="1" applyBorder="1" applyAlignment="1" applyProtection="1">
      <alignment horizontal="distributed" vertical="center" wrapText="1"/>
      <protection locked="0"/>
    </xf>
    <xf numFmtId="49" fontId="18" fillId="0" borderId="25" xfId="4" applyNumberFormat="1" applyFont="1" applyFill="1" applyBorder="1" applyAlignment="1" applyProtection="1">
      <alignment horizontal="distributed" vertical="center" wrapText="1"/>
      <protection locked="0"/>
    </xf>
    <xf numFmtId="49" fontId="18" fillId="0" borderId="3" xfId="4" applyNumberFormat="1" applyFont="1" applyFill="1" applyBorder="1" applyAlignment="1" applyProtection="1">
      <alignment horizontal="distributed" vertical="center" wrapText="1"/>
      <protection locked="0"/>
    </xf>
    <xf numFmtId="49" fontId="18" fillId="0" borderId="9" xfId="4" applyNumberFormat="1" applyFont="1" applyFill="1" applyBorder="1" applyAlignment="1" applyProtection="1">
      <alignment horizontal="distributed" vertical="center" wrapText="1"/>
      <protection locked="0"/>
    </xf>
    <xf numFmtId="49" fontId="18" fillId="0" borderId="31" xfId="4" applyNumberFormat="1" applyFont="1" applyFill="1" applyBorder="1" applyAlignment="1" applyProtection="1">
      <alignment horizontal="distributed" vertical="center" wrapText="1"/>
      <protection locked="0"/>
    </xf>
    <xf numFmtId="49" fontId="3" fillId="0" borderId="40" xfId="4" applyNumberFormat="1" applyFont="1" applyFill="1" applyBorder="1" applyAlignment="1">
      <alignment horizontal="distributed" vertical="center"/>
    </xf>
    <xf numFmtId="182" fontId="10" fillId="0" borderId="83" xfId="6" applyNumberFormat="1" applyFont="1" applyFill="1" applyBorder="1" applyAlignment="1" applyProtection="1">
      <alignment horizontal="distributed" vertical="center"/>
    </xf>
    <xf numFmtId="182" fontId="10" fillId="0" borderId="84" xfId="6" applyNumberFormat="1" applyFont="1" applyFill="1" applyBorder="1" applyAlignment="1" applyProtection="1">
      <alignment horizontal="distributed" vertical="center"/>
    </xf>
    <xf numFmtId="182" fontId="10" fillId="0" borderId="32" xfId="6" applyNumberFormat="1" applyFont="1" applyFill="1" applyBorder="1" applyAlignment="1" applyProtection="1">
      <alignment horizontal="distributed" vertical="center"/>
    </xf>
    <xf numFmtId="49" fontId="3" fillId="5" borderId="4" xfId="4" applyNumberFormat="1" applyFont="1" applyFill="1" applyBorder="1" applyAlignment="1" applyProtection="1">
      <alignment horizontal="distributed" vertical="center"/>
      <protection locked="0"/>
    </xf>
    <xf numFmtId="49" fontId="3" fillId="5" borderId="10" xfId="4" applyNumberFormat="1" applyFont="1" applyFill="1" applyBorder="1" applyAlignment="1" applyProtection="1">
      <alignment horizontal="distributed" vertical="center"/>
      <protection locked="0"/>
    </xf>
    <xf numFmtId="49" fontId="43" fillId="5" borderId="2" xfId="4" applyNumberFormat="1" applyFont="1" applyFill="1" applyBorder="1" applyAlignment="1" applyProtection="1">
      <alignment horizontal="distributed" vertical="center" wrapText="1"/>
      <protection locked="0"/>
    </xf>
    <xf numFmtId="49" fontId="43" fillId="5" borderId="8" xfId="4" applyNumberFormat="1" applyFont="1" applyFill="1" applyBorder="1" applyAlignment="1" applyProtection="1">
      <alignment horizontal="distributed" vertical="center" wrapText="1"/>
      <protection locked="0"/>
    </xf>
    <xf numFmtId="49" fontId="43" fillId="5" borderId="25" xfId="4" applyNumberFormat="1" applyFont="1" applyFill="1" applyBorder="1" applyAlignment="1" applyProtection="1">
      <alignment horizontal="distributed" vertical="center" wrapText="1"/>
      <protection locked="0"/>
    </xf>
    <xf numFmtId="49" fontId="43" fillId="5" borderId="3" xfId="4" applyNumberFormat="1" applyFont="1" applyFill="1" applyBorder="1" applyAlignment="1" applyProtection="1">
      <alignment horizontal="distributed" vertical="center" wrapText="1"/>
      <protection locked="0"/>
    </xf>
    <xf numFmtId="49" fontId="43" fillId="5" borderId="9" xfId="4" applyNumberFormat="1" applyFont="1" applyFill="1" applyBorder="1" applyAlignment="1" applyProtection="1">
      <alignment horizontal="distributed" vertical="center" wrapText="1"/>
      <protection locked="0"/>
    </xf>
    <xf numFmtId="49" fontId="43" fillId="5" borderId="31" xfId="4" applyNumberFormat="1" applyFont="1" applyFill="1" applyBorder="1" applyAlignment="1" applyProtection="1">
      <alignment horizontal="distributed" vertical="center" wrapText="1"/>
      <protection locked="0"/>
    </xf>
    <xf numFmtId="49" fontId="3" fillId="0" borderId="2" xfId="4" applyNumberFormat="1" applyFont="1" applyFill="1" applyBorder="1" applyAlignment="1" applyProtection="1">
      <alignment horizontal="center" vertical="center" wrapText="1"/>
      <protection locked="0"/>
    </xf>
    <xf numFmtId="49" fontId="3" fillId="0" borderId="25" xfId="4" applyNumberFormat="1" applyFont="1" applyFill="1" applyBorder="1" applyAlignment="1" applyProtection="1">
      <alignment horizontal="center" vertical="center" wrapText="1"/>
      <protection locked="0"/>
    </xf>
    <xf numFmtId="49" fontId="3" fillId="0" borderId="7" xfId="4" applyNumberFormat="1" applyFont="1" applyFill="1" applyBorder="1" applyAlignment="1" applyProtection="1">
      <alignment horizontal="center" vertical="center" wrapText="1"/>
      <protection locked="0"/>
    </xf>
    <xf numFmtId="49" fontId="3" fillId="0" borderId="1" xfId="4" applyNumberFormat="1" applyFont="1" applyFill="1" applyBorder="1" applyAlignment="1" applyProtection="1">
      <alignment horizontal="center" vertical="center" wrapText="1"/>
      <protection locked="0"/>
    </xf>
    <xf numFmtId="49" fontId="3" fillId="0" borderId="3" xfId="4" applyNumberFormat="1" applyFont="1" applyFill="1" applyBorder="1" applyAlignment="1" applyProtection="1">
      <alignment horizontal="center" vertical="center" wrapText="1"/>
      <protection locked="0"/>
    </xf>
    <xf numFmtId="49" fontId="3" fillId="0" borderId="31" xfId="4" applyNumberFormat="1" applyFont="1" applyFill="1" applyBorder="1" applyAlignment="1" applyProtection="1">
      <alignment horizontal="center" vertical="center" wrapText="1"/>
      <protection locked="0"/>
    </xf>
    <xf numFmtId="49" fontId="3" fillId="0" borderId="5" xfId="4" applyNumberFormat="1" applyFont="1" applyFill="1" applyBorder="1" applyAlignment="1" applyProtection="1">
      <alignment horizontal="center" vertical="center" textRotation="255"/>
      <protection locked="0"/>
    </xf>
    <xf numFmtId="49" fontId="3" fillId="0" borderId="6" xfId="4" applyNumberFormat="1" applyFont="1" applyFill="1" applyBorder="1" applyAlignment="1" applyProtection="1">
      <alignment horizontal="center" vertical="center" textRotation="255"/>
      <protection locked="0"/>
    </xf>
    <xf numFmtId="49" fontId="3" fillId="0" borderId="14" xfId="4" applyNumberFormat="1" applyFont="1" applyFill="1" applyBorder="1" applyAlignment="1" applyProtection="1">
      <alignment horizontal="center" vertical="center" textRotation="255"/>
      <protection locked="0"/>
    </xf>
    <xf numFmtId="182" fontId="10" fillId="0" borderId="4" xfId="2" applyNumberFormat="1" applyFont="1" applyFill="1" applyBorder="1" applyAlignment="1">
      <alignment vertical="center"/>
    </xf>
    <xf numFmtId="3" fontId="0" fillId="0" borderId="10" xfId="0" applyBorder="1" applyAlignment="1">
      <alignment vertical="center"/>
    </xf>
    <xf numFmtId="3" fontId="0" fillId="0" borderId="24" xfId="0" applyBorder="1" applyAlignment="1">
      <alignment vertical="center"/>
    </xf>
    <xf numFmtId="182" fontId="10" fillId="0" borderId="4" xfId="2" applyNumberFormat="1" applyFont="1" applyFill="1" applyBorder="1" applyAlignment="1">
      <alignment horizontal="distributed" vertical="center"/>
    </xf>
    <xf numFmtId="182" fontId="10" fillId="0" borderId="2" xfId="2" applyNumberFormat="1" applyFont="1" applyFill="1" applyBorder="1" applyAlignment="1">
      <alignment vertical="center" wrapText="1"/>
    </xf>
    <xf numFmtId="3" fontId="0" fillId="0" borderId="8" xfId="0" applyBorder="1" applyAlignment="1">
      <alignment vertical="center" wrapText="1"/>
    </xf>
    <xf numFmtId="3" fontId="0" fillId="0" borderId="25" xfId="0" applyBorder="1" applyAlignment="1">
      <alignment vertical="center" wrapText="1"/>
    </xf>
    <xf numFmtId="3" fontId="0" fillId="0" borderId="7" xfId="0" applyBorder="1" applyAlignment="1">
      <alignment vertical="center" wrapText="1"/>
    </xf>
    <xf numFmtId="3" fontId="0" fillId="0" borderId="0" xfId="0" applyAlignment="1">
      <alignment vertical="center" wrapText="1"/>
    </xf>
    <xf numFmtId="3" fontId="0" fillId="0" borderId="1" xfId="0" applyBorder="1" applyAlignment="1">
      <alignment vertical="center" wrapText="1"/>
    </xf>
    <xf numFmtId="3" fontId="0" fillId="0" borderId="3" xfId="0" applyBorder="1" applyAlignment="1">
      <alignment vertical="center" wrapText="1"/>
    </xf>
    <xf numFmtId="3" fontId="0" fillId="0" borderId="9" xfId="0" applyBorder="1" applyAlignment="1">
      <alignment vertical="center" wrapText="1"/>
    </xf>
    <xf numFmtId="3" fontId="0" fillId="0" borderId="31" xfId="0" applyBorder="1" applyAlignment="1">
      <alignment vertical="center" wrapText="1"/>
    </xf>
    <xf numFmtId="182" fontId="10" fillId="0" borderId="5" xfId="6" applyNumberFormat="1" applyFont="1" applyFill="1" applyBorder="1" applyAlignment="1" applyProtection="1">
      <alignment horizontal="center" vertical="distributed" textRotation="255"/>
    </xf>
    <xf numFmtId="182" fontId="10" fillId="0" borderId="6" xfId="6" applyNumberFormat="1" applyFont="1" applyFill="1" applyBorder="1" applyAlignment="1" applyProtection="1">
      <alignment horizontal="center" vertical="distributed" textRotation="255"/>
    </xf>
    <xf numFmtId="182" fontId="10" fillId="0" borderId="14" xfId="6" applyNumberFormat="1" applyFont="1" applyFill="1" applyBorder="1" applyAlignment="1" applyProtection="1">
      <alignment horizontal="center" vertical="distributed" textRotation="255"/>
    </xf>
    <xf numFmtId="182" fontId="10" fillId="0" borderId="5" xfId="6" applyNumberFormat="1" applyFont="1" applyFill="1" applyBorder="1" applyAlignment="1" applyProtection="1">
      <alignment horizontal="distributed" vertical="center"/>
    </xf>
    <xf numFmtId="182" fontId="10" fillId="0" borderId="3" xfId="6" applyNumberFormat="1" applyFont="1" applyFill="1" applyBorder="1" applyAlignment="1" applyProtection="1">
      <alignment horizontal="distributed" vertical="center"/>
    </xf>
    <xf numFmtId="182" fontId="10" fillId="0" borderId="9" xfId="6" applyNumberFormat="1" applyFont="1" applyFill="1" applyBorder="1" applyAlignment="1" applyProtection="1">
      <alignment horizontal="distributed" vertical="center"/>
    </xf>
    <xf numFmtId="182" fontId="10" fillId="0" borderId="31" xfId="6" applyNumberFormat="1" applyFont="1" applyFill="1" applyBorder="1" applyAlignment="1" applyProtection="1">
      <alignment horizontal="distributed" vertical="center"/>
    </xf>
    <xf numFmtId="182" fontId="10" fillId="0" borderId="7" xfId="6" applyNumberFormat="1" applyFont="1" applyFill="1" applyBorder="1" applyAlignment="1" applyProtection="1">
      <alignment horizontal="distributed" vertical="center"/>
    </xf>
    <xf numFmtId="182" fontId="10" fillId="0" borderId="0" xfId="6" applyNumberFormat="1" applyFont="1" applyFill="1" applyBorder="1" applyAlignment="1" applyProtection="1">
      <alignment horizontal="distributed" vertical="center"/>
    </xf>
    <xf numFmtId="182" fontId="10" fillId="0" borderId="1" xfId="6" applyNumberFormat="1" applyFont="1" applyFill="1" applyBorder="1" applyAlignment="1" applyProtection="1">
      <alignment horizontal="distributed" vertical="center"/>
    </xf>
    <xf numFmtId="182" fontId="10" fillId="0" borderId="16" xfId="6" applyNumberFormat="1" applyFont="1" applyFill="1" applyBorder="1" applyAlignment="1" applyProtection="1">
      <alignment horizontal="distributed" vertical="center"/>
    </xf>
    <xf numFmtId="182" fontId="10" fillId="0" borderId="40" xfId="6" applyNumberFormat="1" applyFont="1" applyFill="1" applyBorder="1" applyAlignment="1" applyProtection="1">
      <alignment horizontal="distributed" vertical="center"/>
    </xf>
    <xf numFmtId="182" fontId="10" fillId="0" borderId="47" xfId="6" applyNumberFormat="1" applyFont="1" applyFill="1" applyBorder="1" applyAlignment="1" applyProtection="1">
      <alignment horizontal="center" vertical="distributed" textRotation="255"/>
    </xf>
    <xf numFmtId="182" fontId="10" fillId="0" borderId="46" xfId="6" applyNumberFormat="1" applyFont="1" applyFill="1" applyBorder="1" applyAlignment="1" applyProtection="1">
      <alignment horizontal="center" vertical="distributed" textRotation="255"/>
    </xf>
    <xf numFmtId="182" fontId="10" fillId="0" borderId="50" xfId="6" applyNumberFormat="1" applyFont="1" applyFill="1" applyBorder="1" applyAlignment="1" applyProtection="1">
      <alignment horizontal="center" vertical="distributed" textRotation="255"/>
    </xf>
    <xf numFmtId="182" fontId="74" fillId="0" borderId="4" xfId="6" applyNumberFormat="1" applyFont="1" applyFill="1" applyBorder="1" applyAlignment="1" applyProtection="1">
      <alignment horizontal="distributed" vertical="distributed"/>
    </xf>
    <xf numFmtId="3" fontId="70" fillId="0" borderId="10" xfId="0" applyFont="1" applyBorder="1" applyAlignment="1">
      <alignment horizontal="distributed"/>
    </xf>
    <xf numFmtId="3" fontId="70" fillId="0" borderId="24" xfId="0" applyFont="1" applyBorder="1" applyAlignment="1">
      <alignment horizontal="distributed"/>
    </xf>
    <xf numFmtId="182" fontId="10" fillId="0" borderId="85" xfId="6" applyNumberFormat="1" applyFont="1" applyFill="1" applyBorder="1" applyAlignment="1" applyProtection="1">
      <alignment horizontal="distributed" vertical="center"/>
    </xf>
    <xf numFmtId="182" fontId="10" fillId="0" borderId="76" xfId="6" applyNumberFormat="1" applyFont="1" applyFill="1" applyBorder="1" applyAlignment="1" applyProtection="1">
      <alignment horizontal="distributed" vertical="center"/>
    </xf>
    <xf numFmtId="182" fontId="10" fillId="0" borderId="89" xfId="6" applyNumberFormat="1" applyFont="1" applyFill="1" applyBorder="1" applyAlignment="1" applyProtection="1">
      <alignment horizontal="distributed" vertical="center"/>
    </xf>
    <xf numFmtId="182" fontId="10" fillId="0" borderId="13" xfId="6" applyNumberFormat="1" applyFont="1" applyFill="1" applyBorder="1" applyAlignment="1" applyProtection="1">
      <alignment horizontal="center" vertical="distributed" textRotation="255"/>
    </xf>
    <xf numFmtId="182" fontId="3" fillId="0" borderId="5" xfId="6" applyNumberFormat="1" applyFont="1" applyFill="1" applyBorder="1" applyAlignment="1" applyProtection="1">
      <alignment horizontal="center" vertical="center" textRotation="255" wrapText="1"/>
    </xf>
    <xf numFmtId="3" fontId="27" fillId="2" borderId="6" xfId="0" applyNumberFormat="1" applyFont="1" applyFill="1" applyBorder="1" applyAlignment="1" applyProtection="1">
      <alignment horizontal="center" vertical="center" textRotation="255" wrapText="1"/>
      <protection locked="0"/>
    </xf>
    <xf numFmtId="3" fontId="27" fillId="2" borderId="14" xfId="0" applyNumberFormat="1" applyFont="1" applyFill="1" applyBorder="1" applyAlignment="1" applyProtection="1">
      <alignment horizontal="center" vertical="center" textRotation="255" wrapText="1"/>
      <protection locked="0"/>
    </xf>
    <xf numFmtId="182" fontId="10" fillId="0" borderId="86" xfId="7" applyNumberFormat="1" applyFont="1" applyFill="1" applyBorder="1" applyAlignment="1">
      <alignment horizontal="distributed" vertical="center"/>
    </xf>
    <xf numFmtId="182" fontId="10" fillId="0" borderId="92" xfId="7" applyNumberFormat="1" applyFont="1" applyFill="1" applyBorder="1" applyAlignment="1">
      <alignment horizontal="distributed" vertical="center"/>
    </xf>
    <xf numFmtId="182" fontId="10" fillId="0" borderId="35" xfId="1" applyNumberFormat="1" applyFont="1" applyFill="1" applyBorder="1" applyAlignment="1">
      <alignment horizontal="center" vertical="center"/>
    </xf>
    <xf numFmtId="182" fontId="10" fillId="0" borderId="23" xfId="7" applyNumberFormat="1" applyFont="1" applyFill="1" applyBorder="1" applyAlignment="1">
      <alignment horizontal="center" vertical="center"/>
    </xf>
    <xf numFmtId="182" fontId="10" fillId="0" borderId="41" xfId="7" applyNumberFormat="1" applyFont="1" applyFill="1" applyBorder="1" applyAlignment="1">
      <alignment horizontal="center" vertical="center"/>
    </xf>
    <xf numFmtId="3" fontId="71" fillId="0" borderId="4" xfId="0" applyFont="1" applyBorder="1" applyAlignment="1">
      <alignment horizontal="distributed" vertical="center"/>
    </xf>
    <xf numFmtId="3" fontId="71" fillId="0" borderId="24" xfId="0" applyFont="1" applyBorder="1" applyAlignment="1">
      <alignment horizontal="distributed" vertical="center"/>
    </xf>
    <xf numFmtId="182" fontId="79" fillId="0" borderId="5" xfId="2" applyNumberFormat="1" applyFont="1" applyFill="1" applyBorder="1" applyAlignment="1">
      <alignment vertical="top" textRotation="255" wrapText="1"/>
    </xf>
    <xf numFmtId="3" fontId="79" fillId="0" borderId="6" xfId="0" applyFont="1" applyBorder="1" applyAlignment="1">
      <alignment vertical="top" textRotation="255" wrapText="1"/>
    </xf>
    <xf numFmtId="3" fontId="79" fillId="0" borderId="14" xfId="0" applyFont="1" applyBorder="1" applyAlignment="1">
      <alignment vertical="top" textRotation="255" wrapText="1"/>
    </xf>
    <xf numFmtId="182" fontId="9" fillId="0" borderId="7" xfId="7" applyNumberFormat="1" applyFont="1" applyFill="1" applyBorder="1" applyAlignment="1">
      <alignment horizontal="distributed" vertical="center"/>
    </xf>
    <xf numFmtId="182" fontId="9" fillId="0" borderId="52" xfId="7" applyNumberFormat="1" applyFont="1" applyFill="1" applyBorder="1" applyAlignment="1">
      <alignment horizontal="distributed" vertical="center"/>
    </xf>
    <xf numFmtId="182" fontId="9" fillId="0" borderId="22" xfId="7" applyNumberFormat="1" applyFont="1" applyFill="1" applyBorder="1" applyAlignment="1">
      <alignment horizontal="distributed" vertical="center"/>
    </xf>
    <xf numFmtId="182" fontId="9" fillId="0" borderId="53" xfId="7" applyNumberFormat="1" applyFont="1" applyFill="1" applyBorder="1" applyAlignment="1">
      <alignment horizontal="distributed" vertical="center"/>
    </xf>
    <xf numFmtId="182" fontId="10" fillId="4" borderId="4" xfId="7" applyNumberFormat="1" applyFont="1" applyFill="1" applyBorder="1" applyAlignment="1">
      <alignment horizontal="distributed" vertical="center"/>
    </xf>
    <xf numFmtId="182" fontId="10" fillId="0" borderId="55" xfId="7" applyNumberFormat="1" applyFont="1" applyFill="1" applyBorder="1" applyAlignment="1">
      <alignment horizontal="distributed" vertical="center"/>
    </xf>
    <xf numFmtId="182" fontId="5" fillId="0" borderId="56" xfId="0" applyNumberFormat="1" applyFont="1" applyFill="1" applyBorder="1" applyAlignment="1" applyProtection="1">
      <alignment vertical="center"/>
      <protection locked="0"/>
    </xf>
    <xf numFmtId="182" fontId="18" fillId="0" borderId="57" xfId="7" applyNumberFormat="1" applyFont="1" applyFill="1" applyBorder="1" applyAlignment="1">
      <alignment horizontal="distributed" vertical="center" textRotation="255"/>
    </xf>
    <xf numFmtId="182" fontId="19" fillId="0" borderId="56" xfId="0" applyNumberFormat="1" applyFont="1" applyFill="1" applyBorder="1" applyAlignment="1" applyProtection="1">
      <alignment vertical="center" textRotation="255"/>
      <protection locked="0"/>
    </xf>
    <xf numFmtId="182" fontId="10" fillId="0" borderId="35" xfId="2" applyNumberFormat="1" applyFont="1" applyFill="1" applyBorder="1" applyAlignment="1">
      <alignment horizontal="distributed" vertical="center"/>
    </xf>
    <xf numFmtId="182" fontId="10" fillId="0" borderId="86" xfId="9" applyNumberFormat="1" applyFont="1" applyFill="1" applyBorder="1" applyAlignment="1" applyProtection="1">
      <alignment horizontal="distributed" vertical="center"/>
    </xf>
    <xf numFmtId="182" fontId="27" fillId="0" borderId="86" xfId="0" applyNumberFormat="1" applyFont="1" applyFill="1" applyBorder="1" applyAlignment="1" applyProtection="1">
      <alignment horizontal="distributed" vertical="center"/>
      <protection locked="0"/>
    </xf>
    <xf numFmtId="182" fontId="10" fillId="0" borderId="28" xfId="9" applyNumberFormat="1" applyFont="1" applyFill="1" applyBorder="1" applyAlignment="1" applyProtection="1">
      <alignment horizontal="distributed" vertical="center"/>
    </xf>
    <xf numFmtId="182" fontId="27" fillId="0" borderId="28" xfId="0" applyNumberFormat="1" applyFont="1" applyFill="1" applyBorder="1" applyAlignment="1" applyProtection="1">
      <alignment horizontal="distributed" vertical="center"/>
      <protection locked="0"/>
    </xf>
    <xf numFmtId="182" fontId="70" fillId="0" borderId="5" xfId="0" applyNumberFormat="1" applyFont="1" applyFill="1" applyBorder="1" applyAlignment="1" applyProtection="1">
      <alignment vertical="center" wrapText="1"/>
      <protection locked="0"/>
    </xf>
    <xf numFmtId="3" fontId="70" fillId="0" borderId="6" xfId="0" applyFont="1" applyBorder="1" applyAlignment="1">
      <alignment vertical="center" wrapText="1"/>
    </xf>
    <xf numFmtId="3" fontId="70" fillId="0" borderId="14" xfId="0" applyFont="1" applyBorder="1" applyAlignment="1">
      <alignment vertical="center" wrapText="1"/>
    </xf>
    <xf numFmtId="3" fontId="74" fillId="0" borderId="4" xfId="0" applyFont="1" applyBorder="1" applyAlignment="1">
      <alignment horizontal="distributed" vertical="center"/>
    </xf>
    <xf numFmtId="182" fontId="18" fillId="0" borderId="68" xfId="7" applyNumberFormat="1" applyFont="1" applyFill="1" applyBorder="1" applyAlignment="1">
      <alignment horizontal="distributed" vertical="center"/>
    </xf>
    <xf numFmtId="182" fontId="18" fillId="0" borderId="75" xfId="7" applyNumberFormat="1" applyFont="1" applyFill="1" applyBorder="1" applyAlignment="1">
      <alignment horizontal="distributed" vertical="center"/>
    </xf>
    <xf numFmtId="182" fontId="18" fillId="0" borderId="0" xfId="11" applyNumberFormat="1" applyFont="1" applyFill="1" applyBorder="1" applyAlignment="1">
      <alignment horizontal="distributed" vertical="center"/>
    </xf>
    <xf numFmtId="182" fontId="18" fillId="0" borderId="1" xfId="7" applyNumberFormat="1" applyFont="1" applyFill="1" applyBorder="1" applyAlignment="1">
      <alignment horizontal="distributed" vertical="center"/>
    </xf>
    <xf numFmtId="182" fontId="18" fillId="0" borderId="9" xfId="7" applyNumberFormat="1" applyFont="1" applyFill="1" applyBorder="1" applyAlignment="1">
      <alignment horizontal="distributed" vertical="center"/>
    </xf>
    <xf numFmtId="182" fontId="18" fillId="0" borderId="31" xfId="7" applyNumberFormat="1" applyFont="1" applyFill="1" applyBorder="1" applyAlignment="1">
      <alignment horizontal="distributed" vertical="center"/>
    </xf>
    <xf numFmtId="182" fontId="71" fillId="0" borderId="74" xfId="7" applyNumberFormat="1" applyFont="1" applyFill="1" applyBorder="1" applyAlignment="1">
      <alignment vertical="center" textRotation="255"/>
    </xf>
    <xf numFmtId="3" fontId="71" fillId="0" borderId="6" xfId="0" applyFont="1" applyBorder="1" applyAlignment="1">
      <alignment vertical="center" textRotation="255"/>
    </xf>
    <xf numFmtId="3" fontId="71" fillId="0" borderId="14" xfId="0" applyFont="1" applyBorder="1" applyAlignment="1">
      <alignment vertical="center" textRotation="255"/>
    </xf>
    <xf numFmtId="182" fontId="74" fillId="0" borderId="74" xfId="2" quotePrefix="1" applyNumberFormat="1" applyFont="1" applyFill="1" applyBorder="1" applyAlignment="1">
      <alignment vertical="center" wrapText="1"/>
    </xf>
    <xf numFmtId="182" fontId="74" fillId="0" borderId="84" xfId="0" applyNumberFormat="1" applyFont="1" applyFill="1" applyBorder="1" applyAlignment="1" applyProtection="1">
      <alignment horizontal="distributed" vertical="center"/>
      <protection locked="0"/>
    </xf>
    <xf numFmtId="3" fontId="74" fillId="0" borderId="76" xfId="0" applyFont="1" applyBorder="1" applyAlignment="1">
      <alignment horizontal="distributed" vertical="center"/>
    </xf>
    <xf numFmtId="3" fontId="74" fillId="0" borderId="89" xfId="0" applyFont="1" applyBorder="1" applyAlignment="1">
      <alignment horizontal="distributed" vertical="center"/>
    </xf>
    <xf numFmtId="182" fontId="74" fillId="0" borderId="4" xfId="0" applyNumberFormat="1" applyFont="1" applyFill="1" applyBorder="1" applyAlignment="1" applyProtection="1">
      <alignment horizontal="distributed" vertical="center"/>
      <protection locked="0"/>
    </xf>
    <xf numFmtId="3" fontId="74" fillId="0" borderId="10" xfId="0" applyFont="1" applyBorder="1" applyAlignment="1">
      <alignment horizontal="distributed" vertical="center"/>
    </xf>
    <xf numFmtId="3" fontId="74" fillId="0" borderId="24" xfId="0" applyFont="1" applyBorder="1" applyAlignment="1">
      <alignment horizontal="distributed" vertical="center"/>
    </xf>
    <xf numFmtId="182" fontId="71" fillId="0" borderId="74" xfId="2" quotePrefix="1" applyNumberFormat="1" applyFont="1" applyFill="1" applyBorder="1" applyAlignment="1">
      <alignment vertical="center" wrapText="1"/>
    </xf>
    <xf numFmtId="3" fontId="71" fillId="0" borderId="6" xfId="0" applyFont="1" applyBorder="1" applyAlignment="1">
      <alignment vertical="center" wrapText="1"/>
    </xf>
    <xf numFmtId="3" fontId="71" fillId="0" borderId="14" xfId="0" applyFont="1" applyBorder="1" applyAlignment="1">
      <alignment vertical="center" wrapText="1"/>
    </xf>
    <xf numFmtId="182" fontId="74" fillId="0" borderId="5" xfId="0" applyNumberFormat="1" applyFont="1" applyFill="1" applyBorder="1" applyAlignment="1" applyProtection="1">
      <alignment vertical="center" wrapText="1"/>
      <protection locked="0"/>
    </xf>
    <xf numFmtId="182" fontId="27" fillId="0" borderId="39" xfId="0" applyNumberFormat="1" applyFont="1" applyFill="1" applyBorder="1" applyAlignment="1" applyProtection="1">
      <alignment horizontal="distributed" vertical="center"/>
      <protection locked="0"/>
    </xf>
    <xf numFmtId="182" fontId="10" fillId="0" borderId="7" xfId="9" applyNumberFormat="1" applyFont="1" applyFill="1" applyBorder="1" applyAlignment="1" applyProtection="1">
      <alignment horizontal="center" vertical="center"/>
    </xf>
    <xf numFmtId="182" fontId="27" fillId="0" borderId="52" xfId="0" applyNumberFormat="1" applyFont="1" applyFill="1" applyBorder="1" applyAlignment="1" applyProtection="1">
      <alignment horizontal="center" vertical="center"/>
      <protection locked="0"/>
    </xf>
    <xf numFmtId="182" fontId="10" fillId="0" borderId="3" xfId="9" applyNumberFormat="1" applyFont="1" applyFill="1" applyBorder="1" applyAlignment="1" applyProtection="1">
      <alignment horizontal="center" vertical="center"/>
    </xf>
    <xf numFmtId="182" fontId="27" fillId="0" borderId="12" xfId="0" applyNumberFormat="1" applyFont="1" applyFill="1" applyBorder="1" applyAlignment="1" applyProtection="1">
      <alignment horizontal="center" vertical="center"/>
      <protection locked="0"/>
    </xf>
    <xf numFmtId="182" fontId="10" fillId="0" borderId="31" xfId="9" applyNumberFormat="1" applyFont="1" applyFill="1" applyBorder="1" applyAlignment="1" applyProtection="1">
      <alignment horizontal="center" vertical="center"/>
    </xf>
    <xf numFmtId="182" fontId="3" fillId="0" borderId="9" xfId="10" applyNumberFormat="1" applyFont="1" applyFill="1" applyBorder="1" applyAlignment="1">
      <alignment horizontal="distributed" vertical="center"/>
    </xf>
    <xf numFmtId="182" fontId="3" fillId="0" borderId="31" xfId="11" applyNumberFormat="1" applyFont="1" applyFill="1" applyBorder="1" applyAlignment="1">
      <alignment horizontal="distributed" vertical="center"/>
    </xf>
    <xf numFmtId="182" fontId="3" fillId="0" borderId="0" xfId="11" applyNumberFormat="1" applyFont="1" applyFill="1" applyBorder="1" applyAlignment="1">
      <alignment horizontal="distributed" vertical="center"/>
    </xf>
    <xf numFmtId="182" fontId="3" fillId="0" borderId="1" xfId="10" applyNumberFormat="1" applyFont="1" applyFill="1" applyBorder="1" applyAlignment="1">
      <alignment horizontal="distributed" vertical="center"/>
    </xf>
    <xf numFmtId="182" fontId="27" fillId="0" borderId="10" xfId="0" applyNumberFormat="1" applyFont="1" applyFill="1" applyBorder="1" applyAlignment="1" applyProtection="1">
      <alignment horizontal="distributed" vertical="center"/>
      <protection locked="0"/>
    </xf>
    <xf numFmtId="182" fontId="10" fillId="0" borderId="18" xfId="9" applyNumberFormat="1" applyFont="1" applyFill="1" applyBorder="1" applyAlignment="1" applyProtection="1">
      <alignment horizontal="distributed" vertical="center"/>
    </xf>
    <xf numFmtId="182" fontId="27" fillId="0" borderId="29" xfId="0" applyNumberFormat="1" applyFont="1" applyFill="1" applyBorder="1" applyAlignment="1" applyProtection="1">
      <alignment horizontal="distributed" vertical="center"/>
      <protection locked="0"/>
    </xf>
    <xf numFmtId="182" fontId="10" fillId="0" borderId="19" xfId="9" applyNumberFormat="1" applyFont="1" applyFill="1" applyBorder="1" applyAlignment="1" applyProtection="1">
      <alignment horizontal="distributed" vertical="center"/>
    </xf>
    <xf numFmtId="182" fontId="27" fillId="0" borderId="30" xfId="0" applyNumberFormat="1" applyFont="1" applyFill="1" applyBorder="1" applyAlignment="1" applyProtection="1">
      <alignment horizontal="distributed" vertical="center"/>
      <protection locked="0"/>
    </xf>
    <xf numFmtId="182" fontId="3" fillId="0" borderId="76" xfId="10" applyNumberFormat="1" applyFont="1" applyFill="1" applyBorder="1" applyAlignment="1">
      <alignment horizontal="distributed" vertical="center"/>
    </xf>
    <xf numFmtId="182" fontId="3" fillId="0" borderId="89" xfId="10" applyNumberFormat="1" applyFont="1" applyFill="1" applyBorder="1" applyAlignment="1">
      <alignment horizontal="distributed" vertical="center"/>
    </xf>
    <xf numFmtId="182" fontId="10" fillId="0" borderId="57" xfId="9" applyNumberFormat="1" applyFont="1" applyFill="1" applyBorder="1" applyAlignment="1" applyProtection="1">
      <alignment horizontal="center" vertical="center" textRotation="255" wrapText="1"/>
    </xf>
    <xf numFmtId="182" fontId="44" fillId="0" borderId="61" xfId="0" applyNumberFormat="1" applyFont="1" applyFill="1" applyBorder="1" applyAlignment="1" applyProtection="1">
      <alignment horizontal="center" vertical="center" textRotation="255" wrapText="1"/>
      <protection locked="0"/>
    </xf>
    <xf numFmtId="182" fontId="44" fillId="0" borderId="62" xfId="0" applyNumberFormat="1" applyFont="1" applyFill="1" applyBorder="1" applyAlignment="1" applyProtection="1">
      <alignment horizontal="center" vertical="center" textRotation="255" wrapText="1"/>
      <protection locked="0"/>
    </xf>
    <xf numFmtId="3" fontId="3" fillId="0" borderId="4" xfId="10" applyFont="1" applyFill="1" applyBorder="1" applyAlignment="1">
      <alignment horizontal="distributed" vertical="center"/>
    </xf>
    <xf numFmtId="3" fontId="3" fillId="0" borderId="10" xfId="10" applyFont="1" applyFill="1" applyBorder="1" applyAlignment="1">
      <alignment horizontal="distributed" vertical="center"/>
    </xf>
    <xf numFmtId="3" fontId="3" fillId="0" borderId="24" xfId="10" applyFont="1" applyFill="1" applyBorder="1" applyAlignment="1">
      <alignment horizontal="distributed" vertical="center"/>
    </xf>
    <xf numFmtId="3" fontId="3" fillId="0" borderId="5" xfId="10" applyFont="1" applyFill="1" applyBorder="1" applyAlignment="1">
      <alignment horizontal="center" vertical="center"/>
    </xf>
    <xf numFmtId="3" fontId="3" fillId="0" borderId="14" xfId="10" applyFont="1" applyFill="1" applyBorder="1" applyAlignment="1">
      <alignment horizontal="center" vertical="center"/>
    </xf>
    <xf numFmtId="182" fontId="3" fillId="0" borderId="6" xfId="0" applyNumberFormat="1" applyFont="1" applyFill="1" applyBorder="1" applyAlignment="1" applyProtection="1">
      <alignment horizontal="center" vertical="center" textRotation="255"/>
      <protection locked="0"/>
    </xf>
    <xf numFmtId="182" fontId="3" fillId="0" borderId="14" xfId="0" applyNumberFormat="1" applyFont="1" applyFill="1" applyBorder="1" applyAlignment="1" applyProtection="1">
      <alignment horizontal="center" vertical="center" textRotation="255"/>
      <protection locked="0"/>
    </xf>
    <xf numFmtId="182" fontId="33" fillId="0" borderId="2" xfId="0" applyNumberFormat="1" applyFont="1" applyFill="1" applyBorder="1" applyAlignment="1" applyProtection="1">
      <alignment vertical="center" wrapText="1" shrinkToFit="1"/>
      <protection locked="0"/>
    </xf>
    <xf numFmtId="3" fontId="37" fillId="0" borderId="8" xfId="0" applyFont="1" applyBorder="1" applyAlignment="1">
      <alignment vertical="center" wrapText="1" shrinkToFit="1"/>
    </xf>
    <xf numFmtId="3" fontId="37" fillId="0" borderId="25" xfId="0" applyFont="1" applyBorder="1" applyAlignment="1">
      <alignment vertical="center" wrapText="1" shrinkToFit="1"/>
    </xf>
    <xf numFmtId="3" fontId="37" fillId="0" borderId="3" xfId="0" applyFont="1" applyBorder="1" applyAlignment="1">
      <alignment vertical="center" wrapText="1" shrinkToFit="1"/>
    </xf>
    <xf numFmtId="3" fontId="37" fillId="0" borderId="9" xfId="0" applyFont="1" applyBorder="1" applyAlignment="1">
      <alignment vertical="center" wrapText="1" shrinkToFit="1"/>
    </xf>
    <xf numFmtId="3" fontId="37" fillId="0" borderId="31" xfId="0" applyFont="1" applyBorder="1" applyAlignment="1">
      <alignment vertical="center" wrapText="1" shrinkToFit="1"/>
    </xf>
    <xf numFmtId="182" fontId="10" fillId="0" borderId="2" xfId="1" applyNumberFormat="1" applyFont="1" applyFill="1" applyBorder="1" applyAlignment="1" applyProtection="1">
      <alignment horizontal="distributed" vertical="center" wrapText="1"/>
      <protection locked="0"/>
    </xf>
    <xf numFmtId="182" fontId="10" fillId="0" borderId="25" xfId="1" applyNumberFormat="1" applyFont="1" applyFill="1" applyBorder="1" applyAlignment="1" applyProtection="1">
      <alignment horizontal="distributed" vertical="center" wrapText="1"/>
      <protection locked="0"/>
    </xf>
    <xf numFmtId="182" fontId="10" fillId="0" borderId="7" xfId="1" applyNumberFormat="1" applyFont="1" applyFill="1" applyBorder="1" applyAlignment="1" applyProtection="1">
      <alignment horizontal="distributed" vertical="center" wrapText="1"/>
      <protection locked="0"/>
    </xf>
    <xf numFmtId="182" fontId="10" fillId="0" borderId="1" xfId="1" applyNumberFormat="1" applyFont="1" applyFill="1" applyBorder="1" applyAlignment="1" applyProtection="1">
      <alignment horizontal="distributed" vertical="center" wrapText="1"/>
      <protection locked="0"/>
    </xf>
    <xf numFmtId="182" fontId="10" fillId="0" borderId="3" xfId="1" applyNumberFormat="1" applyFont="1" applyFill="1" applyBorder="1" applyAlignment="1" applyProtection="1">
      <alignment horizontal="distributed" vertical="center" wrapText="1"/>
      <protection locked="0"/>
    </xf>
    <xf numFmtId="182" fontId="10" fillId="0" borderId="31" xfId="1" applyNumberFormat="1" applyFont="1" applyFill="1" applyBorder="1" applyAlignment="1" applyProtection="1">
      <alignment horizontal="distributed" vertical="center" wrapText="1"/>
      <protection locked="0"/>
    </xf>
    <xf numFmtId="182" fontId="23" fillId="2" borderId="25" xfId="0" applyNumberFormat="1" applyFont="1" applyFill="1" applyBorder="1" applyAlignment="1" applyProtection="1">
      <alignment horizontal="distributed" vertical="center"/>
      <protection locked="0"/>
    </xf>
    <xf numFmtId="182" fontId="23" fillId="2" borderId="3" xfId="0" applyNumberFormat="1" applyFont="1" applyFill="1" applyBorder="1" applyAlignment="1" applyProtection="1">
      <alignment horizontal="distributed" vertical="center"/>
      <protection locked="0"/>
    </xf>
    <xf numFmtId="182" fontId="23" fillId="2" borderId="9" xfId="0" applyNumberFormat="1" applyFont="1" applyFill="1" applyBorder="1" applyAlignment="1" applyProtection="1">
      <alignment horizontal="distributed" vertical="center"/>
      <protection locked="0"/>
    </xf>
    <xf numFmtId="182" fontId="23" fillId="2" borderId="31" xfId="0" applyNumberFormat="1" applyFont="1" applyFill="1" applyBorder="1" applyAlignment="1" applyProtection="1">
      <alignment horizontal="distributed" vertical="center"/>
      <protection locked="0"/>
    </xf>
    <xf numFmtId="182" fontId="23" fillId="2" borderId="8" xfId="0" applyNumberFormat="1" applyFont="1" applyFill="1" applyBorder="1" applyAlignment="1" applyProtection="1">
      <alignment horizontal="distributed" vertical="center" wrapText="1"/>
      <protection locked="0"/>
    </xf>
    <xf numFmtId="182" fontId="23" fillId="2" borderId="25" xfId="0" applyNumberFormat="1" applyFont="1" applyFill="1" applyBorder="1" applyAlignment="1" applyProtection="1">
      <alignment horizontal="distributed" vertical="center" wrapText="1"/>
      <protection locked="0"/>
    </xf>
    <xf numFmtId="182" fontId="23" fillId="2" borderId="3" xfId="0" applyNumberFormat="1" applyFont="1" applyFill="1" applyBorder="1" applyAlignment="1" applyProtection="1">
      <alignment horizontal="distributed" vertical="center" wrapText="1"/>
      <protection locked="0"/>
    </xf>
    <xf numFmtId="182" fontId="23" fillId="2" borderId="9" xfId="0" applyNumberFormat="1" applyFont="1" applyFill="1" applyBorder="1" applyAlignment="1" applyProtection="1">
      <alignment horizontal="distributed" vertical="center" wrapText="1"/>
      <protection locked="0"/>
    </xf>
    <xf numFmtId="182" fontId="23" fillId="2" borderId="31" xfId="0" applyNumberFormat="1" applyFont="1" applyFill="1" applyBorder="1" applyAlignment="1" applyProtection="1">
      <alignment horizontal="distributed" vertical="center" wrapText="1"/>
      <protection locked="0"/>
    </xf>
    <xf numFmtId="182" fontId="13" fillId="0" borderId="46" xfId="2" applyNumberFormat="1" applyFont="1" applyFill="1" applyBorder="1" applyAlignment="1">
      <alignment vertical="top" textRotation="255"/>
    </xf>
    <xf numFmtId="3" fontId="38" fillId="2" borderId="46" xfId="0" applyNumberFormat="1" applyFont="1" applyFill="1" applyBorder="1" applyAlignment="1" applyProtection="1">
      <alignment vertical="top" textRotation="255"/>
      <protection locked="0"/>
    </xf>
    <xf numFmtId="3" fontId="38" fillId="2" borderId="13" xfId="0" applyNumberFormat="1" applyFont="1" applyFill="1" applyBorder="1" applyAlignment="1" applyProtection="1">
      <alignment vertical="top" textRotation="255"/>
      <protection locked="0"/>
    </xf>
    <xf numFmtId="182" fontId="73" fillId="0" borderId="2" xfId="2" applyNumberFormat="1" applyFont="1" applyFill="1" applyBorder="1" applyAlignment="1">
      <alignment horizontal="distributed" vertical="center"/>
    </xf>
    <xf numFmtId="182" fontId="73" fillId="0" borderId="7" xfId="2" applyNumberFormat="1" applyFont="1" applyFill="1" applyBorder="1" applyAlignment="1">
      <alignment horizontal="distributed" vertical="center"/>
    </xf>
    <xf numFmtId="182" fontId="73" fillId="0" borderId="3" xfId="2" applyNumberFormat="1" applyFont="1" applyFill="1" applyBorder="1" applyAlignment="1">
      <alignment horizontal="distributed" vertical="center"/>
    </xf>
    <xf numFmtId="182" fontId="77" fillId="0" borderId="6" xfId="2" applyNumberFormat="1" applyFont="1" applyFill="1" applyBorder="1" applyAlignment="1">
      <alignment horizontal="center" vertical="center" wrapText="1"/>
    </xf>
    <xf numFmtId="3" fontId="76" fillId="2" borderId="6" xfId="0" applyNumberFormat="1" applyFont="1" applyFill="1" applyBorder="1" applyAlignment="1" applyProtection="1">
      <alignment horizontal="center" vertical="center" wrapText="1"/>
      <protection locked="0"/>
    </xf>
    <xf numFmtId="3" fontId="3" fillId="0" borderId="7" xfId="10" applyNumberFormat="1" applyFont="1" applyFill="1" applyBorder="1" applyAlignment="1">
      <alignment horizontal="distributed" vertical="center"/>
    </xf>
    <xf numFmtId="3" fontId="3" fillId="0" borderId="0" xfId="10" applyNumberFormat="1" applyFont="1" applyFill="1" applyBorder="1" applyAlignment="1">
      <alignment horizontal="distributed" vertical="center"/>
    </xf>
    <xf numFmtId="3" fontId="3" fillId="0" borderId="32" xfId="10" applyNumberFormat="1" applyFont="1" applyFill="1" applyBorder="1" applyAlignment="1">
      <alignment horizontal="distributed" vertical="center"/>
    </xf>
    <xf numFmtId="3" fontId="3" fillId="0" borderId="3" xfId="10" applyFont="1" applyFill="1" applyBorder="1" applyAlignment="1">
      <alignment horizontal="distributed" vertical="center"/>
    </xf>
    <xf numFmtId="3" fontId="3" fillId="0" borderId="9" xfId="10" applyFont="1" applyFill="1" applyBorder="1" applyAlignment="1">
      <alignment horizontal="distributed" vertical="center"/>
    </xf>
    <xf numFmtId="3" fontId="3" fillId="0" borderId="31" xfId="10" applyFont="1" applyFill="1" applyBorder="1" applyAlignment="1">
      <alignment horizontal="distributed" vertical="center"/>
    </xf>
    <xf numFmtId="3" fontId="3" fillId="0" borderId="32" xfId="0" applyNumberFormat="1" applyFont="1" applyFill="1" applyBorder="1" applyAlignment="1" applyProtection="1">
      <alignment horizontal="distributed" vertical="center"/>
      <protection locked="0"/>
    </xf>
    <xf numFmtId="3" fontId="3" fillId="0" borderId="4" xfId="0" applyNumberFormat="1" applyFont="1" applyFill="1" applyBorder="1" applyAlignment="1" applyProtection="1">
      <alignment horizontal="distributed" vertical="center"/>
      <protection locked="0"/>
    </xf>
    <xf numFmtId="3" fontId="3" fillId="0" borderId="5" xfId="10" quotePrefix="1" applyFont="1" applyFill="1" applyBorder="1" applyAlignment="1">
      <alignment horizontal="center" vertical="center"/>
    </xf>
    <xf numFmtId="3" fontId="3" fillId="0" borderId="14" xfId="10" quotePrefix="1" applyFont="1" applyFill="1" applyBorder="1" applyAlignment="1">
      <alignment horizontal="center" vertical="center"/>
    </xf>
    <xf numFmtId="3" fontId="3" fillId="0" borderId="2" xfId="10" quotePrefix="1" applyFont="1" applyFill="1" applyBorder="1" applyAlignment="1">
      <alignment horizontal="center" vertical="center"/>
    </xf>
    <xf numFmtId="3" fontId="3" fillId="0" borderId="6" xfId="10" quotePrefix="1" applyFont="1" applyFill="1" applyBorder="1" applyAlignment="1">
      <alignment horizontal="center" vertical="center"/>
    </xf>
    <xf numFmtId="3" fontId="3" fillId="0" borderId="5" xfId="10" applyNumberFormat="1" applyFont="1" applyFill="1" applyBorder="1" applyAlignment="1">
      <alignment horizontal="center" vertical="center" textRotation="255"/>
    </xf>
    <xf numFmtId="3" fontId="3" fillId="0" borderId="6" xfId="10" applyNumberFormat="1" applyFont="1" applyFill="1" applyBorder="1" applyAlignment="1">
      <alignment horizontal="center" vertical="center" textRotation="255"/>
    </xf>
    <xf numFmtId="3" fontId="3" fillId="0" borderId="14" xfId="10" applyNumberFormat="1" applyFont="1" applyFill="1" applyBorder="1" applyAlignment="1">
      <alignment horizontal="center" vertical="center" textRotation="255"/>
    </xf>
    <xf numFmtId="182" fontId="3" fillId="0" borderId="80" xfId="11" applyNumberFormat="1" applyFont="1" applyFill="1" applyBorder="1" applyAlignment="1">
      <alignment vertical="center"/>
    </xf>
    <xf numFmtId="182" fontId="27" fillId="0" borderId="17" xfId="0" applyNumberFormat="1" applyFont="1" applyFill="1" applyBorder="1" applyAlignment="1" applyProtection="1">
      <alignment vertical="center"/>
      <protection locked="0"/>
    </xf>
    <xf numFmtId="182" fontId="3" fillId="0" borderId="88" xfId="11" applyNumberFormat="1" applyFont="1" applyFill="1" applyBorder="1" applyAlignment="1">
      <alignment horizontal="distributed" vertical="center"/>
    </xf>
    <xf numFmtId="182" fontId="27" fillId="0" borderId="53" xfId="0" applyNumberFormat="1" applyFont="1" applyFill="1" applyBorder="1" applyAlignment="1" applyProtection="1">
      <alignment horizontal="distributed" vertical="center"/>
      <protection locked="0"/>
    </xf>
    <xf numFmtId="182" fontId="3" fillId="0" borderId="19" xfId="0" applyNumberFormat="1" applyFont="1" applyFill="1" applyBorder="1" applyAlignment="1">
      <alignment vertical="center"/>
    </xf>
    <xf numFmtId="182" fontId="3" fillId="0" borderId="51" xfId="11" applyNumberFormat="1" applyFont="1" applyFill="1" applyBorder="1" applyAlignment="1">
      <alignment horizontal="distributed" vertical="center"/>
    </xf>
    <xf numFmtId="182" fontId="9" fillId="0" borderId="35" xfId="11" applyNumberFormat="1" applyFont="1" applyFill="1" applyBorder="1" applyAlignment="1">
      <alignment horizontal="center" vertical="center"/>
    </xf>
    <xf numFmtId="182" fontId="9" fillId="0" borderId="23" xfId="11" applyNumberFormat="1" applyFont="1" applyFill="1" applyBorder="1" applyAlignment="1">
      <alignment horizontal="center" vertical="center"/>
    </xf>
    <xf numFmtId="182" fontId="47" fillId="0" borderId="0" xfId="0" applyNumberFormat="1" applyFont="1" applyFill="1" applyBorder="1" applyAlignment="1" applyProtection="1">
      <alignment horizontal="distributed" vertical="center"/>
      <protection locked="0"/>
    </xf>
    <xf numFmtId="182" fontId="47" fillId="0" borderId="52" xfId="0" applyNumberFormat="1" applyFont="1" applyFill="1" applyBorder="1" applyAlignment="1" applyProtection="1">
      <alignment horizontal="distributed" vertical="center"/>
      <protection locked="0"/>
    </xf>
    <xf numFmtId="182" fontId="18" fillId="0" borderId="0" xfId="11" applyNumberFormat="1" applyFont="1" applyFill="1" applyBorder="1" applyAlignment="1">
      <alignment vertical="center" wrapText="1"/>
    </xf>
    <xf numFmtId="182" fontId="47" fillId="0" borderId="0" xfId="0" applyNumberFormat="1" applyFont="1" applyFill="1" applyBorder="1" applyAlignment="1" applyProtection="1">
      <alignment vertical="center" wrapText="1"/>
      <protection locked="0"/>
    </xf>
    <xf numFmtId="182" fontId="47" fillId="0" borderId="52" xfId="0" applyNumberFormat="1" applyFont="1" applyFill="1" applyBorder="1" applyAlignment="1" applyProtection="1">
      <alignment vertical="center" wrapText="1"/>
      <protection locked="0"/>
    </xf>
    <xf numFmtId="182" fontId="3" fillId="0" borderId="30" xfId="11" applyNumberFormat="1" applyFont="1" applyFill="1" applyBorder="1" applyAlignment="1">
      <alignment horizontal="distributed" vertical="center"/>
    </xf>
    <xf numFmtId="182" fontId="27" fillId="0" borderId="51" xfId="0" applyNumberFormat="1" applyFont="1" applyFill="1" applyBorder="1" applyAlignment="1" applyProtection="1">
      <alignment horizontal="distributed" vertical="center"/>
      <protection locked="0"/>
    </xf>
    <xf numFmtId="182" fontId="3" fillId="0" borderId="7" xfId="11" applyNumberFormat="1" applyFont="1" applyFill="1" applyBorder="1" applyAlignment="1">
      <alignment horizontal="distributed" vertical="center"/>
    </xf>
    <xf numFmtId="182" fontId="27" fillId="0" borderId="0" xfId="0" applyNumberFormat="1" applyFont="1" applyFill="1" applyAlignment="1" applyProtection="1">
      <alignment horizontal="distributed" vertical="center"/>
      <protection locked="0"/>
    </xf>
    <xf numFmtId="182" fontId="27" fillId="0" borderId="1" xfId="0" applyNumberFormat="1" applyFont="1" applyFill="1" applyBorder="1" applyAlignment="1" applyProtection="1">
      <alignment horizontal="distributed" vertical="center"/>
      <protection locked="0"/>
    </xf>
    <xf numFmtId="49" fontId="70" fillId="0" borderId="2" xfId="0" applyNumberFormat="1" applyFont="1" applyFill="1" applyBorder="1" applyAlignment="1">
      <alignment horizontal="center" vertical="center"/>
    </xf>
    <xf numFmtId="3" fontId="70" fillId="0" borderId="3" xfId="0" applyFont="1" applyBorder="1" applyAlignment="1">
      <alignment horizontal="center" vertical="center"/>
    </xf>
    <xf numFmtId="49" fontId="78" fillId="0" borderId="11" xfId="0" applyNumberFormat="1" applyFont="1" applyFill="1" applyBorder="1" applyAlignment="1">
      <alignment horizontal="distributed" vertical="center" wrapText="1"/>
    </xf>
    <xf numFmtId="3" fontId="78" fillId="0" borderId="12" xfId="0" applyFont="1" applyBorder="1" applyAlignment="1">
      <alignment horizontal="distributed" vertical="center" wrapText="1"/>
    </xf>
    <xf numFmtId="182" fontId="80" fillId="0" borderId="19" xfId="0" applyNumberFormat="1" applyFont="1" applyFill="1" applyBorder="1" applyAlignment="1" applyProtection="1">
      <alignment vertical="center"/>
      <protection locked="0"/>
    </xf>
    <xf numFmtId="3" fontId="80" fillId="0" borderId="17" xfId="0" applyFont="1" applyBorder="1" applyAlignment="1">
      <alignment vertical="center"/>
    </xf>
    <xf numFmtId="182" fontId="70" fillId="0" borderId="51" xfId="0" applyNumberFormat="1" applyFont="1" applyFill="1" applyBorder="1" applyAlignment="1" applyProtection="1">
      <alignment horizontal="distributed" vertical="center" wrapText="1"/>
      <protection locked="0"/>
    </xf>
    <xf numFmtId="3" fontId="70" fillId="0" borderId="53" xfId="0" applyFont="1" applyBorder="1" applyAlignment="1">
      <alignment horizontal="distributed" vertical="center" wrapText="1"/>
    </xf>
    <xf numFmtId="182" fontId="3" fillId="0" borderId="19" xfId="0" applyNumberFormat="1" applyFont="1" applyFill="1" applyBorder="1" applyAlignment="1" applyProtection="1">
      <alignment horizontal="left" vertical="center"/>
      <protection locked="0"/>
    </xf>
    <xf numFmtId="182" fontId="3" fillId="0" borderId="17" xfId="0" applyNumberFormat="1" applyFont="1" applyFill="1" applyBorder="1" applyAlignment="1" applyProtection="1">
      <alignment horizontal="left" vertical="center"/>
      <protection locked="0"/>
    </xf>
    <xf numFmtId="182" fontId="3" fillId="0" borderId="51" xfId="0" applyNumberFormat="1" applyFont="1" applyFill="1" applyBorder="1" applyAlignment="1" applyProtection="1">
      <alignment horizontal="distributed" vertical="center"/>
      <protection locked="0"/>
    </xf>
    <xf numFmtId="182" fontId="3" fillId="0" borderId="53" xfId="0" applyNumberFormat="1" applyFont="1" applyFill="1" applyBorder="1" applyAlignment="1" applyProtection="1">
      <alignment horizontal="distributed" vertical="center"/>
      <protection locked="0"/>
    </xf>
    <xf numFmtId="49" fontId="3" fillId="0" borderId="51" xfId="0" applyNumberFormat="1" applyFont="1" applyFill="1" applyBorder="1" applyAlignment="1" applyProtection="1">
      <alignment horizontal="distributed" vertical="center"/>
      <protection locked="0"/>
    </xf>
    <xf numFmtId="49" fontId="3" fillId="0" borderId="53" xfId="0" applyNumberFormat="1" applyFont="1" applyFill="1" applyBorder="1" applyAlignment="1" applyProtection="1">
      <alignment horizontal="distributed" vertical="center"/>
      <protection locked="0"/>
    </xf>
    <xf numFmtId="49" fontId="13" fillId="0" borderId="51" xfId="0" applyNumberFormat="1" applyFont="1" applyFill="1" applyBorder="1" applyAlignment="1" applyProtection="1">
      <alignment horizontal="distributed" vertical="center"/>
      <protection locked="0"/>
    </xf>
    <xf numFmtId="49" fontId="13" fillId="0" borderId="53" xfId="0" applyNumberFormat="1" applyFont="1" applyFill="1" applyBorder="1" applyAlignment="1" applyProtection="1">
      <alignment horizontal="distributed" vertical="center"/>
      <protection locked="0"/>
    </xf>
    <xf numFmtId="182" fontId="3" fillId="0" borderId="2" xfId="8" applyNumberFormat="1" applyFont="1" applyFill="1" applyBorder="1" applyAlignment="1">
      <alignment vertical="center"/>
    </xf>
    <xf numFmtId="182" fontId="27" fillId="0" borderId="3" xfId="0" applyNumberFormat="1" applyFont="1" applyFill="1" applyBorder="1" applyAlignment="1" applyProtection="1">
      <alignment vertical="center"/>
      <protection locked="0"/>
    </xf>
    <xf numFmtId="182" fontId="3" fillId="0" borderId="11" xfId="11" applyNumberFormat="1" applyFont="1" applyFill="1" applyBorder="1" applyAlignment="1">
      <alignment horizontal="distributed" vertical="center"/>
    </xf>
    <xf numFmtId="182" fontId="27" fillId="0" borderId="12" xfId="0" applyNumberFormat="1" applyFont="1" applyFill="1" applyBorder="1" applyAlignment="1" applyProtection="1">
      <alignment horizontal="distributed" vertical="center"/>
      <protection locked="0"/>
    </xf>
    <xf numFmtId="182" fontId="3" fillId="0" borderId="20" xfId="0" applyNumberFormat="1" applyFont="1" applyFill="1" applyBorder="1" applyAlignment="1">
      <alignment vertical="center"/>
    </xf>
    <xf numFmtId="182" fontId="3" fillId="0" borderId="52" xfId="11" applyNumberFormat="1" applyFont="1" applyFill="1" applyBorder="1" applyAlignment="1">
      <alignment horizontal="distributed" vertical="center"/>
    </xf>
    <xf numFmtId="182" fontId="46" fillId="0" borderId="51" xfId="0" applyNumberFormat="1" applyFont="1" applyFill="1" applyBorder="1" applyAlignment="1" applyProtection="1">
      <alignment horizontal="distributed" vertical="center"/>
      <protection locked="0"/>
    </xf>
    <xf numFmtId="182" fontId="27" fillId="0" borderId="20" xfId="0" applyNumberFormat="1" applyFont="1" applyFill="1" applyBorder="1" applyAlignment="1" applyProtection="1">
      <alignment vertical="center"/>
      <protection locked="0"/>
    </xf>
    <xf numFmtId="182" fontId="46" fillId="0" borderId="2" xfId="0" applyNumberFormat="1" applyFont="1" applyFill="1" applyBorder="1" applyAlignment="1" applyProtection="1">
      <alignment vertical="center"/>
      <protection locked="0"/>
    </xf>
    <xf numFmtId="182" fontId="3" fillId="0" borderId="51" xfId="11" applyNumberFormat="1" applyFont="1" applyFill="1" applyBorder="1" applyAlignment="1">
      <alignment horizontal="center" vertical="center" wrapText="1"/>
    </xf>
    <xf numFmtId="182" fontId="3" fillId="0" borderId="53" xfId="11" applyNumberFormat="1" applyFont="1" applyFill="1" applyBorder="1" applyAlignment="1">
      <alignment horizontal="center" vertical="center" wrapText="1"/>
    </xf>
    <xf numFmtId="182" fontId="27" fillId="0" borderId="40" xfId="0" applyNumberFormat="1" applyFont="1" applyFill="1" applyBorder="1" applyAlignment="1" applyProtection="1">
      <alignment vertical="center"/>
      <protection locked="0"/>
    </xf>
    <xf numFmtId="182" fontId="70" fillId="0" borderId="51" xfId="11" applyNumberFormat="1" applyFont="1" applyFill="1" applyBorder="1" applyAlignment="1">
      <alignment horizontal="distributed" vertical="center"/>
    </xf>
    <xf numFmtId="182" fontId="82" fillId="0" borderId="53" xfId="0" applyNumberFormat="1" applyFont="1" applyFill="1" applyBorder="1" applyAlignment="1" applyProtection="1">
      <alignment horizontal="distributed" vertical="center"/>
      <protection locked="0"/>
    </xf>
    <xf numFmtId="182" fontId="27" fillId="0" borderId="8" xfId="0" applyNumberFormat="1" applyFont="1" applyFill="1" applyBorder="1" applyAlignment="1" applyProtection="1">
      <alignment horizontal="distributed" vertical="center"/>
      <protection locked="0"/>
    </xf>
    <xf numFmtId="182" fontId="27" fillId="0" borderId="11" xfId="0" applyNumberFormat="1" applyFont="1" applyFill="1" applyBorder="1" applyAlignment="1" applyProtection="1">
      <alignment horizontal="distributed" vertical="center"/>
      <protection locked="0"/>
    </xf>
    <xf numFmtId="182" fontId="27" fillId="0" borderId="9" xfId="0" applyNumberFormat="1" applyFont="1" applyFill="1" applyBorder="1" applyAlignment="1" applyProtection="1">
      <alignment horizontal="distributed" vertical="center"/>
      <protection locked="0"/>
    </xf>
    <xf numFmtId="182" fontId="27" fillId="0" borderId="0" xfId="0" applyNumberFormat="1" applyFont="1" applyFill="1" applyBorder="1" applyAlignment="1" applyProtection="1">
      <alignment horizontal="distributed" vertical="center"/>
      <protection locked="0"/>
    </xf>
    <xf numFmtId="182" fontId="27" fillId="0" borderId="52" xfId="0" applyNumberFormat="1" applyFont="1" applyFill="1" applyBorder="1" applyAlignment="1" applyProtection="1">
      <alignment horizontal="distributed" vertical="center"/>
      <protection locked="0"/>
    </xf>
    <xf numFmtId="182" fontId="83" fillId="0" borderId="8" xfId="11" applyNumberFormat="1" applyFont="1" applyFill="1" applyBorder="1" applyAlignment="1">
      <alignment vertical="center" wrapText="1"/>
    </xf>
    <xf numFmtId="182" fontId="84" fillId="0" borderId="8" xfId="11" applyNumberFormat="1" applyFont="1" applyFill="1" applyBorder="1" applyAlignment="1">
      <alignment vertical="center" wrapText="1"/>
    </xf>
    <xf numFmtId="182" fontId="84" fillId="0" borderId="25" xfId="11" applyNumberFormat="1" applyFont="1" applyFill="1" applyBorder="1" applyAlignment="1">
      <alignment vertical="center" wrapText="1"/>
    </xf>
    <xf numFmtId="182" fontId="84" fillId="0" borderId="9" xfId="11" applyNumberFormat="1" applyFont="1" applyFill="1" applyBorder="1" applyAlignment="1">
      <alignment vertical="center" wrapText="1"/>
    </xf>
    <xf numFmtId="182" fontId="84" fillId="0" borderId="31" xfId="11" applyNumberFormat="1" applyFont="1" applyFill="1" applyBorder="1" applyAlignment="1">
      <alignment vertical="center" wrapText="1"/>
    </xf>
    <xf numFmtId="182" fontId="70" fillId="0" borderId="0" xfId="11" applyNumberFormat="1" applyFont="1" applyFill="1" applyBorder="1" applyAlignment="1">
      <alignment horizontal="distributed" vertical="center"/>
    </xf>
    <xf numFmtId="182" fontId="82" fillId="0" borderId="0" xfId="0" applyNumberFormat="1" applyFont="1" applyFill="1" applyBorder="1" applyAlignment="1" applyProtection="1">
      <alignment horizontal="distributed" vertical="center"/>
      <protection locked="0"/>
    </xf>
    <xf numFmtId="182" fontId="82" fillId="0" borderId="52" xfId="0" applyNumberFormat="1" applyFont="1" applyFill="1" applyBorder="1" applyAlignment="1" applyProtection="1">
      <alignment horizontal="distributed" vertical="center"/>
      <protection locked="0"/>
    </xf>
    <xf numFmtId="182" fontId="13" fillId="0" borderId="7" xfId="11" applyNumberFormat="1" applyFont="1" applyFill="1" applyBorder="1" applyAlignment="1">
      <alignment vertical="center" wrapText="1"/>
    </xf>
    <xf numFmtId="182" fontId="38" fillId="0" borderId="52" xfId="0" applyNumberFormat="1" applyFont="1" applyFill="1" applyBorder="1" applyAlignment="1" applyProtection="1">
      <alignment vertical="center" wrapText="1"/>
      <protection locked="0"/>
    </xf>
    <xf numFmtId="182" fontId="27" fillId="0" borderId="7" xfId="0" applyNumberFormat="1" applyFont="1" applyFill="1" applyBorder="1" applyAlignment="1" applyProtection="1">
      <alignment vertical="center"/>
      <protection locked="0"/>
    </xf>
    <xf numFmtId="182" fontId="27" fillId="0" borderId="52" xfId="0" applyNumberFormat="1" applyFont="1" applyFill="1" applyBorder="1" applyAlignment="1" applyProtection="1">
      <alignment vertical="center"/>
      <protection locked="0"/>
    </xf>
    <xf numFmtId="182" fontId="3" fillId="0" borderId="37" xfId="11" applyNumberFormat="1" applyFont="1" applyFill="1" applyBorder="1" applyAlignment="1">
      <alignment vertical="center"/>
    </xf>
    <xf numFmtId="182" fontId="27" fillId="0" borderId="22" xfId="0" applyNumberFormat="1" applyFont="1" applyFill="1" applyBorder="1" applyAlignment="1" applyProtection="1">
      <alignment vertical="center"/>
      <protection locked="0"/>
    </xf>
    <xf numFmtId="182" fontId="13" fillId="0" borderId="11" xfId="11" applyNumberFormat="1" applyFont="1" applyFill="1" applyBorder="1" applyAlignment="1">
      <alignment horizontal="distributed" vertical="center"/>
    </xf>
    <xf numFmtId="182" fontId="38" fillId="0" borderId="52" xfId="0" applyNumberFormat="1" applyFont="1" applyFill="1" applyBorder="1" applyAlignment="1" applyProtection="1">
      <alignment horizontal="distributed" vertical="center"/>
      <protection locked="0"/>
    </xf>
    <xf numFmtId="182" fontId="13" fillId="0" borderId="51" xfId="11" applyNumberFormat="1" applyFont="1" applyFill="1" applyBorder="1" applyAlignment="1">
      <alignment horizontal="distributed" vertical="center"/>
    </xf>
    <xf numFmtId="182" fontId="38" fillId="0" borderId="53" xfId="0" applyNumberFormat="1" applyFont="1" applyFill="1" applyBorder="1" applyAlignment="1" applyProtection="1">
      <alignment horizontal="distributed" vertical="center"/>
      <protection locked="0"/>
    </xf>
    <xf numFmtId="182" fontId="9" fillId="0" borderId="8" xfId="11" applyNumberFormat="1" applyFont="1" applyFill="1" applyBorder="1" applyAlignment="1">
      <alignment horizontal="distributed" vertical="center"/>
    </xf>
    <xf numFmtId="182" fontId="45" fillId="0" borderId="8" xfId="0" applyNumberFormat="1" applyFont="1" applyFill="1" applyBorder="1" applyAlignment="1" applyProtection="1">
      <alignment horizontal="distributed" vertical="center"/>
      <protection locked="0"/>
    </xf>
    <xf numFmtId="182" fontId="45" fillId="0" borderId="11" xfId="0" applyNumberFormat="1" applyFont="1" applyFill="1" applyBorder="1" applyAlignment="1" applyProtection="1">
      <alignment horizontal="distributed" vertical="center"/>
      <protection locked="0"/>
    </xf>
    <xf numFmtId="182" fontId="45" fillId="0" borderId="9" xfId="0" applyNumberFormat="1" applyFont="1" applyFill="1" applyBorder="1" applyAlignment="1" applyProtection="1">
      <alignment horizontal="distributed" vertical="center"/>
      <protection locked="0"/>
    </xf>
    <xf numFmtId="182" fontId="45" fillId="0" borderId="12" xfId="0" applyNumberFormat="1" applyFont="1" applyFill="1" applyBorder="1" applyAlignment="1" applyProtection="1">
      <alignment horizontal="distributed" vertical="center"/>
      <protection locked="0"/>
    </xf>
    <xf numFmtId="182" fontId="3" fillId="0" borderId="5" xfId="11" applyNumberFormat="1" applyFont="1" applyFill="1" applyBorder="1" applyAlignment="1">
      <alignment horizontal="center" vertical="center" textRotation="255" wrapText="1"/>
    </xf>
    <xf numFmtId="182" fontId="3" fillId="0" borderId="6" xfId="11" applyNumberFormat="1" applyFont="1" applyFill="1" applyBorder="1" applyAlignment="1">
      <alignment horizontal="center" vertical="center" textRotation="255" wrapText="1"/>
    </xf>
    <xf numFmtId="182" fontId="3" fillId="0" borderId="14" xfId="11" applyNumberFormat="1" applyFont="1" applyFill="1" applyBorder="1" applyAlignment="1">
      <alignment horizontal="center" vertical="center" textRotation="255" wrapText="1"/>
    </xf>
    <xf numFmtId="182" fontId="3" fillId="0" borderId="45" xfId="11" applyNumberFormat="1" applyFont="1" applyFill="1" applyBorder="1" applyAlignment="1">
      <alignment horizontal="distributed" vertical="center"/>
    </xf>
    <xf numFmtId="182" fontId="3" fillId="0" borderId="46" xfId="11" applyNumberFormat="1" applyFont="1" applyFill="1" applyBorder="1" applyAlignment="1">
      <alignment horizontal="distributed" vertical="center"/>
    </xf>
    <xf numFmtId="182" fontId="3" fillId="0" borderId="50" xfId="11" applyNumberFormat="1" applyFont="1" applyFill="1" applyBorder="1" applyAlignment="1">
      <alignment horizontal="distributed" vertical="center"/>
    </xf>
    <xf numFmtId="182" fontId="33" fillId="0" borderId="6" xfId="0" applyNumberFormat="1" applyFont="1" applyFill="1" applyBorder="1" applyAlignment="1" applyProtection="1">
      <alignment vertical="center" textRotation="255" shrinkToFit="1"/>
      <protection locked="0"/>
    </xf>
    <xf numFmtId="3" fontId="37" fillId="0" borderId="6" xfId="0" applyFont="1" applyBorder="1" applyAlignment="1">
      <alignment vertical="center" textRotation="255" shrinkToFit="1"/>
    </xf>
    <xf numFmtId="182" fontId="10" fillId="0" borderId="32" xfId="2" applyNumberFormat="1" applyFont="1" applyFill="1" applyBorder="1" applyAlignment="1">
      <alignment horizontal="center" vertical="center" wrapText="1"/>
    </xf>
    <xf numFmtId="182" fontId="73" fillId="0" borderId="6" xfId="2" applyNumberFormat="1" applyFont="1" applyFill="1" applyBorder="1" applyAlignment="1">
      <alignment horizontal="center" vertical="distributed" textRotation="255"/>
    </xf>
    <xf numFmtId="182" fontId="73" fillId="0" borderId="14" xfId="2" applyNumberFormat="1" applyFont="1" applyFill="1" applyBorder="1" applyAlignment="1">
      <alignment horizontal="center" vertical="distributed" textRotation="255"/>
    </xf>
    <xf numFmtId="49" fontId="3" fillId="0" borderId="7" xfId="0" applyNumberFormat="1" applyFont="1" applyFill="1" applyBorder="1" applyAlignment="1">
      <alignment horizontal="center" vertical="center"/>
    </xf>
    <xf numFmtId="49" fontId="3" fillId="0" borderId="73" xfId="4" applyNumberFormat="1" applyFont="1" applyFill="1" applyBorder="1" applyAlignment="1">
      <alignment horizontal="center" vertical="center"/>
    </xf>
    <xf numFmtId="182" fontId="22" fillId="0" borderId="7" xfId="0" applyNumberFormat="1" applyFont="1" applyFill="1" applyBorder="1" applyAlignment="1" applyProtection="1">
      <alignment horizontal="distributed" vertical="center" wrapText="1"/>
      <protection locked="0"/>
    </xf>
    <xf numFmtId="182" fontId="85" fillId="0" borderId="0" xfId="0" applyNumberFormat="1" applyFont="1" applyFill="1" applyBorder="1" applyAlignment="1" applyProtection="1">
      <alignment horizontal="distributed" vertical="center" wrapText="1"/>
      <protection locked="0"/>
    </xf>
    <xf numFmtId="182" fontId="85" fillId="0" borderId="7" xfId="0" applyNumberFormat="1" applyFont="1" applyFill="1" applyBorder="1" applyAlignment="1" applyProtection="1">
      <alignment horizontal="distributed" vertical="center" wrapText="1"/>
      <protection locked="0"/>
    </xf>
    <xf numFmtId="182" fontId="85" fillId="0" borderId="1" xfId="0" applyNumberFormat="1" applyFont="1" applyFill="1" applyBorder="1" applyAlignment="1" applyProtection="1">
      <alignment horizontal="distributed" vertical="center" wrapText="1"/>
      <protection locked="0"/>
    </xf>
    <xf numFmtId="182" fontId="85" fillId="0" borderId="3" xfId="0" applyNumberFormat="1" applyFont="1" applyFill="1" applyBorder="1" applyAlignment="1" applyProtection="1">
      <alignment horizontal="distributed" vertical="center" wrapText="1"/>
      <protection locked="0"/>
    </xf>
    <xf numFmtId="182" fontId="85" fillId="0" borderId="31" xfId="0" applyNumberFormat="1" applyFont="1" applyFill="1" applyBorder="1" applyAlignment="1" applyProtection="1">
      <alignment horizontal="distributed" vertical="center" wrapText="1"/>
      <protection locked="0"/>
    </xf>
    <xf numFmtId="3" fontId="70" fillId="0" borderId="2" xfId="0" applyFont="1" applyBorder="1" applyAlignment="1">
      <alignment vertical="center" wrapText="1"/>
    </xf>
    <xf numFmtId="3" fontId="70" fillId="0" borderId="25" xfId="0" applyFont="1" applyBorder="1" applyAlignment="1">
      <alignment vertical="center" wrapText="1"/>
    </xf>
    <xf numFmtId="3" fontId="70" fillId="0" borderId="7" xfId="0" applyFont="1" applyBorder="1" applyAlignment="1">
      <alignment vertical="center" wrapText="1"/>
    </xf>
    <xf numFmtId="3" fontId="70" fillId="0" borderId="1" xfId="0" applyFont="1" applyBorder="1" applyAlignment="1">
      <alignment vertical="center" wrapText="1"/>
    </xf>
    <xf numFmtId="3" fontId="70" fillId="0" borderId="3" xfId="0" applyFont="1" applyBorder="1" applyAlignment="1">
      <alignment vertical="center" wrapText="1"/>
    </xf>
    <xf numFmtId="3" fontId="70" fillId="0" borderId="31" xfId="0" applyFont="1" applyBorder="1" applyAlignment="1">
      <alignment vertical="center" wrapText="1"/>
    </xf>
    <xf numFmtId="3" fontId="70" fillId="0" borderId="4" xfId="0" applyFont="1" applyBorder="1" applyAlignment="1">
      <alignment vertical="center"/>
    </xf>
    <xf numFmtId="3" fontId="70" fillId="0" borderId="10" xfId="0" applyFont="1" applyBorder="1" applyAlignment="1">
      <alignment vertical="center"/>
    </xf>
    <xf numFmtId="3" fontId="70" fillId="0" borderId="73" xfId="0" applyFont="1" applyBorder="1" applyAlignment="1">
      <alignment vertical="center" wrapText="1"/>
    </xf>
    <xf numFmtId="3" fontId="70" fillId="0" borderId="94" xfId="0" applyFont="1" applyBorder="1" applyAlignment="1">
      <alignment vertical="center" wrapText="1"/>
    </xf>
    <xf numFmtId="182" fontId="73" fillId="0" borderId="5" xfId="2" applyNumberFormat="1" applyFont="1" applyFill="1" applyBorder="1" applyAlignment="1">
      <alignment horizontal="distributed" vertical="center"/>
    </xf>
    <xf numFmtId="3" fontId="0" fillId="0" borderId="6" xfId="0" applyBorder="1" applyAlignment="1">
      <alignment horizontal="distributed" vertical="center"/>
    </xf>
    <xf numFmtId="3" fontId="0" fillId="0" borderId="14" xfId="0" applyBorder="1" applyAlignment="1">
      <alignment horizontal="distributed" vertical="center"/>
    </xf>
    <xf numFmtId="182" fontId="74" fillId="0" borderId="4" xfId="2" applyNumberFormat="1" applyFont="1" applyFill="1" applyBorder="1" applyAlignment="1">
      <alignment horizontal="distributed" vertical="center"/>
    </xf>
    <xf numFmtId="3" fontId="0" fillId="0" borderId="10" xfId="0" applyBorder="1" applyAlignment="1">
      <alignment horizontal="distributed" vertical="center"/>
    </xf>
    <xf numFmtId="182" fontId="9" fillId="0" borderId="7" xfId="11" applyNumberFormat="1" applyFont="1" applyFill="1" applyBorder="1" applyAlignment="1">
      <alignment horizontal="center" vertical="center" wrapText="1"/>
    </xf>
    <xf numFmtId="182" fontId="9" fillId="0" borderId="51" xfId="11" applyNumberFormat="1" applyFont="1" applyFill="1" applyBorder="1" applyAlignment="1">
      <alignment horizontal="center" vertical="center" wrapText="1"/>
    </xf>
    <xf numFmtId="182" fontId="9" fillId="0" borderId="52" xfId="11" applyNumberFormat="1" applyFont="1" applyFill="1" applyBorder="1" applyAlignment="1">
      <alignment horizontal="center" vertical="center" wrapText="1"/>
    </xf>
    <xf numFmtId="182" fontId="9" fillId="0" borderId="22" xfId="11" applyNumberFormat="1" applyFont="1" applyFill="1" applyBorder="1" applyAlignment="1">
      <alignment horizontal="center" vertical="center" wrapText="1"/>
    </xf>
    <xf numFmtId="182" fontId="9" fillId="0" borderId="53" xfId="11" applyNumberFormat="1" applyFont="1" applyFill="1" applyBorder="1" applyAlignment="1">
      <alignment horizontal="center" vertical="center" wrapText="1"/>
    </xf>
    <xf numFmtId="182" fontId="3" fillId="5" borderId="2" xfId="11" applyNumberFormat="1" applyFont="1" applyFill="1" applyBorder="1" applyAlignment="1">
      <alignment horizontal="left" vertical="center"/>
    </xf>
    <xf numFmtId="182" fontId="3" fillId="5" borderId="3" xfId="11" applyNumberFormat="1" applyFont="1" applyFill="1" applyBorder="1" applyAlignment="1">
      <alignment horizontal="left" vertical="center"/>
    </xf>
    <xf numFmtId="182" fontId="3" fillId="5" borderId="25" xfId="11" applyNumberFormat="1" applyFont="1" applyFill="1" applyBorder="1" applyAlignment="1">
      <alignment vertical="center"/>
    </xf>
    <xf numFmtId="182" fontId="3" fillId="5" borderId="31" xfId="11" applyNumberFormat="1" applyFont="1" applyFill="1" applyBorder="1" applyAlignment="1">
      <alignment vertical="center"/>
    </xf>
    <xf numFmtId="182" fontId="3" fillId="0" borderId="15" xfId="11" applyNumberFormat="1" applyFont="1" applyFill="1" applyBorder="1" applyAlignment="1">
      <alignment vertical="center"/>
    </xf>
    <xf numFmtId="182" fontId="27" fillId="0" borderId="87" xfId="0" applyNumberFormat="1" applyFont="1" applyFill="1" applyBorder="1" applyAlignment="1" applyProtection="1">
      <alignment vertical="center"/>
      <protection locked="0"/>
    </xf>
    <xf numFmtId="3" fontId="70" fillId="2" borderId="74" xfId="0" applyNumberFormat="1" applyFont="1" applyFill="1" applyBorder="1" applyAlignment="1" applyProtection="1">
      <alignment horizontal="center" vertical="center" textRotation="255" wrapText="1"/>
      <protection locked="0"/>
    </xf>
    <xf numFmtId="3" fontId="70" fillId="0" borderId="6" xfId="0" applyFont="1" applyBorder="1" applyAlignment="1">
      <alignment horizontal="center" vertical="center" textRotation="255" wrapText="1"/>
    </xf>
    <xf numFmtId="3" fontId="70" fillId="0" borderId="6" xfId="0" applyFont="1" applyBorder="1" applyAlignment="1">
      <alignment horizontal="center" textRotation="255" wrapText="1"/>
    </xf>
    <xf numFmtId="3" fontId="70" fillId="0" borderId="14" xfId="0" applyFont="1" applyBorder="1" applyAlignment="1">
      <alignment horizontal="center" textRotation="255" wrapText="1"/>
    </xf>
    <xf numFmtId="3" fontId="70" fillId="2" borderId="5" xfId="0" applyNumberFormat="1" applyFont="1" applyFill="1" applyBorder="1" applyAlignment="1" applyProtection="1">
      <alignment horizontal="distributed" vertical="center" textRotation="255"/>
      <protection locked="0"/>
    </xf>
    <xf numFmtId="3" fontId="70" fillId="0" borderId="6" xfId="0" applyFont="1" applyBorder="1" applyAlignment="1">
      <alignment horizontal="distributed" vertical="center" textRotation="255"/>
    </xf>
    <xf numFmtId="3" fontId="70" fillId="0" borderId="14" xfId="0" applyFont="1" applyBorder="1" applyAlignment="1">
      <alignment horizontal="distributed" vertical="center" textRotation="255"/>
    </xf>
    <xf numFmtId="182" fontId="74" fillId="0" borderId="74" xfId="2" applyNumberFormat="1" applyFont="1" applyFill="1" applyBorder="1" applyAlignment="1">
      <alignment vertical="center" textRotation="255"/>
    </xf>
    <xf numFmtId="3" fontId="70" fillId="0" borderId="6" xfId="0" applyFont="1" applyBorder="1" applyAlignment="1">
      <alignment vertical="center" textRotation="255"/>
    </xf>
    <xf numFmtId="3" fontId="70" fillId="0" borderId="14" xfId="0" applyFont="1" applyBorder="1" applyAlignment="1">
      <alignment vertical="center"/>
    </xf>
    <xf numFmtId="3" fontId="70" fillId="0" borderId="4" xfId="0" applyFont="1" applyBorder="1" applyAlignment="1">
      <alignment horizontal="center" vertical="center"/>
    </xf>
    <xf numFmtId="3" fontId="70" fillId="0" borderId="24" xfId="0" applyFont="1" applyBorder="1" applyAlignment="1">
      <alignment vertical="center"/>
    </xf>
    <xf numFmtId="3" fontId="70" fillId="2" borderId="2" xfId="0" applyNumberFormat="1" applyFont="1" applyFill="1" applyBorder="1" applyAlignment="1" applyProtection="1">
      <alignment horizontal="distributed" vertical="center"/>
      <protection locked="0"/>
    </xf>
    <xf numFmtId="3" fontId="70" fillId="0" borderId="8" xfId="0" applyFont="1" applyBorder="1" applyAlignment="1">
      <alignment horizontal="distributed" vertical="center"/>
    </xf>
    <xf numFmtId="3" fontId="70" fillId="0" borderId="25" xfId="0" applyFont="1" applyBorder="1" applyAlignment="1">
      <alignment horizontal="distributed" vertical="center"/>
    </xf>
    <xf numFmtId="3" fontId="70" fillId="0" borderId="2" xfId="0" applyFont="1" applyBorder="1" applyAlignment="1">
      <alignment horizontal="left" vertical="center" wrapText="1"/>
    </xf>
    <xf numFmtId="3" fontId="70" fillId="0" borderId="25" xfId="0" applyFont="1" applyBorder="1" applyAlignment="1">
      <alignment horizontal="left" wrapText="1"/>
    </xf>
    <xf numFmtId="3" fontId="70" fillId="0" borderId="7" xfId="0" applyFont="1" applyBorder="1" applyAlignment="1">
      <alignment horizontal="left" wrapText="1"/>
    </xf>
    <xf numFmtId="3" fontId="70" fillId="0" borderId="1" xfId="0" applyFont="1" applyBorder="1" applyAlignment="1">
      <alignment horizontal="left" wrapText="1"/>
    </xf>
    <xf numFmtId="3" fontId="70" fillId="0" borderId="3" xfId="0" applyFont="1" applyBorder="1" applyAlignment="1">
      <alignment horizontal="left" wrapText="1"/>
    </xf>
    <xf numFmtId="3" fontId="70" fillId="0" borderId="31" xfId="0" applyFont="1" applyBorder="1" applyAlignment="1">
      <alignment horizontal="left" wrapText="1"/>
    </xf>
    <xf numFmtId="3" fontId="70" fillId="2" borderId="2" xfId="0" applyNumberFormat="1" applyFont="1" applyFill="1" applyBorder="1" applyAlignment="1" applyProtection="1">
      <alignment horizontal="left" vertical="center" wrapText="1"/>
      <protection locked="0"/>
    </xf>
    <xf numFmtId="3" fontId="70" fillId="0" borderId="25" xfId="0" applyFont="1" applyBorder="1" applyAlignment="1">
      <alignment horizontal="left" vertical="center" wrapText="1"/>
    </xf>
    <xf numFmtId="3" fontId="70" fillId="0" borderId="7" xfId="0" applyFont="1" applyBorder="1" applyAlignment="1">
      <alignment horizontal="left" vertical="center" wrapText="1"/>
    </xf>
    <xf numFmtId="3" fontId="70" fillId="0" borderId="1" xfId="0" applyFont="1" applyBorder="1" applyAlignment="1">
      <alignment horizontal="left" vertical="center" wrapText="1"/>
    </xf>
    <xf numFmtId="3" fontId="70" fillId="0" borderId="5" xfId="0" applyFont="1" applyBorder="1" applyAlignment="1">
      <alignment horizontal="center" vertical="center" textRotation="255"/>
    </xf>
    <xf numFmtId="3" fontId="71" fillId="0" borderId="84" xfId="0" applyFont="1" applyBorder="1" applyAlignment="1">
      <alignment horizontal="distributed" vertical="center"/>
    </xf>
    <xf numFmtId="3" fontId="71" fillId="0" borderId="89" xfId="0" applyFont="1" applyBorder="1" applyAlignment="1">
      <alignment horizontal="distributed" vertical="center"/>
    </xf>
    <xf numFmtId="182" fontId="74" fillId="0" borderId="71" xfId="2" applyNumberFormat="1" applyFont="1" applyFill="1" applyBorder="1" applyAlignment="1">
      <alignment horizontal="center" vertical="center" textRotation="255" wrapText="1"/>
    </xf>
    <xf numFmtId="3" fontId="70" fillId="0" borderId="75" xfId="0" applyFont="1" applyBorder="1" applyAlignment="1">
      <alignment horizontal="center" vertical="center" textRotation="255" wrapText="1"/>
    </xf>
    <xf numFmtId="3" fontId="70" fillId="0" borderId="7" xfId="0" applyFont="1" applyBorder="1" applyAlignment="1">
      <alignment horizontal="center" vertical="center" textRotation="255" wrapText="1"/>
    </xf>
    <xf numFmtId="3" fontId="70" fillId="0" borderId="1" xfId="0" applyFont="1" applyBorder="1" applyAlignment="1">
      <alignment horizontal="center" vertical="center" textRotation="255" wrapText="1"/>
    </xf>
    <xf numFmtId="3" fontId="70" fillId="0" borderId="3" xfId="0" applyFont="1" applyBorder="1" applyAlignment="1">
      <alignment horizontal="center" vertical="center" textRotation="255" wrapText="1"/>
    </xf>
    <xf numFmtId="3" fontId="70" fillId="0" borderId="31" xfId="0" applyFont="1" applyBorder="1" applyAlignment="1">
      <alignment horizontal="center" vertical="center" textRotation="255" wrapText="1"/>
    </xf>
    <xf numFmtId="182" fontId="74" fillId="0" borderId="2" xfId="2" applyNumberFormat="1" applyFont="1" applyFill="1" applyBorder="1" applyAlignment="1">
      <alignment horizontal="center" vertical="center" textRotation="255" wrapText="1"/>
    </xf>
    <xf numFmtId="3" fontId="70" fillId="0" borderId="25" xfId="0" applyFont="1" applyBorder="1" applyAlignment="1">
      <alignment horizontal="center" vertical="center" textRotation="255" wrapText="1"/>
    </xf>
    <xf numFmtId="3" fontId="70" fillId="0" borderId="2" xfId="0" applyFont="1" applyBorder="1" applyAlignment="1">
      <alignment horizontal="center" vertical="center" textRotation="255" wrapText="1"/>
    </xf>
    <xf numFmtId="3" fontId="70" fillId="0" borderId="25" xfId="0" applyFont="1" applyBorder="1" applyAlignment="1">
      <alignment vertical="center"/>
    </xf>
    <xf numFmtId="3" fontId="70" fillId="0" borderId="7" xfId="0" applyFont="1" applyBorder="1" applyAlignment="1">
      <alignment vertical="center"/>
    </xf>
    <xf numFmtId="3" fontId="70" fillId="0" borderId="1" xfId="0" applyFont="1" applyBorder="1" applyAlignment="1">
      <alignment vertical="center"/>
    </xf>
    <xf numFmtId="3" fontId="70" fillId="0" borderId="3" xfId="0" applyFont="1" applyBorder="1" applyAlignment="1">
      <alignment vertical="center"/>
    </xf>
    <xf numFmtId="3" fontId="70" fillId="0" borderId="31" xfId="0" applyFont="1" applyBorder="1" applyAlignment="1">
      <alignment vertical="center"/>
    </xf>
    <xf numFmtId="182" fontId="74" fillId="0" borderId="5" xfId="2" applyNumberFormat="1" applyFont="1" applyFill="1" applyBorder="1" applyAlignment="1">
      <alignment horizontal="center" vertical="center" textRotation="255" wrapText="1"/>
    </xf>
    <xf numFmtId="3" fontId="70" fillId="0" borderId="14" xfId="0" applyFont="1" applyBorder="1" applyAlignment="1">
      <alignment horizontal="center" vertical="center" textRotation="255" wrapText="1"/>
    </xf>
    <xf numFmtId="182" fontId="79" fillId="0" borderId="5" xfId="2" applyNumberFormat="1" applyFont="1" applyFill="1" applyBorder="1" applyAlignment="1">
      <alignment horizontal="distributed" vertical="top" textRotation="255"/>
    </xf>
    <xf numFmtId="3" fontId="79" fillId="0" borderId="6" xfId="0" applyFont="1" applyBorder="1" applyAlignment="1">
      <alignment horizontal="distributed" vertical="top" textRotation="255"/>
    </xf>
    <xf numFmtId="3" fontId="79" fillId="0" borderId="14" xfId="0" applyFont="1" applyBorder="1" applyAlignment="1">
      <alignment horizontal="distributed" vertical="top" textRotation="255"/>
    </xf>
    <xf numFmtId="182" fontId="74" fillId="0" borderId="5" xfId="2" applyNumberFormat="1" applyFont="1" applyFill="1" applyBorder="1" applyAlignment="1">
      <alignment vertical="center" textRotation="255"/>
    </xf>
    <xf numFmtId="3" fontId="71" fillId="0" borderId="5" xfId="0" quotePrefix="1" applyFont="1" applyBorder="1" applyAlignment="1">
      <alignment vertical="center" wrapText="1"/>
    </xf>
    <xf numFmtId="3" fontId="70" fillId="0" borderId="6" xfId="0" applyFont="1" applyBorder="1" applyAlignment="1">
      <alignment vertical="center"/>
    </xf>
    <xf numFmtId="3" fontId="71" fillId="0" borderId="5" xfId="0" applyFont="1" applyBorder="1" applyAlignment="1">
      <alignment vertical="top" wrapText="1"/>
    </xf>
    <xf numFmtId="3" fontId="70" fillId="0" borderId="6" xfId="0" applyFont="1" applyBorder="1" applyAlignment="1">
      <alignment vertical="top" wrapText="1"/>
    </xf>
    <xf numFmtId="3" fontId="70" fillId="0" borderId="14" xfId="0" applyFont="1" applyBorder="1" applyAlignment="1">
      <alignment vertical="top" wrapText="1"/>
    </xf>
    <xf numFmtId="182" fontId="10" fillId="0" borderId="81" xfId="7" applyNumberFormat="1" applyFont="1" applyFill="1" applyBorder="1" applyAlignment="1">
      <alignment horizontal="distributed" vertical="center"/>
    </xf>
    <xf numFmtId="3" fontId="71" fillId="0" borderId="5" xfId="0" applyFont="1" applyBorder="1" applyAlignment="1">
      <alignment vertical="center" textRotation="255"/>
    </xf>
    <xf numFmtId="3" fontId="70" fillId="0" borderId="70" xfId="0" applyFont="1" applyBorder="1" applyAlignment="1">
      <alignment vertical="center" textRotation="255"/>
    </xf>
    <xf numFmtId="182" fontId="22" fillId="0" borderId="10" xfId="3" applyNumberFormat="1" applyFont="1" applyFill="1" applyBorder="1" applyAlignment="1">
      <alignment horizontal="distributed" vertical="center"/>
    </xf>
    <xf numFmtId="182" fontId="52" fillId="2" borderId="24" xfId="0" applyNumberFormat="1" applyFont="1" applyFill="1" applyBorder="1" applyAlignment="1" applyProtection="1">
      <alignment horizontal="distributed" vertical="center"/>
      <protection locked="0"/>
    </xf>
    <xf numFmtId="182" fontId="22" fillId="0" borderId="8" xfId="3" applyNumberFormat="1" applyFont="1" applyFill="1" applyBorder="1" applyAlignment="1">
      <alignment horizontal="center" vertical="center"/>
    </xf>
    <xf numFmtId="182" fontId="22" fillId="0" borderId="25" xfId="3" applyNumberFormat="1" applyFont="1" applyFill="1" applyBorder="1" applyAlignment="1">
      <alignment horizontal="center" vertical="center"/>
    </xf>
    <xf numFmtId="182" fontId="22" fillId="0" borderId="0" xfId="3" applyNumberFormat="1" applyFont="1" applyFill="1" applyBorder="1" applyAlignment="1">
      <alignment horizontal="distributed" vertical="center"/>
    </xf>
    <xf numFmtId="182" fontId="22" fillId="0" borderId="1" xfId="3" applyNumberFormat="1" applyFont="1" applyFill="1" applyBorder="1" applyAlignment="1">
      <alignment horizontal="distributed" vertical="center"/>
    </xf>
    <xf numFmtId="182" fontId="22" fillId="0" borderId="9" xfId="3" applyNumberFormat="1" applyFont="1" applyFill="1" applyBorder="1" applyAlignment="1">
      <alignment horizontal="distributed" vertical="center"/>
    </xf>
    <xf numFmtId="182" fontId="22" fillId="0" borderId="31" xfId="3" applyNumberFormat="1" applyFont="1" applyFill="1" applyBorder="1" applyAlignment="1">
      <alignment horizontal="distributed" vertical="center"/>
    </xf>
    <xf numFmtId="182" fontId="22" fillId="0" borderId="24" xfId="0" applyNumberFormat="1" applyFont="1" applyFill="1" applyBorder="1" applyAlignment="1">
      <alignment horizontal="distributed" vertical="center"/>
    </xf>
    <xf numFmtId="182" fontId="52" fillId="2" borderId="10" xfId="0" applyNumberFormat="1" applyFont="1" applyFill="1" applyBorder="1" applyAlignment="1" applyProtection="1">
      <alignment horizontal="distributed" vertical="center"/>
      <protection locked="0"/>
    </xf>
    <xf numFmtId="182" fontId="22" fillId="0" borderId="8" xfId="3" applyNumberFormat="1" applyFont="1" applyFill="1" applyBorder="1" applyAlignment="1">
      <alignment horizontal="distributed" vertical="center"/>
    </xf>
    <xf numFmtId="182" fontId="22" fillId="0" borderId="25" xfId="3" applyNumberFormat="1" applyFont="1" applyFill="1" applyBorder="1" applyAlignment="1">
      <alignment horizontal="distributed" vertical="center"/>
    </xf>
    <xf numFmtId="182" fontId="53" fillId="0" borderId="0" xfId="3" applyNumberFormat="1" applyFont="1" applyFill="1" applyBorder="1" applyAlignment="1">
      <alignment horizontal="distributed" vertical="center"/>
    </xf>
    <xf numFmtId="182" fontId="53" fillId="0" borderId="1" xfId="3" applyNumberFormat="1" applyFont="1" applyFill="1" applyBorder="1" applyAlignment="1">
      <alignment horizontal="distributed" vertical="center"/>
    </xf>
    <xf numFmtId="182" fontId="22" fillId="0" borderId="20" xfId="3" applyNumberFormat="1" applyFont="1" applyFill="1" applyBorder="1" applyAlignment="1">
      <alignment horizontal="distributed" vertical="center"/>
    </xf>
    <xf numFmtId="182" fontId="22" fillId="0" borderId="40" xfId="3" applyNumberFormat="1" applyFont="1" applyFill="1" applyBorder="1" applyAlignment="1">
      <alignment horizontal="distributed" vertical="center"/>
    </xf>
    <xf numFmtId="182" fontId="51" fillId="0" borderId="10" xfId="3" applyNumberFormat="1" applyFont="1" applyFill="1" applyBorder="1" applyAlignment="1">
      <alignment horizontal="distributed" vertical="center"/>
    </xf>
    <xf numFmtId="182" fontId="51" fillId="0" borderId="24" xfId="3" applyNumberFormat="1" applyFont="1" applyFill="1" applyBorder="1" applyAlignment="1">
      <alignment horizontal="distributed" vertical="center"/>
    </xf>
    <xf numFmtId="182" fontId="22" fillId="0" borderId="2" xfId="3" applyNumberFormat="1" applyFont="1" applyFill="1" applyBorder="1" applyAlignment="1">
      <alignment horizontal="distributed" vertical="center"/>
    </xf>
    <xf numFmtId="182" fontId="22" fillId="0" borderId="73" xfId="3" applyNumberFormat="1" applyFont="1" applyFill="1" applyBorder="1" applyAlignment="1">
      <alignment horizontal="distributed" vertical="center"/>
    </xf>
    <xf numFmtId="182" fontId="22" fillId="0" borderId="69" xfId="3" applyNumberFormat="1" applyFont="1" applyFill="1" applyBorder="1" applyAlignment="1">
      <alignment horizontal="distributed" vertical="center"/>
    </xf>
    <xf numFmtId="182" fontId="22" fillId="0" borderId="94" xfId="3" applyNumberFormat="1" applyFont="1" applyFill="1" applyBorder="1" applyAlignment="1">
      <alignment horizontal="distributed" vertical="center"/>
    </xf>
    <xf numFmtId="182" fontId="52" fillId="0" borderId="32" xfId="0" applyNumberFormat="1" applyFont="1" applyFill="1" applyBorder="1" applyAlignment="1" applyProtection="1">
      <alignment horizontal="distributed" vertical="center"/>
      <protection locked="0"/>
    </xf>
    <xf numFmtId="182" fontId="22" fillId="0" borderId="32" xfId="0" applyNumberFormat="1" applyFont="1" applyFill="1" applyBorder="1" applyAlignment="1">
      <alignment horizontal="distributed" vertical="center"/>
    </xf>
    <xf numFmtId="182" fontId="34" fillId="0" borderId="14" xfId="0" applyNumberFormat="1" applyFont="1" applyFill="1" applyBorder="1" applyAlignment="1">
      <alignment horizontal="distributed" vertical="center"/>
    </xf>
    <xf numFmtId="182" fontId="22" fillId="0" borderId="4" xfId="0" applyNumberFormat="1" applyFont="1" applyFill="1" applyBorder="1" applyAlignment="1">
      <alignment horizontal="distributed" vertical="center"/>
    </xf>
    <xf numFmtId="182" fontId="22" fillId="0" borderId="2" xfId="0" applyNumberFormat="1" applyFont="1" applyFill="1" applyBorder="1" applyAlignment="1">
      <alignment horizontal="center" vertical="center" wrapText="1"/>
    </xf>
    <xf numFmtId="182" fontId="22" fillId="0" borderId="8" xfId="0" applyNumberFormat="1" applyFont="1" applyFill="1" applyBorder="1" applyAlignment="1">
      <alignment horizontal="center" vertical="center" wrapText="1"/>
    </xf>
    <xf numFmtId="182" fontId="22" fillId="0" borderId="25" xfId="0" applyNumberFormat="1" applyFont="1" applyFill="1" applyBorder="1" applyAlignment="1">
      <alignment horizontal="center" vertical="center" wrapText="1"/>
    </xf>
    <xf numFmtId="182" fontId="22" fillId="0" borderId="7" xfId="0" applyNumberFormat="1" applyFont="1" applyFill="1" applyBorder="1" applyAlignment="1">
      <alignment horizontal="center" vertical="center" wrapText="1"/>
    </xf>
    <xf numFmtId="182" fontId="22" fillId="0" borderId="0" xfId="0" applyNumberFormat="1" applyFont="1" applyFill="1" applyBorder="1" applyAlignment="1">
      <alignment horizontal="center" vertical="center" wrapText="1"/>
    </xf>
    <xf numFmtId="182" fontId="22" fillId="0" borderId="1" xfId="0" applyNumberFormat="1" applyFont="1" applyFill="1" applyBorder="1" applyAlignment="1">
      <alignment horizontal="center" vertical="center" wrapText="1"/>
    </xf>
    <xf numFmtId="182" fontId="22" fillId="0" borderId="3" xfId="0" applyNumberFormat="1" applyFont="1" applyFill="1" applyBorder="1" applyAlignment="1">
      <alignment horizontal="center" vertical="center" wrapText="1"/>
    </xf>
    <xf numFmtId="182" fontId="22" fillId="0" borderId="9" xfId="0" applyNumberFormat="1" applyFont="1" applyFill="1" applyBorder="1" applyAlignment="1">
      <alignment horizontal="center" vertical="center" wrapText="1"/>
    </xf>
    <xf numFmtId="182" fontId="22" fillId="0" borderId="31" xfId="0" applyNumberFormat="1" applyFont="1" applyFill="1" applyBorder="1" applyAlignment="1">
      <alignment horizontal="center" vertical="center" wrapText="1"/>
    </xf>
    <xf numFmtId="3" fontId="22" fillId="2" borderId="5" xfId="0" applyNumberFormat="1" applyFont="1" applyFill="1" applyBorder="1" applyAlignment="1" applyProtection="1">
      <alignment horizontal="center" vertical="center" wrapText="1"/>
      <protection locked="0"/>
    </xf>
    <xf numFmtId="3" fontId="22" fillId="2" borderId="14" xfId="0" applyNumberFormat="1" applyFont="1" applyFill="1" applyBorder="1" applyAlignment="1" applyProtection="1">
      <alignment horizontal="center" vertical="center" wrapText="1"/>
      <protection locked="0"/>
    </xf>
    <xf numFmtId="3" fontId="22" fillId="2" borderId="2" xfId="0" quotePrefix="1" applyNumberFormat="1" applyFont="1" applyFill="1" applyBorder="1" applyAlignment="1" applyProtection="1">
      <alignment horizontal="distributed" vertical="center" wrapText="1"/>
      <protection locked="0"/>
    </xf>
    <xf numFmtId="3" fontId="22" fillId="2" borderId="25" xfId="0" quotePrefix="1" applyNumberFormat="1" applyFont="1" applyFill="1" applyBorder="1" applyAlignment="1" applyProtection="1">
      <alignment horizontal="distributed" vertical="center" wrapText="1"/>
      <protection locked="0"/>
    </xf>
    <xf numFmtId="3" fontId="22" fillId="2" borderId="7" xfId="0" quotePrefix="1" applyNumberFormat="1" applyFont="1" applyFill="1" applyBorder="1" applyAlignment="1" applyProtection="1">
      <alignment horizontal="distributed" vertical="center" wrapText="1"/>
      <protection locked="0"/>
    </xf>
    <xf numFmtId="3" fontId="22" fillId="2" borderId="1" xfId="0" quotePrefix="1" applyNumberFormat="1" applyFont="1" applyFill="1" applyBorder="1" applyAlignment="1" applyProtection="1">
      <alignment horizontal="distributed" vertical="center" wrapText="1"/>
      <protection locked="0"/>
    </xf>
    <xf numFmtId="3" fontId="22" fillId="2" borderId="3" xfId="0" quotePrefix="1" applyNumberFormat="1" applyFont="1" applyFill="1" applyBorder="1" applyAlignment="1" applyProtection="1">
      <alignment horizontal="distributed" vertical="center" wrapText="1"/>
      <protection locked="0"/>
    </xf>
    <xf numFmtId="3" fontId="22" fillId="2" borderId="31" xfId="0" quotePrefix="1" applyNumberFormat="1" applyFont="1" applyFill="1" applyBorder="1" applyAlignment="1" applyProtection="1">
      <alignment horizontal="distributed" vertical="center" wrapText="1"/>
      <protection locked="0"/>
    </xf>
    <xf numFmtId="3" fontId="22" fillId="2" borderId="32" xfId="0" applyNumberFormat="1" applyFont="1" applyFill="1" applyBorder="1" applyAlignment="1" applyProtection="1">
      <alignment horizontal="center" vertical="center" wrapText="1"/>
      <protection locked="0"/>
    </xf>
    <xf numFmtId="3" fontId="22" fillId="2" borderId="4" xfId="0" applyNumberFormat="1" applyFont="1" applyFill="1" applyBorder="1" applyAlignment="1" applyProtection="1">
      <alignment horizontal="distributed" vertical="center" wrapText="1"/>
      <protection locked="0"/>
    </xf>
    <xf numFmtId="3" fontId="22" fillId="2" borderId="10" xfId="0" applyNumberFormat="1" applyFont="1" applyFill="1" applyBorder="1" applyAlignment="1" applyProtection="1">
      <alignment horizontal="distributed" vertical="center" wrapText="1"/>
      <protection locked="0"/>
    </xf>
    <xf numFmtId="3" fontId="22" fillId="2" borderId="24" xfId="0" applyNumberFormat="1" applyFont="1" applyFill="1" applyBorder="1" applyAlignment="1" applyProtection="1">
      <alignment horizontal="distributed" vertical="center" wrapText="1"/>
      <protection locked="0"/>
    </xf>
    <xf numFmtId="3" fontId="51" fillId="2" borderId="32" xfId="0" applyNumberFormat="1" applyFont="1" applyFill="1" applyBorder="1" applyAlignment="1" applyProtection="1">
      <alignment horizontal="distributed" vertical="center" wrapText="1"/>
      <protection locked="0"/>
    </xf>
    <xf numFmtId="182" fontId="57" fillId="0" borderId="9" xfId="0" applyNumberFormat="1" applyFont="1" applyFill="1" applyBorder="1" applyAlignment="1" applyProtection="1">
      <alignment horizontal="distributed" vertical="center"/>
      <protection locked="0"/>
    </xf>
    <xf numFmtId="0" fontId="22" fillId="0" borderId="3" xfId="0" applyNumberFormat="1" applyFont="1" applyFill="1" applyBorder="1" applyAlignment="1">
      <alignment horizontal="distributed" vertical="center"/>
    </xf>
    <xf numFmtId="0" fontId="22" fillId="0" borderId="31" xfId="0" applyNumberFormat="1" applyFont="1" applyFill="1" applyBorder="1" applyAlignment="1">
      <alignment horizontal="distributed" vertical="center"/>
    </xf>
    <xf numFmtId="0" fontId="22" fillId="0" borderId="4" xfId="0" applyNumberFormat="1" applyFont="1" applyFill="1" applyBorder="1" applyAlignment="1">
      <alignment horizontal="distributed" vertical="center"/>
    </xf>
    <xf numFmtId="0" fontId="22" fillId="0" borderId="24" xfId="0" applyNumberFormat="1" applyFont="1" applyFill="1" applyBorder="1" applyAlignment="1">
      <alignment horizontal="distributed" vertical="center"/>
    </xf>
    <xf numFmtId="0" fontId="22" fillId="0" borderId="2" xfId="0" applyNumberFormat="1" applyFont="1" applyFill="1" applyBorder="1" applyAlignment="1">
      <alignment horizontal="distributed" vertical="center" wrapText="1"/>
    </xf>
    <xf numFmtId="0" fontId="22" fillId="0" borderId="25" xfId="0" applyNumberFormat="1" applyFont="1" applyFill="1" applyBorder="1" applyAlignment="1">
      <alignment horizontal="distributed" vertical="center" wrapText="1"/>
    </xf>
    <xf numFmtId="0" fontId="22" fillId="0" borderId="73" xfId="0" applyNumberFormat="1" applyFont="1" applyFill="1" applyBorder="1" applyAlignment="1">
      <alignment horizontal="center" vertical="center" wrapText="1"/>
    </xf>
    <xf numFmtId="0" fontId="22" fillId="0" borderId="94" xfId="0" applyNumberFormat="1" applyFont="1" applyFill="1" applyBorder="1" applyAlignment="1">
      <alignment horizontal="center" vertical="center" wrapText="1"/>
    </xf>
    <xf numFmtId="0" fontId="22" fillId="0" borderId="84" xfId="0" applyNumberFormat="1" applyFont="1" applyFill="1" applyBorder="1" applyAlignment="1">
      <alignment horizontal="distributed" vertical="center"/>
    </xf>
    <xf numFmtId="0" fontId="22" fillId="0" borderId="89" xfId="0" applyNumberFormat="1" applyFont="1" applyFill="1" applyBorder="1" applyAlignment="1">
      <alignment horizontal="distributed" vertical="center"/>
    </xf>
    <xf numFmtId="0" fontId="22" fillId="0" borderId="72" xfId="0" applyNumberFormat="1" applyFont="1" applyFill="1" applyBorder="1" applyAlignment="1">
      <alignment horizontal="distributed" vertical="center" wrapText="1"/>
    </xf>
    <xf numFmtId="0" fontId="22" fillId="0" borderId="81" xfId="0" applyNumberFormat="1" applyFont="1" applyFill="1" applyBorder="1" applyAlignment="1">
      <alignment horizontal="distributed" vertical="center" wrapText="1"/>
    </xf>
    <xf numFmtId="0" fontId="22" fillId="0" borderId="2" xfId="0" applyNumberFormat="1" applyFont="1" applyFill="1" applyBorder="1" applyAlignment="1">
      <alignment horizontal="center" vertical="center"/>
    </xf>
    <xf numFmtId="0" fontId="22" fillId="0" borderId="8" xfId="0" applyNumberFormat="1" applyFont="1" applyFill="1" applyBorder="1" applyAlignment="1">
      <alignment horizontal="center" vertical="center"/>
    </xf>
    <xf numFmtId="0" fontId="22" fillId="0" borderId="25" xfId="0" applyNumberFormat="1" applyFont="1" applyFill="1" applyBorder="1" applyAlignment="1">
      <alignment horizontal="center" vertical="center"/>
    </xf>
    <xf numFmtId="0" fontId="22" fillId="0" borderId="7" xfId="0" applyNumberFormat="1" applyFont="1" applyFill="1" applyBorder="1" applyAlignment="1">
      <alignment horizontal="center" vertical="center"/>
    </xf>
    <xf numFmtId="0" fontId="22" fillId="0" borderId="0"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0" fontId="22" fillId="0" borderId="73" xfId="0" applyNumberFormat="1" applyFont="1" applyFill="1" applyBorder="1" applyAlignment="1">
      <alignment horizontal="center" vertical="center"/>
    </xf>
    <xf numFmtId="0" fontId="22" fillId="0" borderId="69" xfId="0" applyNumberFormat="1" applyFont="1" applyFill="1" applyBorder="1" applyAlignment="1">
      <alignment horizontal="center" vertical="center"/>
    </xf>
    <xf numFmtId="0" fontId="22" fillId="0" borderId="94" xfId="0" applyNumberFormat="1" applyFont="1" applyFill="1" applyBorder="1" applyAlignment="1">
      <alignment horizontal="center" vertical="center"/>
    </xf>
    <xf numFmtId="3" fontId="1" fillId="0" borderId="0" xfId="0" applyFont="1" applyBorder="1"/>
    <xf numFmtId="3" fontId="1" fillId="0" borderId="1" xfId="0" applyFont="1" applyBorder="1"/>
    <xf numFmtId="3" fontId="1" fillId="0" borderId="7" xfId="0" applyFont="1" applyBorder="1"/>
    <xf numFmtId="3" fontId="1" fillId="0" borderId="0" xfId="0" applyFont="1"/>
    <xf numFmtId="3" fontId="1" fillId="0" borderId="3" xfId="0" applyFont="1" applyBorder="1"/>
    <xf numFmtId="3" fontId="1" fillId="0" borderId="9" xfId="0" applyFont="1" applyBorder="1"/>
    <xf numFmtId="3" fontId="1" fillId="0" borderId="31" xfId="0" applyFont="1" applyBorder="1"/>
    <xf numFmtId="3" fontId="1" fillId="0" borderId="8" xfId="0" applyFont="1" applyBorder="1"/>
    <xf numFmtId="3" fontId="1" fillId="0" borderId="25" xfId="0" applyFont="1" applyBorder="1"/>
    <xf numFmtId="0" fontId="22" fillId="0" borderId="2" xfId="0" applyNumberFormat="1" applyFont="1" applyFill="1" applyBorder="1" applyAlignment="1">
      <alignment horizontal="center" vertical="center" wrapText="1"/>
    </xf>
    <xf numFmtId="3" fontId="1" fillId="0" borderId="73" xfId="0" applyFont="1" applyBorder="1"/>
    <xf numFmtId="3" fontId="1" fillId="0" borderId="69" xfId="0" applyFont="1" applyBorder="1"/>
    <xf numFmtId="3" fontId="1" fillId="0" borderId="94" xfId="0" applyFont="1" applyBorder="1"/>
    <xf numFmtId="0" fontId="22" fillId="0" borderId="71" xfId="0" applyNumberFormat="1" applyFont="1" applyFill="1" applyBorder="1" applyAlignment="1">
      <alignment horizontal="center" vertical="center"/>
    </xf>
    <xf numFmtId="3" fontId="1" fillId="0" borderId="68" xfId="0" applyFont="1" applyBorder="1"/>
    <xf numFmtId="3" fontId="1" fillId="0" borderId="75" xfId="0" applyFont="1" applyBorder="1"/>
    <xf numFmtId="3" fontId="54" fillId="0" borderId="0" xfId="0" applyNumberFormat="1" applyFont="1" applyFill="1" applyAlignment="1" applyProtection="1">
      <alignment horizontal="center"/>
      <protection locked="0"/>
    </xf>
    <xf numFmtId="3" fontId="62" fillId="0" borderId="0" xfId="0" applyNumberFormat="1" applyFont="1" applyFill="1" applyAlignment="1" applyProtection="1">
      <alignment horizontal="center"/>
      <protection locked="0"/>
    </xf>
    <xf numFmtId="182" fontId="10" fillId="0" borderId="30" xfId="7" applyNumberFormat="1" applyFont="1" applyFill="1" applyBorder="1" applyAlignment="1">
      <alignment horizontal="distributed" vertical="center"/>
    </xf>
    <xf numFmtId="182" fontId="10" fillId="0" borderId="37" xfId="2" applyNumberFormat="1" applyFont="1" applyFill="1" applyBorder="1" applyAlignment="1">
      <alignment horizontal="distributed" vertical="center"/>
    </xf>
    <xf numFmtId="182" fontId="10" fillId="0" borderId="7" xfId="2" applyNumberFormat="1" applyFont="1" applyFill="1" applyBorder="1" applyAlignment="1">
      <alignment horizontal="distributed" vertical="center"/>
    </xf>
    <xf numFmtId="182" fontId="10" fillId="0" borderId="52" xfId="2" applyNumberFormat="1" applyFont="1" applyFill="1" applyBorder="1" applyAlignment="1">
      <alignment horizontal="distributed" vertical="center"/>
    </xf>
    <xf numFmtId="182" fontId="10" fillId="0" borderId="22" xfId="2" applyNumberFormat="1" applyFont="1" applyFill="1" applyBorder="1" applyAlignment="1">
      <alignment horizontal="distributed" vertical="center"/>
    </xf>
    <xf numFmtId="182" fontId="10" fillId="0" borderId="53" xfId="2" applyNumberFormat="1" applyFont="1" applyFill="1" applyBorder="1" applyAlignment="1">
      <alignment horizontal="distributed" vertical="center"/>
    </xf>
    <xf numFmtId="182" fontId="111" fillId="0" borderId="0" xfId="3" applyNumberFormat="1" applyFont="1" applyFill="1" applyAlignment="1">
      <alignment vertical="center"/>
    </xf>
    <xf numFmtId="49" fontId="112" fillId="0" borderId="0" xfId="3" quotePrefix="1" applyNumberFormat="1" applyFont="1" applyFill="1" applyAlignment="1">
      <alignment horizontal="right" vertical="center"/>
    </xf>
    <xf numFmtId="49" fontId="112" fillId="0" borderId="4" xfId="3" applyNumberFormat="1" applyFont="1" applyFill="1" applyBorder="1" applyAlignment="1">
      <alignment horizontal="distributed" vertical="center" justifyLastLine="1"/>
    </xf>
    <xf numFmtId="49" fontId="112" fillId="0" borderId="10" xfId="3" applyNumberFormat="1" applyFont="1" applyFill="1" applyBorder="1" applyAlignment="1">
      <alignment horizontal="distributed" vertical="center" justifyLastLine="1"/>
    </xf>
    <xf numFmtId="49" fontId="112" fillId="0" borderId="24" xfId="3" applyNumberFormat="1" applyFont="1" applyFill="1" applyBorder="1" applyAlignment="1">
      <alignment horizontal="distributed" vertical="center" justifyLastLine="1"/>
    </xf>
    <xf numFmtId="49" fontId="112" fillId="0" borderId="7" xfId="3" applyNumberFormat="1" applyFont="1" applyFill="1" applyBorder="1" applyAlignment="1">
      <alignment vertical="center" justifyLastLine="1"/>
    </xf>
    <xf numFmtId="182" fontId="22" fillId="0" borderId="0" xfId="0" applyNumberFormat="1" applyFont="1" applyFill="1" applyAlignment="1">
      <alignment vertical="center"/>
    </xf>
    <xf numFmtId="182" fontId="112" fillId="0" borderId="0" xfId="2" applyNumberFormat="1" applyFont="1" applyFill="1" applyBorder="1" applyAlignment="1">
      <alignment horizontal="center" vertical="center"/>
    </xf>
    <xf numFmtId="182" fontId="112" fillId="0" borderId="32" xfId="3" applyNumberFormat="1" applyFont="1" applyFill="1" applyBorder="1" applyAlignment="1">
      <alignment horizontal="distributed" vertical="center" justifyLastLine="1"/>
    </xf>
    <xf numFmtId="182" fontId="26" fillId="0" borderId="0" xfId="2" applyNumberFormat="1" applyFont="1" applyFill="1" applyAlignment="1">
      <alignment vertical="center"/>
    </xf>
    <xf numFmtId="49" fontId="22" fillId="0" borderId="0" xfId="0" applyNumberFormat="1" applyFont="1" applyFill="1" applyAlignment="1">
      <alignment vertical="center"/>
    </xf>
    <xf numFmtId="182" fontId="22" fillId="0" borderId="0" xfId="3" applyNumberFormat="1" applyFont="1" applyFill="1" applyAlignment="1">
      <alignment horizontal="distributed" vertical="center" justifyLastLine="1"/>
    </xf>
    <xf numFmtId="49" fontId="56" fillId="0" borderId="0" xfId="3" applyNumberFormat="1" applyFont="1" applyFill="1" applyAlignment="1">
      <alignment horizontal="left" vertical="center"/>
    </xf>
    <xf numFmtId="49" fontId="50" fillId="0" borderId="0" xfId="3" applyNumberFormat="1" applyFont="1" applyFill="1" applyAlignment="1">
      <alignment horizontal="left" vertical="center"/>
    </xf>
    <xf numFmtId="182" fontId="50" fillId="0" borderId="0" xfId="1" applyNumberFormat="1" applyFont="1" applyFill="1" applyAlignment="1">
      <alignment horizontal="left" vertical="center"/>
    </xf>
    <xf numFmtId="49" fontId="22" fillId="0" borderId="0" xfId="3" applyNumberFormat="1" applyFont="1" applyFill="1" applyAlignment="1">
      <alignment horizontal="center" vertical="center"/>
    </xf>
    <xf numFmtId="49" fontId="22" fillId="0" borderId="0" xfId="0" applyNumberFormat="1" applyFont="1" applyFill="1" applyBorder="1" applyAlignment="1">
      <alignment vertical="center"/>
    </xf>
    <xf numFmtId="182" fontId="22" fillId="0" borderId="0" xfId="0" applyNumberFormat="1" applyFont="1" applyFill="1" applyBorder="1" applyAlignment="1">
      <alignment vertical="center"/>
    </xf>
    <xf numFmtId="49" fontId="35" fillId="0" borderId="2" xfId="3" applyNumberFormat="1" applyFont="1" applyFill="1" applyBorder="1" applyAlignment="1">
      <alignment horizontal="center" vertical="center"/>
    </xf>
    <xf numFmtId="49" fontId="35" fillId="0" borderId="8" xfId="1" applyNumberFormat="1" applyFont="1" applyFill="1" applyBorder="1" applyAlignment="1">
      <alignment vertical="center"/>
    </xf>
    <xf numFmtId="49" fontId="26" fillId="0" borderId="25" xfId="0" applyNumberFormat="1" applyFont="1" applyFill="1" applyBorder="1" applyAlignment="1">
      <alignment horizontal="right" vertical="center"/>
    </xf>
    <xf numFmtId="3" fontId="50" fillId="0" borderId="5" xfId="0" applyFont="1" applyFill="1" applyBorder="1" applyAlignment="1">
      <alignment horizontal="center" vertical="center" justifyLastLine="1"/>
    </xf>
    <xf numFmtId="3" fontId="50" fillId="0" borderId="2" xfId="0" applyFont="1" applyFill="1" applyBorder="1" applyAlignment="1">
      <alignment horizontal="center" vertical="center" justifyLastLine="1"/>
    </xf>
    <xf numFmtId="182" fontId="50" fillId="0" borderId="5" xfId="0" applyNumberFormat="1" applyFont="1" applyFill="1" applyBorder="1" applyAlignment="1">
      <alignment horizontal="center" vertical="center" justifyLastLine="1"/>
    </xf>
    <xf numFmtId="182" fontId="22" fillId="0" borderId="0" xfId="0" applyNumberFormat="1" applyFont="1" applyFill="1" applyAlignment="1">
      <alignment horizontal="center" vertical="center"/>
    </xf>
    <xf numFmtId="49" fontId="26" fillId="0" borderId="3" xfId="3" applyNumberFormat="1" applyFont="1" applyFill="1" applyBorder="1" applyAlignment="1">
      <alignment horizontal="left" vertical="center"/>
    </xf>
    <xf numFmtId="49" fontId="35" fillId="0" borderId="9" xfId="0" applyNumberFormat="1" applyFont="1" applyFill="1" applyBorder="1" applyAlignment="1">
      <alignment vertical="center"/>
    </xf>
    <xf numFmtId="49" fontId="50" fillId="0" borderId="31" xfId="2" applyNumberFormat="1" applyFont="1" applyFill="1" applyBorder="1" applyAlignment="1">
      <alignment horizontal="right" vertical="center"/>
    </xf>
    <xf numFmtId="3" fontId="50" fillId="0" borderId="14" xfId="0" applyFont="1" applyFill="1" applyBorder="1" applyAlignment="1">
      <alignment horizontal="center" vertical="center" justifyLastLine="1"/>
    </xf>
    <xf numFmtId="3" fontId="35" fillId="0" borderId="14" xfId="0" applyFont="1" applyFill="1" applyBorder="1" applyAlignment="1">
      <alignment horizontal="center" vertical="center" justifyLastLine="1"/>
    </xf>
    <xf numFmtId="3" fontId="50" fillId="0" borderId="3" xfId="0" applyFont="1" applyFill="1" applyBorder="1" applyAlignment="1">
      <alignment horizontal="center" vertical="center" justifyLastLine="1"/>
    </xf>
    <xf numFmtId="182" fontId="113" fillId="0" borderId="14" xfId="0" applyNumberFormat="1" applyFont="1" applyFill="1" applyBorder="1" applyAlignment="1" applyProtection="1">
      <alignment horizontal="center" vertical="center" justifyLastLine="1"/>
      <protection locked="0"/>
    </xf>
    <xf numFmtId="49" fontId="22" fillId="0" borderId="7" xfId="0" applyNumberFormat="1" applyFont="1" applyFill="1" applyBorder="1" applyAlignment="1">
      <alignment horizontal="center" vertical="center"/>
    </xf>
    <xf numFmtId="49" fontId="22" fillId="0" borderId="10" xfId="0" applyNumberFormat="1" applyFont="1" applyFill="1" applyBorder="1" applyAlignment="1">
      <alignment horizontal="distributed" vertical="center"/>
    </xf>
    <xf numFmtId="49" fontId="52" fillId="0" borderId="24" xfId="0" applyNumberFormat="1" applyFont="1" applyFill="1" applyBorder="1" applyAlignment="1" applyProtection="1">
      <alignment horizontal="distributed" vertical="center"/>
      <protection locked="0"/>
    </xf>
    <xf numFmtId="182" fontId="26" fillId="0" borderId="32" xfId="1" applyNumberFormat="1" applyFont="1" applyFill="1" applyBorder="1" applyAlignment="1" applyProtection="1">
      <alignment vertical="center"/>
      <protection locked="0"/>
    </xf>
    <xf numFmtId="182" fontId="26" fillId="0" borderId="4" xfId="0" applyNumberFormat="1" applyFont="1" applyFill="1" applyBorder="1" applyAlignment="1" applyProtection="1">
      <alignment vertical="center"/>
      <protection locked="0"/>
    </xf>
    <xf numFmtId="182" fontId="26" fillId="0" borderId="32" xfId="0" applyNumberFormat="1" applyFont="1" applyFill="1" applyBorder="1" applyAlignment="1">
      <alignment vertical="center"/>
    </xf>
    <xf numFmtId="49" fontId="22" fillId="0" borderId="2" xfId="0" applyNumberFormat="1" applyFont="1" applyFill="1" applyBorder="1" applyAlignment="1">
      <alignment horizontal="center" vertical="center"/>
    </xf>
    <xf numFmtId="49" fontId="22" fillId="0" borderId="39" xfId="3" applyNumberFormat="1" applyFont="1" applyFill="1" applyBorder="1" applyAlignment="1">
      <alignment horizontal="distributed" vertical="center"/>
    </xf>
    <xf numFmtId="49" fontId="22" fillId="0" borderId="48" xfId="3" applyNumberFormat="1" applyFont="1" applyFill="1" applyBorder="1" applyAlignment="1">
      <alignment horizontal="distributed" vertical="center"/>
    </xf>
    <xf numFmtId="49" fontId="22" fillId="0" borderId="6" xfId="0" applyNumberFormat="1" applyFont="1" applyFill="1" applyBorder="1" applyAlignment="1">
      <alignment horizontal="center" vertical="center"/>
    </xf>
    <xf numFmtId="49" fontId="22" fillId="0" borderId="37" xfId="3" applyNumberFormat="1" applyFont="1" applyFill="1" applyBorder="1" applyAlignment="1">
      <alignment horizontal="center" vertical="center"/>
    </xf>
    <xf numFmtId="49" fontId="22" fillId="0" borderId="29" xfId="0" applyNumberFormat="1" applyFont="1" applyFill="1" applyBorder="1" applyAlignment="1">
      <alignment horizontal="distributed" vertical="center"/>
    </xf>
    <xf numFmtId="49" fontId="22" fillId="0" borderId="42" xfId="3" applyNumberFormat="1" applyFont="1" applyFill="1" applyBorder="1" applyAlignment="1">
      <alignment horizontal="distributed" vertical="center"/>
    </xf>
    <xf numFmtId="49" fontId="22" fillId="0" borderId="29" xfId="0" applyNumberFormat="1" applyFont="1" applyFill="1" applyBorder="1" applyAlignment="1">
      <alignment horizontal="distributed" vertical="center"/>
    </xf>
    <xf numFmtId="49" fontId="22" fillId="0" borderId="42" xfId="3" applyNumberFormat="1" applyFont="1" applyFill="1" applyBorder="1" applyAlignment="1">
      <alignment horizontal="right" vertical="center"/>
    </xf>
    <xf numFmtId="49" fontId="22" fillId="0" borderId="29" xfId="3" applyNumberFormat="1" applyFont="1" applyFill="1" applyBorder="1" applyAlignment="1">
      <alignment horizontal="distributed" vertical="center" shrinkToFit="1"/>
    </xf>
    <xf numFmtId="49" fontId="22" fillId="0" borderId="42" xfId="3" applyNumberFormat="1" applyFont="1" applyFill="1" applyBorder="1" applyAlignment="1">
      <alignment horizontal="right" vertical="center" shrinkToFit="1"/>
    </xf>
    <xf numFmtId="49" fontId="22" fillId="0" borderId="30" xfId="0" applyNumberFormat="1" applyFont="1" applyFill="1" applyBorder="1" applyAlignment="1">
      <alignment horizontal="distributed" vertical="center"/>
    </xf>
    <xf numFmtId="49" fontId="22" fillId="0" borderId="27" xfId="3" applyNumberFormat="1" applyFont="1" applyFill="1" applyBorder="1" applyAlignment="1">
      <alignment horizontal="distributed" vertical="center"/>
    </xf>
    <xf numFmtId="49" fontId="22" fillId="0" borderId="4" xfId="0" quotePrefix="1" applyNumberFormat="1" applyFont="1" applyFill="1" applyBorder="1" applyAlignment="1">
      <alignment horizontal="center" vertical="center"/>
    </xf>
    <xf numFmtId="49" fontId="22" fillId="0" borderId="24" xfId="0" applyNumberFormat="1" applyFont="1" applyFill="1" applyBorder="1" applyAlignment="1">
      <alignment horizontal="distributed" vertical="center"/>
    </xf>
    <xf numFmtId="49" fontId="22" fillId="0" borderId="2" xfId="0" quotePrefix="1" applyNumberFormat="1" applyFont="1" applyFill="1" applyBorder="1" applyAlignment="1">
      <alignment horizontal="center" vertical="center"/>
    </xf>
    <xf numFmtId="49" fontId="22" fillId="0" borderId="5" xfId="3" applyNumberFormat="1" applyFont="1" applyFill="1" applyBorder="1" applyAlignment="1">
      <alignment horizontal="center" vertical="distributed" textRotation="255" justifyLastLine="1"/>
    </xf>
    <xf numFmtId="49" fontId="22" fillId="0" borderId="6" xfId="3" applyNumberFormat="1" applyFont="1" applyFill="1" applyBorder="1" applyAlignment="1">
      <alignment horizontal="center" vertical="distributed" textRotation="255" justifyLastLine="1"/>
    </xf>
    <xf numFmtId="3" fontId="20" fillId="2" borderId="29" xfId="0" applyNumberFormat="1" applyFont="1" applyFill="1" applyBorder="1" applyAlignment="1" applyProtection="1">
      <alignment horizontal="distributed" vertical="center"/>
      <protection locked="0"/>
    </xf>
    <xf numFmtId="49" fontId="22" fillId="0" borderId="14" xfId="3" applyNumberFormat="1" applyFont="1" applyFill="1" applyBorder="1" applyAlignment="1">
      <alignment horizontal="center" vertical="distributed" textRotation="255" justifyLastLine="1"/>
    </xf>
    <xf numFmtId="49" fontId="22" fillId="0" borderId="35" xfId="3" applyNumberFormat="1" applyFont="1" applyFill="1" applyBorder="1" applyAlignment="1">
      <alignment horizontal="center" vertical="center"/>
    </xf>
    <xf numFmtId="49" fontId="22" fillId="0" borderId="23" xfId="0" applyNumberFormat="1" applyFont="1" applyFill="1" applyBorder="1" applyAlignment="1">
      <alignment horizontal="distributed" vertical="center"/>
    </xf>
    <xf numFmtId="49" fontId="22" fillId="0" borderId="41" xfId="3" applyNumberFormat="1" applyFont="1" applyFill="1" applyBorder="1" applyAlignment="1">
      <alignment horizontal="distributed" vertical="center"/>
    </xf>
    <xf numFmtId="49" fontId="22" fillId="0" borderId="4" xfId="0" applyNumberFormat="1" applyFont="1" applyFill="1" applyBorder="1" applyAlignment="1">
      <alignment horizontal="center" vertical="center"/>
    </xf>
    <xf numFmtId="49" fontId="53" fillId="0" borderId="10" xfId="3" applyNumberFormat="1" applyFont="1" applyFill="1" applyBorder="1" applyAlignment="1">
      <alignment horizontal="distributed" vertical="center" shrinkToFit="1"/>
    </xf>
    <xf numFmtId="49" fontId="53" fillId="0" borderId="24" xfId="3" applyNumberFormat="1" applyFont="1" applyFill="1" applyBorder="1" applyAlignment="1">
      <alignment horizontal="distributed" vertical="center" shrinkToFit="1"/>
    </xf>
    <xf numFmtId="49" fontId="22" fillId="0" borderId="8" xfId="0" applyNumberFormat="1" applyFont="1" applyFill="1" applyBorder="1" applyAlignment="1">
      <alignment horizontal="distributed" vertical="center"/>
    </xf>
    <xf numFmtId="49" fontId="22" fillId="0" borderId="25" xfId="0" applyNumberFormat="1" applyFont="1" applyFill="1" applyBorder="1" applyAlignment="1">
      <alignment horizontal="distributed" vertical="center"/>
    </xf>
    <xf numFmtId="49" fontId="51" fillId="0" borderId="10" xfId="3" applyNumberFormat="1" applyFont="1" applyFill="1" applyBorder="1" applyAlignment="1">
      <alignment horizontal="distributed" vertical="center" shrinkToFit="1"/>
    </xf>
    <xf numFmtId="49" fontId="51" fillId="0" borderId="24" xfId="3" applyNumberFormat="1" applyFont="1" applyFill="1" applyBorder="1" applyAlignment="1">
      <alignment horizontal="distributed" vertical="center" shrinkToFit="1"/>
    </xf>
    <xf numFmtId="49" fontId="22" fillId="0" borderId="3" xfId="0" applyNumberFormat="1" applyFont="1" applyFill="1" applyBorder="1" applyAlignment="1">
      <alignment horizontal="center" vertical="center"/>
    </xf>
    <xf numFmtId="49" fontId="53" fillId="0" borderId="10" xfId="3" applyNumberFormat="1" applyFont="1" applyFill="1" applyBorder="1" applyAlignment="1" applyProtection="1">
      <alignment horizontal="distributed" vertical="center" shrinkToFit="1"/>
      <protection locked="0"/>
    </xf>
    <xf numFmtId="49" fontId="53" fillId="0" borderId="24" xfId="3" applyNumberFormat="1" applyFont="1" applyFill="1" applyBorder="1" applyAlignment="1" applyProtection="1">
      <alignment horizontal="distributed" vertical="center" shrinkToFit="1"/>
      <protection locked="0"/>
    </xf>
    <xf numFmtId="49" fontId="22" fillId="0" borderId="10" xfId="0" applyNumberFormat="1" applyFont="1" applyFill="1" applyBorder="1" applyAlignment="1" applyProtection="1">
      <alignment horizontal="distributed" vertical="center"/>
      <protection locked="0"/>
    </xf>
    <xf numFmtId="49" fontId="22" fillId="0" borderId="24" xfId="0" applyNumberFormat="1" applyFont="1" applyFill="1" applyBorder="1" applyAlignment="1" applyProtection="1">
      <alignment horizontal="distributed" vertical="center"/>
      <protection locked="0"/>
    </xf>
    <xf numFmtId="49" fontId="51" fillId="0" borderId="10" xfId="3" applyNumberFormat="1" applyFont="1" applyFill="1" applyBorder="1" applyAlignment="1" applyProtection="1">
      <alignment horizontal="distributed" vertical="center" shrinkToFit="1"/>
      <protection locked="0"/>
    </xf>
    <xf numFmtId="49" fontId="51" fillId="0" borderId="24" xfId="3" applyNumberFormat="1" applyFont="1" applyFill="1" applyBorder="1" applyAlignment="1" applyProtection="1">
      <alignment horizontal="distributed" vertical="center" shrinkToFit="1"/>
      <protection locked="0"/>
    </xf>
    <xf numFmtId="49" fontId="22" fillId="0" borderId="39" xfId="1" applyNumberFormat="1" applyFont="1" applyFill="1" applyBorder="1" applyAlignment="1" applyProtection="1">
      <alignment horizontal="distributed" vertical="center"/>
      <protection locked="0"/>
    </xf>
    <xf numFmtId="49" fontId="22" fillId="0" borderId="48" xfId="3" applyNumberFormat="1" applyFont="1" applyFill="1" applyBorder="1" applyAlignment="1" applyProtection="1">
      <alignment horizontal="distributed" vertical="center"/>
      <protection locked="0"/>
    </xf>
    <xf numFmtId="49" fontId="22" fillId="0" borderId="10" xfId="3" applyNumberFormat="1" applyFont="1" applyFill="1" applyBorder="1" applyAlignment="1">
      <alignment horizontal="distributed" vertical="center" shrinkToFit="1"/>
    </xf>
    <xf numFmtId="49" fontId="22" fillId="0" borderId="24" xfId="3" applyNumberFormat="1" applyFont="1" applyFill="1" applyBorder="1" applyAlignment="1">
      <alignment horizontal="distributed" vertical="center" shrinkToFit="1"/>
    </xf>
    <xf numFmtId="182" fontId="85" fillId="0" borderId="0" xfId="0" applyNumberFormat="1" applyFont="1" applyFill="1" applyAlignment="1">
      <alignment vertical="center"/>
    </xf>
    <xf numFmtId="49" fontId="77" fillId="0" borderId="7" xfId="0" applyNumberFormat="1" applyFont="1" applyFill="1" applyBorder="1" applyAlignment="1">
      <alignment horizontal="center" vertical="center"/>
    </xf>
    <xf numFmtId="49" fontId="77" fillId="0" borderId="2" xfId="0" applyNumberFormat="1" applyFont="1" applyFill="1" applyBorder="1" applyAlignment="1">
      <alignment horizontal="center" vertical="center"/>
    </xf>
    <xf numFmtId="49" fontId="77" fillId="0" borderId="23" xfId="0" applyNumberFormat="1" applyFont="1" applyFill="1" applyBorder="1" applyAlignment="1">
      <alignment horizontal="distributed" vertical="center"/>
    </xf>
    <xf numFmtId="3" fontId="77" fillId="0" borderId="23" xfId="0" applyFont="1" applyBorder="1" applyAlignment="1">
      <alignment horizontal="distributed" vertical="center"/>
    </xf>
    <xf numFmtId="3" fontId="77" fillId="0" borderId="41" xfId="0" applyFont="1" applyBorder="1" applyAlignment="1">
      <alignment vertical="center"/>
    </xf>
    <xf numFmtId="49" fontId="77" fillId="0" borderId="4" xfId="0" applyNumberFormat="1" applyFont="1" applyFill="1" applyBorder="1" applyAlignment="1">
      <alignment horizontal="center" vertical="center"/>
    </xf>
    <xf numFmtId="3" fontId="77" fillId="0" borderId="10" xfId="0" applyFont="1" applyBorder="1" applyAlignment="1">
      <alignment horizontal="distributed" vertical="center"/>
    </xf>
    <xf numFmtId="49" fontId="77" fillId="0" borderId="24" xfId="3" applyNumberFormat="1" applyFont="1" applyFill="1" applyBorder="1" applyAlignment="1">
      <alignment horizontal="center" vertical="center"/>
    </xf>
    <xf numFmtId="3" fontId="77" fillId="0" borderId="10" xfId="0" applyFont="1" applyBorder="1" applyAlignment="1">
      <alignment vertical="center"/>
    </xf>
    <xf numFmtId="3" fontId="77" fillId="0" borderId="24" xfId="0" applyFont="1" applyBorder="1" applyAlignment="1">
      <alignment vertical="center"/>
    </xf>
    <xf numFmtId="49" fontId="77" fillId="0" borderId="3" xfId="0" applyNumberFormat="1" applyFont="1" applyFill="1" applyBorder="1" applyAlignment="1">
      <alignment horizontal="center" vertical="center"/>
    </xf>
    <xf numFmtId="49" fontId="77" fillId="0" borderId="1" xfId="3" applyNumberFormat="1" applyFont="1" applyFill="1" applyBorder="1" applyAlignment="1">
      <alignment horizontal="right" vertical="center"/>
    </xf>
    <xf numFmtId="182" fontId="26" fillId="0" borderId="5" xfId="1" applyNumberFormat="1" applyFont="1" applyFill="1" applyBorder="1" applyAlignment="1" applyProtection="1">
      <alignment vertical="center"/>
      <protection locked="0"/>
    </xf>
    <xf numFmtId="182" fontId="26" fillId="0" borderId="2" xfId="0" applyNumberFormat="1" applyFont="1" applyFill="1" applyBorder="1" applyAlignment="1" applyProtection="1">
      <alignment vertical="center"/>
      <protection locked="0"/>
    </xf>
    <xf numFmtId="182" fontId="26" fillId="0" borderId="5" xfId="0" applyNumberFormat="1" applyFont="1" applyFill="1" applyBorder="1" applyAlignment="1">
      <alignment vertical="center"/>
    </xf>
    <xf numFmtId="49" fontId="22" fillId="0" borderId="9" xfId="3" applyNumberFormat="1" applyFont="1" applyFill="1" applyBorder="1" applyAlignment="1">
      <alignment horizontal="distributed" vertical="center"/>
    </xf>
    <xf numFmtId="49" fontId="22" fillId="0" borderId="31" xfId="3" applyNumberFormat="1" applyFont="1" applyFill="1" applyBorder="1" applyAlignment="1">
      <alignment horizontal="distributed" vertical="center"/>
    </xf>
    <xf numFmtId="182" fontId="26" fillId="0" borderId="14" xfId="0" applyNumberFormat="1" applyFont="1" applyFill="1" applyBorder="1" applyAlignment="1">
      <alignment vertical="center"/>
    </xf>
    <xf numFmtId="182" fontId="26" fillId="0" borderId="3" xfId="0" applyNumberFormat="1" applyFont="1" applyFill="1" applyBorder="1" applyAlignment="1">
      <alignment vertical="center"/>
    </xf>
    <xf numFmtId="182" fontId="26" fillId="0" borderId="4" xfId="2" applyNumberFormat="1" applyFont="1" applyFill="1" applyBorder="1" applyAlignment="1">
      <alignment vertical="center"/>
    </xf>
    <xf numFmtId="49" fontId="22" fillId="0" borderId="14" xfId="0" applyNumberFormat="1" applyFont="1" applyFill="1" applyBorder="1" applyAlignment="1">
      <alignment horizontal="center" vertical="center"/>
    </xf>
    <xf numFmtId="49" fontId="22" fillId="0" borderId="30" xfId="3" applyNumberFormat="1" applyFont="1" applyFill="1" applyBorder="1" applyAlignment="1">
      <alignment horizontal="center" vertical="center"/>
    </xf>
    <xf numFmtId="49" fontId="22" fillId="0" borderId="28" xfId="0" applyNumberFormat="1" applyFont="1" applyFill="1" applyBorder="1" applyAlignment="1">
      <alignment horizontal="distributed" vertical="center"/>
    </xf>
    <xf numFmtId="49" fontId="22" fillId="0" borderId="31" xfId="3" applyNumberFormat="1" applyFont="1" applyFill="1" applyBorder="1" applyAlignment="1">
      <alignment horizontal="right" vertical="center"/>
    </xf>
    <xf numFmtId="49" fontId="22" fillId="0" borderId="5" xfId="0" applyNumberFormat="1" applyFont="1" applyFill="1" applyBorder="1" applyAlignment="1">
      <alignment horizontal="center" vertical="center"/>
    </xf>
    <xf numFmtId="49" fontId="22" fillId="0" borderId="3" xfId="0" applyNumberFormat="1" applyFont="1" applyFill="1" applyBorder="1" applyAlignment="1">
      <alignment horizontal="distributed" vertical="center"/>
    </xf>
    <xf numFmtId="49" fontId="22" fillId="0" borderId="4" xfId="0" applyNumberFormat="1" applyFont="1" applyFill="1" applyBorder="1" applyAlignment="1">
      <alignment horizontal="distributed" vertical="center"/>
    </xf>
    <xf numFmtId="49" fontId="22" fillId="0" borderId="24" xfId="3" applyNumberFormat="1" applyFont="1" applyFill="1" applyBorder="1" applyAlignment="1">
      <alignment horizontal="right" vertical="center"/>
    </xf>
    <xf numFmtId="182" fontId="22" fillId="0" borderId="10" xfId="0" applyNumberFormat="1" applyFont="1" applyFill="1" applyBorder="1" applyAlignment="1">
      <alignment horizontal="distributed" vertical="center"/>
    </xf>
    <xf numFmtId="182" fontId="22" fillId="0" borderId="24" xfId="0" applyNumberFormat="1" applyFont="1" applyFill="1" applyBorder="1" applyAlignment="1">
      <alignment horizontal="right" vertical="center"/>
    </xf>
    <xf numFmtId="49" fontId="22" fillId="0" borderId="33" xfId="0" applyNumberFormat="1" applyFont="1" applyFill="1" applyBorder="1" applyAlignment="1">
      <alignment horizontal="distributed" vertical="center"/>
    </xf>
    <xf numFmtId="49" fontId="52" fillId="0" borderId="48" xfId="0" applyNumberFormat="1" applyFont="1" applyFill="1" applyBorder="1" applyAlignment="1" applyProtection="1">
      <alignment vertical="center"/>
      <protection locked="0"/>
    </xf>
    <xf numFmtId="49" fontId="22" fillId="0" borderId="35" xfId="0" applyNumberFormat="1" applyFont="1" applyFill="1" applyBorder="1" applyAlignment="1">
      <alignment horizontal="distributed" vertical="center"/>
    </xf>
    <xf numFmtId="49" fontId="22" fillId="0" borderId="41" xfId="0" applyNumberFormat="1" applyFont="1" applyFill="1" applyBorder="1" applyAlignment="1" applyProtection="1">
      <alignment horizontal="right" vertical="center"/>
      <protection locked="0"/>
    </xf>
    <xf numFmtId="182" fontId="22" fillId="0" borderId="0" xfId="3" applyNumberFormat="1" applyFont="1" applyFill="1" applyBorder="1" applyAlignment="1">
      <alignment horizontal="distributed" vertical="center" justifyLastLine="1"/>
    </xf>
    <xf numFmtId="182" fontId="22" fillId="0" borderId="14" xfId="0" applyNumberFormat="1" applyFont="1" applyFill="1" applyBorder="1" applyAlignment="1">
      <alignment horizontal="distributed" vertical="center"/>
    </xf>
    <xf numFmtId="3" fontId="22" fillId="0" borderId="2" xfId="0" quotePrefix="1" applyNumberFormat="1" applyFont="1" applyFill="1" applyBorder="1" applyAlignment="1" applyProtection="1">
      <alignment horizontal="distributed" vertical="center" wrapText="1"/>
      <protection locked="0"/>
    </xf>
    <xf numFmtId="3" fontId="22" fillId="0" borderId="25" xfId="0" quotePrefix="1" applyNumberFormat="1" applyFont="1" applyFill="1" applyBorder="1" applyAlignment="1" applyProtection="1">
      <alignment horizontal="distributed" vertical="center" wrapText="1"/>
      <protection locked="0"/>
    </xf>
    <xf numFmtId="3" fontId="22" fillId="0" borderId="7" xfId="0" quotePrefix="1" applyNumberFormat="1" applyFont="1" applyFill="1" applyBorder="1" applyAlignment="1" applyProtection="1">
      <alignment horizontal="distributed" vertical="center" wrapText="1"/>
      <protection locked="0"/>
    </xf>
    <xf numFmtId="3" fontId="22" fillId="0" borderId="1" xfId="0" quotePrefix="1" applyNumberFormat="1" applyFont="1" applyFill="1" applyBorder="1" applyAlignment="1" applyProtection="1">
      <alignment horizontal="distributed" vertical="center" wrapText="1"/>
      <protection locked="0"/>
    </xf>
    <xf numFmtId="3" fontId="22" fillId="0" borderId="5" xfId="0" applyNumberFormat="1" applyFont="1" applyFill="1" applyBorder="1" applyAlignment="1" applyProtection="1">
      <alignment horizontal="center" vertical="center" wrapText="1"/>
      <protection locked="0"/>
    </xf>
    <xf numFmtId="3" fontId="22" fillId="0" borderId="14" xfId="0" applyNumberFormat="1" applyFont="1" applyFill="1" applyBorder="1" applyAlignment="1" applyProtection="1">
      <alignment horizontal="center" vertical="center" wrapText="1"/>
      <protection locked="0"/>
    </xf>
    <xf numFmtId="182" fontId="22" fillId="0" borderId="4" xfId="0" applyNumberFormat="1" applyFont="1" applyFill="1" applyBorder="1" applyAlignment="1">
      <alignment horizontal="center" vertical="center"/>
    </xf>
    <xf numFmtId="3" fontId="22" fillId="0" borderId="3" xfId="0" quotePrefix="1" applyNumberFormat="1" applyFont="1" applyFill="1" applyBorder="1" applyAlignment="1" applyProtection="1">
      <alignment horizontal="distributed" vertical="center" wrapText="1"/>
      <protection locked="0"/>
    </xf>
    <xf numFmtId="3" fontId="22" fillId="0" borderId="31" xfId="0" quotePrefix="1" applyNumberFormat="1" applyFont="1" applyFill="1" applyBorder="1" applyAlignment="1" applyProtection="1">
      <alignment horizontal="distributed" vertical="center" wrapText="1"/>
      <protection locked="0"/>
    </xf>
    <xf numFmtId="3" fontId="22" fillId="0" borderId="32" xfId="0" applyNumberFormat="1" applyFont="1" applyFill="1" applyBorder="1" applyAlignment="1" applyProtection="1">
      <alignment horizontal="center" vertical="center" wrapText="1"/>
      <protection locked="0"/>
    </xf>
    <xf numFmtId="3" fontId="22" fillId="0" borderId="4" xfId="0" applyNumberFormat="1" applyFont="1" applyFill="1" applyBorder="1" applyAlignment="1" applyProtection="1">
      <alignment horizontal="distributed" vertical="center" wrapText="1"/>
      <protection locked="0"/>
    </xf>
    <xf numFmtId="3" fontId="22" fillId="0" borderId="10" xfId="0" applyNumberFormat="1" applyFont="1" applyFill="1" applyBorder="1" applyAlignment="1" applyProtection="1">
      <alignment horizontal="distributed" vertical="center" wrapText="1"/>
      <protection locked="0"/>
    </xf>
    <xf numFmtId="3" fontId="22" fillId="0" borderId="24" xfId="0" applyNumberFormat="1" applyFont="1" applyFill="1" applyBorder="1" applyAlignment="1" applyProtection="1">
      <alignment horizontal="distributed" vertical="center" wrapText="1"/>
      <protection locked="0"/>
    </xf>
    <xf numFmtId="3" fontId="35" fillId="0" borderId="32" xfId="0" applyNumberFormat="1" applyFont="1" applyFill="1" applyBorder="1" applyAlignment="1" applyProtection="1">
      <alignment horizontal="distributed" vertical="center" wrapText="1"/>
      <protection locked="0"/>
    </xf>
    <xf numFmtId="3" fontId="87" fillId="0" borderId="32" xfId="0" applyNumberFormat="1" applyFont="1" applyFill="1" applyBorder="1" applyAlignment="1" applyProtection="1">
      <alignment horizontal="distributed" vertical="center" wrapText="1"/>
      <protection locked="0"/>
    </xf>
    <xf numFmtId="182" fontId="35" fillId="0" borderId="0" xfId="3" applyNumberFormat="1" applyFont="1" applyFill="1" applyBorder="1" applyAlignment="1">
      <alignment horizontal="right" vertical="center"/>
    </xf>
    <xf numFmtId="49" fontId="22" fillId="0" borderId="0" xfId="0" applyNumberFormat="1" applyFont="1" applyFill="1" applyBorder="1" applyAlignment="1">
      <alignment horizontal="distributed" vertical="center"/>
    </xf>
    <xf numFmtId="49" fontId="52" fillId="0" borderId="0" xfId="0" applyNumberFormat="1" applyFont="1" applyFill="1" applyBorder="1" applyAlignment="1" applyProtection="1">
      <alignment horizontal="distributed" vertical="center"/>
      <protection locked="0"/>
    </xf>
    <xf numFmtId="182" fontId="26" fillId="0" borderId="9" xfId="1" applyNumberFormat="1" applyFont="1" applyFill="1" applyBorder="1" applyAlignment="1" applyProtection="1">
      <alignment vertical="center"/>
      <protection locked="0"/>
    </xf>
    <xf numFmtId="182" fontId="26" fillId="0" borderId="3" xfId="0" applyNumberFormat="1" applyFont="1" applyFill="1" applyBorder="1" applyAlignment="1" applyProtection="1">
      <alignment vertical="center"/>
      <protection locked="0"/>
    </xf>
    <xf numFmtId="182" fontId="26" fillId="0" borderId="9" xfId="1" applyNumberFormat="1" applyFont="1" applyFill="1" applyBorder="1" applyAlignment="1">
      <alignment vertical="center"/>
    </xf>
    <xf numFmtId="49" fontId="52" fillId="0" borderId="48" xfId="0" applyNumberFormat="1" applyFont="1" applyFill="1" applyBorder="1" applyAlignment="1" applyProtection="1">
      <alignment horizontal="distributed" vertical="center"/>
      <protection locked="0"/>
    </xf>
    <xf numFmtId="180" fontId="26" fillId="0" borderId="32" xfId="0" applyNumberFormat="1" applyFont="1" applyFill="1" applyBorder="1" applyAlignment="1" applyProtection="1">
      <alignment vertical="center"/>
      <protection locked="0"/>
    </xf>
    <xf numFmtId="180" fontId="26" fillId="0" borderId="4" xfId="0" applyNumberFormat="1" applyFont="1" applyFill="1" applyBorder="1" applyAlignment="1" applyProtection="1">
      <alignment vertical="center"/>
      <protection locked="0"/>
    </xf>
    <xf numFmtId="49" fontId="22" fillId="0" borderId="34" xfId="0" applyNumberFormat="1" applyFont="1" applyFill="1" applyBorder="1" applyAlignment="1">
      <alignment horizontal="distributed" vertical="center"/>
    </xf>
    <xf numFmtId="49" fontId="52" fillId="0" borderId="42" xfId="0" applyNumberFormat="1" applyFont="1" applyFill="1" applyBorder="1" applyAlignment="1" applyProtection="1">
      <alignment horizontal="distributed" vertical="center"/>
      <protection locked="0"/>
    </xf>
    <xf numFmtId="49" fontId="52" fillId="0" borderId="41" xfId="0" applyNumberFormat="1" applyFont="1" applyFill="1" applyBorder="1" applyAlignment="1" applyProtection="1">
      <alignment horizontal="distributed" vertical="center"/>
      <protection locked="0"/>
    </xf>
    <xf numFmtId="49" fontId="51" fillId="0" borderId="45" xfId="3" applyNumberFormat="1" applyFont="1" applyFill="1" applyBorder="1" applyAlignment="1">
      <alignment vertical="center" textRotation="255" wrapText="1"/>
    </xf>
    <xf numFmtId="49" fontId="22" fillId="0" borderId="38" xfId="0" applyNumberFormat="1" applyFont="1" applyFill="1" applyBorder="1" applyAlignment="1">
      <alignment horizontal="distributed" vertical="center"/>
    </xf>
    <xf numFmtId="180" fontId="26" fillId="0" borderId="32" xfId="0" applyNumberFormat="1" applyFont="1" applyFill="1" applyBorder="1" applyAlignment="1">
      <alignment vertical="center"/>
    </xf>
    <xf numFmtId="49" fontId="51" fillId="0" borderId="46" xfId="3" applyNumberFormat="1" applyFont="1" applyFill="1" applyBorder="1" applyAlignment="1">
      <alignment vertical="center" textRotation="255" wrapText="1"/>
    </xf>
    <xf numFmtId="49" fontId="22" fillId="0" borderId="18" xfId="0" applyNumberFormat="1" applyFont="1" applyFill="1" applyBorder="1" applyAlignment="1">
      <alignment horizontal="distributed" vertical="center"/>
    </xf>
    <xf numFmtId="49" fontId="51" fillId="0" borderId="13" xfId="3" applyNumberFormat="1" applyFont="1" applyFill="1" applyBorder="1" applyAlignment="1">
      <alignment vertical="center" textRotation="255" wrapText="1"/>
    </xf>
    <xf numFmtId="49" fontId="22" fillId="0" borderId="21" xfId="3" applyNumberFormat="1" applyFont="1" applyFill="1" applyBorder="1" applyAlignment="1">
      <alignment horizontal="distributed" vertical="center"/>
    </xf>
  </cellXfs>
  <cellStyles count="12">
    <cellStyle name="標準" xfId="0" builtinId="0"/>
    <cellStyle name="標準_20表" xfId="1" xr:uid="{00000000-0005-0000-0000-000001000000}"/>
    <cellStyle name="標準_21表" xfId="2" xr:uid="{00000000-0005-0000-0000-000002000000}"/>
    <cellStyle name="標準_22表" xfId="3" xr:uid="{00000000-0005-0000-0000-000003000000}"/>
    <cellStyle name="標準_23表" xfId="4" xr:uid="{00000000-0005-0000-0000-000004000000}"/>
    <cellStyle name="標準_24表" xfId="5" xr:uid="{00000000-0005-0000-0000-000005000000}"/>
    <cellStyle name="標準_25表" xfId="6" xr:uid="{00000000-0005-0000-0000-000006000000}"/>
    <cellStyle name="標準_27表" xfId="7" xr:uid="{00000000-0005-0000-0000-000007000000}"/>
    <cellStyle name="標準_27表続" xfId="8" xr:uid="{00000000-0005-0000-0000-000008000000}"/>
    <cellStyle name="標準_28表" xfId="9" xr:uid="{00000000-0005-0000-0000-000009000000}"/>
    <cellStyle name="標準_31表" xfId="10" xr:uid="{00000000-0005-0000-0000-00000A000000}"/>
    <cellStyle name="標準_40表" xfId="11" xr:uid="{00000000-0005-0000-0000-00000B000000}"/>
  </cellStyles>
  <dxfs count="0"/>
  <tableStyles count="1" defaultTableStyle="TableStyleMedium2" defaultPivotStyle="PivotStyleLight16">
    <tableStyle name="Invisible" pivot="0" table="0" count="0" xr9:uid="{655F3F09-0714-4D41-8481-02A374ED177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8890</xdr:rowOff>
    </xdr:from>
    <xdr:to>
      <xdr:col>8</xdr:col>
      <xdr:colOff>0</xdr:colOff>
      <xdr:row>5</xdr:row>
      <xdr:rowOff>0</xdr:rowOff>
    </xdr:to>
    <xdr:sp macro="" textlink="">
      <xdr:nvSpPr>
        <xdr:cNvPr id="1888" name="Line 7">
          <a:extLst>
            <a:ext uri="{FF2B5EF4-FFF2-40B4-BE49-F238E27FC236}">
              <a16:creationId xmlns:a16="http://schemas.microsoft.com/office/drawing/2014/main" id="{00000000-0008-0000-0000-000060070000}"/>
            </a:ext>
          </a:extLst>
        </xdr:cNvPr>
        <xdr:cNvSpPr>
          <a:spLocks noChangeShapeType="1"/>
        </xdr:cNvSpPr>
      </xdr:nvSpPr>
      <xdr:spPr>
        <a:xfrm>
          <a:off x="694055" y="731520"/>
          <a:ext cx="3244215"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4</xdr:row>
      <xdr:rowOff>8890</xdr:rowOff>
    </xdr:from>
    <xdr:to>
      <xdr:col>6</xdr:col>
      <xdr:colOff>1067435</xdr:colOff>
      <xdr:row>5</xdr:row>
      <xdr:rowOff>372110</xdr:rowOff>
    </xdr:to>
    <xdr:sp macro="" textlink="">
      <xdr:nvSpPr>
        <xdr:cNvPr id="1889" name="Line 8">
          <a:extLst>
            <a:ext uri="{FF2B5EF4-FFF2-40B4-BE49-F238E27FC236}">
              <a16:creationId xmlns:a16="http://schemas.microsoft.com/office/drawing/2014/main" id="{00000000-0008-0000-0000-000061070000}"/>
            </a:ext>
          </a:extLst>
        </xdr:cNvPr>
        <xdr:cNvSpPr>
          <a:spLocks noChangeShapeType="1"/>
        </xdr:cNvSpPr>
      </xdr:nvSpPr>
      <xdr:spPr>
        <a:xfrm>
          <a:off x="694055" y="731520"/>
          <a:ext cx="2855595" cy="744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4</xdr:row>
      <xdr:rowOff>8890</xdr:rowOff>
    </xdr:from>
    <xdr:to>
      <xdr:col>7</xdr:col>
      <xdr:colOff>0</xdr:colOff>
      <xdr:row>5</xdr:row>
      <xdr:rowOff>0</xdr:rowOff>
    </xdr:to>
    <xdr:sp macro="" textlink="">
      <xdr:nvSpPr>
        <xdr:cNvPr id="2" name="Line 3">
          <a:extLst>
            <a:ext uri="{FF2B5EF4-FFF2-40B4-BE49-F238E27FC236}">
              <a16:creationId xmlns:a16="http://schemas.microsoft.com/office/drawing/2014/main" id="{6C37A43F-6A2F-4418-9835-44F4F71C50F2}"/>
            </a:ext>
          </a:extLst>
        </xdr:cNvPr>
        <xdr:cNvSpPr>
          <a:spLocks noChangeShapeType="1"/>
        </xdr:cNvSpPr>
      </xdr:nvSpPr>
      <xdr:spPr>
        <a:xfrm>
          <a:off x="628650" y="885190"/>
          <a:ext cx="2943225"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4</xdr:row>
      <xdr:rowOff>8890</xdr:rowOff>
    </xdr:from>
    <xdr:to>
      <xdr:col>5</xdr:col>
      <xdr:colOff>1533525</xdr:colOff>
      <xdr:row>5</xdr:row>
      <xdr:rowOff>372110</xdr:rowOff>
    </xdr:to>
    <xdr:sp macro="" textlink="">
      <xdr:nvSpPr>
        <xdr:cNvPr id="3" name="Line 4">
          <a:extLst>
            <a:ext uri="{FF2B5EF4-FFF2-40B4-BE49-F238E27FC236}">
              <a16:creationId xmlns:a16="http://schemas.microsoft.com/office/drawing/2014/main" id="{7B1E7D57-FCE9-45C8-82C9-CB80FBB87B5B}"/>
            </a:ext>
          </a:extLst>
        </xdr:cNvPr>
        <xdr:cNvSpPr>
          <a:spLocks noChangeShapeType="1"/>
        </xdr:cNvSpPr>
      </xdr:nvSpPr>
      <xdr:spPr>
        <a:xfrm>
          <a:off x="628650" y="885190"/>
          <a:ext cx="2428875" cy="744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9525</xdr:colOff>
      <xdr:row>4</xdr:row>
      <xdr:rowOff>8890</xdr:rowOff>
    </xdr:from>
    <xdr:to>
      <xdr:col>6</xdr:col>
      <xdr:colOff>0</xdr:colOff>
      <xdr:row>5</xdr:row>
      <xdr:rowOff>0</xdr:rowOff>
    </xdr:to>
    <xdr:sp macro="" textlink="">
      <xdr:nvSpPr>
        <xdr:cNvPr id="9052" name="Line 2">
          <a:extLst>
            <a:ext uri="{FF2B5EF4-FFF2-40B4-BE49-F238E27FC236}">
              <a16:creationId xmlns:a16="http://schemas.microsoft.com/office/drawing/2014/main" id="{00000000-0008-0000-0900-00005C230000}"/>
            </a:ext>
          </a:extLst>
        </xdr:cNvPr>
        <xdr:cNvSpPr>
          <a:spLocks noChangeShapeType="1"/>
        </xdr:cNvSpPr>
      </xdr:nvSpPr>
      <xdr:spPr>
        <a:xfrm>
          <a:off x="636905" y="897890"/>
          <a:ext cx="3112135"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4</xdr:row>
      <xdr:rowOff>8890</xdr:rowOff>
    </xdr:from>
    <xdr:to>
      <xdr:col>6</xdr:col>
      <xdr:colOff>0</xdr:colOff>
      <xdr:row>6</xdr:row>
      <xdr:rowOff>0</xdr:rowOff>
    </xdr:to>
    <xdr:sp macro="" textlink="">
      <xdr:nvSpPr>
        <xdr:cNvPr id="9053" name="Line 3">
          <a:extLst>
            <a:ext uri="{FF2B5EF4-FFF2-40B4-BE49-F238E27FC236}">
              <a16:creationId xmlns:a16="http://schemas.microsoft.com/office/drawing/2014/main" id="{00000000-0008-0000-0900-00005D230000}"/>
            </a:ext>
          </a:extLst>
        </xdr:cNvPr>
        <xdr:cNvSpPr>
          <a:spLocks noChangeShapeType="1"/>
        </xdr:cNvSpPr>
      </xdr:nvSpPr>
      <xdr:spPr>
        <a:xfrm>
          <a:off x="627380" y="897890"/>
          <a:ext cx="3121660" cy="753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9525</xdr:colOff>
      <xdr:row>4</xdr:row>
      <xdr:rowOff>8890</xdr:rowOff>
    </xdr:from>
    <xdr:to>
      <xdr:col>6</xdr:col>
      <xdr:colOff>0</xdr:colOff>
      <xdr:row>5</xdr:row>
      <xdr:rowOff>0</xdr:rowOff>
    </xdr:to>
    <xdr:sp macro="" textlink="">
      <xdr:nvSpPr>
        <xdr:cNvPr id="10063" name="Line 2">
          <a:extLst>
            <a:ext uri="{FF2B5EF4-FFF2-40B4-BE49-F238E27FC236}">
              <a16:creationId xmlns:a16="http://schemas.microsoft.com/office/drawing/2014/main" id="{00000000-0008-0000-0A00-00004F270000}"/>
            </a:ext>
          </a:extLst>
        </xdr:cNvPr>
        <xdr:cNvSpPr>
          <a:spLocks noChangeShapeType="1"/>
        </xdr:cNvSpPr>
      </xdr:nvSpPr>
      <xdr:spPr>
        <a:xfrm>
          <a:off x="770255" y="897890"/>
          <a:ext cx="2045335"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4</xdr:row>
      <xdr:rowOff>8890</xdr:rowOff>
    </xdr:from>
    <xdr:to>
      <xdr:col>6</xdr:col>
      <xdr:colOff>3175</xdr:colOff>
      <xdr:row>5</xdr:row>
      <xdr:rowOff>372110</xdr:rowOff>
    </xdr:to>
    <xdr:sp macro="" textlink="">
      <xdr:nvSpPr>
        <xdr:cNvPr id="10064" name="Line 3">
          <a:extLst>
            <a:ext uri="{FF2B5EF4-FFF2-40B4-BE49-F238E27FC236}">
              <a16:creationId xmlns:a16="http://schemas.microsoft.com/office/drawing/2014/main" id="{00000000-0008-0000-0A00-000050270000}"/>
            </a:ext>
          </a:extLst>
        </xdr:cNvPr>
        <xdr:cNvSpPr>
          <a:spLocks noChangeShapeType="1"/>
        </xdr:cNvSpPr>
      </xdr:nvSpPr>
      <xdr:spPr>
        <a:xfrm>
          <a:off x="760730" y="897890"/>
          <a:ext cx="2058035" cy="744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28575</xdr:colOff>
      <xdr:row>4</xdr:row>
      <xdr:rowOff>8890</xdr:rowOff>
    </xdr:from>
    <xdr:to>
      <xdr:col>6</xdr:col>
      <xdr:colOff>9525</xdr:colOff>
      <xdr:row>5</xdr:row>
      <xdr:rowOff>0</xdr:rowOff>
    </xdr:to>
    <xdr:sp macro="" textlink="">
      <xdr:nvSpPr>
        <xdr:cNvPr id="11087" name="Line 3">
          <a:extLst>
            <a:ext uri="{FF2B5EF4-FFF2-40B4-BE49-F238E27FC236}">
              <a16:creationId xmlns:a16="http://schemas.microsoft.com/office/drawing/2014/main" id="{00000000-0008-0000-0B00-00004F2B0000}"/>
            </a:ext>
          </a:extLst>
        </xdr:cNvPr>
        <xdr:cNvSpPr>
          <a:spLocks noChangeShapeType="1"/>
        </xdr:cNvSpPr>
      </xdr:nvSpPr>
      <xdr:spPr>
        <a:xfrm>
          <a:off x="655955" y="897890"/>
          <a:ext cx="2635885"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9525</xdr:colOff>
      <xdr:row>4</xdr:row>
      <xdr:rowOff>28575</xdr:rowOff>
    </xdr:from>
    <xdr:to>
      <xdr:col>6</xdr:col>
      <xdr:colOff>29210</xdr:colOff>
      <xdr:row>6</xdr:row>
      <xdr:rowOff>0</xdr:rowOff>
    </xdr:to>
    <xdr:sp macro="" textlink="">
      <xdr:nvSpPr>
        <xdr:cNvPr id="11088" name="Line 4">
          <a:extLst>
            <a:ext uri="{FF2B5EF4-FFF2-40B4-BE49-F238E27FC236}">
              <a16:creationId xmlns:a16="http://schemas.microsoft.com/office/drawing/2014/main" id="{00000000-0008-0000-0B00-0000502B0000}"/>
            </a:ext>
          </a:extLst>
        </xdr:cNvPr>
        <xdr:cNvSpPr>
          <a:spLocks noChangeShapeType="1"/>
        </xdr:cNvSpPr>
      </xdr:nvSpPr>
      <xdr:spPr>
        <a:xfrm>
          <a:off x="636905" y="917575"/>
          <a:ext cx="267462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4</xdr:row>
      <xdr:rowOff>8890</xdr:rowOff>
    </xdr:from>
    <xdr:to>
      <xdr:col>7</xdr:col>
      <xdr:colOff>8890</xdr:colOff>
      <xdr:row>5</xdr:row>
      <xdr:rowOff>0</xdr:rowOff>
    </xdr:to>
    <xdr:sp macro="" textlink="">
      <xdr:nvSpPr>
        <xdr:cNvPr id="12119" name="Line 2">
          <a:extLst>
            <a:ext uri="{FF2B5EF4-FFF2-40B4-BE49-F238E27FC236}">
              <a16:creationId xmlns:a16="http://schemas.microsoft.com/office/drawing/2014/main" id="{00000000-0008-0000-0C00-0000572F0000}"/>
            </a:ext>
          </a:extLst>
        </xdr:cNvPr>
        <xdr:cNvSpPr>
          <a:spLocks noChangeShapeType="1"/>
        </xdr:cNvSpPr>
      </xdr:nvSpPr>
      <xdr:spPr>
        <a:xfrm>
          <a:off x="627380" y="897890"/>
          <a:ext cx="3339465"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9525</xdr:colOff>
      <xdr:row>4</xdr:row>
      <xdr:rowOff>8890</xdr:rowOff>
    </xdr:from>
    <xdr:to>
      <xdr:col>6</xdr:col>
      <xdr:colOff>0</xdr:colOff>
      <xdr:row>5</xdr:row>
      <xdr:rowOff>372110</xdr:rowOff>
    </xdr:to>
    <xdr:sp macro="" textlink="">
      <xdr:nvSpPr>
        <xdr:cNvPr id="12120" name="Line 3">
          <a:extLst>
            <a:ext uri="{FF2B5EF4-FFF2-40B4-BE49-F238E27FC236}">
              <a16:creationId xmlns:a16="http://schemas.microsoft.com/office/drawing/2014/main" id="{00000000-0008-0000-0C00-0000582F0000}"/>
            </a:ext>
          </a:extLst>
        </xdr:cNvPr>
        <xdr:cNvSpPr>
          <a:spLocks noChangeShapeType="1"/>
        </xdr:cNvSpPr>
      </xdr:nvSpPr>
      <xdr:spPr>
        <a:xfrm>
          <a:off x="636905" y="897890"/>
          <a:ext cx="2940685" cy="744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4</xdr:row>
      <xdr:rowOff>8890</xdr:rowOff>
    </xdr:from>
    <xdr:to>
      <xdr:col>7</xdr:col>
      <xdr:colOff>19050</xdr:colOff>
      <xdr:row>5</xdr:row>
      <xdr:rowOff>0</xdr:rowOff>
    </xdr:to>
    <xdr:sp macro="" textlink="">
      <xdr:nvSpPr>
        <xdr:cNvPr id="13143" name="Line 2">
          <a:extLst>
            <a:ext uri="{FF2B5EF4-FFF2-40B4-BE49-F238E27FC236}">
              <a16:creationId xmlns:a16="http://schemas.microsoft.com/office/drawing/2014/main" id="{00000000-0008-0000-0D00-000057330000}"/>
            </a:ext>
          </a:extLst>
        </xdr:cNvPr>
        <xdr:cNvSpPr>
          <a:spLocks noChangeShapeType="1"/>
        </xdr:cNvSpPr>
      </xdr:nvSpPr>
      <xdr:spPr>
        <a:xfrm>
          <a:off x="627380" y="897890"/>
          <a:ext cx="3387725"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19050</xdr:colOff>
      <xdr:row>4</xdr:row>
      <xdr:rowOff>19685</xdr:rowOff>
    </xdr:from>
    <xdr:to>
      <xdr:col>7</xdr:col>
      <xdr:colOff>0</xdr:colOff>
      <xdr:row>6</xdr:row>
      <xdr:rowOff>0</xdr:rowOff>
    </xdr:to>
    <xdr:sp macro="" textlink="">
      <xdr:nvSpPr>
        <xdr:cNvPr id="13144" name="Line 3">
          <a:extLst>
            <a:ext uri="{FF2B5EF4-FFF2-40B4-BE49-F238E27FC236}">
              <a16:creationId xmlns:a16="http://schemas.microsoft.com/office/drawing/2014/main" id="{00000000-0008-0000-0D00-000058330000}"/>
            </a:ext>
          </a:extLst>
        </xdr:cNvPr>
        <xdr:cNvSpPr>
          <a:spLocks noChangeShapeType="1"/>
        </xdr:cNvSpPr>
      </xdr:nvSpPr>
      <xdr:spPr>
        <a:xfrm>
          <a:off x="646430" y="908685"/>
          <a:ext cx="3349625" cy="74231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4</xdr:row>
      <xdr:rowOff>0</xdr:rowOff>
    </xdr:from>
    <xdr:to>
      <xdr:col>8</xdr:col>
      <xdr:colOff>0</xdr:colOff>
      <xdr:row>5</xdr:row>
      <xdr:rowOff>0</xdr:rowOff>
    </xdr:to>
    <xdr:sp macro="" textlink="">
      <xdr:nvSpPr>
        <xdr:cNvPr id="36168" name="Line 1">
          <a:extLst>
            <a:ext uri="{FF2B5EF4-FFF2-40B4-BE49-F238E27FC236}">
              <a16:creationId xmlns:a16="http://schemas.microsoft.com/office/drawing/2014/main" id="{00000000-0008-0000-0E00-0000488D0000}"/>
            </a:ext>
          </a:extLst>
        </xdr:cNvPr>
        <xdr:cNvSpPr>
          <a:spLocks noChangeShapeType="1"/>
        </xdr:cNvSpPr>
      </xdr:nvSpPr>
      <xdr:spPr>
        <a:xfrm>
          <a:off x="1169670" y="763270"/>
          <a:ext cx="47783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0</xdr:colOff>
      <xdr:row>4</xdr:row>
      <xdr:rowOff>8890</xdr:rowOff>
    </xdr:from>
    <xdr:to>
      <xdr:col>7</xdr:col>
      <xdr:colOff>904240</xdr:colOff>
      <xdr:row>6</xdr:row>
      <xdr:rowOff>0</xdr:rowOff>
    </xdr:to>
    <xdr:sp macro="" textlink="">
      <xdr:nvSpPr>
        <xdr:cNvPr id="36169" name="Line 2">
          <a:extLst>
            <a:ext uri="{FF2B5EF4-FFF2-40B4-BE49-F238E27FC236}">
              <a16:creationId xmlns:a16="http://schemas.microsoft.com/office/drawing/2014/main" id="{00000000-0008-0000-0E00-0000498D0000}"/>
            </a:ext>
          </a:extLst>
        </xdr:cNvPr>
        <xdr:cNvSpPr>
          <a:spLocks noChangeShapeType="1"/>
        </xdr:cNvSpPr>
      </xdr:nvSpPr>
      <xdr:spPr>
        <a:xfrm>
          <a:off x="1169670" y="772160"/>
          <a:ext cx="4225925" cy="753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295275</xdr:colOff>
      <xdr:row>108</xdr:row>
      <xdr:rowOff>104775</xdr:rowOff>
    </xdr:from>
    <xdr:to>
      <xdr:col>7</xdr:col>
      <xdr:colOff>38735</xdr:colOff>
      <xdr:row>113</xdr:row>
      <xdr:rowOff>28575</xdr:rowOff>
    </xdr:to>
    <xdr:sp macro="" textlink="">
      <xdr:nvSpPr>
        <xdr:cNvPr id="5" name="Text Box 8">
          <a:extLst>
            <a:ext uri="{FF2B5EF4-FFF2-40B4-BE49-F238E27FC236}">
              <a16:creationId xmlns:a16="http://schemas.microsoft.com/office/drawing/2014/main" id="{00000000-0008-0000-0E00-000005000000}"/>
            </a:ext>
          </a:extLst>
        </xdr:cNvPr>
        <xdr:cNvSpPr txBox="1">
          <a:spLocks noChangeArrowheads="1"/>
        </xdr:cNvSpPr>
      </xdr:nvSpPr>
      <xdr:spPr>
        <a:xfrm>
          <a:off x="1778635" y="21589365"/>
          <a:ext cx="2751455"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明朝"/>
              <a:ea typeface="ＭＳ 明朝"/>
            </a:rPr>
            <a:t>ダミー行</a:t>
          </a:r>
        </a:p>
      </xdr:txBody>
    </xdr:sp>
    <xdr:clientData/>
  </xdr:twoCellAnchor>
  <xdr:twoCellAnchor>
    <xdr:from>
      <xdr:col>4</xdr:col>
      <xdr:colOff>295275</xdr:colOff>
      <xdr:row>80</xdr:row>
      <xdr:rowOff>142875</xdr:rowOff>
    </xdr:from>
    <xdr:to>
      <xdr:col>7</xdr:col>
      <xdr:colOff>38735</xdr:colOff>
      <xdr:row>84</xdr:row>
      <xdr:rowOff>66675</xdr:rowOff>
    </xdr:to>
    <xdr:sp macro="" textlink="">
      <xdr:nvSpPr>
        <xdr:cNvPr id="6" name="Text Box 9">
          <a:extLst>
            <a:ext uri="{FF2B5EF4-FFF2-40B4-BE49-F238E27FC236}">
              <a16:creationId xmlns:a16="http://schemas.microsoft.com/office/drawing/2014/main" id="{00000000-0008-0000-0E00-000006000000}"/>
            </a:ext>
          </a:extLst>
        </xdr:cNvPr>
        <xdr:cNvSpPr txBox="1">
          <a:spLocks noChangeArrowheads="1"/>
        </xdr:cNvSpPr>
      </xdr:nvSpPr>
      <xdr:spPr>
        <a:xfrm>
          <a:off x="1778635" y="16293465"/>
          <a:ext cx="2751455" cy="685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明朝"/>
              <a:ea typeface="ＭＳ 明朝"/>
            </a:rPr>
            <a:t>ダミー行</a:t>
          </a:r>
        </a:p>
      </xdr:txBody>
    </xdr:sp>
    <xdr:clientData/>
  </xdr:twoCellAnchor>
  <xdr:twoCellAnchor>
    <xdr:from>
      <xdr:col>4</xdr:col>
      <xdr:colOff>695325</xdr:colOff>
      <xdr:row>562</xdr:row>
      <xdr:rowOff>123825</xdr:rowOff>
    </xdr:from>
    <xdr:to>
      <xdr:col>7</xdr:col>
      <xdr:colOff>381635</xdr:colOff>
      <xdr:row>569</xdr:row>
      <xdr:rowOff>47625</xdr:rowOff>
    </xdr:to>
    <xdr:sp macro="" textlink="">
      <xdr:nvSpPr>
        <xdr:cNvPr id="8" name="Text Box 13">
          <a:extLst>
            <a:ext uri="{FF2B5EF4-FFF2-40B4-BE49-F238E27FC236}">
              <a16:creationId xmlns:a16="http://schemas.microsoft.com/office/drawing/2014/main" id="{00000000-0008-0000-0E00-000008000000}"/>
            </a:ext>
          </a:extLst>
        </xdr:cNvPr>
        <xdr:cNvSpPr txBox="1">
          <a:spLocks noChangeArrowheads="1"/>
        </xdr:cNvSpPr>
      </xdr:nvSpPr>
      <xdr:spPr>
        <a:xfrm>
          <a:off x="2178685" y="97608390"/>
          <a:ext cx="2694305" cy="1257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45720" tIns="27432" rIns="45720" bIns="27432" anchor="ctr" upright="1"/>
        <a:lstStyle/>
        <a:p>
          <a:pPr algn="ctr" rtl="0">
            <a:defRPr sz="1000"/>
          </a:pPr>
          <a:r>
            <a:rPr lang="ja-JP" altLang="en-US" sz="2000" b="0" i="0" u="none" strike="noStrike" baseline="0">
              <a:solidFill>
                <a:srgbClr val="000000"/>
              </a:solidFill>
              <a:latin typeface="ＭＳ 明朝"/>
              <a:ea typeface="ＭＳ 明朝"/>
            </a:rPr>
            <a:t>ダミー行</a:t>
          </a:r>
        </a:p>
      </xdr:txBody>
    </xdr:sp>
    <xdr:clientData/>
  </xdr:twoCellAnchor>
  <xdr:twoCellAnchor>
    <xdr:from>
      <xdr:col>5</xdr:col>
      <xdr:colOff>0</xdr:colOff>
      <xdr:row>497</xdr:row>
      <xdr:rowOff>47625</xdr:rowOff>
    </xdr:from>
    <xdr:to>
      <xdr:col>7</xdr:col>
      <xdr:colOff>400050</xdr:colOff>
      <xdr:row>503</xdr:row>
      <xdr:rowOff>66675</xdr:rowOff>
    </xdr:to>
    <xdr:sp macro="" textlink="">
      <xdr:nvSpPr>
        <xdr:cNvPr id="9" name="Text Box 14">
          <a:extLst>
            <a:ext uri="{FF2B5EF4-FFF2-40B4-BE49-F238E27FC236}">
              <a16:creationId xmlns:a16="http://schemas.microsoft.com/office/drawing/2014/main" id="{00000000-0008-0000-0E00-000009000000}"/>
            </a:ext>
          </a:extLst>
        </xdr:cNvPr>
        <xdr:cNvSpPr txBox="1">
          <a:spLocks noChangeArrowheads="1"/>
        </xdr:cNvSpPr>
      </xdr:nvSpPr>
      <xdr:spPr>
        <a:xfrm>
          <a:off x="2197100" y="85911690"/>
          <a:ext cx="2694305" cy="1162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45720" tIns="27432" rIns="45720" bIns="27432" anchor="ctr" upright="1"/>
        <a:lstStyle/>
        <a:p>
          <a:pPr algn="ctr" rtl="0">
            <a:defRPr sz="1000"/>
          </a:pPr>
          <a:r>
            <a:rPr lang="ja-JP" altLang="en-US" sz="2000" b="0" i="0" u="none" strike="noStrike" baseline="0">
              <a:solidFill>
                <a:srgbClr val="000000"/>
              </a:solidFill>
              <a:latin typeface="ＭＳ 明朝"/>
              <a:ea typeface="ＭＳ 明朝"/>
            </a:rPr>
            <a:t>ダミー行</a:t>
          </a:r>
        </a:p>
      </xdr:txBody>
    </xdr:sp>
    <xdr:clientData/>
  </xdr:twoCellAnchor>
  <xdr:twoCellAnchor>
    <xdr:from>
      <xdr:col>4</xdr:col>
      <xdr:colOff>495300</xdr:colOff>
      <xdr:row>388</xdr:row>
      <xdr:rowOff>104775</xdr:rowOff>
    </xdr:from>
    <xdr:to>
      <xdr:col>7</xdr:col>
      <xdr:colOff>505460</xdr:colOff>
      <xdr:row>393</xdr:row>
      <xdr:rowOff>57785</xdr:rowOff>
    </xdr:to>
    <xdr:sp macro="" textlink="">
      <xdr:nvSpPr>
        <xdr:cNvPr id="10" name="Text Box 21">
          <a:extLst>
            <a:ext uri="{FF2B5EF4-FFF2-40B4-BE49-F238E27FC236}">
              <a16:creationId xmlns:a16="http://schemas.microsoft.com/office/drawing/2014/main" id="{00000000-0008-0000-0E00-00000A000000}"/>
            </a:ext>
          </a:extLst>
        </xdr:cNvPr>
        <xdr:cNvSpPr txBox="1">
          <a:spLocks noChangeArrowheads="1"/>
        </xdr:cNvSpPr>
      </xdr:nvSpPr>
      <xdr:spPr>
        <a:xfrm>
          <a:off x="1978660" y="65785365"/>
          <a:ext cx="3018155" cy="90551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ダミー行</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3</xdr:row>
      <xdr:rowOff>0</xdr:rowOff>
    </xdr:from>
    <xdr:to>
      <xdr:col>5</xdr:col>
      <xdr:colOff>0</xdr:colOff>
      <xdr:row>4</xdr:row>
      <xdr:rowOff>0</xdr:rowOff>
    </xdr:to>
    <xdr:sp macro="" textlink="">
      <xdr:nvSpPr>
        <xdr:cNvPr id="31563" name="Line 1">
          <a:extLst>
            <a:ext uri="{FF2B5EF4-FFF2-40B4-BE49-F238E27FC236}">
              <a16:creationId xmlns:a16="http://schemas.microsoft.com/office/drawing/2014/main" id="{00000000-0008-0000-0F00-00004B7B0000}"/>
            </a:ext>
          </a:extLst>
        </xdr:cNvPr>
        <xdr:cNvSpPr>
          <a:spLocks noChangeShapeType="1"/>
        </xdr:cNvSpPr>
      </xdr:nvSpPr>
      <xdr:spPr>
        <a:xfrm>
          <a:off x="760730" y="762635"/>
          <a:ext cx="116967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3</xdr:row>
      <xdr:rowOff>0</xdr:rowOff>
    </xdr:from>
    <xdr:to>
      <xdr:col>4</xdr:col>
      <xdr:colOff>408940</xdr:colOff>
      <xdr:row>5</xdr:row>
      <xdr:rowOff>0</xdr:rowOff>
    </xdr:to>
    <xdr:sp macro="" textlink="">
      <xdr:nvSpPr>
        <xdr:cNvPr id="31564" name="Line 2">
          <a:extLst>
            <a:ext uri="{FF2B5EF4-FFF2-40B4-BE49-F238E27FC236}">
              <a16:creationId xmlns:a16="http://schemas.microsoft.com/office/drawing/2014/main" id="{00000000-0008-0000-0F00-00004C7B0000}"/>
            </a:ext>
          </a:extLst>
        </xdr:cNvPr>
        <xdr:cNvSpPr>
          <a:spLocks noChangeShapeType="1"/>
        </xdr:cNvSpPr>
      </xdr:nvSpPr>
      <xdr:spPr>
        <a:xfrm>
          <a:off x="760730" y="762635"/>
          <a:ext cx="1169670" cy="76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0</xdr:colOff>
      <xdr:row>4</xdr:row>
      <xdr:rowOff>10160</xdr:rowOff>
    </xdr:from>
    <xdr:to>
      <xdr:col>9</xdr:col>
      <xdr:colOff>9525</xdr:colOff>
      <xdr:row>4</xdr:row>
      <xdr:rowOff>505460</xdr:rowOff>
    </xdr:to>
    <xdr:sp macro="" textlink="">
      <xdr:nvSpPr>
        <xdr:cNvPr id="32166" name="Line 3">
          <a:extLst>
            <a:ext uri="{FF2B5EF4-FFF2-40B4-BE49-F238E27FC236}">
              <a16:creationId xmlns:a16="http://schemas.microsoft.com/office/drawing/2014/main" id="{00000000-0008-0000-1000-0000A67D0000}"/>
            </a:ext>
          </a:extLst>
        </xdr:cNvPr>
        <xdr:cNvSpPr>
          <a:spLocks noChangeShapeType="1"/>
        </xdr:cNvSpPr>
      </xdr:nvSpPr>
      <xdr:spPr>
        <a:xfrm>
          <a:off x="1503045" y="1092835"/>
          <a:ext cx="4139565" cy="495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8890</xdr:rowOff>
    </xdr:from>
    <xdr:to>
      <xdr:col>8</xdr:col>
      <xdr:colOff>0</xdr:colOff>
      <xdr:row>5</xdr:row>
      <xdr:rowOff>0</xdr:rowOff>
    </xdr:to>
    <xdr:sp macro="" textlink="">
      <xdr:nvSpPr>
        <xdr:cNvPr id="2" name="Line 7">
          <a:extLst>
            <a:ext uri="{FF2B5EF4-FFF2-40B4-BE49-F238E27FC236}">
              <a16:creationId xmlns:a16="http://schemas.microsoft.com/office/drawing/2014/main" id="{00000000-0008-0000-0100-000002000000}"/>
            </a:ext>
          </a:extLst>
        </xdr:cNvPr>
        <xdr:cNvSpPr>
          <a:spLocks noChangeShapeType="1"/>
        </xdr:cNvSpPr>
      </xdr:nvSpPr>
      <xdr:spPr>
        <a:xfrm>
          <a:off x="694055" y="731520"/>
          <a:ext cx="3291840"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4</xdr:row>
      <xdr:rowOff>8890</xdr:rowOff>
    </xdr:from>
    <xdr:to>
      <xdr:col>6</xdr:col>
      <xdr:colOff>1067435</xdr:colOff>
      <xdr:row>5</xdr:row>
      <xdr:rowOff>372110</xdr:rowOff>
    </xdr:to>
    <xdr:sp macro="" textlink="">
      <xdr:nvSpPr>
        <xdr:cNvPr id="3" name="Line 8">
          <a:extLst>
            <a:ext uri="{FF2B5EF4-FFF2-40B4-BE49-F238E27FC236}">
              <a16:creationId xmlns:a16="http://schemas.microsoft.com/office/drawing/2014/main" id="{00000000-0008-0000-0100-000003000000}"/>
            </a:ext>
          </a:extLst>
        </xdr:cNvPr>
        <xdr:cNvSpPr>
          <a:spLocks noChangeShapeType="1"/>
        </xdr:cNvSpPr>
      </xdr:nvSpPr>
      <xdr:spPr>
        <a:xfrm>
          <a:off x="694055" y="731520"/>
          <a:ext cx="2903220" cy="744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4</xdr:row>
      <xdr:rowOff>8890</xdr:rowOff>
    </xdr:from>
    <xdr:to>
      <xdr:col>7</xdr:col>
      <xdr:colOff>38100</xdr:colOff>
      <xdr:row>5</xdr:row>
      <xdr:rowOff>0</xdr:rowOff>
    </xdr:to>
    <xdr:sp macro="" textlink="">
      <xdr:nvSpPr>
        <xdr:cNvPr id="2898" name="Line 2">
          <a:extLst>
            <a:ext uri="{FF2B5EF4-FFF2-40B4-BE49-F238E27FC236}">
              <a16:creationId xmlns:a16="http://schemas.microsoft.com/office/drawing/2014/main" id="{00000000-0008-0000-0200-0000520B0000}"/>
            </a:ext>
          </a:extLst>
        </xdr:cNvPr>
        <xdr:cNvSpPr>
          <a:spLocks noChangeShapeType="1"/>
        </xdr:cNvSpPr>
      </xdr:nvSpPr>
      <xdr:spPr>
        <a:xfrm>
          <a:off x="723265" y="897890"/>
          <a:ext cx="3359150"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4</xdr:row>
      <xdr:rowOff>8890</xdr:rowOff>
    </xdr:from>
    <xdr:to>
      <xdr:col>7</xdr:col>
      <xdr:colOff>0</xdr:colOff>
      <xdr:row>6</xdr:row>
      <xdr:rowOff>0</xdr:rowOff>
    </xdr:to>
    <xdr:sp macro="" textlink="">
      <xdr:nvSpPr>
        <xdr:cNvPr id="2899" name="Line 3">
          <a:extLst>
            <a:ext uri="{FF2B5EF4-FFF2-40B4-BE49-F238E27FC236}">
              <a16:creationId xmlns:a16="http://schemas.microsoft.com/office/drawing/2014/main" id="{00000000-0008-0000-0200-0000530B0000}"/>
            </a:ext>
          </a:extLst>
        </xdr:cNvPr>
        <xdr:cNvSpPr>
          <a:spLocks noChangeShapeType="1"/>
        </xdr:cNvSpPr>
      </xdr:nvSpPr>
      <xdr:spPr>
        <a:xfrm>
          <a:off x="713740" y="897890"/>
          <a:ext cx="3330575" cy="753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4</xdr:row>
      <xdr:rowOff>0</xdr:rowOff>
    </xdr:from>
    <xdr:to>
      <xdr:col>6</xdr:col>
      <xdr:colOff>0</xdr:colOff>
      <xdr:row>4</xdr:row>
      <xdr:rowOff>372110</xdr:rowOff>
    </xdr:to>
    <xdr:sp macro="" textlink="">
      <xdr:nvSpPr>
        <xdr:cNvPr id="3940" name="Line 2">
          <a:extLst>
            <a:ext uri="{FF2B5EF4-FFF2-40B4-BE49-F238E27FC236}">
              <a16:creationId xmlns:a16="http://schemas.microsoft.com/office/drawing/2014/main" id="{00000000-0008-0000-0300-0000640F0000}"/>
            </a:ext>
          </a:extLst>
        </xdr:cNvPr>
        <xdr:cNvSpPr>
          <a:spLocks noChangeShapeType="1"/>
        </xdr:cNvSpPr>
      </xdr:nvSpPr>
      <xdr:spPr>
        <a:xfrm>
          <a:off x="723265" y="881380"/>
          <a:ext cx="3045460"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9525</xdr:colOff>
      <xdr:row>4</xdr:row>
      <xdr:rowOff>0</xdr:rowOff>
    </xdr:from>
    <xdr:to>
      <xdr:col>5</xdr:col>
      <xdr:colOff>1362075</xdr:colOff>
      <xdr:row>6</xdr:row>
      <xdr:rowOff>0</xdr:rowOff>
    </xdr:to>
    <xdr:sp macro="" textlink="">
      <xdr:nvSpPr>
        <xdr:cNvPr id="3941" name="Line 3">
          <a:extLst>
            <a:ext uri="{FF2B5EF4-FFF2-40B4-BE49-F238E27FC236}">
              <a16:creationId xmlns:a16="http://schemas.microsoft.com/office/drawing/2014/main" id="{00000000-0008-0000-0300-0000650F0000}"/>
            </a:ext>
          </a:extLst>
        </xdr:cNvPr>
        <xdr:cNvSpPr>
          <a:spLocks noChangeShapeType="1"/>
        </xdr:cNvSpPr>
      </xdr:nvSpPr>
      <xdr:spPr>
        <a:xfrm>
          <a:off x="723265" y="881380"/>
          <a:ext cx="2493645" cy="76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xdr:colOff>
      <xdr:row>4</xdr:row>
      <xdr:rowOff>10160</xdr:rowOff>
    </xdr:from>
    <xdr:to>
      <xdr:col>7</xdr:col>
      <xdr:colOff>4445</xdr:colOff>
      <xdr:row>5</xdr:row>
      <xdr:rowOff>244475</xdr:rowOff>
    </xdr:to>
    <xdr:sp macro="" textlink="">
      <xdr:nvSpPr>
        <xdr:cNvPr id="14128" name="Line 2">
          <a:extLst>
            <a:ext uri="{FF2B5EF4-FFF2-40B4-BE49-F238E27FC236}">
              <a16:creationId xmlns:a16="http://schemas.microsoft.com/office/drawing/2014/main" id="{00000000-0008-0000-0400-000030370000}"/>
            </a:ext>
          </a:extLst>
        </xdr:cNvPr>
        <xdr:cNvSpPr>
          <a:spLocks noChangeShapeType="1"/>
        </xdr:cNvSpPr>
      </xdr:nvSpPr>
      <xdr:spPr>
        <a:xfrm>
          <a:off x="723265" y="899160"/>
          <a:ext cx="4363720" cy="4895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4</xdr:row>
      <xdr:rowOff>8890</xdr:rowOff>
    </xdr:from>
    <xdr:to>
      <xdr:col>7</xdr:col>
      <xdr:colOff>0</xdr:colOff>
      <xdr:row>5</xdr:row>
      <xdr:rowOff>0</xdr:rowOff>
    </xdr:to>
    <xdr:sp macro="" textlink="">
      <xdr:nvSpPr>
        <xdr:cNvPr id="5967" name="Line 3">
          <a:extLst>
            <a:ext uri="{FF2B5EF4-FFF2-40B4-BE49-F238E27FC236}">
              <a16:creationId xmlns:a16="http://schemas.microsoft.com/office/drawing/2014/main" id="{00000000-0008-0000-0500-00004F170000}"/>
            </a:ext>
          </a:extLst>
        </xdr:cNvPr>
        <xdr:cNvSpPr>
          <a:spLocks noChangeShapeType="1"/>
        </xdr:cNvSpPr>
      </xdr:nvSpPr>
      <xdr:spPr>
        <a:xfrm>
          <a:off x="627380" y="897890"/>
          <a:ext cx="3512185"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4</xdr:row>
      <xdr:rowOff>8890</xdr:rowOff>
    </xdr:from>
    <xdr:to>
      <xdr:col>5</xdr:col>
      <xdr:colOff>2056765</xdr:colOff>
      <xdr:row>6</xdr:row>
      <xdr:rowOff>0</xdr:rowOff>
    </xdr:to>
    <xdr:sp macro="" textlink="">
      <xdr:nvSpPr>
        <xdr:cNvPr id="5968" name="Line 4">
          <a:extLst>
            <a:ext uri="{FF2B5EF4-FFF2-40B4-BE49-F238E27FC236}">
              <a16:creationId xmlns:a16="http://schemas.microsoft.com/office/drawing/2014/main" id="{00000000-0008-0000-0500-000050170000}"/>
            </a:ext>
          </a:extLst>
        </xdr:cNvPr>
        <xdr:cNvSpPr>
          <a:spLocks noChangeShapeType="1"/>
        </xdr:cNvSpPr>
      </xdr:nvSpPr>
      <xdr:spPr>
        <a:xfrm>
          <a:off x="627380" y="897890"/>
          <a:ext cx="3121660" cy="753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4</xdr:row>
      <xdr:rowOff>0</xdr:rowOff>
    </xdr:from>
    <xdr:to>
      <xdr:col>8</xdr:col>
      <xdr:colOff>0</xdr:colOff>
      <xdr:row>5</xdr:row>
      <xdr:rowOff>0</xdr:rowOff>
    </xdr:to>
    <xdr:sp macro="" textlink="">
      <xdr:nvSpPr>
        <xdr:cNvPr id="27479" name="Line 1">
          <a:extLst>
            <a:ext uri="{FF2B5EF4-FFF2-40B4-BE49-F238E27FC236}">
              <a16:creationId xmlns:a16="http://schemas.microsoft.com/office/drawing/2014/main" id="{00000000-0008-0000-0600-0000576B0000}"/>
            </a:ext>
          </a:extLst>
        </xdr:cNvPr>
        <xdr:cNvSpPr>
          <a:spLocks noChangeShapeType="1"/>
        </xdr:cNvSpPr>
      </xdr:nvSpPr>
      <xdr:spPr>
        <a:xfrm>
          <a:off x="627380" y="889000"/>
          <a:ext cx="351091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304800</xdr:colOff>
      <xdr:row>4</xdr:row>
      <xdr:rowOff>0</xdr:rowOff>
    </xdr:from>
    <xdr:to>
      <xdr:col>6</xdr:col>
      <xdr:colOff>924560</xdr:colOff>
      <xdr:row>6</xdr:row>
      <xdr:rowOff>0</xdr:rowOff>
    </xdr:to>
    <xdr:sp macro="" textlink="">
      <xdr:nvSpPr>
        <xdr:cNvPr id="27480" name="Line 2">
          <a:extLst>
            <a:ext uri="{FF2B5EF4-FFF2-40B4-BE49-F238E27FC236}">
              <a16:creationId xmlns:a16="http://schemas.microsoft.com/office/drawing/2014/main" id="{00000000-0008-0000-0600-0000586B0000}"/>
            </a:ext>
          </a:extLst>
        </xdr:cNvPr>
        <xdr:cNvSpPr>
          <a:spLocks noChangeShapeType="1"/>
        </xdr:cNvSpPr>
      </xdr:nvSpPr>
      <xdr:spPr>
        <a:xfrm>
          <a:off x="618490" y="889000"/>
          <a:ext cx="2950210" cy="76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9525</xdr:colOff>
      <xdr:row>4</xdr:row>
      <xdr:rowOff>9525</xdr:rowOff>
    </xdr:from>
    <xdr:to>
      <xdr:col>6</xdr:col>
      <xdr:colOff>9525</xdr:colOff>
      <xdr:row>6</xdr:row>
      <xdr:rowOff>0</xdr:rowOff>
    </xdr:to>
    <xdr:sp macro="" textlink="">
      <xdr:nvSpPr>
        <xdr:cNvPr id="6994" name="Line 4">
          <a:extLst>
            <a:ext uri="{FF2B5EF4-FFF2-40B4-BE49-F238E27FC236}">
              <a16:creationId xmlns:a16="http://schemas.microsoft.com/office/drawing/2014/main" id="{00000000-0008-0000-0700-0000521B0000}"/>
            </a:ext>
          </a:extLst>
        </xdr:cNvPr>
        <xdr:cNvSpPr>
          <a:spLocks noChangeShapeType="1"/>
        </xdr:cNvSpPr>
      </xdr:nvSpPr>
      <xdr:spPr>
        <a:xfrm>
          <a:off x="636905" y="898525"/>
          <a:ext cx="328422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9525</xdr:colOff>
      <xdr:row>23</xdr:row>
      <xdr:rowOff>9525</xdr:rowOff>
    </xdr:from>
    <xdr:to>
      <xdr:col>6</xdr:col>
      <xdr:colOff>9525</xdr:colOff>
      <xdr:row>25</xdr:row>
      <xdr:rowOff>0</xdr:rowOff>
    </xdr:to>
    <xdr:sp macro="" textlink="">
      <xdr:nvSpPr>
        <xdr:cNvPr id="6995" name="Line 7">
          <a:extLst>
            <a:ext uri="{FF2B5EF4-FFF2-40B4-BE49-F238E27FC236}">
              <a16:creationId xmlns:a16="http://schemas.microsoft.com/office/drawing/2014/main" id="{00000000-0008-0000-0700-0000531B0000}"/>
            </a:ext>
          </a:extLst>
        </xdr:cNvPr>
        <xdr:cNvSpPr>
          <a:spLocks noChangeShapeType="1"/>
        </xdr:cNvSpPr>
      </xdr:nvSpPr>
      <xdr:spPr>
        <a:xfrm>
          <a:off x="636905" y="7756525"/>
          <a:ext cx="328422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4</xdr:row>
      <xdr:rowOff>8890</xdr:rowOff>
    </xdr:from>
    <xdr:to>
      <xdr:col>6</xdr:col>
      <xdr:colOff>0</xdr:colOff>
      <xdr:row>5</xdr:row>
      <xdr:rowOff>0</xdr:rowOff>
    </xdr:to>
    <xdr:sp macro="" textlink="">
      <xdr:nvSpPr>
        <xdr:cNvPr id="8016" name="Line 3">
          <a:extLst>
            <a:ext uri="{FF2B5EF4-FFF2-40B4-BE49-F238E27FC236}">
              <a16:creationId xmlns:a16="http://schemas.microsoft.com/office/drawing/2014/main" id="{00000000-0008-0000-0800-0000501F0000}"/>
            </a:ext>
          </a:extLst>
        </xdr:cNvPr>
        <xdr:cNvSpPr>
          <a:spLocks noChangeShapeType="1"/>
        </xdr:cNvSpPr>
      </xdr:nvSpPr>
      <xdr:spPr>
        <a:xfrm>
          <a:off x="627380" y="897890"/>
          <a:ext cx="2941320"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4</xdr:row>
      <xdr:rowOff>8890</xdr:rowOff>
    </xdr:from>
    <xdr:to>
      <xdr:col>4</xdr:col>
      <xdr:colOff>1533525</xdr:colOff>
      <xdr:row>5</xdr:row>
      <xdr:rowOff>372110</xdr:rowOff>
    </xdr:to>
    <xdr:sp macro="" textlink="">
      <xdr:nvSpPr>
        <xdr:cNvPr id="8017" name="Line 4">
          <a:extLst>
            <a:ext uri="{FF2B5EF4-FFF2-40B4-BE49-F238E27FC236}">
              <a16:creationId xmlns:a16="http://schemas.microsoft.com/office/drawing/2014/main" id="{00000000-0008-0000-0800-0000511F0000}"/>
            </a:ext>
          </a:extLst>
        </xdr:cNvPr>
        <xdr:cNvSpPr>
          <a:spLocks noChangeShapeType="1"/>
        </xdr:cNvSpPr>
      </xdr:nvSpPr>
      <xdr:spPr>
        <a:xfrm>
          <a:off x="627380" y="897890"/>
          <a:ext cx="2427605" cy="744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outlinePr showOutlineSymbols="0"/>
    <pageSetUpPr autoPageBreaks="0"/>
  </sheetPr>
  <dimension ref="A1:X74"/>
  <sheetViews>
    <sheetView showZeros="0" tabSelected="1" showOutlineSymbols="0" view="pageBreakPreview" zoomScale="70" zoomScaleNormal="70" zoomScaleSheetLayoutView="70" workbookViewId="0">
      <pane xSplit="8" ySplit="6" topLeftCell="I7" activePane="bottomRight" state="frozen"/>
      <selection pane="topRight"/>
      <selection pane="bottomLeft"/>
      <selection pane="bottomRight"/>
    </sheetView>
  </sheetViews>
  <sheetFormatPr defaultColWidth="12.7109375" defaultRowHeight="15" customHeight="1"/>
  <cols>
    <col min="1" max="1" width="4.7109375" style="1" customWidth="1"/>
    <col min="2" max="2" width="5.7109375" style="1" bestFit="1" customWidth="1"/>
    <col min="3" max="3" width="4.7109375" style="2" customWidth="1"/>
    <col min="4" max="4" width="10.7109375" style="2" customWidth="1"/>
    <col min="5" max="5" width="6.7109375" style="2" customWidth="1"/>
    <col min="6" max="6" width="4.7109375" style="2" customWidth="1"/>
    <col min="7" max="7" width="16.140625" style="2" customWidth="1"/>
    <col min="8" max="8" width="5.7109375" style="2" customWidth="1"/>
    <col min="9" max="22" width="16.7109375" style="1" customWidth="1"/>
    <col min="23" max="23" width="4.7109375" style="1" customWidth="1"/>
    <col min="24" max="24" width="5.7109375" style="1" customWidth="1"/>
    <col min="25" max="16384" width="12.7109375" style="1"/>
  </cols>
  <sheetData>
    <row r="1" spans="1:24" s="3" customFormat="1" ht="20.100000000000001" customHeight="1">
      <c r="B1" s="5"/>
      <c r="C1" s="12" t="s">
        <v>87</v>
      </c>
      <c r="D1" s="1178" t="s">
        <v>876</v>
      </c>
      <c r="E1" s="1179"/>
      <c r="F1" s="1180"/>
      <c r="G1" s="65"/>
      <c r="H1" s="65"/>
      <c r="X1" s="5"/>
    </row>
    <row r="2" spans="1:24" ht="9.9499999999999993" customHeight="1">
      <c r="B2" s="6"/>
      <c r="C2" s="13"/>
      <c r="D2" s="27"/>
      <c r="E2" s="27"/>
      <c r="F2" s="56"/>
      <c r="I2" s="75"/>
      <c r="J2" s="85"/>
      <c r="K2" s="85"/>
      <c r="L2" s="85"/>
      <c r="M2" s="85"/>
      <c r="N2" s="85"/>
      <c r="O2" s="85"/>
      <c r="P2" s="85"/>
      <c r="Q2" s="85"/>
      <c r="S2" s="85"/>
      <c r="T2" s="85"/>
      <c r="X2" s="6"/>
    </row>
    <row r="3" spans="1:24" ht="20.100000000000001" customHeight="1">
      <c r="B3" s="6"/>
      <c r="C3" s="14" t="s">
        <v>1660</v>
      </c>
      <c r="D3" s="27"/>
      <c r="E3" s="27"/>
      <c r="F3" s="56"/>
      <c r="G3" s="66"/>
      <c r="H3" s="66"/>
      <c r="I3" s="75" t="s">
        <v>1661</v>
      </c>
      <c r="J3" s="85"/>
      <c r="K3" s="85"/>
      <c r="L3" s="85"/>
      <c r="M3" s="85"/>
      <c r="N3" s="85"/>
      <c r="O3" s="75" t="s">
        <v>1661</v>
      </c>
      <c r="P3" s="85"/>
      <c r="Q3" s="85"/>
      <c r="S3" s="85"/>
      <c r="T3" s="85"/>
      <c r="X3" s="6"/>
    </row>
    <row r="4" spans="1:24" ht="6.75" customHeight="1">
      <c r="B4" s="7"/>
      <c r="C4" s="15"/>
      <c r="D4" s="28"/>
      <c r="E4" s="28"/>
      <c r="F4" s="28"/>
      <c r="G4" s="67"/>
      <c r="H4" s="67"/>
      <c r="I4" s="76"/>
      <c r="J4" s="76"/>
      <c r="K4" s="76"/>
      <c r="L4" s="76"/>
      <c r="M4" s="76"/>
      <c r="N4" s="76"/>
      <c r="O4" s="76"/>
      <c r="P4" s="76"/>
      <c r="Q4" s="76"/>
      <c r="S4" s="76"/>
      <c r="T4" s="76"/>
      <c r="X4" s="7"/>
    </row>
    <row r="5" spans="1:24" ht="30" customHeight="1">
      <c r="B5" s="7"/>
      <c r="C5" s="1181"/>
      <c r="D5" s="1182"/>
      <c r="E5" s="1182"/>
      <c r="F5" s="1182"/>
      <c r="G5" s="68"/>
      <c r="H5" s="68" t="s">
        <v>1023</v>
      </c>
      <c r="I5" s="77" t="s">
        <v>365</v>
      </c>
      <c r="J5" s="1183" t="s">
        <v>1054</v>
      </c>
      <c r="K5" s="1183"/>
      <c r="L5" s="1183" t="s">
        <v>65</v>
      </c>
      <c r="M5" s="1183"/>
      <c r="N5" s="77" t="s">
        <v>921</v>
      </c>
      <c r="O5" s="77" t="s">
        <v>824</v>
      </c>
      <c r="P5" s="1184" t="s">
        <v>1057</v>
      </c>
      <c r="Q5" s="1185"/>
      <c r="R5" s="1186"/>
      <c r="S5" s="1183" t="s">
        <v>1062</v>
      </c>
      <c r="T5" s="1183"/>
      <c r="U5" s="77" t="s">
        <v>1059</v>
      </c>
      <c r="V5" s="1226" t="s">
        <v>24</v>
      </c>
      <c r="X5" s="7"/>
    </row>
    <row r="6" spans="1:24" ht="30" customHeight="1">
      <c r="A6" s="4" t="s">
        <v>669</v>
      </c>
      <c r="B6" s="8" t="s">
        <v>736</v>
      </c>
      <c r="C6" s="17" t="s">
        <v>814</v>
      </c>
      <c r="D6" s="29"/>
      <c r="E6" s="29"/>
      <c r="F6" s="29"/>
      <c r="G6" s="69"/>
      <c r="H6" s="69" t="s">
        <v>1255</v>
      </c>
      <c r="I6" s="78" t="s">
        <v>902</v>
      </c>
      <c r="J6" s="86" t="s">
        <v>1052</v>
      </c>
      <c r="K6" s="86" t="s">
        <v>1053</v>
      </c>
      <c r="L6" s="86" t="s">
        <v>572</v>
      </c>
      <c r="M6" s="86" t="s">
        <v>863</v>
      </c>
      <c r="N6" s="876" t="s">
        <v>1633</v>
      </c>
      <c r="O6" s="86" t="s">
        <v>163</v>
      </c>
      <c r="P6" s="86" t="s">
        <v>914</v>
      </c>
      <c r="Q6" s="78" t="s">
        <v>1476</v>
      </c>
      <c r="R6" s="78" t="s">
        <v>807</v>
      </c>
      <c r="S6" s="86" t="s">
        <v>858</v>
      </c>
      <c r="T6" s="86" t="s">
        <v>1272</v>
      </c>
      <c r="U6" s="86" t="s">
        <v>804</v>
      </c>
      <c r="V6" s="1226"/>
      <c r="W6" s="4" t="s">
        <v>669</v>
      </c>
      <c r="X6" s="8" t="s">
        <v>736</v>
      </c>
    </row>
    <row r="7" spans="1:24" ht="32.1" customHeight="1">
      <c r="A7" s="1">
        <v>1</v>
      </c>
      <c r="B7" s="7">
        <v>1</v>
      </c>
      <c r="C7" s="18" t="s">
        <v>84</v>
      </c>
      <c r="D7" s="1187" t="s">
        <v>747</v>
      </c>
      <c r="E7" s="1187"/>
      <c r="F7" s="1187"/>
      <c r="G7" s="1187"/>
      <c r="H7" s="1188"/>
      <c r="I7" s="995" t="str">
        <f>IF('入力用①(22、24表除く）'!I7=0,"",IF(LEFT('入力用①(22、24表除く）'!I7,1)="1","M",IF(LEFT('入力用①(22、24表除く）'!I7,1)="2","T",IF(LEFT('入力用①(22、24表除く）'!I7,1)="3","S",IF(LEFT('入力用①(22、24表除く）'!I7,1)="4","H","#"))))&amp;" "&amp;MID('入力用①(22、24表除く）'!I7,2,2)&amp;"."&amp;MID('入力用①(22、24表除く）'!I7,4,2)&amp;"."&amp;RIGHT('入力用①(22、24表除く）'!I7,2)&amp;" ")</f>
        <v/>
      </c>
      <c r="J7" s="79" t="str">
        <f>IF('入力用①(22、24表除く）'!J7=0,"",IF(LEFT('入力用①(22、24表除く）'!J7,1)="1","M",IF(LEFT('入力用①(22、24表除く）'!J7,1)="2","T",IF(LEFT('入力用①(22、24表除く）'!J7,1)="3","S",IF(LEFT('入力用①(22、24表除く）'!J7,1)="4","H","#"))))&amp;" "&amp;MID('入力用①(22、24表除く）'!J7,2,2)&amp;"."&amp;MID('入力用①(22、24表除く）'!J7,4,2)&amp;"."&amp;RIGHT('入力用①(22、24表除く）'!J7,2)&amp;" ")</f>
        <v xml:space="preserve">M 22.12.15 </v>
      </c>
      <c r="K7" s="79" t="str">
        <f>IF('入力用①(22、24表除く）'!K7=0,"",IF(LEFT('入力用①(22、24表除く）'!K7,1)="1","M",IF(LEFT('入力用①(22、24表除く）'!K7,1)="2","T",IF(LEFT('入力用①(22、24表除く）'!K7,1)="3","S",IF(LEFT('入力用①(22、24表除く）'!K7,1)="4","H","#"))))&amp;" "&amp;MID('入力用①(22、24表除く）'!K7,2,2)&amp;"."&amp;MID('入力用①(22、24表除く）'!K7,4,2)&amp;"."&amp;RIGHT('入力用①(22、24表除く）'!K7,2)&amp;" ")</f>
        <v xml:space="preserve">S 34.06.20 </v>
      </c>
      <c r="L7" s="79" t="str">
        <f>IF('入力用①(22、24表除く）'!L7=0,"",IF(LEFT('入力用①(22、24表除く）'!L7,1)="1","M",IF(LEFT('入力用①(22、24表除く）'!L7,1)="2","T",IF(LEFT('入力用①(22、24表除く）'!L7,1)="3","S",IF(LEFT('入力用①(22、24表除く）'!L7,1)="4","H","#"))))&amp;" "&amp;MID('入力用①(22、24表除く）'!L7,2,2)&amp;"."&amp;MID('入力用①(22、24表除く）'!L7,4,2)&amp;"."&amp;RIGHT('入力用①(22、24表除く）'!L7,2)&amp;" ")</f>
        <v xml:space="preserve">S 41.02.13 </v>
      </c>
      <c r="M7" s="79" t="str">
        <f>IF('入力用①(22、24表除く）'!M7=0,"",IF(LEFT('入力用①(22、24表除く）'!M7,1)="1","M",IF(LEFT('入力用①(22、24表除く）'!M7,1)="2","T",IF(LEFT('入力用①(22、24表除く）'!M7,1)="3","S",IF(LEFT('入力用①(22、24表除く）'!M7,1)="4","H","#"))))&amp;" "&amp;MID('入力用①(22、24表除く）'!M7,2,2)&amp;"."&amp;MID('入力用①(22、24表除く）'!M7,4,2)&amp;"."&amp;RIGHT('入力用①(22、24表除く）'!M7,2)&amp;" ")</f>
        <v xml:space="preserve">M 40.12.12 </v>
      </c>
      <c r="N7" s="79" t="str">
        <f>IF('入力用①(22、24表除く）'!N7=0,"",IF(LEFT('入力用①(22、24表除く）'!N7,1)="1","M",IF(LEFT('入力用①(22、24表除く）'!N7,1)="2","T",IF(LEFT('入力用①(22、24表除く）'!N7,1)="3","S",IF(LEFT('入力用①(22、24表除く）'!N7,1)="4","H","#"))))&amp;" "&amp;MID('入力用①(22、24表除く）'!N7,2,2)&amp;"."&amp;MID('入力用①(22、24表除く）'!N7,4,2)&amp;"."&amp;RIGHT('入力用①(22、24表除く）'!N7,2)&amp;" ")</f>
        <v xml:space="preserve">S 24.04.01 </v>
      </c>
      <c r="O7" s="79" t="str">
        <f>IF('入力用①(22、24表除く）'!O7=0,"",IF(LEFT('入力用①(22、24表除く）'!O7,1)="1","M",IF(LEFT('入力用①(22、24表除く）'!O7,1)="2","T",IF(LEFT('入力用①(22、24表除く）'!O7,1)="3","S",IF(LEFT('入力用①(22、24表除く）'!O7,1)="4","H","#"))))&amp;" "&amp;MID('入力用①(22、24表除く）'!O7,2,2)&amp;"."&amp;MID('入力用①(22、24表除く）'!O7,4,2)&amp;"."&amp;RIGHT('入力用①(22、24表除く）'!O7,2)&amp;" ")</f>
        <v xml:space="preserve">S 42.04.01 </v>
      </c>
      <c r="P7" s="79" t="str">
        <f>IF('入力用①(22、24表除く）'!P7=0,"",IF(LEFT('入力用①(22、24表除く）'!P7,1)="1","M",IF(LEFT('入力用①(22、24表除く）'!P7,1)="2","T",IF(LEFT('入力用①(22、24表除く）'!P7,1)="3","S",IF(LEFT('入力用①(22、24表除く）'!P7,1)="4","H","#"))))&amp;" "&amp;MID('入力用①(22、24表除く）'!P7,2,2)&amp;"."&amp;MID('入力用①(22、24表除く）'!P7,4,2)&amp;"."&amp;RIGHT('入力用①(22、24表除く）'!P7,2)&amp;" ")</f>
        <v xml:space="preserve">H 22.04.01 </v>
      </c>
      <c r="Q7" s="995" t="str">
        <f>IF('入力用①(22、24表除く）'!Q7=0,"",IF(LEFT('入力用①(22、24表除く）'!Q7,1)="1","M",IF(LEFT('入力用①(22、24表除く）'!Q7,1)="2","T",IF(LEFT('入力用①(22、24表除く）'!Q7,1)="3","S",IF(LEFT('入力用①(22、24表除く）'!Q7,1)="4","H","#"))))&amp;" "&amp;MID('入力用①(22、24表除く）'!Q7,2,2)&amp;"."&amp;MID('入力用①(22、24表除く）'!Q7,4,2)&amp;"."&amp;RIGHT('入力用①(22、24表除く）'!Q7,2)&amp;" ")</f>
        <v/>
      </c>
      <c r="R7" s="995" t="str">
        <f>IF('入力用①(22、24表除く）'!R7=0,"",IF(LEFT('入力用①(22、24表除く）'!R7,1)="1","M",IF(LEFT('入力用①(22、24表除く）'!R7,1)="2","T",IF(LEFT('入力用①(22、24表除く）'!R7,1)="3","S",IF(LEFT('入力用①(22、24表除く）'!R7,1)="4","H","#"))))&amp;" "&amp;MID('入力用①(22、24表除く）'!R7,2,2)&amp;"."&amp;MID('入力用①(22、24表除く）'!R7,4,2)&amp;"."&amp;RIGHT('入力用①(22、24表除く）'!R7,2)&amp;" ")</f>
        <v/>
      </c>
      <c r="S7" s="79" t="str">
        <f>IF('入力用①(22、24表除く）'!S7=0,"",IF(LEFT('入力用①(22、24表除く）'!S7,1)="1","M",IF(LEFT('入力用①(22、24表除く）'!S7,1)="2","T",IF(LEFT('入力用①(22、24表除く）'!S7,1)="3","S",IF(LEFT('入力用①(22、24表除く）'!S7,1)="4","H","#"))))&amp;" "&amp;MID('入力用①(22、24表除く）'!S7,2,2)&amp;"."&amp;MID('入力用①(22、24表除く）'!S7,4,2)&amp;"."&amp;RIGHT('入力用①(22、24表除く）'!S7,2)&amp;" ")</f>
        <v xml:space="preserve">S 33.05.16 </v>
      </c>
      <c r="T7" s="79" t="str">
        <f>IF('入力用①(22、24表除く）'!T7=0,"",IF(LEFT('入力用①(22、24表除く）'!T7,1)="1","M",IF(LEFT('入力用①(22、24表除く）'!T7,1)="2","T",IF(LEFT('入力用①(22、24表除く）'!T7,1)="3","S",IF(LEFT('入力用①(22、24表除く）'!T7,1)="4","H","#"))))&amp;" "&amp;MID('入力用①(22、24表除く）'!T7,2,2)&amp;"."&amp;MID('入力用①(22、24表除く）'!T7,4,2)&amp;"."&amp;RIGHT('入力用①(22、24表除く）'!T7,2)&amp;" ")</f>
        <v xml:space="preserve">S 28.11.21 </v>
      </c>
      <c r="U7" s="79" t="str">
        <f>IF('入力用①(22、24表除く）'!U7=0,"",IF(LEFT('入力用①(22、24表除く）'!U7,1)="1","M",IF(LEFT('入力用①(22、24表除く）'!U7,1)="2","T",IF(LEFT('入力用①(22、24表除く）'!U7,1)="3","S",IF(LEFT('入力用①(22、24表除く）'!U7,1)="4","H","#"))))&amp;" "&amp;MID('入力用①(22、24表除く）'!U7,2,2)&amp;"."&amp;MID('入力用①(22、24表除く）'!U7,4,2)&amp;"."&amp;RIGHT('入力用①(22、24表除く）'!U7,2)&amp;" ")</f>
        <v xml:space="preserve">S 30.12.01 </v>
      </c>
      <c r="V7" s="91"/>
      <c r="W7" s="1">
        <v>1</v>
      </c>
      <c r="X7" s="7">
        <v>1</v>
      </c>
    </row>
    <row r="8" spans="1:24" ht="32.1" customHeight="1">
      <c r="A8" s="1">
        <v>1</v>
      </c>
      <c r="B8" s="7">
        <v>2</v>
      </c>
      <c r="C8" s="19" t="s">
        <v>68</v>
      </c>
      <c r="D8" s="1187" t="s">
        <v>1257</v>
      </c>
      <c r="E8" s="1187"/>
      <c r="F8" s="1187"/>
      <c r="G8" s="1187"/>
      <c r="H8" s="1188"/>
      <c r="I8" s="995" t="str">
        <f>IF('入力用①(22、24表除く）'!I8=0,"",IF(LEFT('入力用①(22、24表除く）'!I8,1)="1","M",IF(LEFT('入力用①(22、24表除く）'!I8,1)="2","T",IF(LEFT('入力用①(22、24表除く）'!I8,1)="3","S",IF(LEFT('入力用①(22、24表除く）'!I8,1)="4","H","#"))))&amp;" "&amp;MID('入力用①(22、24表除く）'!I8,2,2)&amp;"."&amp;MID('入力用①(22、24表除く）'!I8,4,2)&amp;"."&amp;RIGHT('入力用①(22、24表除く）'!I8,2)&amp;" ")</f>
        <v/>
      </c>
      <c r="J8" s="79" t="str">
        <f>IF('入力用①(22、24表除く）'!J8=0,"",IF(LEFT('入力用①(22、24表除く）'!J8,1)="1","M",IF(LEFT('入力用①(22、24表除く）'!J8,1)="2","T",IF(LEFT('入力用①(22、24表除く）'!J8,1)="3","S",IF(LEFT('入力用①(22、24表除く）'!J8,1)="4","H","#"))))&amp;" "&amp;MID('入力用①(22、24表除く）'!J8,2,2)&amp;"."&amp;MID('入力用①(22、24表除く）'!J8,4,2)&amp;"."&amp;RIGHT('入力用①(22、24表除く）'!J8,2)&amp;" ")</f>
        <v xml:space="preserve">S 36.02.01 </v>
      </c>
      <c r="K8" s="79" t="str">
        <f>IF('入力用①(22、24表除く）'!K8=0,"",IF(LEFT('入力用①(22、24表除く）'!K8,1)="1","M",IF(LEFT('入力用①(22、24表除く）'!K8,1)="2","T",IF(LEFT('入力用①(22、24表除く）'!K8,1)="3","S",IF(LEFT('入力用①(22、24表除く）'!K8,1)="4","H","#"))))&amp;" "&amp;MID('入力用①(22、24表除く）'!K8,2,2)&amp;"."&amp;MID('入力用①(22、24表除く）'!K8,4,2)&amp;"."&amp;RIGHT('入力用①(22、24表除く）'!K8,2)&amp;" ")</f>
        <v xml:space="preserve">S 40.08.01 </v>
      </c>
      <c r="L8" s="79" t="str">
        <f>IF('入力用①(22、24表除く）'!L8=0,"",IF(LEFT('入力用①(22、24表除く）'!L8,1)="1","M",IF(LEFT('入力用①(22、24表除く）'!L8,1)="2","T",IF(LEFT('入力用①(22、24表除く）'!L8,1)="3","S",IF(LEFT('入力用①(22、24表除く）'!L8,1)="4","H","#"))))&amp;" "&amp;MID('入力用①(22、24表除く）'!L8,2,2)&amp;"."&amp;MID('入力用①(22、24表除く）'!L8,4,2)&amp;"."&amp;RIGHT('入力用①(22、24表除く）'!L8,2)&amp;" ")</f>
        <v xml:space="preserve">S 41.02.13 </v>
      </c>
      <c r="M8" s="79" t="str">
        <f>IF('入力用①(22、24表除く）'!M8=0,"",IF(LEFT('入力用①(22、24表除く）'!M8,1)="1","M",IF(LEFT('入力用①(22、24表除く）'!M8,1)="2","T",IF(LEFT('入力用①(22、24表除く）'!M8,1)="3","S",IF(LEFT('入力用①(22、24表除く）'!M8,1)="4","H","#"))))&amp;" "&amp;MID('入力用①(22、24表除く）'!M8,2,2)&amp;"."&amp;MID('入力用①(22、24表除く）'!M8,4,2)&amp;"."&amp;RIGHT('入力用①(22、24表除く）'!M8,2)&amp;" ")</f>
        <v xml:space="preserve">S 32.04.01 </v>
      </c>
      <c r="N8" s="79" t="str">
        <f>IF('入力用①(22、24表除く）'!N8=0,"",IF(LEFT('入力用①(22、24表除く）'!N8,1)="1","M",IF(LEFT('入力用①(22、24表除く）'!N8,1)="2","T",IF(LEFT('入力用①(22、24表除く）'!N8,1)="3","S",IF(LEFT('入力用①(22、24表除く）'!N8,1)="4","H","#"))))&amp;" "&amp;MID('入力用①(22、24表除く）'!N8,2,2)&amp;"."&amp;MID('入力用①(22、24表除く）'!N8,4,2)&amp;"."&amp;RIGHT('入力用①(22、24表除く）'!N8,2)&amp;" ")</f>
        <v xml:space="preserve">S 42.04.01 </v>
      </c>
      <c r="O8" s="79" t="str">
        <f>IF('入力用①(22、24表除く）'!O8=0,"",IF(LEFT('入力用①(22、24表除く）'!O8,1)="1","M",IF(LEFT('入力用①(22、24表除く）'!O8,1)="2","T",IF(LEFT('入力用①(22、24表除く）'!O8,1)="3","S",IF(LEFT('入力用①(22、24表除く）'!O8,1)="4","H","#"))))&amp;" "&amp;MID('入力用①(22、24表除く）'!O8,2,2)&amp;"."&amp;MID('入力用①(22、24表除く）'!O8,4,2)&amp;"."&amp;RIGHT('入力用①(22、24表除く）'!O8,2)&amp;" ")</f>
        <v xml:space="preserve">S 42.04.01 </v>
      </c>
      <c r="P8" s="79" t="str">
        <f>IF('入力用①(22、24表除く）'!P8=0,"",IF(LEFT('入力用①(22、24表除く）'!P8,1)="1","M",IF(LEFT('入力用①(22、24表除く）'!P8,1)="2","T",IF(LEFT('入力用①(22、24表除く）'!P8,1)="3","S",IF(LEFT('入力用①(22、24表除く）'!P8,1)="4","H","#"))))&amp;" "&amp;MID('入力用①(22、24表除く）'!P8,2,2)&amp;"."&amp;MID('入力用①(22、24表除く）'!P8,4,2)&amp;"."&amp;RIGHT('入力用①(22、24表除く）'!P8,2)&amp;" ")</f>
        <v xml:space="preserve">H 18.06.23 </v>
      </c>
      <c r="Q8" s="995" t="str">
        <f>IF('入力用①(22、24表除く）'!Q8=0,"",IF(LEFT('入力用①(22、24表除く）'!Q8,1)="1","M",IF(LEFT('入力用①(22、24表除く）'!Q8,1)="2","T",IF(LEFT('入力用①(22、24表除く）'!Q8,1)="3","S",IF(LEFT('入力用①(22、24表除く）'!Q8,1)="4","H","#"))))&amp;" "&amp;MID('入力用①(22、24表除く）'!Q8,2,2)&amp;"."&amp;MID('入力用①(22、24表除く）'!Q8,4,2)&amp;"."&amp;RIGHT('入力用①(22、24表除く）'!Q8,2)&amp;" ")</f>
        <v/>
      </c>
      <c r="R8" s="995" t="str">
        <f>IF('入力用①(22、24表除く）'!R8=0,"",IF(LEFT('入力用①(22、24表除く）'!R8,1)="1","M",IF(LEFT('入力用①(22、24表除く）'!R8,1)="2","T",IF(LEFT('入力用①(22、24表除く）'!R8,1)="3","S",IF(LEFT('入力用①(22、24表除く）'!R8,1)="4","H","#"))))&amp;" "&amp;MID('入力用①(22、24表除く）'!R8,2,2)&amp;"."&amp;MID('入力用①(22、24表除く）'!R8,4,2)&amp;"."&amp;RIGHT('入力用①(22、24表除く）'!R8,2)&amp;" ")</f>
        <v/>
      </c>
      <c r="S8" s="79" t="str">
        <f>IF('入力用①(22、24表除く）'!S8=0,"",IF(LEFT('入力用①(22、24表除く）'!S8,1)="1","M",IF(LEFT('入力用①(22、24表除く）'!S8,1)="2","T",IF(LEFT('入力用①(22、24表除く）'!S8,1)="3","S",IF(LEFT('入力用①(22、24表除く）'!S8,1)="4","H","#"))))&amp;" "&amp;MID('入力用①(22、24表除く）'!S8,2,2)&amp;"."&amp;MID('入力用①(22、24表除く）'!S8,4,2)&amp;"."&amp;RIGHT('入力用①(22、24表除く）'!S8,2)&amp;" ")</f>
        <v xml:space="preserve">S 42.04.01 </v>
      </c>
      <c r="T8" s="79" t="str">
        <f>IF('入力用①(22、24表除く）'!T8=0,"",IF(LEFT('入力用①(22、24表除く）'!T8,1)="1","M",IF(LEFT('入力用①(22、24表除く）'!T8,1)="2","T",IF(LEFT('入力用①(22、24表除く）'!T8,1)="3","S",IF(LEFT('入力用①(22、24表除く）'!T8,1)="4","H","#"))))&amp;" "&amp;MID('入力用①(22、24表除く）'!T8,2,2)&amp;"."&amp;MID('入力用①(22、24表除く）'!T8,4,2)&amp;"."&amp;RIGHT('入力用①(22、24表除く）'!T8,2)&amp;" ")</f>
        <v xml:space="preserve">S 28.11.21 </v>
      </c>
      <c r="U8" s="79" t="str">
        <f>IF('入力用①(22、24表除く）'!U8=0,"",IF(LEFT('入力用①(22、24表除く）'!U8,1)="1","M",IF(LEFT('入力用①(22、24表除く）'!U8,1)="2","T",IF(LEFT('入力用①(22、24表除く）'!U8,1)="3","S",IF(LEFT('入力用①(22、24表除く）'!U8,1)="4","H","#"))))&amp;" "&amp;MID('入力用①(22、24表除く）'!U8,2,2)&amp;"."&amp;MID('入力用①(22、24表除く）'!U8,4,2)&amp;"."&amp;RIGHT('入力用①(22、24表除く）'!U8,2)&amp;" ")</f>
        <v xml:space="preserve">S 42.04.01 </v>
      </c>
      <c r="V8" s="91"/>
      <c r="W8" s="1">
        <v>1</v>
      </c>
      <c r="X8" s="7">
        <v>2</v>
      </c>
    </row>
    <row r="9" spans="1:24" ht="32.1" customHeight="1">
      <c r="A9" s="1">
        <v>1</v>
      </c>
      <c r="B9" s="9">
        <v>4</v>
      </c>
      <c r="C9" s="1227" t="s">
        <v>86</v>
      </c>
      <c r="D9" s="1229" t="s">
        <v>91</v>
      </c>
      <c r="E9" s="1189" t="s">
        <v>1258</v>
      </c>
      <c r="F9" s="1190"/>
      <c r="G9" s="1190"/>
      <c r="H9" s="1191"/>
      <c r="I9" s="996">
        <f>IF('入力用①(22、24表除く）'!I10=1,"○",)</f>
        <v>0</v>
      </c>
      <c r="J9" s="80" t="str">
        <f>IF('入力用①(22、24表除く）'!J10=1,"○",)</f>
        <v>○</v>
      </c>
      <c r="K9" s="80" t="str">
        <f>IF('入力用①(22、24表除く）'!K10=1,"○",)</f>
        <v>○</v>
      </c>
      <c r="L9" s="80" t="str">
        <f>IF('入力用①(22、24表除く）'!L10=1,"○",)</f>
        <v>○</v>
      </c>
      <c r="M9" s="80" t="str">
        <f>IF('入力用①(22、24表除く）'!M10=1,"○",)</f>
        <v>○</v>
      </c>
      <c r="N9" s="80">
        <f>IF('入力用①(22、24表除く）'!N10=1,"○",)</f>
        <v>0</v>
      </c>
      <c r="O9" s="80">
        <f>IF('入力用①(22、24表除く）'!O10=1,"○",)</f>
        <v>0</v>
      </c>
      <c r="P9" s="80">
        <f>IF('入力用①(22、24表除く）'!P10=1,"○",)</f>
        <v>0</v>
      </c>
      <c r="Q9" s="996">
        <f>IF('入力用①(22、24表除く）'!Q10=1,"○",)</f>
        <v>0</v>
      </c>
      <c r="R9" s="996">
        <f>IF('入力用①(22、24表除く）'!R10=1,"○",)</f>
        <v>0</v>
      </c>
      <c r="S9" s="80" t="str">
        <f>IF('入力用①(22、24表除く）'!S10=1,"○",)</f>
        <v>○</v>
      </c>
      <c r="T9" s="80" t="str">
        <f>IF('入力用①(22、24表除く）'!T10=1,"○",)</f>
        <v>○</v>
      </c>
      <c r="U9" s="80">
        <f>IF('入力用①(22、24表除く）'!U10=1,"○",)</f>
        <v>0</v>
      </c>
      <c r="V9" s="81">
        <f t="shared" ref="V9:V15" si="0">COUNTIF(I9:U9,"○")</f>
        <v>6</v>
      </c>
      <c r="W9" s="1">
        <v>1</v>
      </c>
      <c r="X9" s="7">
        <v>4</v>
      </c>
    </row>
    <row r="10" spans="1:24" ht="32.1" customHeight="1">
      <c r="B10" s="9"/>
      <c r="C10" s="1228"/>
      <c r="D10" s="1230"/>
      <c r="E10" s="1192" t="s">
        <v>1259</v>
      </c>
      <c r="F10" s="1187"/>
      <c r="G10" s="1187"/>
      <c r="H10" s="1188"/>
      <c r="I10" s="996">
        <f>IF('入力用①(22、24表除く）'!I10=2,"○",)</f>
        <v>0</v>
      </c>
      <c r="J10" s="80">
        <f>IF('入力用①(22、24表除く）'!J10=2,"○",)</f>
        <v>0</v>
      </c>
      <c r="K10" s="80">
        <f>IF('入力用①(22、24表除く）'!K10=2,"○",)</f>
        <v>0</v>
      </c>
      <c r="L10" s="80">
        <f>IF('入力用①(22、24表除く）'!L10=2,"○",)</f>
        <v>0</v>
      </c>
      <c r="M10" s="80">
        <f>IF('入力用①(22、24表除く）'!M10=2,"○",)</f>
        <v>0</v>
      </c>
      <c r="N10" s="80" t="str">
        <f>IF('入力用①(22、24表除く）'!N10=2,"○",)</f>
        <v>○</v>
      </c>
      <c r="O10" s="80" t="str">
        <f>IF('入力用①(22、24表除く）'!O10=2,"○",)</f>
        <v>○</v>
      </c>
      <c r="P10" s="80" t="str">
        <f>IF('入力用①(22、24表除く）'!P10=2,"○",)</f>
        <v>○</v>
      </c>
      <c r="Q10" s="996">
        <f>IF('入力用①(22、24表除く）'!Q10=2,"○",)</f>
        <v>0</v>
      </c>
      <c r="R10" s="996">
        <f>IF('入力用①(22、24表除く）'!R10=2,"○",)</f>
        <v>0</v>
      </c>
      <c r="S10" s="80">
        <f>IF('入力用①(22、24表除く）'!S10=2,"○",)</f>
        <v>0</v>
      </c>
      <c r="T10" s="80">
        <f>IF('入力用①(22、24表除く）'!T10=2,"○",)</f>
        <v>0</v>
      </c>
      <c r="U10" s="80" t="str">
        <f>IF('入力用①(22、24表除く）'!U10=2,"○",)</f>
        <v>○</v>
      </c>
      <c r="V10" s="81">
        <f t="shared" si="0"/>
        <v>4</v>
      </c>
      <c r="W10" s="1">
        <v>0</v>
      </c>
      <c r="X10" s="7">
        <v>0</v>
      </c>
    </row>
    <row r="11" spans="1:24" ht="32.1" customHeight="1">
      <c r="A11" s="1">
        <v>1</v>
      </c>
      <c r="B11" s="9">
        <v>5</v>
      </c>
      <c r="C11" s="1231" t="s">
        <v>95</v>
      </c>
      <c r="D11" s="1232" t="s">
        <v>78</v>
      </c>
      <c r="E11" s="1189" t="s">
        <v>336</v>
      </c>
      <c r="F11" s="1190"/>
      <c r="G11" s="1190"/>
      <c r="H11" s="1191"/>
      <c r="I11" s="996">
        <f>IF('入力用①(22、24表除く）'!I11=1,"○",)</f>
        <v>0</v>
      </c>
      <c r="J11" s="80" t="str">
        <f>IF('入力用①(22、24表除く）'!J11=1,"○",)</f>
        <v>○</v>
      </c>
      <c r="K11" s="80" t="str">
        <f>IF('入力用①(22、24表除く）'!K11=1,"○",)</f>
        <v>○</v>
      </c>
      <c r="L11" s="80" t="str">
        <f>IF('入力用①(22、24表除く）'!L11=1,"○",)</f>
        <v>○</v>
      </c>
      <c r="M11" s="80" t="str">
        <f>IF('入力用①(22、24表除く）'!M11=1,"○",)</f>
        <v>○</v>
      </c>
      <c r="N11" s="80">
        <f>IF('入力用①(22、24表除く）'!N11=1,"○",)</f>
        <v>0</v>
      </c>
      <c r="O11" s="80">
        <f>IF('入力用①(22、24表除く）'!O11=1,"○",)</f>
        <v>0</v>
      </c>
      <c r="P11" s="80">
        <f>IF('入力用①(22、24表除く）'!P11=1,"○",)</f>
        <v>0</v>
      </c>
      <c r="Q11" s="996">
        <f>IF('入力用①(22、24表除く）'!Q11=1,"○",)</f>
        <v>0</v>
      </c>
      <c r="R11" s="996">
        <f>IF('入力用①(22、24表除く）'!R11=1,"○",)</f>
        <v>0</v>
      </c>
      <c r="S11" s="80" t="str">
        <f>IF('入力用①(22、24表除く）'!S11=1,"○",)</f>
        <v>○</v>
      </c>
      <c r="T11" s="80" t="str">
        <f>IF('入力用①(22、24表除く）'!T11=1,"○",)</f>
        <v>○</v>
      </c>
      <c r="U11" s="80">
        <f>IF('入力用①(22、24表除く）'!U11=1,"○",)</f>
        <v>0</v>
      </c>
      <c r="V11" s="81">
        <f t="shared" si="0"/>
        <v>6</v>
      </c>
      <c r="W11" s="1">
        <v>1</v>
      </c>
      <c r="X11" s="7">
        <v>5</v>
      </c>
    </row>
    <row r="12" spans="1:24" ht="32.1" customHeight="1">
      <c r="B12" s="9"/>
      <c r="C12" s="1228"/>
      <c r="D12" s="1230"/>
      <c r="E12" s="1192" t="s">
        <v>73</v>
      </c>
      <c r="F12" s="1187"/>
      <c r="G12" s="1187"/>
      <c r="H12" s="1188"/>
      <c r="I12" s="996">
        <f>IF('入力用①(22、24表除く）'!I11=2,"○",)</f>
        <v>0</v>
      </c>
      <c r="J12" s="80">
        <f>IF('入力用①(22、24表除く）'!J11=2,"○",)</f>
        <v>0</v>
      </c>
      <c r="K12" s="80">
        <f>IF('入力用①(22、24表除く）'!K11=2,"○",)</f>
        <v>0</v>
      </c>
      <c r="L12" s="80">
        <f>IF('入力用①(22、24表除く）'!L11=2,"○",)</f>
        <v>0</v>
      </c>
      <c r="M12" s="80">
        <f>IF('入力用①(22、24表除く）'!M11=2,"○",)</f>
        <v>0</v>
      </c>
      <c r="N12" s="80" t="str">
        <f>IF('入力用①(22、24表除く）'!N11=2,"○",)</f>
        <v>○</v>
      </c>
      <c r="O12" s="80" t="str">
        <f>IF('入力用①(22、24表除く）'!O11=2,"○",)</f>
        <v>○</v>
      </c>
      <c r="P12" s="80" t="str">
        <f>IF('入力用①(22、24表除く）'!P11=2,"○",)</f>
        <v>○</v>
      </c>
      <c r="Q12" s="996">
        <f>IF('入力用①(22、24表除く）'!Q11=2,"○",)</f>
        <v>0</v>
      </c>
      <c r="R12" s="996">
        <f>IF('入力用①(22、24表除く）'!R11=2,"○",)</f>
        <v>0</v>
      </c>
      <c r="S12" s="80">
        <f>IF('入力用①(22、24表除く）'!S11=2,"○",)</f>
        <v>0</v>
      </c>
      <c r="T12" s="80">
        <f>IF('入力用①(22、24表除く）'!T11=2,"○",)</f>
        <v>0</v>
      </c>
      <c r="U12" s="80" t="str">
        <f>IF('入力用①(22、24表除く）'!U11=2,"○",)</f>
        <v>○</v>
      </c>
      <c r="V12" s="81">
        <f t="shared" si="0"/>
        <v>4</v>
      </c>
      <c r="W12" s="1">
        <v>0</v>
      </c>
      <c r="X12" s="7">
        <v>0</v>
      </c>
    </row>
    <row r="13" spans="1:24" ht="32.1" customHeight="1">
      <c r="A13" s="1">
        <v>1</v>
      </c>
      <c r="B13" s="9">
        <v>6</v>
      </c>
      <c r="C13" s="21" t="s">
        <v>85</v>
      </c>
      <c r="D13" s="20" t="s">
        <v>564</v>
      </c>
      <c r="E13" s="1189" t="s">
        <v>953</v>
      </c>
      <c r="F13" s="1190"/>
      <c r="G13" s="1190"/>
      <c r="H13" s="1191"/>
      <c r="I13" s="996">
        <f>IF('入力用①(22、24表除く）'!I12=1,"○",)</f>
        <v>0</v>
      </c>
      <c r="J13" s="80" t="str">
        <f>IF('入力用①(22、24表除く）'!J12=1,"○",)</f>
        <v>○</v>
      </c>
      <c r="K13" s="80" t="str">
        <f>IF('入力用①(22、24表除く）'!K12=1,"○",)</f>
        <v>○</v>
      </c>
      <c r="L13" s="80" t="str">
        <f>IF('入力用①(22、24表除く）'!L12=1,"○",)</f>
        <v>○</v>
      </c>
      <c r="M13" s="80" t="str">
        <f>IF('入力用①(22、24表除く）'!M12=1,"○",)</f>
        <v>○</v>
      </c>
      <c r="N13" s="80" t="str">
        <f>IF('入力用①(22、24表除く）'!N12=1,"○",)</f>
        <v>○</v>
      </c>
      <c r="O13" s="80">
        <f>IF('入力用①(22、24表除く）'!O12=1,"○",)</f>
        <v>0</v>
      </c>
      <c r="P13" s="80" t="str">
        <f>IF('入力用①(22、24表除く）'!P12=1,"○",)</f>
        <v>○</v>
      </c>
      <c r="Q13" s="996">
        <f>IF('入力用①(22、24表除く）'!Q12=1,"○",)</f>
        <v>0</v>
      </c>
      <c r="R13" s="996">
        <f>IF('入力用①(22、24表除く）'!R12=1,"○",)</f>
        <v>0</v>
      </c>
      <c r="S13" s="80" t="str">
        <f>IF('入力用①(22、24表除く）'!S12=1,"○",)</f>
        <v>○</v>
      </c>
      <c r="T13" s="80" t="str">
        <f>IF('入力用①(22、24表除く）'!T12=1,"○",)</f>
        <v>○</v>
      </c>
      <c r="U13" s="80" t="str">
        <f>IF('入力用①(22、24表除く）'!U12=1,"○",)</f>
        <v>○</v>
      </c>
      <c r="V13" s="81">
        <f t="shared" si="0"/>
        <v>9</v>
      </c>
      <c r="W13" s="1">
        <v>1</v>
      </c>
      <c r="X13" s="7">
        <v>6</v>
      </c>
    </row>
    <row r="14" spans="1:24" ht="32.1" customHeight="1">
      <c r="B14" s="9"/>
      <c r="C14" s="22"/>
      <c r="D14" s="30" t="s">
        <v>100</v>
      </c>
      <c r="E14" s="1189" t="s">
        <v>899</v>
      </c>
      <c r="F14" s="1190"/>
      <c r="G14" s="1190"/>
      <c r="H14" s="1191"/>
      <c r="I14" s="996">
        <f>IF('入力用①(22、24表除く）'!I12=2,"○",)</f>
        <v>0</v>
      </c>
      <c r="J14" s="80">
        <f>IF('入力用①(22、24表除く）'!J12=2,"○",)</f>
        <v>0</v>
      </c>
      <c r="K14" s="80">
        <f>IF('入力用①(22、24表除く）'!K12=2,"○",)</f>
        <v>0</v>
      </c>
      <c r="L14" s="80">
        <f>IF('入力用①(22、24表除く）'!L12=2,"○",)</f>
        <v>0</v>
      </c>
      <c r="M14" s="80">
        <f>IF('入力用①(22、24表除く）'!M12=2,"○",)</f>
        <v>0</v>
      </c>
      <c r="N14" s="80">
        <f>IF('入力用①(22、24表除く）'!N12=2,"○",)</f>
        <v>0</v>
      </c>
      <c r="O14" s="80">
        <f>IF('入力用①(22、24表除く）'!O12=2,"○",)</f>
        <v>0</v>
      </c>
      <c r="P14" s="80">
        <f>IF('入力用①(22、24表除く）'!P12=2,"○",)</f>
        <v>0</v>
      </c>
      <c r="Q14" s="996">
        <f>IF('入力用①(22、24表除く）'!Q12=2,"○",)</f>
        <v>0</v>
      </c>
      <c r="R14" s="996">
        <f>IF('入力用①(22、24表除く）'!R12=2,"○",)</f>
        <v>0</v>
      </c>
      <c r="S14" s="80">
        <f>IF('入力用①(22、24表除く）'!S12=2,"○",)</f>
        <v>0</v>
      </c>
      <c r="T14" s="80">
        <f>IF('入力用①(22、24表除く）'!T12=2,"○",)</f>
        <v>0</v>
      </c>
      <c r="U14" s="80">
        <f>IF('入力用①(22、24表除く）'!U12=2,"○",)</f>
        <v>0</v>
      </c>
      <c r="V14" s="81">
        <f t="shared" si="0"/>
        <v>0</v>
      </c>
      <c r="W14" s="1">
        <v>0</v>
      </c>
      <c r="X14" s="7">
        <v>0</v>
      </c>
    </row>
    <row r="15" spans="1:24" ht="32.1" customHeight="1">
      <c r="B15" s="9"/>
      <c r="C15" s="23"/>
      <c r="D15" s="18"/>
      <c r="E15" s="1192" t="s">
        <v>1080</v>
      </c>
      <c r="F15" s="1187"/>
      <c r="G15" s="1187"/>
      <c r="H15" s="1188"/>
      <c r="I15" s="996">
        <f>IF('入力用①(22、24表除く）'!I12=3,"○",)</f>
        <v>0</v>
      </c>
      <c r="J15" s="80">
        <f>IF('入力用①(22、24表除く）'!J12=3,"○",)</f>
        <v>0</v>
      </c>
      <c r="K15" s="80">
        <f>IF('入力用①(22、24表除く）'!K12=3,"○",)</f>
        <v>0</v>
      </c>
      <c r="L15" s="80">
        <f>IF('入力用①(22、24表除く）'!L12=3,"○",)</f>
        <v>0</v>
      </c>
      <c r="M15" s="80">
        <f>IF('入力用①(22、24表除く）'!M12=3,"○",)</f>
        <v>0</v>
      </c>
      <c r="N15" s="80">
        <f>IF('入力用①(22、24表除く）'!N12=3,"○",)</f>
        <v>0</v>
      </c>
      <c r="O15" s="80" t="str">
        <f>IF('入力用①(22、24表除く）'!O12=3,"○",)</f>
        <v>○</v>
      </c>
      <c r="P15" s="80">
        <f>IF('入力用①(22、24表除く）'!P12=3,"○",)</f>
        <v>0</v>
      </c>
      <c r="Q15" s="996">
        <f>IF('入力用①(22、24表除く）'!Q12=3,"○",)</f>
        <v>0</v>
      </c>
      <c r="R15" s="996">
        <f>IF('入力用①(22、24表除く）'!R12=3,"○",)</f>
        <v>0</v>
      </c>
      <c r="S15" s="80">
        <f>IF('入力用①(22、24表除く）'!S12=3,"○",)</f>
        <v>0</v>
      </c>
      <c r="T15" s="80">
        <f>IF('入力用①(22、24表除く）'!T12=3,"○",)</f>
        <v>0</v>
      </c>
      <c r="U15" s="80">
        <f>IF('入力用①(22、24表除く）'!U12=3,"○",)</f>
        <v>0</v>
      </c>
      <c r="V15" s="81">
        <f t="shared" si="0"/>
        <v>1</v>
      </c>
      <c r="W15" s="1">
        <v>0</v>
      </c>
      <c r="X15" s="7">
        <v>0</v>
      </c>
    </row>
    <row r="16" spans="1:24" ht="32.1" customHeight="1">
      <c r="A16" s="1">
        <v>1</v>
      </c>
      <c r="B16" s="7">
        <v>7</v>
      </c>
      <c r="C16" s="23"/>
      <c r="D16" s="31" t="s">
        <v>574</v>
      </c>
      <c r="E16" s="42" t="s">
        <v>197</v>
      </c>
      <c r="F16" s="1193" t="s">
        <v>959</v>
      </c>
      <c r="G16" s="1193"/>
      <c r="H16" s="1194"/>
      <c r="I16" s="997">
        <f>'入力用①(22、24表除く）'!I13</f>
        <v>0</v>
      </c>
      <c r="J16" s="81">
        <f>'入力用①(22、24表除く）'!J13</f>
        <v>225</v>
      </c>
      <c r="K16" s="81">
        <f>'入力用①(22、24表除く）'!K13</f>
        <v>100</v>
      </c>
      <c r="L16" s="81">
        <f>'入力用①(22、24表除く）'!L13</f>
        <v>375</v>
      </c>
      <c r="M16" s="81">
        <f>'入力用①(22、24表除く）'!M13</f>
        <v>62</v>
      </c>
      <c r="N16" s="81">
        <f>'入力用①(22、24表除く）'!N13</f>
        <v>145</v>
      </c>
      <c r="O16" s="81">
        <f>'入力用①(22、24表除く）'!O13</f>
        <v>0</v>
      </c>
      <c r="P16" s="81">
        <f>'入力用①(22、24表除く）'!P13</f>
        <v>224</v>
      </c>
      <c r="Q16" s="997">
        <f>'入力用①(22、24表除く）'!Q13</f>
        <v>0</v>
      </c>
      <c r="R16" s="997">
        <f>'入力用①(22、24表除く）'!R13</f>
        <v>0</v>
      </c>
      <c r="S16" s="81">
        <f>'入力用①(22、24表除く）'!S13</f>
        <v>60</v>
      </c>
      <c r="T16" s="81">
        <f>'入力用①(22、24表除く）'!T13</f>
        <v>170</v>
      </c>
      <c r="U16" s="81">
        <f>'入力用①(22、24表除く）'!U13</f>
        <v>58</v>
      </c>
      <c r="V16" s="81">
        <f>SUM(I16:U16)</f>
        <v>1419</v>
      </c>
      <c r="W16" s="1">
        <v>1</v>
      </c>
      <c r="X16" s="7">
        <v>7</v>
      </c>
    </row>
    <row r="17" spans="1:24" ht="32.1" customHeight="1">
      <c r="A17" s="1">
        <v>1</v>
      </c>
      <c r="B17" s="7">
        <v>8</v>
      </c>
      <c r="C17" s="23"/>
      <c r="D17" s="31"/>
      <c r="E17" s="43" t="s">
        <v>204</v>
      </c>
      <c r="F17" s="1195" t="s">
        <v>420</v>
      </c>
      <c r="G17" s="1195"/>
      <c r="H17" s="1196"/>
      <c r="I17" s="997">
        <f>'入力用①(22、24表除く）'!I14</f>
        <v>0</v>
      </c>
      <c r="J17" s="81">
        <f>'入力用①(22、24表除く）'!J14</f>
        <v>0</v>
      </c>
      <c r="K17" s="81">
        <f>'入力用①(22、24表除く）'!K14</f>
        <v>50</v>
      </c>
      <c r="L17" s="81">
        <f>'入力用①(22、24表除く）'!L14</f>
        <v>0</v>
      </c>
      <c r="M17" s="81">
        <f>'入力用①(22、24表除く）'!M14</f>
        <v>42</v>
      </c>
      <c r="N17" s="81">
        <f>'入力用①(22、24表除く）'!N14</f>
        <v>0</v>
      </c>
      <c r="O17" s="81">
        <f>'入力用①(22、24表除く）'!O14</f>
        <v>0</v>
      </c>
      <c r="P17" s="81">
        <f>'入力用①(22、24表除く）'!P14</f>
        <v>48</v>
      </c>
      <c r="Q17" s="997">
        <f>'入力用①(22、24表除く）'!Q14</f>
        <v>0</v>
      </c>
      <c r="R17" s="997">
        <f>'入力用①(22、24表除く）'!R14</f>
        <v>0</v>
      </c>
      <c r="S17" s="81">
        <f>'入力用①(22、24表除く）'!S14</f>
        <v>0</v>
      </c>
      <c r="T17" s="81">
        <f>'入力用①(22、24表除く）'!T14</f>
        <v>0</v>
      </c>
      <c r="U17" s="81">
        <f>'入力用①(22、24表除く）'!U14</f>
        <v>55</v>
      </c>
      <c r="V17" s="81">
        <f>SUM(I17:U17)</f>
        <v>195</v>
      </c>
      <c r="W17" s="1">
        <v>1</v>
      </c>
      <c r="X17" s="7">
        <v>8</v>
      </c>
    </row>
    <row r="18" spans="1:24" ht="32.1" customHeight="1">
      <c r="A18" s="1">
        <v>1</v>
      </c>
      <c r="B18" s="7">
        <v>9</v>
      </c>
      <c r="C18" s="23"/>
      <c r="D18" s="32" t="s">
        <v>216</v>
      </c>
      <c r="E18" s="43" t="s">
        <v>51</v>
      </c>
      <c r="F18" s="1195" t="s">
        <v>833</v>
      </c>
      <c r="G18" s="1195"/>
      <c r="H18" s="1196"/>
      <c r="I18" s="997">
        <f>'入力用①(22、24表除く）'!I15</f>
        <v>0</v>
      </c>
      <c r="J18" s="81">
        <f>'入力用①(22、24表除く）'!J15</f>
        <v>0</v>
      </c>
      <c r="K18" s="81">
        <f>'入力用①(22、24表除く）'!K15</f>
        <v>0</v>
      </c>
      <c r="L18" s="81">
        <f>'入力用①(22、24表除く）'!L15</f>
        <v>6</v>
      </c>
      <c r="M18" s="81">
        <f>'入力用①(22、24表除く）'!M15</f>
        <v>0</v>
      </c>
      <c r="N18" s="81">
        <f>'入力用①(22、24表除く）'!N15</f>
        <v>0</v>
      </c>
      <c r="O18" s="81">
        <f>'入力用①(22、24表除く）'!O15</f>
        <v>0</v>
      </c>
      <c r="P18" s="81">
        <f>'入力用①(22、24表除く）'!P15</f>
        <v>4</v>
      </c>
      <c r="Q18" s="997">
        <f>'入力用①(22、24表除く）'!Q15</f>
        <v>0</v>
      </c>
      <c r="R18" s="997">
        <f>'入力用①(22、24表除く）'!R15</f>
        <v>0</v>
      </c>
      <c r="S18" s="81">
        <f>'入力用①(22、24表除く）'!S15</f>
        <v>0</v>
      </c>
      <c r="T18" s="81">
        <f>'入力用①(22、24表除く）'!T15</f>
        <v>0</v>
      </c>
      <c r="U18" s="81">
        <f>'入力用①(22、24表除く）'!U15</f>
        <v>0</v>
      </c>
      <c r="V18" s="81">
        <f>SUM(I18:U18)</f>
        <v>10</v>
      </c>
      <c r="W18" s="1">
        <v>1</v>
      </c>
      <c r="X18" s="7">
        <v>9</v>
      </c>
    </row>
    <row r="19" spans="1:24" ht="32.1" customHeight="1">
      <c r="A19" s="1">
        <v>1</v>
      </c>
      <c r="B19" s="7">
        <v>10</v>
      </c>
      <c r="C19" s="23"/>
      <c r="D19" s="31"/>
      <c r="E19" s="43" t="s">
        <v>222</v>
      </c>
      <c r="F19" s="1195" t="s">
        <v>960</v>
      </c>
      <c r="G19" s="1195"/>
      <c r="H19" s="1196"/>
      <c r="I19" s="997">
        <f>'入力用①(22、24表除く）'!I16</f>
        <v>0</v>
      </c>
      <c r="J19" s="81">
        <f>'入力用①(22、24表除く）'!J16</f>
        <v>0</v>
      </c>
      <c r="K19" s="81">
        <f>'入力用①(22、24表除く）'!K16</f>
        <v>0</v>
      </c>
      <c r="L19" s="81">
        <f>'入力用①(22、24表除く）'!L16</f>
        <v>60</v>
      </c>
      <c r="M19" s="81">
        <f>'入力用①(22、24表除く）'!M16</f>
        <v>0</v>
      </c>
      <c r="N19" s="81">
        <f>'入力用①(22、24表除く）'!N16</f>
        <v>0</v>
      </c>
      <c r="O19" s="81">
        <f>'入力用①(22、24表除く）'!O16</f>
        <v>120</v>
      </c>
      <c r="P19" s="81">
        <f>'入力用①(22、24表除く）'!P16</f>
        <v>40</v>
      </c>
      <c r="Q19" s="997">
        <f>'入力用①(22、24表除く）'!Q16</f>
        <v>0</v>
      </c>
      <c r="R19" s="997">
        <f>'入力用①(22、24表除く）'!R16</f>
        <v>0</v>
      </c>
      <c r="S19" s="81">
        <f>'入力用①(22、24表除く）'!S16</f>
        <v>0</v>
      </c>
      <c r="T19" s="81">
        <f>'入力用①(22、24表除く）'!T16</f>
        <v>36</v>
      </c>
      <c r="U19" s="81">
        <f>'入力用①(22、24表除く）'!U16</f>
        <v>0</v>
      </c>
      <c r="V19" s="81">
        <f>SUM(I19:U19)</f>
        <v>256</v>
      </c>
      <c r="W19" s="1">
        <v>1</v>
      </c>
      <c r="X19" s="7">
        <v>10</v>
      </c>
    </row>
    <row r="20" spans="1:24" ht="32.1" customHeight="1">
      <c r="A20" s="1">
        <v>1</v>
      </c>
      <c r="B20" s="7">
        <v>11</v>
      </c>
      <c r="C20" s="23"/>
      <c r="D20" s="31"/>
      <c r="E20" s="44" t="s">
        <v>105</v>
      </c>
      <c r="F20" s="1195" t="s">
        <v>962</v>
      </c>
      <c r="G20" s="1195"/>
      <c r="H20" s="1196"/>
      <c r="I20" s="997">
        <f>'入力用①(22、24表除く）'!I17</f>
        <v>0</v>
      </c>
      <c r="J20" s="81">
        <f>'入力用①(22、24表除く）'!J17</f>
        <v>4</v>
      </c>
      <c r="K20" s="81">
        <f>'入力用①(22、24表除く）'!K17</f>
        <v>0</v>
      </c>
      <c r="L20" s="81">
        <f>'入力用①(22、24表除く）'!L17</f>
        <v>2</v>
      </c>
      <c r="M20" s="81">
        <f>'入力用①(22、24表除く）'!M17</f>
        <v>0</v>
      </c>
      <c r="N20" s="81">
        <f>'入力用①(22、24表除く）'!N17</f>
        <v>0</v>
      </c>
      <c r="O20" s="81">
        <f>'入力用①(22、24表除く）'!O17</f>
        <v>0</v>
      </c>
      <c r="P20" s="81">
        <f>'入力用①(22、24表除く）'!P17</f>
        <v>4</v>
      </c>
      <c r="Q20" s="997">
        <f>'入力用①(22、24表除く）'!Q17</f>
        <v>0</v>
      </c>
      <c r="R20" s="997">
        <f>'入力用①(22、24表除く）'!R17</f>
        <v>0</v>
      </c>
      <c r="S20" s="81">
        <f>'入力用①(22、24表除く）'!S17</f>
        <v>0</v>
      </c>
      <c r="T20" s="81">
        <f>'入力用①(22、24表除く）'!T17</f>
        <v>0</v>
      </c>
      <c r="U20" s="81">
        <f>'入力用①(22、24表除く）'!U17</f>
        <v>0</v>
      </c>
      <c r="V20" s="81">
        <f>SUM(I20:U20)</f>
        <v>10</v>
      </c>
      <c r="W20" s="1">
        <v>1</v>
      </c>
      <c r="X20" s="7">
        <v>11</v>
      </c>
    </row>
    <row r="21" spans="1:24" ht="32.1" customHeight="1">
      <c r="A21" s="1">
        <v>1</v>
      </c>
      <c r="B21" s="7">
        <v>12</v>
      </c>
      <c r="C21" s="23"/>
      <c r="D21" s="31"/>
      <c r="E21" s="44" t="s">
        <v>224</v>
      </c>
      <c r="F21" s="1187" t="s">
        <v>121</v>
      </c>
      <c r="G21" s="1187"/>
      <c r="H21" s="1188"/>
      <c r="I21" s="997">
        <f>'入力用①(22、24表除く）'!I18</f>
        <v>0</v>
      </c>
      <c r="J21" s="81">
        <f>'入力用①(22、24表除く）'!J18</f>
        <v>229</v>
      </c>
      <c r="K21" s="81">
        <f>'入力用①(22、24表除く）'!K18</f>
        <v>150</v>
      </c>
      <c r="L21" s="81">
        <f>'入力用①(22、24表除く）'!L18</f>
        <v>443</v>
      </c>
      <c r="M21" s="81">
        <f>'入力用①(22、24表除く）'!M18</f>
        <v>104</v>
      </c>
      <c r="N21" s="81">
        <f>'入力用①(22、24表除く）'!N18</f>
        <v>145</v>
      </c>
      <c r="O21" s="81">
        <f>'入力用①(22、24表除く）'!O18</f>
        <v>120</v>
      </c>
      <c r="P21" s="81">
        <f>'入力用①(22、24表除く）'!P18</f>
        <v>320</v>
      </c>
      <c r="Q21" s="997">
        <f>'入力用①(22、24表除く）'!Q18</f>
        <v>0</v>
      </c>
      <c r="R21" s="997">
        <f>'入力用①(22、24表除く）'!R18</f>
        <v>0</v>
      </c>
      <c r="S21" s="81">
        <f>'入力用①(22、24表除く）'!S18</f>
        <v>60</v>
      </c>
      <c r="T21" s="81">
        <f>'入力用①(22、24表除く）'!T18</f>
        <v>206</v>
      </c>
      <c r="U21" s="81">
        <f>'入力用①(22、24表除く）'!U18</f>
        <v>113</v>
      </c>
      <c r="V21" s="81">
        <f>SUM(V16:V20)</f>
        <v>1890</v>
      </c>
      <c r="W21" s="1">
        <v>1</v>
      </c>
      <c r="X21" s="7">
        <v>12</v>
      </c>
    </row>
    <row r="22" spans="1:24" ht="32.1" customHeight="1">
      <c r="A22" s="1">
        <v>1</v>
      </c>
      <c r="B22" s="7">
        <v>13</v>
      </c>
      <c r="C22" s="23" t="s">
        <v>942</v>
      </c>
      <c r="D22" s="33" t="s">
        <v>552</v>
      </c>
      <c r="E22" s="1233" t="s">
        <v>409</v>
      </c>
      <c r="F22" s="1234"/>
      <c r="G22" s="1197" t="s">
        <v>1483</v>
      </c>
      <c r="H22" s="1198"/>
      <c r="I22" s="998">
        <f>IF('入力用①(22、24表除く）'!I19=1,"○",)</f>
        <v>0</v>
      </c>
      <c r="J22" s="912">
        <f>IF('入力用①(22、24表除く）'!J19=1,"○",)</f>
        <v>0</v>
      </c>
      <c r="K22" s="912">
        <f>IF('入力用①(22、24表除く）'!K19=1,"○",)</f>
        <v>0</v>
      </c>
      <c r="L22" s="912">
        <f>IF('入力用①(22、24表除く）'!L19=1,"○",)</f>
        <v>0</v>
      </c>
      <c r="M22" s="912">
        <f>IF('入力用①(22、24表除く）'!M19=1,"○",)</f>
        <v>0</v>
      </c>
      <c r="N22" s="912">
        <f>IF('入力用①(22、24表除く）'!N19=1,"○",)</f>
        <v>0</v>
      </c>
      <c r="O22" s="912">
        <f>IF('入力用①(22、24表除く）'!O19=1,"○",)</f>
        <v>0</v>
      </c>
      <c r="P22" s="912">
        <f>IF('入力用①(22、24表除く）'!P19=1,"○",)</f>
        <v>0</v>
      </c>
      <c r="Q22" s="998">
        <f>IF('入力用①(22、24表除く）'!Q19=1,"○",)</f>
        <v>0</v>
      </c>
      <c r="R22" s="998">
        <f>IF('入力用①(22、24表除く）'!R19=1,"○",)</f>
        <v>0</v>
      </c>
      <c r="S22" s="912" t="s">
        <v>1650</v>
      </c>
      <c r="T22" s="912">
        <f>IF('入力用①(22、24表除く）'!T19=1,"○",)</f>
        <v>0</v>
      </c>
      <c r="U22" s="912">
        <f>IF('入力用①(22、24表除く）'!U19=1,"○",)</f>
        <v>0</v>
      </c>
      <c r="V22" s="81">
        <f>COUNTIF(I22:U22,"○")</f>
        <v>1</v>
      </c>
      <c r="W22" s="1">
        <v>1</v>
      </c>
      <c r="X22" s="7">
        <v>13</v>
      </c>
    </row>
    <row r="23" spans="1:24" ht="32.1" customHeight="1">
      <c r="B23" s="7"/>
      <c r="C23" s="23"/>
      <c r="D23" s="32" t="s">
        <v>1179</v>
      </c>
      <c r="E23" s="1235"/>
      <c r="F23" s="1236"/>
      <c r="G23" s="1199" t="s">
        <v>1463</v>
      </c>
      <c r="H23" s="1200"/>
      <c r="I23" s="998">
        <f>IF('入力用①(22、24表除く）'!I19=2,"○",)</f>
        <v>0</v>
      </c>
      <c r="J23" s="912">
        <f>IF('入力用①(22、24表除く）'!J19=2,"○",)</f>
        <v>0</v>
      </c>
      <c r="K23" s="912">
        <f>IF('入力用①(22、24表除く）'!K19=2,"○",)</f>
        <v>0</v>
      </c>
      <c r="L23" s="912">
        <f>IF('入力用①(22、24表除く）'!L19=2,"○",)</f>
        <v>0</v>
      </c>
      <c r="M23" s="912" t="s">
        <v>1650</v>
      </c>
      <c r="N23" s="912" t="s">
        <v>1650</v>
      </c>
      <c r="O23" s="912">
        <f>IF('入力用①(22、24表除く）'!O19=2,"○",)</f>
        <v>0</v>
      </c>
      <c r="P23" s="912">
        <f>IF('入力用①(22、24表除く）'!P19=2,"○",)</f>
        <v>0</v>
      </c>
      <c r="Q23" s="998">
        <f>IF('入力用①(22、24表除く）'!Q19=2,"○",)</f>
        <v>0</v>
      </c>
      <c r="R23" s="998">
        <f>IF('入力用①(22、24表除く）'!R19=2,"○",)</f>
        <v>0</v>
      </c>
      <c r="S23" s="912">
        <f>IF('入力用①(22、24表除く）'!S19=2,"○",)</f>
        <v>0</v>
      </c>
      <c r="T23" s="912">
        <f>IF('入力用①(22、24表除く）'!T19=2,"○",)</f>
        <v>0</v>
      </c>
      <c r="U23" s="912" t="s">
        <v>1650</v>
      </c>
      <c r="V23" s="81">
        <f>COUNTIF(I23:U23,"○")</f>
        <v>3</v>
      </c>
      <c r="W23" s="1">
        <v>0</v>
      </c>
      <c r="X23" s="7">
        <v>0</v>
      </c>
    </row>
    <row r="24" spans="1:24" ht="32.1" customHeight="1">
      <c r="B24" s="7"/>
      <c r="C24" s="23"/>
      <c r="D24" s="911" t="s">
        <v>654</v>
      </c>
      <c r="E24" s="1237" t="s">
        <v>1454</v>
      </c>
      <c r="F24" s="1238"/>
      <c r="G24" s="1201" t="s">
        <v>1483</v>
      </c>
      <c r="H24" s="1202"/>
      <c r="I24" s="998"/>
      <c r="J24" s="912"/>
      <c r="K24" s="912"/>
      <c r="L24" s="912"/>
      <c r="M24" s="912"/>
      <c r="N24" s="912"/>
      <c r="O24" s="912"/>
      <c r="P24" s="912" t="s">
        <v>1650</v>
      </c>
      <c r="Q24" s="998"/>
      <c r="R24" s="998"/>
      <c r="S24" s="912"/>
      <c r="T24" s="912" t="s">
        <v>1650</v>
      </c>
      <c r="U24" s="912"/>
      <c r="V24" s="81">
        <f t="shared" ref="V24:V25" si="1">COUNTIF(I24:U24,"○")</f>
        <v>2</v>
      </c>
      <c r="X24" s="7"/>
    </row>
    <row r="25" spans="1:24" ht="32.1" customHeight="1">
      <c r="B25" s="7"/>
      <c r="C25" s="23"/>
      <c r="D25" s="911"/>
      <c r="E25" s="1239"/>
      <c r="F25" s="1240"/>
      <c r="G25" s="1203" t="s">
        <v>1463</v>
      </c>
      <c r="H25" s="1204"/>
      <c r="I25" s="998"/>
      <c r="J25" s="912"/>
      <c r="K25" s="912"/>
      <c r="L25" s="912" t="s">
        <v>1650</v>
      </c>
      <c r="M25" s="912"/>
      <c r="N25" s="912" t="s">
        <v>1650</v>
      </c>
      <c r="O25" s="912"/>
      <c r="P25" s="912"/>
      <c r="Q25" s="998"/>
      <c r="R25" s="998"/>
      <c r="S25" s="912"/>
      <c r="T25" s="912"/>
      <c r="U25" s="912"/>
      <c r="V25" s="81">
        <f t="shared" si="1"/>
        <v>2</v>
      </c>
      <c r="X25" s="7"/>
    </row>
    <row r="26" spans="1:24" ht="32.1" customHeight="1">
      <c r="B26" s="9"/>
      <c r="C26" s="23"/>
      <c r="D26" s="34"/>
      <c r="E26" s="892" t="s">
        <v>51</v>
      </c>
      <c r="F26" s="1205" t="s">
        <v>1484</v>
      </c>
      <c r="G26" s="1205"/>
      <c r="H26" s="1206"/>
      <c r="I26" s="998">
        <f>IF('入力用①(22、24表除く）'!I19=3,"○",)</f>
        <v>0</v>
      </c>
      <c r="J26" s="912" t="s">
        <v>1650</v>
      </c>
      <c r="K26" s="912" t="s">
        <v>1650</v>
      </c>
      <c r="L26" s="912">
        <f>IF('入力用①(22、24表除く）'!L19=3,"○",)</f>
        <v>0</v>
      </c>
      <c r="M26" s="912">
        <f>IF('入力用①(22、24表除く）'!M19=3,"○",)</f>
        <v>0</v>
      </c>
      <c r="N26" s="912">
        <f>IF('入力用①(22、24表除く）'!N19=3,"○",)</f>
        <v>0</v>
      </c>
      <c r="O26" s="912" t="s">
        <v>1650</v>
      </c>
      <c r="P26" s="912">
        <f>IF('入力用①(22、24表除く）'!P19=3,"○",)</f>
        <v>0</v>
      </c>
      <c r="Q26" s="998">
        <f>IF('入力用①(22、24表除く）'!Q19=3,"○",)</f>
        <v>0</v>
      </c>
      <c r="R26" s="998">
        <f>IF('入力用①(22、24表除く）'!R19=3,"○",)</f>
        <v>0</v>
      </c>
      <c r="S26" s="912">
        <f>IF('入力用①(22、24表除く）'!S19=3,"○",)</f>
        <v>0</v>
      </c>
      <c r="T26" s="912">
        <f>IF('入力用①(22、24表除く）'!T19=3,"○",)</f>
        <v>0</v>
      </c>
      <c r="U26" s="912">
        <f>IF('入力用①(22、24表除く）'!U19=3,"○",)</f>
        <v>0</v>
      </c>
      <c r="V26" s="81">
        <f>COUNTIF(I26:U26,"○")</f>
        <v>3</v>
      </c>
      <c r="W26" s="1">
        <v>0</v>
      </c>
      <c r="X26" s="7">
        <v>0</v>
      </c>
    </row>
    <row r="27" spans="1:24" ht="32.1" customHeight="1">
      <c r="A27" s="1">
        <v>1</v>
      </c>
      <c r="B27" s="9">
        <v>14</v>
      </c>
      <c r="C27" s="23"/>
      <c r="D27" s="33" t="s">
        <v>581</v>
      </c>
      <c r="E27" s="1241" t="s">
        <v>197</v>
      </c>
      <c r="F27" s="1190" t="s">
        <v>964</v>
      </c>
      <c r="G27" s="1190"/>
      <c r="H27" s="1191"/>
      <c r="I27" s="999"/>
      <c r="J27" s="82"/>
      <c r="K27" s="82"/>
      <c r="L27" s="82"/>
      <c r="M27" s="82"/>
      <c r="N27" s="87"/>
      <c r="O27" s="82"/>
      <c r="P27" s="82"/>
      <c r="Q27" s="999"/>
      <c r="R27" s="999"/>
      <c r="S27" s="82"/>
      <c r="T27" s="82"/>
      <c r="U27" s="82"/>
      <c r="V27" s="87"/>
      <c r="W27" s="1">
        <v>1</v>
      </c>
      <c r="X27" s="7">
        <v>14</v>
      </c>
    </row>
    <row r="28" spans="1:24" ht="32.1" customHeight="1">
      <c r="B28" s="9"/>
      <c r="C28" s="23"/>
      <c r="D28" s="32" t="s">
        <v>146</v>
      </c>
      <c r="E28" s="1242"/>
      <c r="F28" s="1207" t="s">
        <v>1367</v>
      </c>
      <c r="G28" s="1207"/>
      <c r="H28" s="71" t="s">
        <v>1260</v>
      </c>
      <c r="I28" s="1000">
        <f>'入力用①(22、24表除く）'!I20</f>
        <v>0</v>
      </c>
      <c r="J28" s="83">
        <f>'入力用①(22、24表除く）'!J20</f>
        <v>16112</v>
      </c>
      <c r="K28" s="83">
        <f>'入力用①(22、24表除く）'!K20</f>
        <v>9564</v>
      </c>
      <c r="L28" s="83">
        <f>'入力用①(22、24表除く）'!L20</f>
        <v>43439</v>
      </c>
      <c r="M28" s="83">
        <f>'入力用①(22、24表除く）'!M20</f>
        <v>9305</v>
      </c>
      <c r="N28" s="88">
        <f>'入力用①(22、24表除く）'!N20</f>
        <v>10936</v>
      </c>
      <c r="O28" s="83">
        <f>'入力用①(22、24表除く）'!O20</f>
        <v>5857</v>
      </c>
      <c r="P28" s="83">
        <f>'入力用①(22、24表除く）'!P20</f>
        <v>27304</v>
      </c>
      <c r="Q28" s="1000">
        <f>'入力用①(22、24表除く）'!Q20</f>
        <v>0</v>
      </c>
      <c r="R28" s="1000">
        <f>'入力用①(22、24表除く）'!R20</f>
        <v>0</v>
      </c>
      <c r="S28" s="83">
        <f>'入力用①(22、24表除く）'!S20</f>
        <v>6006</v>
      </c>
      <c r="T28" s="83">
        <f>'入力用①(22、24表除く）'!T20</f>
        <v>16034</v>
      </c>
      <c r="U28" s="83">
        <f>'入力用①(22、24表除く）'!U20</f>
        <v>10299</v>
      </c>
      <c r="V28" s="88">
        <f t="shared" ref="V28:V36" si="2">SUM(I28:U28)</f>
        <v>154856</v>
      </c>
      <c r="W28" s="1">
        <v>0</v>
      </c>
      <c r="X28" s="7">
        <v>0</v>
      </c>
    </row>
    <row r="29" spans="1:24" ht="32.1" customHeight="1">
      <c r="A29" s="1">
        <v>1</v>
      </c>
      <c r="B29" s="7">
        <v>15</v>
      </c>
      <c r="C29" s="23"/>
      <c r="D29" s="32" t="s">
        <v>1447</v>
      </c>
      <c r="E29" s="47" t="s">
        <v>873</v>
      </c>
      <c r="F29" s="1208" t="s">
        <v>633</v>
      </c>
      <c r="G29" s="1209"/>
      <c r="H29" s="72" t="s">
        <v>1260</v>
      </c>
      <c r="I29" s="997">
        <f>'入力用①(22、24表除く）'!I21</f>
        <v>0</v>
      </c>
      <c r="J29" s="81">
        <f>'入力用①(22、24表除く）'!J21</f>
        <v>0</v>
      </c>
      <c r="K29" s="81">
        <f>'入力用①(22、24表除く）'!K21</f>
        <v>0</v>
      </c>
      <c r="L29" s="81">
        <f>'入力用①(22、24表除く）'!L21</f>
        <v>0</v>
      </c>
      <c r="M29" s="81">
        <f>'入力用①(22、24表除く）'!M21</f>
        <v>0</v>
      </c>
      <c r="N29" s="81">
        <f>'入力用①(22、24表除く）'!N21</f>
        <v>0</v>
      </c>
      <c r="O29" s="81">
        <f>'入力用①(22、24表除く）'!O21</f>
        <v>0</v>
      </c>
      <c r="P29" s="81">
        <f>'入力用①(22、24表除く）'!P21</f>
        <v>0</v>
      </c>
      <c r="Q29" s="997">
        <f>'入力用①(22、24表除く）'!Q21</f>
        <v>0</v>
      </c>
      <c r="R29" s="997">
        <f>'入力用①(22、24表除く）'!R21</f>
        <v>0</v>
      </c>
      <c r="S29" s="81">
        <f>'入力用①(22、24表除く）'!S21</f>
        <v>0</v>
      </c>
      <c r="T29" s="81">
        <f>'入力用①(22、24表除く）'!T21</f>
        <v>0</v>
      </c>
      <c r="U29" s="81">
        <f>'入力用①(22、24表除く）'!U21</f>
        <v>0</v>
      </c>
      <c r="V29" s="81">
        <f t="shared" si="2"/>
        <v>0</v>
      </c>
      <c r="W29" s="1">
        <v>1</v>
      </c>
      <c r="X29" s="7">
        <v>15</v>
      </c>
    </row>
    <row r="30" spans="1:24" ht="32.1" customHeight="1">
      <c r="A30" s="1">
        <v>1</v>
      </c>
      <c r="B30" s="7">
        <v>16</v>
      </c>
      <c r="C30" s="23"/>
      <c r="D30" s="31"/>
      <c r="E30" s="47" t="s">
        <v>51</v>
      </c>
      <c r="F30" s="1210" t="s">
        <v>1261</v>
      </c>
      <c r="G30" s="1211"/>
      <c r="H30" s="72" t="s">
        <v>1260</v>
      </c>
      <c r="I30" s="997">
        <f>'入力用①(22、24表除く）'!I22</f>
        <v>0</v>
      </c>
      <c r="J30" s="81">
        <f>'入力用①(22、24表除く）'!J22</f>
        <v>0</v>
      </c>
      <c r="K30" s="81">
        <f>'入力用①(22、24表除く）'!K22</f>
        <v>0</v>
      </c>
      <c r="L30" s="81">
        <f>'入力用①(22、24表除く）'!L22</f>
        <v>0</v>
      </c>
      <c r="M30" s="81">
        <f>'入力用①(22、24表除く）'!M22</f>
        <v>0</v>
      </c>
      <c r="N30" s="81">
        <f>'入力用①(22、24表除く）'!N22</f>
        <v>0</v>
      </c>
      <c r="O30" s="81">
        <f>'入力用①(22、24表除く）'!O22</f>
        <v>0</v>
      </c>
      <c r="P30" s="81">
        <f>'入力用①(22、24表除く）'!P22</f>
        <v>0</v>
      </c>
      <c r="Q30" s="997">
        <f>'入力用①(22、24表除く）'!Q22</f>
        <v>0</v>
      </c>
      <c r="R30" s="997">
        <f>'入力用①(22、24表除く）'!R22</f>
        <v>0</v>
      </c>
      <c r="S30" s="81">
        <f>'入力用①(22、24表除く）'!S22</f>
        <v>0</v>
      </c>
      <c r="T30" s="81">
        <f>'入力用①(22、24表除く）'!T22</f>
        <v>0</v>
      </c>
      <c r="U30" s="81">
        <f>'入力用①(22、24表除く）'!U22</f>
        <v>0</v>
      </c>
      <c r="V30" s="81">
        <f t="shared" si="2"/>
        <v>0</v>
      </c>
      <c r="W30" s="1">
        <v>1</v>
      </c>
      <c r="X30" s="7">
        <v>16</v>
      </c>
    </row>
    <row r="31" spans="1:24" ht="32.1" customHeight="1">
      <c r="A31" s="1">
        <v>1</v>
      </c>
      <c r="B31" s="7">
        <v>17</v>
      </c>
      <c r="C31" s="23"/>
      <c r="D31" s="35"/>
      <c r="E31" s="48"/>
      <c r="F31" s="1212" t="s">
        <v>27</v>
      </c>
      <c r="G31" s="1212"/>
      <c r="H31" s="1213"/>
      <c r="I31" s="997">
        <f>'入力用①(22、24表除く）'!I23</f>
        <v>0</v>
      </c>
      <c r="J31" s="81">
        <f>'入力用①(22、24表除く）'!J23</f>
        <v>16112</v>
      </c>
      <c r="K31" s="81">
        <f>'入力用①(22、24表除く）'!K23</f>
        <v>9564</v>
      </c>
      <c r="L31" s="81">
        <f>'入力用①(22、24表除く）'!L23</f>
        <v>43439</v>
      </c>
      <c r="M31" s="81">
        <f>'入力用①(22、24表除く）'!M23</f>
        <v>9305</v>
      </c>
      <c r="N31" s="81">
        <f>'入力用①(22、24表除く）'!N23</f>
        <v>10936</v>
      </c>
      <c r="O31" s="81">
        <f>'入力用①(22、24表除く）'!O23</f>
        <v>5857</v>
      </c>
      <c r="P31" s="81">
        <f>'入力用①(22、24表除く）'!P23</f>
        <v>27304</v>
      </c>
      <c r="Q31" s="997">
        <f>'入力用①(22、24表除く）'!Q23</f>
        <v>0</v>
      </c>
      <c r="R31" s="997">
        <f>'入力用①(22、24表除く）'!R23</f>
        <v>0</v>
      </c>
      <c r="S31" s="81">
        <f>'入力用①(22、24表除く）'!S23</f>
        <v>6006</v>
      </c>
      <c r="T31" s="81">
        <f>'入力用①(22、24表除く）'!T23</f>
        <v>16034</v>
      </c>
      <c r="U31" s="81">
        <f>'入力用①(22、24表除く）'!U23</f>
        <v>10299</v>
      </c>
      <c r="V31" s="81">
        <f t="shared" si="2"/>
        <v>154856</v>
      </c>
      <c r="W31" s="1">
        <v>1</v>
      </c>
      <c r="X31" s="7">
        <v>17</v>
      </c>
    </row>
    <row r="32" spans="1:24" ht="32.1" customHeight="1">
      <c r="A32" s="1">
        <v>1</v>
      </c>
      <c r="B32" s="7">
        <v>18</v>
      </c>
      <c r="C32" s="23"/>
      <c r="D32" s="33" t="s">
        <v>282</v>
      </c>
      <c r="E32" s="46" t="s">
        <v>197</v>
      </c>
      <c r="F32" s="1190" t="s">
        <v>965</v>
      </c>
      <c r="G32" s="1190"/>
      <c r="H32" s="1191"/>
      <c r="I32" s="997">
        <f>'入力用①(22、24表除く）'!I24</f>
        <v>0</v>
      </c>
      <c r="J32" s="81">
        <f>'入力用①(22、24表除く）'!J24</f>
        <v>0</v>
      </c>
      <c r="K32" s="81">
        <f>'入力用①(22、24表除く）'!K24</f>
        <v>0</v>
      </c>
      <c r="L32" s="81">
        <f>'入力用①(22、24表除く）'!L24</f>
        <v>0</v>
      </c>
      <c r="M32" s="81">
        <f>'入力用①(22、24表除く）'!M24</f>
        <v>0</v>
      </c>
      <c r="N32" s="81">
        <f>'入力用①(22、24表除く）'!N24</f>
        <v>0</v>
      </c>
      <c r="O32" s="81">
        <f>'入力用①(22、24表除く）'!O24</f>
        <v>0</v>
      </c>
      <c r="P32" s="81">
        <f>'入力用①(22、24表除く）'!P24</f>
        <v>0</v>
      </c>
      <c r="Q32" s="997">
        <f>'入力用①(22、24表除く）'!Q24</f>
        <v>0</v>
      </c>
      <c r="R32" s="997">
        <f>'入力用①(22、24表除く）'!R24</f>
        <v>0</v>
      </c>
      <c r="S32" s="81">
        <f>'入力用①(22、24表除く）'!S24</f>
        <v>0</v>
      </c>
      <c r="T32" s="81">
        <f>'入力用①(22、24表除く）'!T24</f>
        <v>0</v>
      </c>
      <c r="U32" s="81">
        <f>'入力用①(22、24表除く）'!U24</f>
        <v>0</v>
      </c>
      <c r="V32" s="81">
        <f t="shared" si="2"/>
        <v>0</v>
      </c>
      <c r="W32" s="1">
        <v>1</v>
      </c>
      <c r="X32" s="7">
        <v>18</v>
      </c>
    </row>
    <row r="33" spans="1:24" ht="32.1" customHeight="1">
      <c r="A33" s="1">
        <v>1</v>
      </c>
      <c r="B33" s="7">
        <v>19</v>
      </c>
      <c r="C33" s="23"/>
      <c r="D33" s="32" t="s">
        <v>132</v>
      </c>
      <c r="E33" s="49" t="s">
        <v>134</v>
      </c>
      <c r="F33" s="49" t="s">
        <v>139</v>
      </c>
      <c r="G33" s="1197" t="s">
        <v>1262</v>
      </c>
      <c r="H33" s="1188"/>
      <c r="I33" s="997">
        <f>'入力用①(22、24表除く）'!I25</f>
        <v>0</v>
      </c>
      <c r="J33" s="81">
        <f>'入力用①(22、24表除く）'!J25</f>
        <v>0</v>
      </c>
      <c r="K33" s="81">
        <f>'入力用①(22、24表除く）'!K25</f>
        <v>0</v>
      </c>
      <c r="L33" s="81">
        <f>'入力用①(22、24表除く）'!L25</f>
        <v>0</v>
      </c>
      <c r="M33" s="81">
        <f>'入力用①(22、24表除く）'!M25</f>
        <v>0</v>
      </c>
      <c r="N33" s="81">
        <f>'入力用①(22、24表除く）'!N25</f>
        <v>0</v>
      </c>
      <c r="O33" s="81">
        <f>'入力用①(22、24表除く）'!O25</f>
        <v>0</v>
      </c>
      <c r="P33" s="81">
        <f>'入力用①(22、24表除く）'!P25</f>
        <v>0</v>
      </c>
      <c r="Q33" s="997">
        <f>'入力用①(22、24表除く）'!Q25</f>
        <v>0</v>
      </c>
      <c r="R33" s="997">
        <f>'入力用①(22、24表除く）'!R25</f>
        <v>0</v>
      </c>
      <c r="S33" s="81">
        <f>'入力用①(22、24表除く）'!S25</f>
        <v>0</v>
      </c>
      <c r="T33" s="81">
        <f>'入力用①(22、24表除く）'!T25</f>
        <v>0</v>
      </c>
      <c r="U33" s="81">
        <f>'入力用①(22、24表除く）'!U25</f>
        <v>0</v>
      </c>
      <c r="V33" s="81">
        <f t="shared" si="2"/>
        <v>0</v>
      </c>
      <c r="W33" s="1">
        <v>1</v>
      </c>
      <c r="X33" s="7">
        <v>19</v>
      </c>
    </row>
    <row r="34" spans="1:24" ht="32.1" customHeight="1">
      <c r="A34" s="1">
        <v>1</v>
      </c>
      <c r="B34" s="7">
        <v>20</v>
      </c>
      <c r="C34" s="23"/>
      <c r="D34" s="32" t="s">
        <v>160</v>
      </c>
      <c r="E34" s="50" t="s">
        <v>136</v>
      </c>
      <c r="F34" s="50" t="s">
        <v>150</v>
      </c>
      <c r="G34" s="1197" t="s">
        <v>1046</v>
      </c>
      <c r="H34" s="1188"/>
      <c r="I34" s="997">
        <f>'入力用①(22、24表除く）'!I26</f>
        <v>0</v>
      </c>
      <c r="J34" s="81">
        <f>'入力用①(22、24表除く）'!J26</f>
        <v>0</v>
      </c>
      <c r="K34" s="81">
        <f>'入力用①(22、24表除く）'!K26</f>
        <v>0</v>
      </c>
      <c r="L34" s="81">
        <f>'入力用①(22、24表除く）'!L26</f>
        <v>0</v>
      </c>
      <c r="M34" s="81">
        <f>'入力用①(22、24表除く）'!M26</f>
        <v>0</v>
      </c>
      <c r="N34" s="81">
        <f>'入力用①(22、24表除く）'!N26</f>
        <v>0</v>
      </c>
      <c r="O34" s="81">
        <f>'入力用①(22、24表除く）'!O26</f>
        <v>0</v>
      </c>
      <c r="P34" s="81">
        <f>'入力用①(22、24表除く）'!P26</f>
        <v>0</v>
      </c>
      <c r="Q34" s="997">
        <f>'入力用①(22、24表除く）'!Q26</f>
        <v>0</v>
      </c>
      <c r="R34" s="997">
        <f>'入力用①(22、24表除く）'!R26</f>
        <v>0</v>
      </c>
      <c r="S34" s="81">
        <f>'入力用①(22、24表除く）'!S26</f>
        <v>0</v>
      </c>
      <c r="T34" s="81">
        <f>'入力用①(22、24表除く）'!T26</f>
        <v>0</v>
      </c>
      <c r="U34" s="81">
        <f>'入力用①(22、24表除く）'!U26</f>
        <v>0</v>
      </c>
      <c r="V34" s="81">
        <f t="shared" si="2"/>
        <v>0</v>
      </c>
      <c r="W34" s="1">
        <v>1</v>
      </c>
      <c r="X34" s="7">
        <v>20</v>
      </c>
    </row>
    <row r="35" spans="1:24" ht="32.1" customHeight="1">
      <c r="A35" s="1">
        <v>1</v>
      </c>
      <c r="B35" s="7">
        <v>21</v>
      </c>
      <c r="C35" s="23"/>
      <c r="D35" s="36"/>
      <c r="E35" s="50" t="s">
        <v>113</v>
      </c>
      <c r="F35" s="49" t="s">
        <v>71</v>
      </c>
      <c r="G35" s="1197" t="s">
        <v>1262</v>
      </c>
      <c r="H35" s="1188"/>
      <c r="I35" s="997">
        <f>'入力用①(22、24表除く）'!I27</f>
        <v>0</v>
      </c>
      <c r="J35" s="81">
        <f>'入力用①(22、24表除く）'!J27</f>
        <v>0</v>
      </c>
      <c r="K35" s="81">
        <f>'入力用①(22、24表除く）'!K27</f>
        <v>0</v>
      </c>
      <c r="L35" s="81">
        <f>'入力用①(22、24表除く）'!L27</f>
        <v>0</v>
      </c>
      <c r="M35" s="81">
        <f>'入力用①(22、24表除く）'!M27</f>
        <v>0</v>
      </c>
      <c r="N35" s="81">
        <f>'入力用①(22、24表除く）'!N27</f>
        <v>0</v>
      </c>
      <c r="O35" s="81">
        <f>'入力用①(22、24表除く）'!O27</f>
        <v>0</v>
      </c>
      <c r="P35" s="81">
        <f>'入力用①(22、24表除く）'!P27</f>
        <v>0</v>
      </c>
      <c r="Q35" s="997">
        <f>'入力用①(22、24表除く）'!Q27</f>
        <v>0</v>
      </c>
      <c r="R35" s="997">
        <f>'入力用①(22、24表除く）'!R27</f>
        <v>0</v>
      </c>
      <c r="S35" s="81">
        <f>'入力用①(22、24表除く）'!S27</f>
        <v>0</v>
      </c>
      <c r="T35" s="81">
        <f>'入力用①(22、24表除く）'!T27</f>
        <v>0</v>
      </c>
      <c r="U35" s="81">
        <f>'入力用①(22、24表除く）'!U27</f>
        <v>0</v>
      </c>
      <c r="V35" s="81">
        <f t="shared" si="2"/>
        <v>0</v>
      </c>
      <c r="W35" s="1">
        <v>1</v>
      </c>
      <c r="X35" s="7">
        <v>21</v>
      </c>
    </row>
    <row r="36" spans="1:24" ht="32.1" customHeight="1">
      <c r="A36" s="1">
        <v>1</v>
      </c>
      <c r="B36" s="7">
        <v>22</v>
      </c>
      <c r="C36" s="23"/>
      <c r="D36" s="31"/>
      <c r="E36" s="50" t="s">
        <v>943</v>
      </c>
      <c r="F36" s="50" t="s">
        <v>21</v>
      </c>
      <c r="G36" s="1197" t="s">
        <v>1046</v>
      </c>
      <c r="H36" s="1188"/>
      <c r="I36" s="997">
        <f>'入力用①(22、24表除く）'!I28</f>
        <v>0</v>
      </c>
      <c r="J36" s="81">
        <f>'入力用①(22、24表除く）'!J28</f>
        <v>0</v>
      </c>
      <c r="K36" s="81">
        <f>'入力用①(22、24表除く）'!K28</f>
        <v>0</v>
      </c>
      <c r="L36" s="81">
        <f>'入力用①(22、24表除く）'!L28</f>
        <v>0</v>
      </c>
      <c r="M36" s="81">
        <f>'入力用①(22、24表除く）'!M28</f>
        <v>0</v>
      </c>
      <c r="N36" s="81">
        <f>'入力用①(22、24表除く）'!N28</f>
        <v>0</v>
      </c>
      <c r="O36" s="81">
        <f>'入力用①(22、24表除く）'!O28</f>
        <v>0</v>
      </c>
      <c r="P36" s="81">
        <f>'入力用①(22、24表除く）'!P28</f>
        <v>0</v>
      </c>
      <c r="Q36" s="997">
        <f>'入力用①(22、24表除く）'!Q28</f>
        <v>0</v>
      </c>
      <c r="R36" s="997">
        <f>'入力用①(22、24表除く）'!R28</f>
        <v>0</v>
      </c>
      <c r="S36" s="81">
        <f>'入力用①(22、24表除く）'!S28</f>
        <v>0</v>
      </c>
      <c r="T36" s="81">
        <f>'入力用①(22、24表除く）'!T28</f>
        <v>0</v>
      </c>
      <c r="U36" s="81">
        <f>'入力用①(22、24表除く）'!U28</f>
        <v>0</v>
      </c>
      <c r="V36" s="81">
        <f t="shared" si="2"/>
        <v>0</v>
      </c>
      <c r="W36" s="1">
        <v>1</v>
      </c>
      <c r="X36" s="7">
        <v>22</v>
      </c>
    </row>
    <row r="37" spans="1:24" ht="32.1" customHeight="1">
      <c r="A37" s="1">
        <v>1</v>
      </c>
      <c r="B37" s="7">
        <v>23</v>
      </c>
      <c r="C37" s="24"/>
      <c r="D37" s="21" t="s">
        <v>585</v>
      </c>
      <c r="E37" s="1243" t="s">
        <v>197</v>
      </c>
      <c r="F37" s="1195" t="s">
        <v>180</v>
      </c>
      <c r="G37" s="1196"/>
      <c r="H37" s="73" t="s">
        <v>591</v>
      </c>
      <c r="I37" s="996">
        <f>IF('入力用①(22、24表除く）'!I29=1,"○",)</f>
        <v>0</v>
      </c>
      <c r="J37" s="80" t="str">
        <f>IF('入力用①(22、24表除く）'!J29=1,"○",)</f>
        <v>○</v>
      </c>
      <c r="K37" s="80" t="str">
        <f>IF('入力用①(22、24表除く）'!K29=1,"○",)</f>
        <v>○</v>
      </c>
      <c r="L37" s="80" t="str">
        <f>IF('入力用①(22、24表除く）'!L29=1,"○",)</f>
        <v>○</v>
      </c>
      <c r="M37" s="80">
        <f>IF('入力用①(22、24表除く）'!M29=1,"○",)</f>
        <v>0</v>
      </c>
      <c r="N37" s="80" t="str">
        <f>IF('入力用①(22、24表除く）'!N29=1,"○",)</f>
        <v>○</v>
      </c>
      <c r="O37" s="80">
        <f>IF('入力用①(22、24表除く）'!O29=1,"○",)</f>
        <v>0</v>
      </c>
      <c r="P37" s="80" t="str">
        <f>IF('入力用①(22、24表除く）'!P29=1,"○",)</f>
        <v>○</v>
      </c>
      <c r="Q37" s="996">
        <f>IF('入力用①(22、24表除く）'!Q29=1,"○",)</f>
        <v>0</v>
      </c>
      <c r="R37" s="996">
        <f>IF('入力用①(22、24表除く）'!R29=1,"○",)</f>
        <v>0</v>
      </c>
      <c r="S37" s="80">
        <f>IF('入力用①(22、24表除く）'!S29=1,"○",)</f>
        <v>0</v>
      </c>
      <c r="T37" s="80" t="str">
        <f>IF('入力用①(22、24表除く）'!T29=1,"○",)</f>
        <v>○</v>
      </c>
      <c r="U37" s="80" t="str">
        <f>IF('入力用①(22、24表除く）'!U29=1,"○",)</f>
        <v>○</v>
      </c>
      <c r="V37" s="81">
        <f>COUNTIF(I37:U37,"○")</f>
        <v>7</v>
      </c>
      <c r="W37" s="1">
        <v>1</v>
      </c>
      <c r="X37" s="7">
        <v>23</v>
      </c>
    </row>
    <row r="38" spans="1:24" ht="32.1" customHeight="1">
      <c r="B38" s="9"/>
      <c r="C38" s="24"/>
      <c r="D38" s="37" t="s">
        <v>883</v>
      </c>
      <c r="E38" s="1244"/>
      <c r="F38" s="1245"/>
      <c r="G38" s="1246"/>
      <c r="H38" s="74" t="s">
        <v>1263</v>
      </c>
      <c r="I38" s="996">
        <f>IF('入力用①(22、24表除く）'!I29=2,"○",)</f>
        <v>0</v>
      </c>
      <c r="J38" s="80">
        <f>IF('入力用①(22、24表除く）'!J29=2,"○",)</f>
        <v>0</v>
      </c>
      <c r="K38" s="80">
        <f>IF('入力用①(22、24表除く）'!K29=2,"○",)</f>
        <v>0</v>
      </c>
      <c r="L38" s="80">
        <f>IF('入力用①(22、24表除く）'!L29=2,"○",)</f>
        <v>0</v>
      </c>
      <c r="M38" s="80" t="str">
        <f>IF('入力用①(22、24表除く）'!M29=2,"○",)</f>
        <v>○</v>
      </c>
      <c r="N38" s="80">
        <f>IF('入力用①(22、24表除く）'!N29=2,"○",)</f>
        <v>0</v>
      </c>
      <c r="O38" s="80" t="str">
        <f>IF('入力用①(22、24表除く）'!O29=2,"○",)</f>
        <v>○</v>
      </c>
      <c r="P38" s="80">
        <f>IF('入力用①(22、24表除く）'!P29=2,"○",)</f>
        <v>0</v>
      </c>
      <c r="Q38" s="996">
        <f>IF('入力用①(22、24表除く）'!Q29=2,"○",)</f>
        <v>0</v>
      </c>
      <c r="R38" s="996">
        <f>IF('入力用①(22、24表除く）'!R29=2,"○",)</f>
        <v>0</v>
      </c>
      <c r="S38" s="80" t="str">
        <f>IF('入力用①(22、24表除く）'!S29=2,"○",)</f>
        <v>○</v>
      </c>
      <c r="T38" s="80">
        <f>IF('入力用①(22、24表除く）'!T29=2,"○",)</f>
        <v>0</v>
      </c>
      <c r="U38" s="80">
        <f>IF('入力用①(22、24表除く）'!U29=2,"○",)</f>
        <v>0</v>
      </c>
      <c r="V38" s="81">
        <f>COUNTIF(I38:U38,"○")</f>
        <v>3</v>
      </c>
      <c r="W38" s="1">
        <v>0</v>
      </c>
      <c r="X38" s="7">
        <v>0</v>
      </c>
    </row>
    <row r="39" spans="1:24" ht="32.1" customHeight="1">
      <c r="A39" s="1">
        <v>1</v>
      </c>
      <c r="B39" s="7">
        <v>24</v>
      </c>
      <c r="C39" s="24"/>
      <c r="D39" s="37" t="s">
        <v>1448</v>
      </c>
      <c r="E39" s="52" t="s">
        <v>204</v>
      </c>
      <c r="F39" s="1193" t="s">
        <v>1058</v>
      </c>
      <c r="G39" s="1193"/>
      <c r="H39" s="1194"/>
      <c r="I39" s="997">
        <f>'入力用①(22、24表除く）'!I30</f>
        <v>0</v>
      </c>
      <c r="J39" s="81">
        <f>'入力用①(22、24表除く）'!J30</f>
        <v>5</v>
      </c>
      <c r="K39" s="81">
        <f>'入力用①(22、24表除く）'!K30</f>
        <v>3</v>
      </c>
      <c r="L39" s="81">
        <f>'入力用①(22、24表除く）'!L30</f>
        <v>10</v>
      </c>
      <c r="M39" s="81">
        <f>'入力用①(22、24表除く）'!M30</f>
        <v>0</v>
      </c>
      <c r="N39" s="81">
        <f>'入力用①(22、24表除く）'!N30</f>
        <v>4</v>
      </c>
      <c r="O39" s="81">
        <f>'入力用①(22、24表除く）'!O30</f>
        <v>0</v>
      </c>
      <c r="P39" s="81">
        <f>'入力用①(22、24表除く）'!P30</f>
        <v>14</v>
      </c>
      <c r="Q39" s="997">
        <f>'入力用①(22、24表除く）'!Q30</f>
        <v>0</v>
      </c>
      <c r="R39" s="997">
        <f>'入力用①(22、24表除く）'!R30</f>
        <v>0</v>
      </c>
      <c r="S39" s="81">
        <f>'入力用①(22、24表除く）'!S30</f>
        <v>0</v>
      </c>
      <c r="T39" s="81">
        <f>'入力用①(22、24表除く）'!T30</f>
        <v>5</v>
      </c>
      <c r="U39" s="81">
        <f>'入力用①(22、24表除く）'!U30</f>
        <v>5</v>
      </c>
      <c r="V39" s="81">
        <f>SUM(I39:U39)</f>
        <v>46</v>
      </c>
      <c r="W39" s="1">
        <v>1</v>
      </c>
      <c r="X39" s="7">
        <v>24</v>
      </c>
    </row>
    <row r="40" spans="1:24" ht="32.1" customHeight="1">
      <c r="A40" s="1">
        <v>1</v>
      </c>
      <c r="B40" s="7">
        <v>25</v>
      </c>
      <c r="C40" s="24"/>
      <c r="D40" s="38"/>
      <c r="E40" s="32" t="s">
        <v>51</v>
      </c>
      <c r="F40" s="1193" t="s">
        <v>1106</v>
      </c>
      <c r="G40" s="1193"/>
      <c r="H40" s="1194"/>
      <c r="I40" s="997">
        <f>'入力用①(22、24表除く）'!I31</f>
        <v>0</v>
      </c>
      <c r="J40" s="81">
        <f>'入力用①(22、24表除く）'!J31</f>
        <v>0</v>
      </c>
      <c r="K40" s="81">
        <f>'入力用①(22、24表除く）'!K31</f>
        <v>0</v>
      </c>
      <c r="L40" s="81">
        <f>'入力用①(22、24表除く）'!L31</f>
        <v>0</v>
      </c>
      <c r="M40" s="81">
        <f>'入力用①(22、24表除く）'!M31</f>
        <v>0</v>
      </c>
      <c r="N40" s="81">
        <f>'入力用①(22、24表除く）'!N31</f>
        <v>0</v>
      </c>
      <c r="O40" s="81">
        <f>'入力用①(22、24表除く）'!O31</f>
        <v>0</v>
      </c>
      <c r="P40" s="81">
        <f>'入力用①(22、24表除く）'!P31</f>
        <v>0</v>
      </c>
      <c r="Q40" s="997">
        <f>'入力用①(22、24表除く）'!Q31</f>
        <v>0</v>
      </c>
      <c r="R40" s="997">
        <f>'入力用①(22、24表除く）'!R31</f>
        <v>0</v>
      </c>
      <c r="S40" s="81">
        <f>'入力用①(22、24表除く）'!S31</f>
        <v>0</v>
      </c>
      <c r="T40" s="81">
        <f>'入力用①(22、24表除く）'!T31</f>
        <v>0</v>
      </c>
      <c r="U40" s="81">
        <f>'入力用①(22、24表除く）'!U31</f>
        <v>0</v>
      </c>
      <c r="V40" s="81">
        <f>SUM(I40:U40)</f>
        <v>0</v>
      </c>
      <c r="W40" s="1">
        <v>1</v>
      </c>
      <c r="X40" s="7">
        <v>25</v>
      </c>
    </row>
    <row r="41" spans="1:24" ht="32.1" customHeight="1">
      <c r="A41" s="1">
        <v>1</v>
      </c>
      <c r="B41" s="9">
        <v>26</v>
      </c>
      <c r="C41" s="24"/>
      <c r="D41" s="20" t="s">
        <v>589</v>
      </c>
      <c r="E41" s="33"/>
      <c r="F41" s="59"/>
      <c r="G41" s="1214" t="s">
        <v>1271</v>
      </c>
      <c r="H41" s="1215"/>
      <c r="I41" s="996">
        <f>IF('入力用①(22、24表除く）'!I32=1,"○",)</f>
        <v>0</v>
      </c>
      <c r="J41" s="80" t="str">
        <f>IF('入力用①(22、24表除く）'!J32=1,"○",)</f>
        <v>○</v>
      </c>
      <c r="K41" s="80">
        <f>IF('入力用①(22、24表除く）'!K32=1,"○",)</f>
        <v>0</v>
      </c>
      <c r="L41" s="80" t="str">
        <f>IF('入力用①(22、24表除く）'!L32=1,"○",)</f>
        <v>○</v>
      </c>
      <c r="M41" s="80">
        <f>IF('入力用①(22、24表除く）'!M32=1,"○",)</f>
        <v>0</v>
      </c>
      <c r="N41" s="80">
        <f>IF('入力用①(22、24表除く）'!N32=1,"○",)</f>
        <v>0</v>
      </c>
      <c r="O41" s="80">
        <f>IF('入力用①(22、24表除く）'!O32=1,"○",)</f>
        <v>0</v>
      </c>
      <c r="P41" s="80">
        <f>IF('入力用①(22、24表除く）'!P32=1,"○",)</f>
        <v>0</v>
      </c>
      <c r="Q41" s="996">
        <f>IF('入力用①(22、24表除く）'!Q32=1,"○",)</f>
        <v>0</v>
      </c>
      <c r="R41" s="996">
        <f>IF('入力用①(22、24表除く）'!R32=1,"○",)</f>
        <v>0</v>
      </c>
      <c r="S41" s="80">
        <f>IF('入力用①(22、24表除く）'!S32=1,"○",)</f>
        <v>0</v>
      </c>
      <c r="T41" s="80" t="str">
        <f>IF('入力用①(22、24表除く）'!T32=1,"○",)</f>
        <v>○</v>
      </c>
      <c r="U41" s="80">
        <f>IF('入力用①(22、24表除く）'!U32=1,"○",)</f>
        <v>0</v>
      </c>
      <c r="V41" s="81">
        <f t="shared" ref="V41:V52" si="3">COUNTIF(I41:U41,"○")</f>
        <v>3</v>
      </c>
      <c r="W41" s="1">
        <v>1</v>
      </c>
      <c r="X41" s="7">
        <v>26</v>
      </c>
    </row>
    <row r="42" spans="1:24" ht="32.1" customHeight="1">
      <c r="B42" s="10"/>
      <c r="C42" s="24"/>
      <c r="D42" s="39"/>
      <c r="E42" s="36"/>
      <c r="F42" s="60"/>
      <c r="G42" s="1214" t="s">
        <v>1270</v>
      </c>
      <c r="H42" s="1215"/>
      <c r="I42" s="996">
        <f>IF('入力用①(22、24表除く）'!I32=2,"○",)</f>
        <v>0</v>
      </c>
      <c r="J42" s="80">
        <f>IF('入力用①(22、24表除く）'!J32=2,"○",)</f>
        <v>0</v>
      </c>
      <c r="K42" s="80" t="str">
        <f>IF('入力用①(22、24表除く）'!K32=2,"○",)</f>
        <v>○</v>
      </c>
      <c r="L42" s="80">
        <f>IF('入力用①(22、24表除く）'!L32=2,"○",)</f>
        <v>0</v>
      </c>
      <c r="M42" s="80" t="str">
        <f>IF('入力用①(22、24表除く）'!M32=2,"○",)</f>
        <v>○</v>
      </c>
      <c r="N42" s="80" t="str">
        <f>IF('入力用①(22、24表除く）'!N32=2,"○",)</f>
        <v>○</v>
      </c>
      <c r="O42" s="80">
        <f>IF('入力用①(22、24表除く）'!O32=2,"○",)</f>
        <v>0</v>
      </c>
      <c r="P42" s="80" t="str">
        <f>IF('入力用①(22、24表除く）'!P32=2,"○",)</f>
        <v>○</v>
      </c>
      <c r="Q42" s="996">
        <f>IF('入力用①(22、24表除く）'!Q32=2,"○",)</f>
        <v>0</v>
      </c>
      <c r="R42" s="996">
        <f>IF('入力用①(22、24表除く）'!R32=2,"○",)</f>
        <v>0</v>
      </c>
      <c r="S42" s="80">
        <f>IF('入力用①(22、24表除く）'!S32=2,"○",)</f>
        <v>0</v>
      </c>
      <c r="T42" s="80">
        <f>IF('入力用①(22、24表除く）'!T32=2,"○",)</f>
        <v>0</v>
      </c>
      <c r="U42" s="80" t="str">
        <f>IF('入力用①(22、24表除く）'!U32=2,"○",)</f>
        <v>○</v>
      </c>
      <c r="V42" s="81">
        <f t="shared" si="3"/>
        <v>5</v>
      </c>
      <c r="W42" s="1">
        <v>0</v>
      </c>
      <c r="X42" s="7">
        <v>0</v>
      </c>
    </row>
    <row r="43" spans="1:24" ht="32.1" customHeight="1">
      <c r="B43" s="10"/>
      <c r="C43" s="25"/>
      <c r="D43" s="24"/>
      <c r="E43" s="31"/>
      <c r="F43" s="61"/>
      <c r="G43" s="1214" t="s">
        <v>582</v>
      </c>
      <c r="H43" s="1215"/>
      <c r="I43" s="996">
        <f>IF('入力用①(22、24表除く）'!I32=3,"○",)</f>
        <v>0</v>
      </c>
      <c r="J43" s="80">
        <f>IF('入力用①(22、24表除く）'!J32=3,"○",)</f>
        <v>0</v>
      </c>
      <c r="K43" s="80">
        <f>IF('入力用①(22、24表除く）'!K32=3,"○",)</f>
        <v>0</v>
      </c>
      <c r="L43" s="80">
        <f>IF('入力用①(22、24表除く）'!L32=3,"○",)</f>
        <v>0</v>
      </c>
      <c r="M43" s="80">
        <f>IF('入力用①(22、24表除く）'!M32=3,"○",)</f>
        <v>0</v>
      </c>
      <c r="N43" s="80">
        <f>IF('入力用①(22、24表除く）'!N32=3,"○",)</f>
        <v>0</v>
      </c>
      <c r="O43" s="80">
        <f>IF('入力用①(22、24表除く）'!O32=3,"○",)</f>
        <v>0</v>
      </c>
      <c r="P43" s="80">
        <f>IF('入力用①(22、24表除く）'!P32=3,"○",)</f>
        <v>0</v>
      </c>
      <c r="Q43" s="996">
        <f>IF('入力用①(22、24表除く）'!Q32=3,"○",)</f>
        <v>0</v>
      </c>
      <c r="R43" s="996">
        <f>IF('入力用①(22、24表除く）'!R32=3,"○",)</f>
        <v>0</v>
      </c>
      <c r="S43" s="80" t="str">
        <f>IF('入力用①(22、24表除く）'!S32=3,"○",)</f>
        <v>○</v>
      </c>
      <c r="T43" s="80">
        <f>IF('入力用①(22、24表除く）'!T32=3,"○",)</f>
        <v>0</v>
      </c>
      <c r="U43" s="80">
        <f>IF('入力用①(22、24表除く）'!U32=3,"○",)</f>
        <v>0</v>
      </c>
      <c r="V43" s="81">
        <f t="shared" si="3"/>
        <v>1</v>
      </c>
      <c r="W43" s="1">
        <v>0</v>
      </c>
      <c r="X43" s="7">
        <v>0</v>
      </c>
    </row>
    <row r="44" spans="1:24" ht="32.1" customHeight="1">
      <c r="B44" s="10"/>
      <c r="C44" s="25" t="s">
        <v>944</v>
      </c>
      <c r="D44" s="24"/>
      <c r="E44" s="31"/>
      <c r="F44" s="61"/>
      <c r="G44" s="1214" t="s">
        <v>1269</v>
      </c>
      <c r="H44" s="1215"/>
      <c r="I44" s="996">
        <f>IF('入力用①(22、24表除く）'!I32=4,"○",)</f>
        <v>0</v>
      </c>
      <c r="J44" s="80">
        <f>IF('入力用①(22、24表除く）'!J32=4,"○",)</f>
        <v>0</v>
      </c>
      <c r="K44" s="80">
        <f>IF('入力用①(22、24表除く）'!K32=4,"○",)</f>
        <v>0</v>
      </c>
      <c r="L44" s="80">
        <f>IF('入力用①(22、24表除く）'!L32=4,"○",)</f>
        <v>0</v>
      </c>
      <c r="M44" s="80">
        <f>IF('入力用①(22、24表除く）'!M32=4,"○",)</f>
        <v>0</v>
      </c>
      <c r="N44" s="80">
        <f>IF('入力用①(22、24表除く）'!N32=4,"○",)</f>
        <v>0</v>
      </c>
      <c r="O44" s="80" t="str">
        <f>IF('入力用①(22、24表除く）'!O32=4,"○",)</f>
        <v>○</v>
      </c>
      <c r="P44" s="80">
        <f>IF('入力用①(22、24表除く）'!P32=4,"○",)</f>
        <v>0</v>
      </c>
      <c r="Q44" s="996">
        <f>IF('入力用①(22、24表除く）'!Q32=4,"○",)</f>
        <v>0</v>
      </c>
      <c r="R44" s="996">
        <f>IF('入力用①(22、24表除く）'!R32=4,"○",)</f>
        <v>0</v>
      </c>
      <c r="S44" s="80">
        <f>IF('入力用①(22、24表除く）'!S32=4,"○",)</f>
        <v>0</v>
      </c>
      <c r="T44" s="80">
        <f>IF('入力用①(22、24表除く）'!T32=4,"○",)</f>
        <v>0</v>
      </c>
      <c r="U44" s="80">
        <f>IF('入力用①(22、24表除く）'!U32=4,"○",)</f>
        <v>0</v>
      </c>
      <c r="V44" s="81">
        <f t="shared" si="3"/>
        <v>1</v>
      </c>
      <c r="W44" s="1">
        <v>0</v>
      </c>
      <c r="X44" s="7">
        <v>0</v>
      </c>
    </row>
    <row r="45" spans="1:24" ht="32.1" customHeight="1">
      <c r="B45" s="10"/>
      <c r="C45" s="25"/>
      <c r="D45" s="1220" t="s">
        <v>362</v>
      </c>
      <c r="E45" s="1221"/>
      <c r="F45" s="1222"/>
      <c r="G45" s="1214" t="s">
        <v>1268</v>
      </c>
      <c r="H45" s="1215"/>
      <c r="I45" s="996">
        <f>IF('入力用①(22、24表除く）'!I32=5,"○",)</f>
        <v>0</v>
      </c>
      <c r="J45" s="80">
        <f>IF('入力用①(22、24表除く）'!J32=5,"○",)</f>
        <v>0</v>
      </c>
      <c r="K45" s="80">
        <f>IF('入力用①(22、24表除く）'!K32=5,"○",)</f>
        <v>0</v>
      </c>
      <c r="L45" s="80">
        <f>IF('入力用①(22、24表除く）'!L32=5,"○",)</f>
        <v>0</v>
      </c>
      <c r="M45" s="80">
        <f>IF('入力用①(22、24表除く）'!M32=5,"○",)</f>
        <v>0</v>
      </c>
      <c r="N45" s="80">
        <f>IF('入力用①(22、24表除く）'!N32=5,"○",)</f>
        <v>0</v>
      </c>
      <c r="O45" s="80">
        <f>IF('入力用①(22、24表除く）'!O32=5,"○",)</f>
        <v>0</v>
      </c>
      <c r="P45" s="80">
        <f>IF('入力用①(22、24表除く）'!P32=5,"○",)</f>
        <v>0</v>
      </c>
      <c r="Q45" s="996">
        <f>IF('入力用①(22、24表除く）'!Q32=5,"○",)</f>
        <v>0</v>
      </c>
      <c r="R45" s="996">
        <f>IF('入力用①(22、24表除く）'!R32=5,"○",)</f>
        <v>0</v>
      </c>
      <c r="S45" s="80">
        <f>IF('入力用①(22、24表除く）'!S32=5,"○",)</f>
        <v>0</v>
      </c>
      <c r="T45" s="80">
        <f>IF('入力用①(22、24表除く）'!T32=5,"○",)</f>
        <v>0</v>
      </c>
      <c r="U45" s="80">
        <f>IF('入力用①(22、24表除く）'!U32=5,"○",)</f>
        <v>0</v>
      </c>
      <c r="V45" s="81">
        <f t="shared" si="3"/>
        <v>0</v>
      </c>
      <c r="W45" s="1">
        <v>0</v>
      </c>
      <c r="X45" s="7">
        <v>0</v>
      </c>
    </row>
    <row r="46" spans="1:24" ht="32.1" customHeight="1">
      <c r="B46" s="10"/>
      <c r="C46" s="25"/>
      <c r="D46" s="24"/>
      <c r="E46" s="31"/>
      <c r="F46" s="61"/>
      <c r="G46" s="1214" t="s">
        <v>1100</v>
      </c>
      <c r="H46" s="1215"/>
      <c r="I46" s="996">
        <f>IF('入力用①(22、24表除く）'!I32=6,"○",)</f>
        <v>0</v>
      </c>
      <c r="J46" s="80">
        <f>IF('入力用①(22、24表除く）'!J32=6,"○",)</f>
        <v>0</v>
      </c>
      <c r="K46" s="80">
        <f>IF('入力用①(22、24表除く）'!K32=6,"○",)</f>
        <v>0</v>
      </c>
      <c r="L46" s="80">
        <f>IF('入力用①(22、24表除く）'!L32=6,"○",)</f>
        <v>0</v>
      </c>
      <c r="M46" s="80">
        <f>IF('入力用①(22、24表除く）'!M32=6,"○",)</f>
        <v>0</v>
      </c>
      <c r="N46" s="80">
        <f>IF('入力用①(22、24表除く）'!N32=6,"○",)</f>
        <v>0</v>
      </c>
      <c r="O46" s="80">
        <f>IF('入力用①(22、24表除く）'!O32=6,"○",)</f>
        <v>0</v>
      </c>
      <c r="P46" s="80">
        <f>IF('入力用①(22、24表除く）'!P32=6,"○",)</f>
        <v>0</v>
      </c>
      <c r="Q46" s="996">
        <f>IF('入力用①(22、24表除く）'!Q32=6,"○",)</f>
        <v>0</v>
      </c>
      <c r="R46" s="996">
        <f>IF('入力用①(22、24表除く）'!R32=6,"○",)</f>
        <v>0</v>
      </c>
      <c r="S46" s="80">
        <f>IF('入力用①(22、24表除く）'!S32=6,"○",)</f>
        <v>0</v>
      </c>
      <c r="T46" s="80">
        <f>IF('入力用①(22、24表除く）'!T32=6,"○",)</f>
        <v>0</v>
      </c>
      <c r="U46" s="80">
        <f>IF('入力用①(22、24表除く）'!U32=6,"○",)</f>
        <v>0</v>
      </c>
      <c r="V46" s="81">
        <f t="shared" si="3"/>
        <v>0</v>
      </c>
      <c r="W46" s="1">
        <v>0</v>
      </c>
      <c r="X46" s="7">
        <v>0</v>
      </c>
    </row>
    <row r="47" spans="1:24" ht="32.1" customHeight="1">
      <c r="B47" s="10"/>
      <c r="C47" s="25"/>
      <c r="D47" s="24"/>
      <c r="E47" s="31"/>
      <c r="F47" s="61"/>
      <c r="G47" s="1247" t="s">
        <v>1267</v>
      </c>
      <c r="H47" s="1248"/>
      <c r="I47" s="996">
        <f>IF('入力用①(22、24表除く）'!I32=7,"○",)</f>
        <v>0</v>
      </c>
      <c r="J47" s="80">
        <f>IF('入力用①(22、24表除く）'!J32=7,"○",)</f>
        <v>0</v>
      </c>
      <c r="K47" s="80">
        <f>IF('入力用①(22、24表除く）'!K32=7,"○",)</f>
        <v>0</v>
      </c>
      <c r="L47" s="80">
        <f>IF('入力用①(22、24表除く）'!L32=7,"○",)</f>
        <v>0</v>
      </c>
      <c r="M47" s="80">
        <f>IF('入力用①(22、24表除く）'!M32=7,"○",)</f>
        <v>0</v>
      </c>
      <c r="N47" s="80">
        <f>IF('入力用①(22、24表除く）'!N32=7,"○",)</f>
        <v>0</v>
      </c>
      <c r="O47" s="80">
        <f>IF('入力用①(22、24表除く）'!O32=7,"○",)</f>
        <v>0</v>
      </c>
      <c r="P47" s="80">
        <f>IF('入力用①(22、24表除く）'!P32=7,"○",)</f>
        <v>0</v>
      </c>
      <c r="Q47" s="996">
        <f>IF('入力用①(22、24表除く）'!Q32=7,"○",)</f>
        <v>0</v>
      </c>
      <c r="R47" s="996">
        <f>IF('入力用①(22、24表除く）'!R32=7,"○",)</f>
        <v>0</v>
      </c>
      <c r="S47" s="80">
        <f>IF('入力用①(22、24表除く）'!S32=7,"○",)</f>
        <v>0</v>
      </c>
      <c r="T47" s="80">
        <f>IF('入力用①(22、24表除く）'!T32=7,"○",)</f>
        <v>0</v>
      </c>
      <c r="U47" s="80">
        <f>IF('入力用①(22、24表除く）'!U32=7,"○",)</f>
        <v>0</v>
      </c>
      <c r="V47" s="81">
        <f t="shared" si="3"/>
        <v>0</v>
      </c>
      <c r="W47" s="1">
        <v>0</v>
      </c>
      <c r="X47" s="7">
        <v>0</v>
      </c>
    </row>
    <row r="48" spans="1:24" ht="32.1" customHeight="1">
      <c r="B48" s="10"/>
      <c r="C48" s="25"/>
      <c r="D48" s="24"/>
      <c r="E48" s="31"/>
      <c r="F48" s="61"/>
      <c r="G48" s="1197" t="s">
        <v>1266</v>
      </c>
      <c r="H48" s="1188"/>
      <c r="I48" s="996">
        <f>IF('入力用①(22、24表除く）'!I32=8,"○",)</f>
        <v>0</v>
      </c>
      <c r="J48" s="80">
        <f>IF('入力用①(22、24表除く）'!J32=8,"○",)</f>
        <v>0</v>
      </c>
      <c r="K48" s="80">
        <f>IF('入力用①(22、24表除く）'!K32=8,"○",)</f>
        <v>0</v>
      </c>
      <c r="L48" s="80">
        <f>IF('入力用①(22、24表除く）'!L32=8,"○",)</f>
        <v>0</v>
      </c>
      <c r="M48" s="80">
        <f>IF('入力用①(22、24表除く）'!M32=8,"○",)</f>
        <v>0</v>
      </c>
      <c r="N48" s="80">
        <f>IF('入力用①(22、24表除く）'!N32=8,"○",)</f>
        <v>0</v>
      </c>
      <c r="O48" s="80">
        <f>IF('入力用①(22、24表除く）'!O32=8,"○",)</f>
        <v>0</v>
      </c>
      <c r="P48" s="80">
        <f>IF('入力用①(22、24表除く）'!P32=8,"○",)</f>
        <v>0</v>
      </c>
      <c r="Q48" s="996">
        <f>IF('入力用①(22、24表除く）'!Q32=8,"○",)</f>
        <v>0</v>
      </c>
      <c r="R48" s="996">
        <f>IF('入力用①(22、24表除く）'!R32=8,"○",)</f>
        <v>0</v>
      </c>
      <c r="S48" s="80">
        <f>IF('入力用①(22、24表除く）'!S32=8,"○",)</f>
        <v>0</v>
      </c>
      <c r="T48" s="80">
        <f>IF('入力用①(22、24表除く）'!T32=8,"○",)</f>
        <v>0</v>
      </c>
      <c r="U48" s="80">
        <f>IF('入力用①(22、24表除く）'!U32=8,"○",)</f>
        <v>0</v>
      </c>
      <c r="V48" s="81">
        <f t="shared" si="3"/>
        <v>0</v>
      </c>
      <c r="W48" s="1">
        <v>0</v>
      </c>
      <c r="X48" s="7">
        <v>0</v>
      </c>
    </row>
    <row r="49" spans="1:24" ht="32.1" customHeight="1">
      <c r="B49" s="10"/>
      <c r="C49" s="25"/>
      <c r="D49" s="18"/>
      <c r="E49" s="35"/>
      <c r="F49" s="62"/>
      <c r="G49" s="1197" t="s">
        <v>1264</v>
      </c>
      <c r="H49" s="1188"/>
      <c r="I49" s="996">
        <f>IF('入力用①(22、24表除く）'!I32=9,"○",)</f>
        <v>0</v>
      </c>
      <c r="J49" s="80">
        <f>IF('入力用①(22、24表除く）'!J32=9,"○",)</f>
        <v>0</v>
      </c>
      <c r="K49" s="80">
        <f>IF('入力用①(22、24表除く）'!K32=9,"○",)</f>
        <v>0</v>
      </c>
      <c r="L49" s="80">
        <f>IF('入力用①(22、24表除く）'!L32=9,"○",)</f>
        <v>0</v>
      </c>
      <c r="M49" s="80">
        <f>IF('入力用①(22、24表除く）'!M32=9,"○",)</f>
        <v>0</v>
      </c>
      <c r="N49" s="80">
        <f>IF('入力用①(22、24表除く）'!N32=9,"○",)</f>
        <v>0</v>
      </c>
      <c r="O49" s="80">
        <f>IF('入力用①(22、24表除く）'!O32=9,"○",)</f>
        <v>0</v>
      </c>
      <c r="P49" s="80">
        <f>IF('入力用①(22、24表除く）'!P32=9,"○",)</f>
        <v>0</v>
      </c>
      <c r="Q49" s="996">
        <f>IF('入力用①(22、24表除く）'!Q32=9,"○",)</f>
        <v>0</v>
      </c>
      <c r="R49" s="996">
        <f>IF('入力用①(22、24表除く）'!R32=9,"○",)</f>
        <v>0</v>
      </c>
      <c r="S49" s="80">
        <f>IF('入力用①(22、24表除く）'!S32=9,"○",)</f>
        <v>0</v>
      </c>
      <c r="T49" s="80">
        <f>IF('入力用①(22、24表除く）'!T32=9,"○",)</f>
        <v>0</v>
      </c>
      <c r="U49" s="80">
        <f>IF('入力用①(22、24表除く）'!U32=9,"○",)</f>
        <v>0</v>
      </c>
      <c r="V49" s="81">
        <f t="shared" si="3"/>
        <v>0</v>
      </c>
      <c r="W49" s="1">
        <v>0</v>
      </c>
      <c r="X49" s="7">
        <v>0</v>
      </c>
    </row>
    <row r="50" spans="1:24" ht="32.1" customHeight="1">
      <c r="A50" s="1">
        <v>1</v>
      </c>
      <c r="B50" s="9">
        <v>27</v>
      </c>
      <c r="C50" s="25"/>
      <c r="D50" s="40" t="s">
        <v>325</v>
      </c>
      <c r="E50" s="53"/>
      <c r="F50" s="63"/>
      <c r="G50" s="1219" t="s">
        <v>1082</v>
      </c>
      <c r="H50" s="1194"/>
      <c r="I50" s="996">
        <f>IF('入力用①(22、24表除く）'!I33=1,"○",)</f>
        <v>0</v>
      </c>
      <c r="J50" s="80">
        <f>IF('入力用①(22、24表除く）'!J33=1,"○",)</f>
        <v>0</v>
      </c>
      <c r="K50" s="80">
        <f>IF('入力用①(22、24表除く）'!K33=1,"○",)</f>
        <v>0</v>
      </c>
      <c r="L50" s="80">
        <f>IF('入力用①(22、24表除く）'!L33=1,"○",)</f>
        <v>0</v>
      </c>
      <c r="M50" s="80">
        <f>IF('入力用①(22、24表除く）'!M33=1,"○",)</f>
        <v>0</v>
      </c>
      <c r="N50" s="80">
        <f>IF('入力用①(22、24表除く）'!N33=1,"○",)</f>
        <v>0</v>
      </c>
      <c r="O50" s="80">
        <f>IF('入力用①(22、24表除く）'!O33=1,"○",)</f>
        <v>0</v>
      </c>
      <c r="P50" s="80">
        <f>IF('入力用①(22、24表除く）'!P33=1,"○",)</f>
        <v>0</v>
      </c>
      <c r="Q50" s="996">
        <f>IF('入力用①(22、24表除く）'!Q33=1,"○",)</f>
        <v>0</v>
      </c>
      <c r="R50" s="996">
        <f>IF('入力用①(22、24表除く）'!R33=1,"○",)</f>
        <v>0</v>
      </c>
      <c r="S50" s="80">
        <f>IF('入力用①(22、24表除く）'!S33=1,"○",)</f>
        <v>0</v>
      </c>
      <c r="T50" s="80">
        <f>IF('入力用①(22、24表除く）'!T33=1,"○",)</f>
        <v>0</v>
      </c>
      <c r="U50" s="80">
        <f>IF('入力用①(22、24表除く）'!U33=1,"○",)</f>
        <v>0</v>
      </c>
      <c r="V50" s="81">
        <f t="shared" si="3"/>
        <v>0</v>
      </c>
      <c r="W50" s="1">
        <v>1</v>
      </c>
      <c r="X50" s="7">
        <v>27</v>
      </c>
    </row>
    <row r="51" spans="1:24" ht="32.1" customHeight="1">
      <c r="B51" s="9"/>
      <c r="C51" s="25"/>
      <c r="D51" s="1216" t="s">
        <v>1118</v>
      </c>
      <c r="E51" s="1217"/>
      <c r="F51" s="1218"/>
      <c r="G51" s="1219" t="s">
        <v>1084</v>
      </c>
      <c r="H51" s="1194"/>
      <c r="I51" s="996">
        <f>IF('入力用①(22、24表除く）'!I33=2,"○",)</f>
        <v>0</v>
      </c>
      <c r="J51" s="80">
        <f>IF('入力用①(22、24表除く）'!J33=2,"○",)</f>
        <v>0</v>
      </c>
      <c r="K51" s="80">
        <f>IF('入力用①(22、24表除く）'!K33=2,"○",)</f>
        <v>0</v>
      </c>
      <c r="L51" s="80">
        <f>IF('入力用①(22、24表除く）'!L33=2,"○",)</f>
        <v>0</v>
      </c>
      <c r="M51" s="80">
        <f>IF('入力用①(22、24表除く）'!M33=2,"○",)</f>
        <v>0</v>
      </c>
      <c r="N51" s="80">
        <f>IF('入力用①(22、24表除く）'!N33=2,"○",)</f>
        <v>0</v>
      </c>
      <c r="O51" s="80">
        <f>IF('入力用①(22、24表除く）'!O33=2,"○",)</f>
        <v>0</v>
      </c>
      <c r="P51" s="80" t="str">
        <f>IF('入力用①(22、24表除く）'!P33=2,"○",)</f>
        <v>○</v>
      </c>
      <c r="Q51" s="996">
        <f>IF('入力用①(22、24表除く）'!Q33=2,"○",)</f>
        <v>0</v>
      </c>
      <c r="R51" s="996">
        <f>IF('入力用①(22、24表除く）'!R33=2,"○",)</f>
        <v>0</v>
      </c>
      <c r="S51" s="80">
        <f>IF('入力用①(22、24表除く）'!S33=2,"○",)</f>
        <v>0</v>
      </c>
      <c r="T51" s="80">
        <f>IF('入力用①(22、24表除く）'!T33=2,"○",)</f>
        <v>0</v>
      </c>
      <c r="U51" s="80">
        <f>IF('入力用①(22、24表除く）'!U33=2,"○",)</f>
        <v>0</v>
      </c>
      <c r="V51" s="81">
        <f t="shared" si="3"/>
        <v>1</v>
      </c>
      <c r="W51" s="1">
        <v>0</v>
      </c>
      <c r="X51" s="7">
        <v>0</v>
      </c>
    </row>
    <row r="52" spans="1:24" ht="32.1" customHeight="1">
      <c r="B52" s="9"/>
      <c r="C52" s="25"/>
      <c r="D52" s="41"/>
      <c r="E52" s="54"/>
      <c r="F52" s="64"/>
      <c r="G52" s="1219" t="s">
        <v>1055</v>
      </c>
      <c r="H52" s="1194"/>
      <c r="I52" s="996">
        <f>IF('入力用①(22、24表除く）'!I33=3,"○",)</f>
        <v>0</v>
      </c>
      <c r="J52" s="80" t="str">
        <f>IF('入力用①(22、24表除く）'!J33=3,"○",)</f>
        <v>○</v>
      </c>
      <c r="K52" s="80" t="str">
        <f>IF('入力用①(22、24表除く）'!K33=3,"○",)</f>
        <v>○</v>
      </c>
      <c r="L52" s="80" t="str">
        <f>IF('入力用①(22、24表除く）'!L33=3,"○",)</f>
        <v>○</v>
      </c>
      <c r="M52" s="80" t="str">
        <f>IF('入力用①(22、24表除く）'!M33=3,"○",)</f>
        <v>○</v>
      </c>
      <c r="N52" s="80" t="str">
        <f>IF('入力用①(22、24表除く）'!N33=3,"○",)</f>
        <v>○</v>
      </c>
      <c r="O52" s="80" t="str">
        <f>IF('入力用①(22、24表除く）'!O33=3,"○",)</f>
        <v>○</v>
      </c>
      <c r="P52" s="80">
        <f>IF('入力用①(22、24表除く）'!P33=3,"○",)</f>
        <v>0</v>
      </c>
      <c r="Q52" s="996">
        <f>IF('入力用①(22、24表除く）'!Q33=3,"○",)</f>
        <v>0</v>
      </c>
      <c r="R52" s="996">
        <f>IF('入力用①(22、24表除く）'!R33=3,"○",)</f>
        <v>0</v>
      </c>
      <c r="S52" s="80" t="str">
        <f>IF('入力用①(22、24表除く）'!S33=3,"○",)</f>
        <v>○</v>
      </c>
      <c r="T52" s="80" t="str">
        <f>IF('入力用①(22、24表除く）'!T33=3,"○",)</f>
        <v>○</v>
      </c>
      <c r="U52" s="80" t="str">
        <f>IF('入力用①(22、24表除く）'!U33=3,"○",)</f>
        <v>○</v>
      </c>
      <c r="V52" s="81">
        <f t="shared" si="3"/>
        <v>9</v>
      </c>
      <c r="W52" s="1">
        <v>0</v>
      </c>
      <c r="X52" s="7">
        <v>0</v>
      </c>
    </row>
    <row r="53" spans="1:24" ht="32.1" customHeight="1">
      <c r="A53" s="1">
        <v>1</v>
      </c>
      <c r="B53" s="11">
        <v>28</v>
      </c>
      <c r="C53" s="26"/>
      <c r="D53" s="1223" t="s">
        <v>1474</v>
      </c>
      <c r="E53" s="1224"/>
      <c r="F53" s="1224"/>
      <c r="G53" s="1224"/>
      <c r="H53" s="1225"/>
      <c r="I53" s="1001">
        <f>'入力用①(22、24表除く）'!I34</f>
        <v>0</v>
      </c>
      <c r="J53" s="84">
        <f>'入力用①(22、24表除く）'!J34</f>
        <v>0</v>
      </c>
      <c r="K53" s="84">
        <f>'入力用①(22、24表除く）'!K34</f>
        <v>0</v>
      </c>
      <c r="L53" s="84">
        <f>'入力用①(22、24表除く）'!L34</f>
        <v>0</v>
      </c>
      <c r="M53" s="84">
        <f>'入力用①(22、24表除く）'!M34</f>
        <v>0</v>
      </c>
      <c r="N53" s="84">
        <f>'入力用①(22、24表除く）'!N34</f>
        <v>0</v>
      </c>
      <c r="O53" s="84">
        <f>'入力用①(22、24表除く）'!O34</f>
        <v>0</v>
      </c>
      <c r="P53" s="84">
        <f>'入力用①(22、24表除く）'!P34</f>
        <v>0</v>
      </c>
      <c r="Q53" s="1001">
        <f>'入力用①(22、24表除く）'!Q34</f>
        <v>0</v>
      </c>
      <c r="R53" s="1001">
        <f>'入力用①(22、24表除く）'!R34</f>
        <v>0</v>
      </c>
      <c r="S53" s="84">
        <f>'入力用①(22、24表除く）'!S34</f>
        <v>0</v>
      </c>
      <c r="T53" s="84">
        <f>'入力用①(22、24表除く）'!T34</f>
        <v>0</v>
      </c>
      <c r="U53" s="84">
        <f>'入力用①(22、24表除く）'!U34</f>
        <v>0</v>
      </c>
      <c r="V53" s="84">
        <f>SUM(I53:U53)</f>
        <v>0</v>
      </c>
      <c r="W53" s="1">
        <v>1</v>
      </c>
      <c r="X53" s="7">
        <v>28</v>
      </c>
    </row>
    <row r="54" spans="1:24" ht="15" customHeight="1">
      <c r="O54" s="89"/>
    </row>
    <row r="55" spans="1:24" ht="15" customHeight="1">
      <c r="O55" s="90"/>
    </row>
    <row r="56" spans="1:24" ht="15" customHeight="1">
      <c r="O56" s="90"/>
    </row>
    <row r="57" spans="1:24" ht="15" customHeight="1">
      <c r="O57" s="90"/>
    </row>
    <row r="58" spans="1:24" ht="15" customHeight="1">
      <c r="O58" s="90"/>
    </row>
    <row r="59" spans="1:24" ht="15" customHeight="1">
      <c r="O59" s="90"/>
    </row>
    <row r="60" spans="1:24" ht="15" customHeight="1">
      <c r="O60" s="90"/>
    </row>
    <row r="61" spans="1:24" ht="15" customHeight="1">
      <c r="O61" s="90"/>
    </row>
    <row r="62" spans="1:24" ht="15" customHeight="1">
      <c r="O62" s="90"/>
    </row>
    <row r="63" spans="1:24" ht="15" customHeight="1">
      <c r="O63" s="90"/>
    </row>
    <row r="64" spans="1:24" ht="15" customHeight="1">
      <c r="O64" s="90"/>
    </row>
    <row r="65" spans="15:15" ht="15" customHeight="1">
      <c r="O65" s="90"/>
    </row>
    <row r="66" spans="15:15" ht="15" customHeight="1">
      <c r="O66" s="90"/>
    </row>
    <row r="67" spans="15:15" ht="15" customHeight="1">
      <c r="O67" s="90"/>
    </row>
    <row r="68" spans="15:15" ht="15" customHeight="1">
      <c r="O68" s="90"/>
    </row>
    <row r="69" spans="15:15" ht="15" customHeight="1">
      <c r="O69" s="90"/>
    </row>
    <row r="70" spans="15:15" ht="15" customHeight="1">
      <c r="O70" s="90"/>
    </row>
    <row r="71" spans="15:15" ht="15" customHeight="1">
      <c r="O71" s="90"/>
    </row>
    <row r="72" spans="15:15" ht="15" customHeight="1">
      <c r="O72" s="90"/>
    </row>
    <row r="73" spans="15:15" ht="15" customHeight="1">
      <c r="O73" s="90"/>
    </row>
    <row r="74" spans="15:15" ht="15" customHeight="1">
      <c r="O74" s="90"/>
    </row>
  </sheetData>
  <mergeCells count="63">
    <mergeCell ref="G52:H52"/>
    <mergeCell ref="D53:H53"/>
    <mergeCell ref="V5:V6"/>
    <mergeCell ref="C9:C10"/>
    <mergeCell ref="D9:D10"/>
    <mergeCell ref="C11:C12"/>
    <mergeCell ref="D11:D12"/>
    <mergeCell ref="E22:F23"/>
    <mergeCell ref="E24:F25"/>
    <mergeCell ref="E27:E28"/>
    <mergeCell ref="E37:E38"/>
    <mergeCell ref="F37:G38"/>
    <mergeCell ref="G47:H47"/>
    <mergeCell ref="G48:H48"/>
    <mergeCell ref="G49:H49"/>
    <mergeCell ref="G50:H50"/>
    <mergeCell ref="D51:F51"/>
    <mergeCell ref="G51:H51"/>
    <mergeCell ref="G43:H43"/>
    <mergeCell ref="G44:H44"/>
    <mergeCell ref="D45:F45"/>
    <mergeCell ref="G45:H45"/>
    <mergeCell ref="G46:H46"/>
    <mergeCell ref="G36:H36"/>
    <mergeCell ref="F39:H39"/>
    <mergeCell ref="F40:H40"/>
    <mergeCell ref="G41:H41"/>
    <mergeCell ref="G42:H42"/>
    <mergeCell ref="F31:H31"/>
    <mergeCell ref="F32:H32"/>
    <mergeCell ref="G33:H33"/>
    <mergeCell ref="G34:H34"/>
    <mergeCell ref="G35:H35"/>
    <mergeCell ref="F26:H26"/>
    <mergeCell ref="F27:H27"/>
    <mergeCell ref="F28:G28"/>
    <mergeCell ref="F29:G29"/>
    <mergeCell ref="F30:G30"/>
    <mergeCell ref="F21:H21"/>
    <mergeCell ref="G22:H22"/>
    <mergeCell ref="G23:H23"/>
    <mergeCell ref="G24:H24"/>
    <mergeCell ref="G25:H25"/>
    <mergeCell ref="F16:H16"/>
    <mergeCell ref="F17:H17"/>
    <mergeCell ref="F18:H18"/>
    <mergeCell ref="F19:H19"/>
    <mergeCell ref="F20:H20"/>
    <mergeCell ref="E11:H11"/>
    <mergeCell ref="E12:H12"/>
    <mergeCell ref="E13:H13"/>
    <mergeCell ref="E14:H14"/>
    <mergeCell ref="E15:H15"/>
    <mergeCell ref="S5:T5"/>
    <mergeCell ref="D7:H7"/>
    <mergeCell ref="D8:H8"/>
    <mergeCell ref="E9:H9"/>
    <mergeCell ref="E10:H10"/>
    <mergeCell ref="D1:F1"/>
    <mergeCell ref="C5:F5"/>
    <mergeCell ref="J5:K5"/>
    <mergeCell ref="L5:M5"/>
    <mergeCell ref="P5:R5"/>
  </mergeCells>
  <phoneticPr fontId="2"/>
  <pageMargins left="0.78740157480314965" right="0.59055118110236227" top="0.78740157480314965" bottom="0.39370078740157483" header="0.19685039370078741" footer="0.19685039370078741"/>
  <pageSetup paperSize="9" scale="50" fitToWidth="0" orientation="portrait" horizontalDpi="1200" verticalDpi="1200" r:id="rId1"/>
  <headerFooter alignWithMargins="0"/>
  <colBreaks count="1" manualBreakCount="1">
    <brk id="14" max="5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2BC6-E3E4-4D00-B1FB-687130F5C376}">
  <sheetPr>
    <tabColor rgb="FFFF0000"/>
    <outlinePr showOutlineSymbols="0"/>
    <pageSetUpPr autoPageBreaks="0"/>
  </sheetPr>
  <dimension ref="A1:X160"/>
  <sheetViews>
    <sheetView showZeros="0" showOutlineSymbols="0" view="pageBreakPreview" topLeftCell="B1" zoomScale="55" zoomScaleNormal="70" zoomScaleSheetLayoutView="55" workbookViewId="0">
      <pane xSplit="6" ySplit="6" topLeftCell="H7" activePane="bottomRight" state="frozen"/>
      <selection activeCell="N94" sqref="N94"/>
      <selection pane="topRight" activeCell="N94" sqref="N94"/>
      <selection pane="bottomLeft" activeCell="N94" sqref="N94"/>
      <selection pane="bottomRight" activeCell="I13" sqref="I13"/>
    </sheetView>
  </sheetViews>
  <sheetFormatPr defaultColWidth="12.7109375" defaultRowHeight="14.1" customHeight="1"/>
  <cols>
    <col min="1" max="1" width="4.7109375" style="205" customWidth="1"/>
    <col min="2" max="2" width="4.7109375" style="208" customWidth="1"/>
    <col min="3" max="3" width="5.5703125" style="205" customWidth="1"/>
    <col min="4" max="4" width="5.42578125" style="934" customWidth="1"/>
    <col min="5" max="5" width="5.7109375" style="934" customWidth="1"/>
    <col min="6" max="6" width="26.5703125" style="205" customWidth="1"/>
    <col min="7" max="7" width="11" style="205" customWidth="1"/>
    <col min="8" max="21" width="25.7109375" style="205" customWidth="1"/>
    <col min="22" max="22" width="4.7109375" style="205" customWidth="1"/>
    <col min="23" max="23" width="4.7109375" style="208" customWidth="1"/>
    <col min="24" max="24" width="6.7109375" style="205" customWidth="1"/>
    <col min="25" max="16384" width="12.7109375" style="205"/>
  </cols>
  <sheetData>
    <row r="1" spans="1:24" ht="30" customHeight="1">
      <c r="B1" s="297"/>
      <c r="C1" s="300" t="s">
        <v>87</v>
      </c>
      <c r="D1" s="925"/>
      <c r="E1" s="1634" t="s">
        <v>1103</v>
      </c>
      <c r="F1" s="1635"/>
      <c r="G1" s="1636"/>
      <c r="H1" s="312"/>
      <c r="I1" s="312"/>
      <c r="J1" s="312"/>
      <c r="K1" s="312"/>
      <c r="L1" s="312"/>
      <c r="M1" s="312"/>
      <c r="N1" s="303"/>
      <c r="O1" s="303"/>
      <c r="P1" s="325"/>
      <c r="W1" s="1390" t="s">
        <v>1226</v>
      </c>
      <c r="X1" s="1637"/>
    </row>
    <row r="2" spans="1:24" ht="9.9499999999999993" customHeight="1">
      <c r="B2" s="297"/>
      <c r="C2" s="301"/>
      <c r="D2" s="926"/>
      <c r="E2" s="927"/>
      <c r="F2" s="312"/>
      <c r="G2" s="312"/>
      <c r="H2" s="312"/>
      <c r="I2" s="312"/>
      <c r="J2" s="312"/>
      <c r="K2" s="312"/>
      <c r="L2" s="312"/>
      <c r="M2" s="312"/>
      <c r="N2" s="303"/>
      <c r="O2" s="303"/>
      <c r="P2" s="325"/>
      <c r="W2" s="297"/>
    </row>
    <row r="3" spans="1:24" ht="20.100000000000001" customHeight="1">
      <c r="B3" s="297"/>
      <c r="C3" s="302" t="s">
        <v>1651</v>
      </c>
      <c r="D3" s="928"/>
      <c r="E3" s="927"/>
      <c r="F3" s="312"/>
      <c r="G3" s="312"/>
      <c r="H3" s="312"/>
      <c r="I3" s="312"/>
      <c r="J3" s="312"/>
      <c r="K3" s="312"/>
      <c r="L3" s="312"/>
      <c r="M3" s="312"/>
      <c r="N3" s="303"/>
      <c r="O3" s="303"/>
      <c r="P3" s="325"/>
      <c r="W3" s="297"/>
    </row>
    <row r="4" spans="1:24" ht="9.9499999999999993" customHeight="1">
      <c r="B4" s="297"/>
      <c r="C4" s="303"/>
      <c r="D4" s="929"/>
      <c r="E4" s="930"/>
      <c r="F4" s="312"/>
      <c r="G4" s="866"/>
      <c r="H4" s="312"/>
      <c r="I4" s="312"/>
      <c r="J4" s="312"/>
      <c r="K4" s="312"/>
      <c r="L4" s="312"/>
      <c r="M4" s="312"/>
      <c r="N4" s="303"/>
      <c r="O4" s="303"/>
      <c r="P4" s="303"/>
      <c r="W4" s="297"/>
    </row>
    <row r="5" spans="1:24" ht="30" customHeight="1">
      <c r="B5" s="297"/>
      <c r="C5" s="304"/>
      <c r="D5" s="931"/>
      <c r="E5" s="931"/>
      <c r="F5" s="923"/>
      <c r="G5" s="924" t="s">
        <v>1023</v>
      </c>
      <c r="H5" s="916" t="s">
        <v>365</v>
      </c>
      <c r="I5" s="1316" t="s">
        <v>1054</v>
      </c>
      <c r="J5" s="1317"/>
      <c r="K5" s="1184" t="s">
        <v>65</v>
      </c>
      <c r="L5" s="1186"/>
      <c r="M5" s="182" t="s">
        <v>921</v>
      </c>
      <c r="N5" s="182" t="s">
        <v>824</v>
      </c>
      <c r="O5" s="1184" t="s">
        <v>1057</v>
      </c>
      <c r="P5" s="1184"/>
      <c r="Q5" s="1186"/>
      <c r="R5" s="1184" t="s">
        <v>687</v>
      </c>
      <c r="S5" s="1186"/>
      <c r="T5" s="182" t="s">
        <v>1059</v>
      </c>
      <c r="U5" s="1626" t="s">
        <v>24</v>
      </c>
      <c r="W5" s="297"/>
    </row>
    <row r="6" spans="1:24" ht="30" customHeight="1">
      <c r="A6" s="8" t="s">
        <v>669</v>
      </c>
      <c r="B6" s="298" t="s">
        <v>736</v>
      </c>
      <c r="C6" s="305" t="s">
        <v>814</v>
      </c>
      <c r="D6" s="932"/>
      <c r="E6" s="933"/>
      <c r="F6" s="315"/>
      <c r="G6" s="320" t="s">
        <v>1255</v>
      </c>
      <c r="H6" s="78" t="s">
        <v>902</v>
      </c>
      <c r="I6" s="192" t="s">
        <v>1052</v>
      </c>
      <c r="J6" s="192" t="s">
        <v>1053</v>
      </c>
      <c r="K6" s="192" t="s">
        <v>572</v>
      </c>
      <c r="L6" s="192" t="s">
        <v>863</v>
      </c>
      <c r="M6" s="876" t="s">
        <v>1633</v>
      </c>
      <c r="N6" s="192" t="s">
        <v>163</v>
      </c>
      <c r="O6" s="324" t="s">
        <v>914</v>
      </c>
      <c r="P6" s="78" t="s">
        <v>1476</v>
      </c>
      <c r="Q6" s="78" t="s">
        <v>807</v>
      </c>
      <c r="R6" s="192" t="s">
        <v>858</v>
      </c>
      <c r="S6" s="192" t="s">
        <v>102</v>
      </c>
      <c r="T6" s="192" t="s">
        <v>804</v>
      </c>
      <c r="U6" s="1627"/>
      <c r="V6" s="8" t="s">
        <v>669</v>
      </c>
      <c r="W6" s="298" t="s">
        <v>736</v>
      </c>
    </row>
    <row r="7" spans="1:24" ht="20.100000000000001" customHeight="1">
      <c r="A7" s="208">
        <v>3</v>
      </c>
      <c r="B7" s="299">
        <v>1</v>
      </c>
      <c r="C7" s="918" t="s">
        <v>97</v>
      </c>
      <c r="D7" s="1695" t="s">
        <v>1541</v>
      </c>
      <c r="E7" s="1696"/>
      <c r="F7" s="1685" t="s">
        <v>1542</v>
      </c>
      <c r="G7" s="1690"/>
      <c r="H7" s="1044"/>
      <c r="I7" s="294">
        <v>216</v>
      </c>
      <c r="J7" s="294">
        <v>144</v>
      </c>
      <c r="K7" s="294">
        <v>372</v>
      </c>
      <c r="L7" s="294">
        <v>108</v>
      </c>
      <c r="M7" s="294">
        <v>108</v>
      </c>
      <c r="N7" s="294">
        <v>95</v>
      </c>
      <c r="O7" s="1047"/>
      <c r="P7" s="1044"/>
      <c r="Q7" s="1044"/>
      <c r="R7" s="294">
        <v>57</v>
      </c>
      <c r="S7" s="294">
        <v>153</v>
      </c>
      <c r="T7" s="294">
        <v>72</v>
      </c>
      <c r="U7" s="185">
        <f t="shared" ref="U7:U70" si="0">SUM(H7:T7)</f>
        <v>1325</v>
      </c>
      <c r="V7" s="208">
        <v>3</v>
      </c>
      <c r="W7" s="297">
        <v>1</v>
      </c>
    </row>
    <row r="8" spans="1:24" ht="20.100000000000001" customHeight="1">
      <c r="A8" s="208">
        <v>3</v>
      </c>
      <c r="B8" s="299">
        <v>2</v>
      </c>
      <c r="C8" s="919"/>
      <c r="D8" s="1697"/>
      <c r="E8" s="1698"/>
      <c r="F8" s="1685" t="s">
        <v>1543</v>
      </c>
      <c r="G8" s="1694"/>
      <c r="H8" s="1044"/>
      <c r="I8" s="294">
        <v>0</v>
      </c>
      <c r="J8" s="294">
        <v>0</v>
      </c>
      <c r="K8" s="294">
        <v>336</v>
      </c>
      <c r="L8" s="294">
        <v>0</v>
      </c>
      <c r="M8" s="294">
        <v>0</v>
      </c>
      <c r="N8" s="294">
        <v>0</v>
      </c>
      <c r="O8" s="1047"/>
      <c r="P8" s="1044"/>
      <c r="Q8" s="1044"/>
      <c r="R8" s="294">
        <v>108</v>
      </c>
      <c r="S8" s="294">
        <v>392</v>
      </c>
      <c r="T8" s="294">
        <v>24</v>
      </c>
      <c r="U8" s="185">
        <f t="shared" si="0"/>
        <v>860</v>
      </c>
      <c r="V8" s="208">
        <v>3</v>
      </c>
      <c r="W8" s="297">
        <v>2</v>
      </c>
    </row>
    <row r="9" spans="1:24" ht="20.100000000000001" customHeight="1">
      <c r="A9" s="208">
        <v>3</v>
      </c>
      <c r="B9" s="299">
        <v>3</v>
      </c>
      <c r="C9" s="920" t="s">
        <v>520</v>
      </c>
      <c r="D9" s="1699"/>
      <c r="E9" s="1700"/>
      <c r="F9" s="1685" t="s">
        <v>1544</v>
      </c>
      <c r="G9" s="1686"/>
      <c r="H9" s="1044"/>
      <c r="I9" s="294">
        <v>680</v>
      </c>
      <c r="J9" s="294">
        <v>225</v>
      </c>
      <c r="K9" s="294">
        <v>176</v>
      </c>
      <c r="L9" s="294">
        <v>49</v>
      </c>
      <c r="M9" s="294">
        <v>201</v>
      </c>
      <c r="N9" s="294">
        <v>60</v>
      </c>
      <c r="O9" s="1047"/>
      <c r="P9" s="1044"/>
      <c r="Q9" s="1044"/>
      <c r="R9" s="294">
        <v>1</v>
      </c>
      <c r="S9" s="294">
        <v>60</v>
      </c>
      <c r="T9" s="294">
        <v>12</v>
      </c>
      <c r="U9" s="185">
        <f t="shared" si="0"/>
        <v>1464</v>
      </c>
      <c r="V9" s="208">
        <v>3</v>
      </c>
      <c r="W9" s="297">
        <v>3</v>
      </c>
    </row>
    <row r="10" spans="1:24" ht="20.100000000000001" customHeight="1">
      <c r="A10" s="208">
        <v>3</v>
      </c>
      <c r="B10" s="299">
        <v>4</v>
      </c>
      <c r="C10" s="919"/>
      <c r="D10" s="1695" t="s">
        <v>1545</v>
      </c>
      <c r="E10" s="1696"/>
      <c r="F10" s="1685" t="s">
        <v>1542</v>
      </c>
      <c r="G10" s="1690"/>
      <c r="H10" s="1044"/>
      <c r="I10" s="294">
        <v>18</v>
      </c>
      <c r="J10" s="294">
        <v>12</v>
      </c>
      <c r="K10" s="294">
        <v>31</v>
      </c>
      <c r="L10" s="294">
        <v>9</v>
      </c>
      <c r="M10" s="294">
        <v>9</v>
      </c>
      <c r="N10" s="294">
        <v>7</v>
      </c>
      <c r="O10" s="1047"/>
      <c r="P10" s="1044"/>
      <c r="Q10" s="1044"/>
      <c r="R10" s="294">
        <v>5</v>
      </c>
      <c r="S10" s="294">
        <v>12</v>
      </c>
      <c r="T10" s="294">
        <v>6</v>
      </c>
      <c r="U10" s="185">
        <f t="shared" si="0"/>
        <v>109</v>
      </c>
      <c r="V10" s="208">
        <v>3</v>
      </c>
      <c r="W10" s="297">
        <v>4</v>
      </c>
    </row>
    <row r="11" spans="1:24" ht="20.100000000000001" customHeight="1">
      <c r="A11" s="208">
        <v>3</v>
      </c>
      <c r="B11" s="299">
        <v>5</v>
      </c>
      <c r="C11" s="920" t="s">
        <v>161</v>
      </c>
      <c r="D11" s="1697"/>
      <c r="E11" s="1698"/>
      <c r="F11" s="1685" t="s">
        <v>1543</v>
      </c>
      <c r="G11" s="1686"/>
      <c r="H11" s="1044"/>
      <c r="I11" s="294">
        <v>0</v>
      </c>
      <c r="J11" s="294">
        <v>0</v>
      </c>
      <c r="K11" s="294">
        <v>28</v>
      </c>
      <c r="L11" s="294">
        <v>0</v>
      </c>
      <c r="M11" s="294">
        <v>0</v>
      </c>
      <c r="N11" s="294">
        <v>0</v>
      </c>
      <c r="O11" s="1047"/>
      <c r="P11" s="1044"/>
      <c r="Q11" s="1044"/>
      <c r="R11" s="294">
        <v>9</v>
      </c>
      <c r="S11" s="294">
        <v>33</v>
      </c>
      <c r="T11" s="294">
        <v>2</v>
      </c>
      <c r="U11" s="185">
        <f t="shared" si="0"/>
        <v>72</v>
      </c>
      <c r="V11" s="208">
        <v>3</v>
      </c>
      <c r="W11" s="297">
        <v>5</v>
      </c>
    </row>
    <row r="12" spans="1:24" ht="20.100000000000001" customHeight="1">
      <c r="A12" s="208">
        <v>3</v>
      </c>
      <c r="B12" s="299">
        <v>6</v>
      </c>
      <c r="C12" s="919"/>
      <c r="D12" s="1699"/>
      <c r="E12" s="1700"/>
      <c r="F12" s="1685" t="s">
        <v>1544</v>
      </c>
      <c r="G12" s="1686"/>
      <c r="H12" s="1044"/>
      <c r="I12" s="294">
        <v>57</v>
      </c>
      <c r="J12" s="294">
        <v>19</v>
      </c>
      <c r="K12" s="294">
        <v>15</v>
      </c>
      <c r="L12" s="294">
        <v>7</v>
      </c>
      <c r="M12" s="294">
        <v>17</v>
      </c>
      <c r="N12" s="294">
        <v>4</v>
      </c>
      <c r="O12" s="1047"/>
      <c r="P12" s="1044"/>
      <c r="Q12" s="1044"/>
      <c r="R12" s="294">
        <v>0</v>
      </c>
      <c r="S12" s="294">
        <v>5</v>
      </c>
      <c r="T12" s="294">
        <v>1</v>
      </c>
      <c r="U12" s="185">
        <f t="shared" si="0"/>
        <v>125</v>
      </c>
      <c r="V12" s="208">
        <v>3</v>
      </c>
      <c r="W12" s="297">
        <v>6</v>
      </c>
    </row>
    <row r="13" spans="1:24" ht="20.100000000000001" customHeight="1">
      <c r="A13" s="208">
        <v>3</v>
      </c>
      <c r="B13" s="299">
        <v>7</v>
      </c>
      <c r="C13" s="920" t="s">
        <v>339</v>
      </c>
      <c r="D13" s="1679" t="s">
        <v>1546</v>
      </c>
      <c r="E13" s="1680"/>
      <c r="F13" s="1685" t="s">
        <v>1542</v>
      </c>
      <c r="G13" s="1690"/>
      <c r="H13" s="1044"/>
      <c r="I13" s="294">
        <v>74527</v>
      </c>
      <c r="J13" s="294">
        <v>46115</v>
      </c>
      <c r="K13" s="294">
        <v>123278</v>
      </c>
      <c r="L13" s="294">
        <v>38005</v>
      </c>
      <c r="M13" s="294">
        <v>34473</v>
      </c>
      <c r="N13" s="294">
        <v>27223</v>
      </c>
      <c r="O13" s="1047"/>
      <c r="P13" s="1044"/>
      <c r="Q13" s="1044"/>
      <c r="R13" s="294">
        <v>18247</v>
      </c>
      <c r="S13" s="294">
        <v>50866</v>
      </c>
      <c r="T13" s="294">
        <v>24622</v>
      </c>
      <c r="U13" s="185">
        <f t="shared" si="0"/>
        <v>437356</v>
      </c>
      <c r="V13" s="208">
        <v>3</v>
      </c>
      <c r="W13" s="297">
        <v>7</v>
      </c>
    </row>
    <row r="14" spans="1:24" ht="20.100000000000001" customHeight="1">
      <c r="A14" s="208">
        <v>3</v>
      </c>
      <c r="B14" s="299">
        <v>8</v>
      </c>
      <c r="C14" s="920"/>
      <c r="D14" s="1681"/>
      <c r="E14" s="1682"/>
      <c r="F14" s="1685" t="s">
        <v>1543</v>
      </c>
      <c r="G14" s="1686"/>
      <c r="H14" s="1044"/>
      <c r="I14" s="294">
        <v>0</v>
      </c>
      <c r="J14" s="294">
        <v>0</v>
      </c>
      <c r="K14" s="294">
        <v>49183</v>
      </c>
      <c r="L14" s="294">
        <v>0</v>
      </c>
      <c r="M14" s="294">
        <v>0</v>
      </c>
      <c r="N14" s="294">
        <v>0</v>
      </c>
      <c r="O14" s="1047"/>
      <c r="P14" s="1044"/>
      <c r="Q14" s="1044"/>
      <c r="R14" s="294">
        <v>17012</v>
      </c>
      <c r="S14" s="294">
        <v>67487</v>
      </c>
      <c r="T14" s="294">
        <v>3737</v>
      </c>
      <c r="U14" s="185">
        <f t="shared" si="0"/>
        <v>137419</v>
      </c>
      <c r="V14" s="208">
        <v>3</v>
      </c>
      <c r="W14" s="297">
        <v>8</v>
      </c>
    </row>
    <row r="15" spans="1:24" ht="20.100000000000001" customHeight="1">
      <c r="A15" s="208">
        <v>3</v>
      </c>
      <c r="B15" s="299">
        <v>9</v>
      </c>
      <c r="C15" s="920" t="s">
        <v>1547</v>
      </c>
      <c r="D15" s="1683"/>
      <c r="E15" s="1684"/>
      <c r="F15" s="1685" t="s">
        <v>1544</v>
      </c>
      <c r="G15" s="1686"/>
      <c r="H15" s="1044"/>
      <c r="I15" s="294">
        <v>94212</v>
      </c>
      <c r="J15" s="294">
        <v>37335</v>
      </c>
      <c r="K15" s="294">
        <v>21630</v>
      </c>
      <c r="L15" s="294">
        <v>6265</v>
      </c>
      <c r="M15" s="294">
        <v>0</v>
      </c>
      <c r="N15" s="294">
        <v>0</v>
      </c>
      <c r="O15" s="1047"/>
      <c r="P15" s="1044"/>
      <c r="Q15" s="1044"/>
      <c r="R15" s="294">
        <v>139</v>
      </c>
      <c r="S15" s="294">
        <v>4109</v>
      </c>
      <c r="T15" s="294">
        <v>0</v>
      </c>
      <c r="U15" s="185">
        <f t="shared" si="0"/>
        <v>163690</v>
      </c>
      <c r="V15" s="208">
        <v>3</v>
      </c>
      <c r="W15" s="297">
        <v>9</v>
      </c>
    </row>
    <row r="16" spans="1:24" ht="20.100000000000001" customHeight="1">
      <c r="A16" s="208">
        <v>3</v>
      </c>
      <c r="B16" s="299">
        <v>10</v>
      </c>
      <c r="C16" s="920"/>
      <c r="D16" s="1707" t="s">
        <v>1566</v>
      </c>
      <c r="E16" s="1687" t="s">
        <v>1720</v>
      </c>
      <c r="F16" s="1685" t="s">
        <v>1542</v>
      </c>
      <c r="G16" s="1690"/>
      <c r="H16" s="1044"/>
      <c r="I16" s="294">
        <v>8325</v>
      </c>
      <c r="J16" s="294">
        <v>975</v>
      </c>
      <c r="K16" s="294">
        <v>24364</v>
      </c>
      <c r="L16" s="294">
        <v>4436</v>
      </c>
      <c r="M16" s="294">
        <v>4634</v>
      </c>
      <c r="N16" s="294">
        <v>347</v>
      </c>
      <c r="O16" s="1047"/>
      <c r="P16" s="1044"/>
      <c r="Q16" s="1044"/>
      <c r="R16" s="294">
        <v>2014</v>
      </c>
      <c r="S16" s="294">
        <v>3523</v>
      </c>
      <c r="T16" s="294">
        <v>3182</v>
      </c>
      <c r="U16" s="185">
        <f t="shared" si="0"/>
        <v>51800</v>
      </c>
      <c r="V16" s="208">
        <v>3</v>
      </c>
      <c r="W16" s="297">
        <v>10</v>
      </c>
    </row>
    <row r="17" spans="1:23" ht="20.100000000000001" customHeight="1">
      <c r="A17" s="208">
        <v>3</v>
      </c>
      <c r="B17" s="299">
        <v>11</v>
      </c>
      <c r="C17" s="920" t="s">
        <v>1548</v>
      </c>
      <c r="D17" s="1708"/>
      <c r="E17" s="1688"/>
      <c r="F17" s="1685" t="s">
        <v>1543</v>
      </c>
      <c r="G17" s="1686"/>
      <c r="H17" s="1044"/>
      <c r="I17" s="294">
        <v>0</v>
      </c>
      <c r="J17" s="294">
        <v>0</v>
      </c>
      <c r="K17" s="294">
        <v>1469</v>
      </c>
      <c r="L17" s="294">
        <v>0</v>
      </c>
      <c r="M17" s="294">
        <v>0</v>
      </c>
      <c r="N17" s="294">
        <v>0</v>
      </c>
      <c r="O17" s="1047"/>
      <c r="P17" s="1044"/>
      <c r="Q17" s="1044"/>
      <c r="R17" s="294">
        <v>611</v>
      </c>
      <c r="S17" s="294">
        <v>3147</v>
      </c>
      <c r="T17" s="294">
        <v>26</v>
      </c>
      <c r="U17" s="185">
        <f t="shared" si="0"/>
        <v>5253</v>
      </c>
      <c r="V17" s="208">
        <v>3</v>
      </c>
      <c r="W17" s="297">
        <v>11</v>
      </c>
    </row>
    <row r="18" spans="1:23" ht="20.100000000000001" customHeight="1">
      <c r="A18" s="208">
        <v>3</v>
      </c>
      <c r="B18" s="299">
        <v>12</v>
      </c>
      <c r="C18" s="920"/>
      <c r="D18" s="1708"/>
      <c r="E18" s="1689"/>
      <c r="F18" s="1685" t="s">
        <v>1544</v>
      </c>
      <c r="G18" s="1686"/>
      <c r="H18" s="1044"/>
      <c r="I18" s="294">
        <v>3269</v>
      </c>
      <c r="J18" s="294">
        <v>4132</v>
      </c>
      <c r="K18" s="294">
        <v>258</v>
      </c>
      <c r="L18" s="294">
        <v>397</v>
      </c>
      <c r="M18" s="294">
        <v>0</v>
      </c>
      <c r="N18" s="294">
        <v>26</v>
      </c>
      <c r="O18" s="1047"/>
      <c r="P18" s="1044"/>
      <c r="Q18" s="1044"/>
      <c r="R18" s="294">
        <v>7</v>
      </c>
      <c r="S18" s="294">
        <v>359</v>
      </c>
      <c r="T18" s="294">
        <v>0</v>
      </c>
      <c r="U18" s="185">
        <f t="shared" si="0"/>
        <v>8448</v>
      </c>
      <c r="V18" s="208">
        <v>3</v>
      </c>
      <c r="W18" s="297">
        <v>12</v>
      </c>
    </row>
    <row r="19" spans="1:23" ht="20.100000000000001" customHeight="1">
      <c r="A19" s="208">
        <v>3</v>
      </c>
      <c r="B19" s="299">
        <v>13</v>
      </c>
      <c r="C19" s="920" t="s">
        <v>1549</v>
      </c>
      <c r="D19" s="1708"/>
      <c r="E19" s="1691" t="s">
        <v>1550</v>
      </c>
      <c r="F19" s="1685" t="s">
        <v>1542</v>
      </c>
      <c r="G19" s="1690"/>
      <c r="H19" s="1044"/>
      <c r="I19" s="294">
        <v>2392</v>
      </c>
      <c r="J19" s="294">
        <v>1641</v>
      </c>
      <c r="K19" s="294">
        <v>2652</v>
      </c>
      <c r="L19" s="294">
        <v>39</v>
      </c>
      <c r="M19" s="294">
        <v>357</v>
      </c>
      <c r="N19" s="294">
        <v>0</v>
      </c>
      <c r="O19" s="1047"/>
      <c r="P19" s="1044"/>
      <c r="Q19" s="1044"/>
      <c r="R19" s="294">
        <v>0</v>
      </c>
      <c r="S19" s="294">
        <v>797</v>
      </c>
      <c r="T19" s="294">
        <v>0</v>
      </c>
      <c r="U19" s="185">
        <f t="shared" si="0"/>
        <v>7878</v>
      </c>
      <c r="V19" s="208">
        <v>3</v>
      </c>
      <c r="W19" s="297">
        <v>13</v>
      </c>
    </row>
    <row r="20" spans="1:23" ht="20.100000000000001" customHeight="1">
      <c r="A20" s="208">
        <v>3</v>
      </c>
      <c r="B20" s="299">
        <v>14</v>
      </c>
      <c r="C20" s="920"/>
      <c r="D20" s="1708"/>
      <c r="E20" s="1692"/>
      <c r="F20" s="1685" t="s">
        <v>1543</v>
      </c>
      <c r="G20" s="1686"/>
      <c r="H20" s="1044"/>
      <c r="I20" s="294">
        <v>0</v>
      </c>
      <c r="J20" s="294">
        <v>0</v>
      </c>
      <c r="K20" s="294">
        <v>0</v>
      </c>
      <c r="L20" s="294">
        <v>0</v>
      </c>
      <c r="M20" s="294">
        <v>0</v>
      </c>
      <c r="N20" s="294">
        <v>0</v>
      </c>
      <c r="O20" s="1047"/>
      <c r="P20" s="1044"/>
      <c r="Q20" s="1044"/>
      <c r="R20" s="294">
        <v>0</v>
      </c>
      <c r="S20" s="294">
        <v>37</v>
      </c>
      <c r="T20" s="294">
        <v>0</v>
      </c>
      <c r="U20" s="185">
        <f t="shared" si="0"/>
        <v>37</v>
      </c>
      <c r="V20" s="208">
        <v>3</v>
      </c>
      <c r="W20" s="297">
        <v>14</v>
      </c>
    </row>
    <row r="21" spans="1:23" ht="20.100000000000001" customHeight="1">
      <c r="A21" s="208">
        <v>3</v>
      </c>
      <c r="B21" s="299">
        <v>15</v>
      </c>
      <c r="C21" s="920"/>
      <c r="D21" s="1708"/>
      <c r="E21" s="1693"/>
      <c r="F21" s="1685" t="s">
        <v>1544</v>
      </c>
      <c r="G21" s="1686"/>
      <c r="H21" s="1044"/>
      <c r="I21" s="294">
        <v>369</v>
      </c>
      <c r="J21" s="294">
        <v>220</v>
      </c>
      <c r="K21" s="294">
        <v>408</v>
      </c>
      <c r="L21" s="294">
        <v>0</v>
      </c>
      <c r="M21" s="294">
        <v>0</v>
      </c>
      <c r="N21" s="294">
        <v>0</v>
      </c>
      <c r="O21" s="1047"/>
      <c r="P21" s="1044"/>
      <c r="Q21" s="1044"/>
      <c r="R21" s="294">
        <v>0</v>
      </c>
      <c r="S21" s="294">
        <v>0</v>
      </c>
      <c r="T21" s="294">
        <v>0</v>
      </c>
      <c r="U21" s="185">
        <f t="shared" si="0"/>
        <v>997</v>
      </c>
      <c r="V21" s="208">
        <v>3</v>
      </c>
      <c r="W21" s="297">
        <v>15</v>
      </c>
    </row>
    <row r="22" spans="1:23" ht="20.100000000000001" customHeight="1">
      <c r="A22" s="208">
        <v>3</v>
      </c>
      <c r="B22" s="299">
        <v>16</v>
      </c>
      <c r="C22" s="920"/>
      <c r="D22" s="1708"/>
      <c r="E22" s="1691" t="s">
        <v>1551</v>
      </c>
      <c r="F22" s="1685" t="s">
        <v>1542</v>
      </c>
      <c r="G22" s="1690"/>
      <c r="H22" s="1044"/>
      <c r="I22" s="294">
        <v>16826</v>
      </c>
      <c r="J22" s="294">
        <v>10074</v>
      </c>
      <c r="K22" s="294">
        <v>45743</v>
      </c>
      <c r="L22" s="294">
        <v>14595</v>
      </c>
      <c r="M22" s="294">
        <v>12701</v>
      </c>
      <c r="N22" s="294">
        <v>9564</v>
      </c>
      <c r="O22" s="1047"/>
      <c r="P22" s="1044"/>
      <c r="Q22" s="1044"/>
      <c r="R22" s="294">
        <v>6524</v>
      </c>
      <c r="S22" s="294">
        <v>18744</v>
      </c>
      <c r="T22" s="294">
        <v>8888</v>
      </c>
      <c r="U22" s="185">
        <f t="shared" si="0"/>
        <v>143659</v>
      </c>
      <c r="V22" s="208">
        <v>3</v>
      </c>
      <c r="W22" s="297">
        <v>16</v>
      </c>
    </row>
    <row r="23" spans="1:23" ht="20.100000000000001" customHeight="1">
      <c r="A23" s="208">
        <v>3</v>
      </c>
      <c r="B23" s="299">
        <v>17</v>
      </c>
      <c r="C23" s="920"/>
      <c r="D23" s="1708"/>
      <c r="E23" s="1692"/>
      <c r="F23" s="1685" t="s">
        <v>1543</v>
      </c>
      <c r="G23" s="1686"/>
      <c r="H23" s="1044"/>
      <c r="I23" s="294">
        <v>0</v>
      </c>
      <c r="J23" s="294">
        <v>0</v>
      </c>
      <c r="K23" s="294">
        <v>10041</v>
      </c>
      <c r="L23" s="294">
        <v>0</v>
      </c>
      <c r="M23" s="294">
        <v>0</v>
      </c>
      <c r="N23" s="294">
        <v>0</v>
      </c>
      <c r="O23" s="1047"/>
      <c r="P23" s="1044"/>
      <c r="Q23" s="1044"/>
      <c r="R23" s="294">
        <v>3481</v>
      </c>
      <c r="S23" s="294">
        <v>13647</v>
      </c>
      <c r="T23" s="294">
        <v>732</v>
      </c>
      <c r="U23" s="185">
        <f t="shared" si="0"/>
        <v>27901</v>
      </c>
      <c r="V23" s="208">
        <v>3</v>
      </c>
      <c r="W23" s="297">
        <v>17</v>
      </c>
    </row>
    <row r="24" spans="1:23" ht="20.100000000000001" customHeight="1">
      <c r="A24" s="208">
        <v>3</v>
      </c>
      <c r="B24" s="299">
        <v>18</v>
      </c>
      <c r="C24" s="920"/>
      <c r="D24" s="1708"/>
      <c r="E24" s="1693"/>
      <c r="F24" s="1685" t="s">
        <v>1544</v>
      </c>
      <c r="G24" s="1686"/>
      <c r="H24" s="1044"/>
      <c r="I24" s="294">
        <v>19578</v>
      </c>
      <c r="J24" s="294">
        <v>6916</v>
      </c>
      <c r="K24" s="294">
        <v>4066</v>
      </c>
      <c r="L24" s="294">
        <v>1301</v>
      </c>
      <c r="M24" s="294">
        <v>5683</v>
      </c>
      <c r="N24" s="294">
        <v>1420</v>
      </c>
      <c r="O24" s="1047"/>
      <c r="P24" s="1044"/>
      <c r="Q24" s="1044"/>
      <c r="R24" s="294">
        <v>0</v>
      </c>
      <c r="S24" s="294">
        <v>850</v>
      </c>
      <c r="T24" s="294">
        <v>213</v>
      </c>
      <c r="U24" s="185">
        <f t="shared" si="0"/>
        <v>40027</v>
      </c>
      <c r="V24" s="208">
        <v>3</v>
      </c>
      <c r="W24" s="297">
        <v>18</v>
      </c>
    </row>
    <row r="25" spans="1:23" ht="20.100000000000001" customHeight="1">
      <c r="A25" s="208">
        <v>3</v>
      </c>
      <c r="B25" s="299">
        <v>19</v>
      </c>
      <c r="C25" s="920"/>
      <c r="D25" s="1708"/>
      <c r="E25" s="1710" t="s">
        <v>1552</v>
      </c>
      <c r="F25" s="1685" t="s">
        <v>1542</v>
      </c>
      <c r="G25" s="1690"/>
      <c r="H25" s="1044"/>
      <c r="I25" s="294">
        <v>4507</v>
      </c>
      <c r="J25" s="294">
        <v>3156</v>
      </c>
      <c r="K25" s="294">
        <v>10206</v>
      </c>
      <c r="L25" s="294">
        <v>3437</v>
      </c>
      <c r="M25" s="294">
        <v>2217</v>
      </c>
      <c r="N25" s="294">
        <v>2849</v>
      </c>
      <c r="O25" s="1047"/>
      <c r="P25" s="1044"/>
      <c r="Q25" s="1044"/>
      <c r="R25" s="294">
        <v>1801</v>
      </c>
      <c r="S25" s="294">
        <v>2810</v>
      </c>
      <c r="T25" s="294">
        <v>1499</v>
      </c>
      <c r="U25" s="185">
        <f t="shared" si="0"/>
        <v>32482</v>
      </c>
      <c r="V25" s="208">
        <v>3</v>
      </c>
      <c r="W25" s="297">
        <v>19</v>
      </c>
    </row>
    <row r="26" spans="1:23" ht="20.100000000000001" customHeight="1">
      <c r="A26" s="208">
        <v>3</v>
      </c>
      <c r="B26" s="299">
        <v>20</v>
      </c>
      <c r="C26" s="920"/>
      <c r="D26" s="1708"/>
      <c r="E26" s="1711"/>
      <c r="F26" s="1685" t="s">
        <v>1543</v>
      </c>
      <c r="G26" s="1686"/>
      <c r="H26" s="1044"/>
      <c r="I26" s="294">
        <v>0</v>
      </c>
      <c r="J26" s="294">
        <v>0</v>
      </c>
      <c r="K26" s="294">
        <v>1066</v>
      </c>
      <c r="L26" s="294">
        <v>0</v>
      </c>
      <c r="M26" s="294">
        <v>0</v>
      </c>
      <c r="N26" s="294">
        <v>0</v>
      </c>
      <c r="O26" s="1047"/>
      <c r="P26" s="1044"/>
      <c r="Q26" s="1044"/>
      <c r="R26" s="294">
        <v>1197</v>
      </c>
      <c r="S26" s="294">
        <v>4031</v>
      </c>
      <c r="T26" s="294">
        <v>24</v>
      </c>
      <c r="U26" s="185">
        <f t="shared" si="0"/>
        <v>6318</v>
      </c>
      <c r="V26" s="208">
        <v>3</v>
      </c>
      <c r="W26" s="297">
        <v>20</v>
      </c>
    </row>
    <row r="27" spans="1:23" ht="20.100000000000001" customHeight="1">
      <c r="A27" s="208">
        <v>3</v>
      </c>
      <c r="B27" s="299">
        <v>21</v>
      </c>
      <c r="C27" s="919"/>
      <c r="D27" s="1709"/>
      <c r="E27" s="1712"/>
      <c r="F27" s="1685" t="s">
        <v>1544</v>
      </c>
      <c r="G27" s="1686"/>
      <c r="H27" s="1044"/>
      <c r="I27" s="294">
        <v>4881</v>
      </c>
      <c r="J27" s="294">
        <v>2171</v>
      </c>
      <c r="K27" s="294">
        <v>443</v>
      </c>
      <c r="L27" s="294">
        <v>362</v>
      </c>
      <c r="M27" s="294">
        <v>0</v>
      </c>
      <c r="N27" s="294">
        <v>0</v>
      </c>
      <c r="O27" s="1047"/>
      <c r="P27" s="1044"/>
      <c r="Q27" s="1044"/>
      <c r="R27" s="294">
        <v>1</v>
      </c>
      <c r="S27" s="294">
        <v>590</v>
      </c>
      <c r="T27" s="294">
        <v>0</v>
      </c>
      <c r="U27" s="185">
        <f t="shared" si="0"/>
        <v>8448</v>
      </c>
      <c r="V27" s="208">
        <v>3</v>
      </c>
      <c r="W27" s="297">
        <v>21</v>
      </c>
    </row>
    <row r="28" spans="1:23" ht="20.100000000000001" customHeight="1">
      <c r="A28" s="208">
        <v>3</v>
      </c>
      <c r="B28" s="299">
        <v>22</v>
      </c>
      <c r="C28" s="921"/>
      <c r="D28" s="1713" t="s">
        <v>1553</v>
      </c>
      <c r="E28" s="1714"/>
      <c r="F28" s="1685" t="s">
        <v>1544</v>
      </c>
      <c r="G28" s="1686"/>
      <c r="H28" s="1044"/>
      <c r="I28" s="294">
        <v>0</v>
      </c>
      <c r="J28" s="294">
        <v>0</v>
      </c>
      <c r="K28" s="294">
        <v>0</v>
      </c>
      <c r="L28" s="294">
        <v>0</v>
      </c>
      <c r="M28" s="294">
        <v>31337</v>
      </c>
      <c r="N28" s="294">
        <v>7611</v>
      </c>
      <c r="O28" s="1047"/>
      <c r="P28" s="1044"/>
      <c r="Q28" s="1044"/>
      <c r="R28" s="294">
        <v>0</v>
      </c>
      <c r="S28" s="294">
        <v>0</v>
      </c>
      <c r="T28" s="294">
        <v>1725</v>
      </c>
      <c r="U28" s="185">
        <f t="shared" si="0"/>
        <v>40673</v>
      </c>
      <c r="V28" s="208">
        <v>3</v>
      </c>
      <c r="W28" s="297">
        <v>22</v>
      </c>
    </row>
    <row r="29" spans="1:23" ht="20.100000000000001" customHeight="1">
      <c r="A29" s="205">
        <v>3</v>
      </c>
      <c r="B29" s="869">
        <v>23</v>
      </c>
      <c r="C29" s="922" t="s">
        <v>1554</v>
      </c>
      <c r="D29" s="1695" t="s">
        <v>1541</v>
      </c>
      <c r="E29" s="1696"/>
      <c r="F29" s="1685" t="s">
        <v>1542</v>
      </c>
      <c r="G29" s="1690"/>
      <c r="H29" s="1045"/>
      <c r="I29" s="867">
        <v>294</v>
      </c>
      <c r="J29" s="867">
        <v>120</v>
      </c>
      <c r="K29" s="867">
        <v>606</v>
      </c>
      <c r="L29" s="867">
        <v>51</v>
      </c>
      <c r="M29" s="867">
        <v>168</v>
      </c>
      <c r="N29" s="867">
        <v>48</v>
      </c>
      <c r="O29" s="1045"/>
      <c r="P29" s="1045"/>
      <c r="Q29" s="1046"/>
      <c r="R29" s="868">
        <v>48</v>
      </c>
      <c r="S29" s="868">
        <v>186</v>
      </c>
      <c r="T29" s="868">
        <v>84</v>
      </c>
      <c r="U29" s="185">
        <f t="shared" si="0"/>
        <v>1605</v>
      </c>
      <c r="V29" s="205">
        <v>3</v>
      </c>
      <c r="W29" s="208">
        <v>23</v>
      </c>
    </row>
    <row r="30" spans="1:23" ht="20.100000000000001" customHeight="1">
      <c r="A30" s="205">
        <v>3</v>
      </c>
      <c r="B30" s="869">
        <v>24</v>
      </c>
      <c r="C30" s="919"/>
      <c r="D30" s="1697"/>
      <c r="E30" s="1698"/>
      <c r="F30" s="1685" t="s">
        <v>1543</v>
      </c>
      <c r="G30" s="1686"/>
      <c r="H30" s="1046"/>
      <c r="I30" s="868">
        <v>84</v>
      </c>
      <c r="J30" s="868">
        <v>0</v>
      </c>
      <c r="K30" s="868">
        <v>198</v>
      </c>
      <c r="L30" s="868">
        <v>0</v>
      </c>
      <c r="M30" s="868">
        <v>0</v>
      </c>
      <c r="N30" s="868">
        <v>0</v>
      </c>
      <c r="O30" s="1046"/>
      <c r="P30" s="1046"/>
      <c r="Q30" s="1046"/>
      <c r="R30" s="868">
        <v>0</v>
      </c>
      <c r="S30" s="868">
        <v>36</v>
      </c>
      <c r="T30" s="868">
        <v>24</v>
      </c>
      <c r="U30" s="185">
        <f t="shared" si="0"/>
        <v>342</v>
      </c>
      <c r="V30" s="205">
        <v>3</v>
      </c>
      <c r="W30" s="208">
        <v>24</v>
      </c>
    </row>
    <row r="31" spans="1:23" ht="20.100000000000001" customHeight="1">
      <c r="A31" s="205">
        <v>3</v>
      </c>
      <c r="B31" s="869">
        <v>25</v>
      </c>
      <c r="C31" s="920" t="s">
        <v>1555</v>
      </c>
      <c r="D31" s="1699"/>
      <c r="E31" s="1700"/>
      <c r="F31" s="1685" t="s">
        <v>1544</v>
      </c>
      <c r="G31" s="1686"/>
      <c r="H31" s="1046"/>
      <c r="I31" s="868">
        <v>48</v>
      </c>
      <c r="J31" s="868">
        <v>23</v>
      </c>
      <c r="K31" s="868">
        <v>12</v>
      </c>
      <c r="L31" s="868">
        <v>12</v>
      </c>
      <c r="M31" s="868">
        <v>0</v>
      </c>
      <c r="N31" s="868">
        <v>12</v>
      </c>
      <c r="O31" s="1046"/>
      <c r="P31" s="1045"/>
      <c r="Q31" s="1046"/>
      <c r="R31" s="868">
        <v>0</v>
      </c>
      <c r="S31" s="868">
        <v>6</v>
      </c>
      <c r="T31" s="868">
        <v>0</v>
      </c>
      <c r="U31" s="185">
        <f t="shared" si="0"/>
        <v>113</v>
      </c>
      <c r="V31" s="205">
        <v>3</v>
      </c>
      <c r="W31" s="208">
        <v>25</v>
      </c>
    </row>
    <row r="32" spans="1:23" ht="20.100000000000001" customHeight="1">
      <c r="A32" s="205">
        <v>3</v>
      </c>
      <c r="B32" s="869">
        <v>26</v>
      </c>
      <c r="C32" s="919"/>
      <c r="D32" s="1701" t="s">
        <v>1545</v>
      </c>
      <c r="E32" s="1702"/>
      <c r="F32" s="1685" t="s">
        <v>1542</v>
      </c>
      <c r="G32" s="1690"/>
      <c r="H32" s="1046"/>
      <c r="I32" s="868">
        <v>25</v>
      </c>
      <c r="J32" s="868">
        <v>10</v>
      </c>
      <c r="K32" s="868">
        <v>51</v>
      </c>
      <c r="L32" s="868">
        <v>5</v>
      </c>
      <c r="M32" s="868">
        <v>14</v>
      </c>
      <c r="N32" s="868">
        <v>4</v>
      </c>
      <c r="O32" s="1046"/>
      <c r="P32" s="1045"/>
      <c r="Q32" s="1046"/>
      <c r="R32" s="868">
        <v>4</v>
      </c>
      <c r="S32" s="868">
        <v>15</v>
      </c>
      <c r="T32" s="868">
        <v>7</v>
      </c>
      <c r="U32" s="185">
        <f t="shared" si="0"/>
        <v>135</v>
      </c>
      <c r="V32" s="205">
        <v>3</v>
      </c>
      <c r="W32" s="208">
        <v>26</v>
      </c>
    </row>
    <row r="33" spans="1:23" ht="20.100000000000001" customHeight="1">
      <c r="A33" s="205">
        <v>3</v>
      </c>
      <c r="B33" s="869">
        <v>27</v>
      </c>
      <c r="C33" s="920"/>
      <c r="D33" s="1703"/>
      <c r="E33" s="1704"/>
      <c r="F33" s="1685" t="s">
        <v>1543</v>
      </c>
      <c r="G33" s="1686"/>
      <c r="H33" s="1046"/>
      <c r="I33" s="868">
        <v>7</v>
      </c>
      <c r="J33" s="868">
        <v>0</v>
      </c>
      <c r="K33" s="868">
        <v>16</v>
      </c>
      <c r="L33" s="868">
        <v>0</v>
      </c>
      <c r="M33" s="868">
        <v>0</v>
      </c>
      <c r="N33" s="868">
        <v>0</v>
      </c>
      <c r="O33" s="1046"/>
      <c r="P33" s="1045"/>
      <c r="Q33" s="1046"/>
      <c r="R33" s="868">
        <v>0</v>
      </c>
      <c r="S33" s="868">
        <v>3</v>
      </c>
      <c r="T33" s="868">
        <v>2</v>
      </c>
      <c r="U33" s="185">
        <f t="shared" si="0"/>
        <v>28</v>
      </c>
      <c r="V33" s="205">
        <v>3</v>
      </c>
      <c r="W33" s="208">
        <v>27</v>
      </c>
    </row>
    <row r="34" spans="1:23" ht="20.100000000000001" customHeight="1">
      <c r="A34" s="205">
        <v>3</v>
      </c>
      <c r="B34" s="869">
        <v>28</v>
      </c>
      <c r="C34" s="919"/>
      <c r="D34" s="1705"/>
      <c r="E34" s="1706"/>
      <c r="F34" s="1685" t="s">
        <v>1544</v>
      </c>
      <c r="G34" s="1686"/>
      <c r="H34" s="1046"/>
      <c r="I34" s="868">
        <v>4</v>
      </c>
      <c r="J34" s="868">
        <v>0</v>
      </c>
      <c r="K34" s="868">
        <v>1</v>
      </c>
      <c r="L34" s="868">
        <v>1</v>
      </c>
      <c r="M34" s="868">
        <v>0</v>
      </c>
      <c r="N34" s="868">
        <v>1</v>
      </c>
      <c r="O34" s="1046"/>
      <c r="P34" s="1045"/>
      <c r="Q34" s="1046"/>
      <c r="R34" s="868">
        <v>0</v>
      </c>
      <c r="S34" s="868">
        <v>1</v>
      </c>
      <c r="T34" s="868">
        <v>0</v>
      </c>
      <c r="U34" s="185">
        <f t="shared" si="0"/>
        <v>8</v>
      </c>
      <c r="V34" s="205">
        <v>3</v>
      </c>
      <c r="W34" s="208">
        <v>28</v>
      </c>
    </row>
    <row r="35" spans="1:23" ht="20.100000000000001" customHeight="1">
      <c r="A35" s="205">
        <v>3</v>
      </c>
      <c r="B35" s="869">
        <v>29</v>
      </c>
      <c r="C35" s="920" t="s">
        <v>1556</v>
      </c>
      <c r="D35" s="1679" t="s">
        <v>1546</v>
      </c>
      <c r="E35" s="1680"/>
      <c r="F35" s="1685" t="s">
        <v>1542</v>
      </c>
      <c r="G35" s="1690"/>
      <c r="H35" s="1046"/>
      <c r="I35" s="868">
        <v>158525</v>
      </c>
      <c r="J35" s="868">
        <v>59528</v>
      </c>
      <c r="K35" s="868">
        <v>346312</v>
      </c>
      <c r="L35" s="868">
        <v>34147</v>
      </c>
      <c r="M35" s="868">
        <v>83010</v>
      </c>
      <c r="N35" s="868">
        <v>36659</v>
      </c>
      <c r="O35" s="1046"/>
      <c r="P35" s="1045"/>
      <c r="Q35" s="1046"/>
      <c r="R35" s="868">
        <v>25869</v>
      </c>
      <c r="S35" s="868">
        <v>88160</v>
      </c>
      <c r="T35" s="868">
        <v>46018</v>
      </c>
      <c r="U35" s="185">
        <f t="shared" si="0"/>
        <v>878228</v>
      </c>
      <c r="V35" s="205">
        <v>3</v>
      </c>
      <c r="W35" s="208">
        <v>29</v>
      </c>
    </row>
    <row r="36" spans="1:23" ht="20.100000000000001" customHeight="1">
      <c r="A36" s="205">
        <v>3</v>
      </c>
      <c r="B36" s="869">
        <v>30</v>
      </c>
      <c r="C36" s="920"/>
      <c r="D36" s="1681"/>
      <c r="E36" s="1682"/>
      <c r="F36" s="1685" t="s">
        <v>1543</v>
      </c>
      <c r="G36" s="1686"/>
      <c r="H36" s="1046"/>
      <c r="I36" s="868">
        <v>24480</v>
      </c>
      <c r="J36" s="868">
        <v>0</v>
      </c>
      <c r="K36" s="868">
        <v>64282</v>
      </c>
      <c r="L36" s="868">
        <v>0</v>
      </c>
      <c r="M36" s="868">
        <v>0</v>
      </c>
      <c r="N36" s="868">
        <v>0</v>
      </c>
      <c r="O36" s="1046"/>
      <c r="P36" s="1045"/>
      <c r="Q36" s="1046"/>
      <c r="R36" s="868">
        <v>0</v>
      </c>
      <c r="S36" s="868">
        <v>12140</v>
      </c>
      <c r="T36" s="868">
        <v>9741</v>
      </c>
      <c r="U36" s="185">
        <f t="shared" si="0"/>
        <v>110643</v>
      </c>
      <c r="V36" s="205">
        <v>3</v>
      </c>
      <c r="W36" s="208">
        <v>30</v>
      </c>
    </row>
    <row r="37" spans="1:23" ht="20.100000000000001" customHeight="1">
      <c r="A37" s="205">
        <v>3</v>
      </c>
      <c r="B37" s="869">
        <v>31</v>
      </c>
      <c r="C37" s="920"/>
      <c r="D37" s="1683"/>
      <c r="E37" s="1684"/>
      <c r="F37" s="1685" t="s">
        <v>1544</v>
      </c>
      <c r="G37" s="1686"/>
      <c r="H37" s="1046"/>
      <c r="I37" s="868">
        <v>37440</v>
      </c>
      <c r="J37" s="868">
        <v>5029</v>
      </c>
      <c r="K37" s="868">
        <v>3871</v>
      </c>
      <c r="L37" s="868">
        <v>18000</v>
      </c>
      <c r="M37" s="868">
        <v>0</v>
      </c>
      <c r="N37" s="868">
        <v>0</v>
      </c>
      <c r="O37" s="1046"/>
      <c r="P37" s="1045"/>
      <c r="Q37" s="1046"/>
      <c r="R37" s="868">
        <v>0</v>
      </c>
      <c r="S37" s="868">
        <v>2429</v>
      </c>
      <c r="T37" s="868">
        <v>0</v>
      </c>
      <c r="U37" s="185">
        <f t="shared" si="0"/>
        <v>66769</v>
      </c>
      <c r="V37" s="205">
        <v>3</v>
      </c>
      <c r="W37" s="208">
        <v>31</v>
      </c>
    </row>
    <row r="38" spans="1:23" ht="20.100000000000001" customHeight="1">
      <c r="A38" s="205">
        <v>3</v>
      </c>
      <c r="B38" s="869">
        <v>32</v>
      </c>
      <c r="C38" s="920"/>
      <c r="D38" s="1707" t="s">
        <v>1566</v>
      </c>
      <c r="E38" s="1687" t="s">
        <v>1720</v>
      </c>
      <c r="F38" s="1685" t="s">
        <v>1542</v>
      </c>
      <c r="G38" s="1690"/>
      <c r="H38" s="1046"/>
      <c r="I38" s="868">
        <v>18089</v>
      </c>
      <c r="J38" s="868">
        <v>530</v>
      </c>
      <c r="K38" s="868">
        <v>0</v>
      </c>
      <c r="L38" s="868">
        <v>0</v>
      </c>
      <c r="M38" s="868">
        <v>0</v>
      </c>
      <c r="N38" s="868">
        <v>77</v>
      </c>
      <c r="O38" s="1046"/>
      <c r="P38" s="1046"/>
      <c r="Q38" s="1046"/>
      <c r="R38" s="868">
        <v>0</v>
      </c>
      <c r="S38" s="868">
        <v>2231</v>
      </c>
      <c r="T38" s="868">
        <v>171</v>
      </c>
      <c r="U38" s="185">
        <f t="shared" si="0"/>
        <v>21098</v>
      </c>
      <c r="V38" s="205">
        <v>3</v>
      </c>
      <c r="W38" s="208">
        <v>32</v>
      </c>
    </row>
    <row r="39" spans="1:23" ht="20.100000000000001" customHeight="1">
      <c r="A39" s="205">
        <v>3</v>
      </c>
      <c r="B39" s="869">
        <v>33</v>
      </c>
      <c r="C39" s="920" t="s">
        <v>1548</v>
      </c>
      <c r="D39" s="1708"/>
      <c r="E39" s="1688"/>
      <c r="F39" s="1685" t="s">
        <v>1543</v>
      </c>
      <c r="G39" s="1686"/>
      <c r="H39" s="1046"/>
      <c r="I39" s="868">
        <v>7631</v>
      </c>
      <c r="J39" s="868">
        <v>0</v>
      </c>
      <c r="K39" s="868">
        <v>0</v>
      </c>
      <c r="L39" s="868">
        <v>0</v>
      </c>
      <c r="M39" s="868">
        <v>0</v>
      </c>
      <c r="N39" s="868">
        <v>0</v>
      </c>
      <c r="O39" s="1046"/>
      <c r="P39" s="1045"/>
      <c r="Q39" s="1046"/>
      <c r="R39" s="868">
        <v>0</v>
      </c>
      <c r="S39" s="868">
        <v>4</v>
      </c>
      <c r="T39" s="868">
        <v>384</v>
      </c>
      <c r="U39" s="185">
        <f t="shared" si="0"/>
        <v>8019</v>
      </c>
      <c r="V39" s="205">
        <v>3</v>
      </c>
      <c r="W39" s="208">
        <v>33</v>
      </c>
    </row>
    <row r="40" spans="1:23" ht="20.100000000000001" customHeight="1">
      <c r="A40" s="205">
        <v>3</v>
      </c>
      <c r="B40" s="869">
        <v>34</v>
      </c>
      <c r="C40" s="920"/>
      <c r="D40" s="1708"/>
      <c r="E40" s="1689"/>
      <c r="F40" s="1685" t="s">
        <v>1544</v>
      </c>
      <c r="G40" s="1686"/>
      <c r="H40" s="1046"/>
      <c r="I40" s="868">
        <v>0</v>
      </c>
      <c r="J40" s="868">
        <v>0</v>
      </c>
      <c r="K40" s="868">
        <v>0</v>
      </c>
      <c r="L40" s="868">
        <v>0</v>
      </c>
      <c r="M40" s="868">
        <v>0</v>
      </c>
      <c r="N40" s="868">
        <v>0</v>
      </c>
      <c r="O40" s="1046"/>
      <c r="P40" s="1045"/>
      <c r="Q40" s="1046"/>
      <c r="R40" s="868">
        <v>0</v>
      </c>
      <c r="S40" s="868">
        <v>0</v>
      </c>
      <c r="T40" s="868">
        <v>0</v>
      </c>
      <c r="U40" s="185">
        <f t="shared" si="0"/>
        <v>0</v>
      </c>
      <c r="V40" s="205">
        <v>3</v>
      </c>
      <c r="W40" s="208">
        <v>34</v>
      </c>
    </row>
    <row r="41" spans="1:23" ht="20.100000000000001" customHeight="1">
      <c r="A41" s="205">
        <v>3</v>
      </c>
      <c r="B41" s="869">
        <v>35</v>
      </c>
      <c r="C41" s="920"/>
      <c r="D41" s="1708"/>
      <c r="E41" s="1691" t="s">
        <v>1550</v>
      </c>
      <c r="F41" s="1685" t="s">
        <v>1542</v>
      </c>
      <c r="G41" s="1690"/>
      <c r="H41" s="1046"/>
      <c r="I41" s="868">
        <v>173727</v>
      </c>
      <c r="J41" s="868">
        <v>61582</v>
      </c>
      <c r="K41" s="868">
        <v>329425</v>
      </c>
      <c r="L41" s="868">
        <v>41434</v>
      </c>
      <c r="M41" s="868">
        <v>119771</v>
      </c>
      <c r="N41" s="868">
        <v>14886</v>
      </c>
      <c r="O41" s="1046"/>
      <c r="P41" s="1045"/>
      <c r="Q41" s="1046"/>
      <c r="R41" s="868">
        <v>32644</v>
      </c>
      <c r="S41" s="868">
        <v>138024</v>
      </c>
      <c r="T41" s="868">
        <v>59244</v>
      </c>
      <c r="U41" s="185">
        <f t="shared" si="0"/>
        <v>970737</v>
      </c>
      <c r="V41" s="205">
        <v>3</v>
      </c>
      <c r="W41" s="208">
        <v>35</v>
      </c>
    </row>
    <row r="42" spans="1:23" ht="20.100000000000001" customHeight="1">
      <c r="A42" s="205">
        <v>3</v>
      </c>
      <c r="B42" s="869">
        <v>36</v>
      </c>
      <c r="C42" s="920"/>
      <c r="D42" s="1708"/>
      <c r="E42" s="1692"/>
      <c r="F42" s="1685" t="s">
        <v>1543</v>
      </c>
      <c r="G42" s="1686"/>
      <c r="H42" s="1046"/>
      <c r="I42" s="868">
        <v>13446</v>
      </c>
      <c r="J42" s="868">
        <v>0</v>
      </c>
      <c r="K42" s="868">
        <v>61827</v>
      </c>
      <c r="L42" s="868">
        <v>0</v>
      </c>
      <c r="M42" s="868">
        <v>0</v>
      </c>
      <c r="N42" s="868">
        <v>0</v>
      </c>
      <c r="O42" s="1046"/>
      <c r="P42" s="1045"/>
      <c r="Q42" s="1046"/>
      <c r="R42" s="868">
        <v>0</v>
      </c>
      <c r="S42" s="868">
        <v>18541</v>
      </c>
      <c r="T42" s="868">
        <v>13944</v>
      </c>
      <c r="U42" s="185">
        <f t="shared" si="0"/>
        <v>107758</v>
      </c>
      <c r="V42" s="205">
        <v>3</v>
      </c>
      <c r="W42" s="208">
        <v>36</v>
      </c>
    </row>
    <row r="43" spans="1:23" ht="20.100000000000001" customHeight="1">
      <c r="A43" s="205">
        <v>3</v>
      </c>
      <c r="B43" s="869">
        <v>37</v>
      </c>
      <c r="C43" s="920" t="s">
        <v>1549</v>
      </c>
      <c r="D43" s="1708"/>
      <c r="E43" s="1693"/>
      <c r="F43" s="1685" t="s">
        <v>1544</v>
      </c>
      <c r="G43" s="1686"/>
      <c r="H43" s="1046"/>
      <c r="I43" s="868">
        <v>890</v>
      </c>
      <c r="J43" s="868">
        <v>0</v>
      </c>
      <c r="K43" s="868">
        <v>2805</v>
      </c>
      <c r="L43" s="868">
        <v>2407</v>
      </c>
      <c r="M43" s="868">
        <v>0</v>
      </c>
      <c r="N43" s="868">
        <v>0</v>
      </c>
      <c r="O43" s="1046"/>
      <c r="P43" s="1045"/>
      <c r="Q43" s="1046"/>
      <c r="R43" s="868">
        <v>0</v>
      </c>
      <c r="S43" s="868">
        <v>2924</v>
      </c>
      <c r="T43" s="868">
        <v>0</v>
      </c>
      <c r="U43" s="185">
        <f t="shared" si="0"/>
        <v>9026</v>
      </c>
      <c r="V43" s="205">
        <v>3</v>
      </c>
      <c r="W43" s="208">
        <v>37</v>
      </c>
    </row>
    <row r="44" spans="1:23" ht="20.100000000000001" customHeight="1">
      <c r="A44" s="205">
        <v>3</v>
      </c>
      <c r="B44" s="869">
        <v>38</v>
      </c>
      <c r="C44" s="920"/>
      <c r="D44" s="1708"/>
      <c r="E44" s="1691" t="s">
        <v>1551</v>
      </c>
      <c r="F44" s="1685" t="s">
        <v>1542</v>
      </c>
      <c r="G44" s="1690"/>
      <c r="H44" s="1046"/>
      <c r="I44" s="868">
        <v>37760</v>
      </c>
      <c r="J44" s="868">
        <v>15003</v>
      </c>
      <c r="K44" s="868">
        <v>121503</v>
      </c>
      <c r="L44" s="868">
        <v>13330</v>
      </c>
      <c r="M44" s="868">
        <v>31450</v>
      </c>
      <c r="N44" s="868">
        <v>7486</v>
      </c>
      <c r="O44" s="1046"/>
      <c r="P44" s="1045"/>
      <c r="Q44" s="1046"/>
      <c r="R44" s="868">
        <v>10295</v>
      </c>
      <c r="S44" s="868">
        <v>27351</v>
      </c>
      <c r="T44" s="868">
        <v>18790</v>
      </c>
      <c r="U44" s="185">
        <f t="shared" si="0"/>
        <v>282968</v>
      </c>
      <c r="V44" s="205">
        <v>3</v>
      </c>
      <c r="W44" s="208">
        <v>38</v>
      </c>
    </row>
    <row r="45" spans="1:23" ht="20.100000000000001" customHeight="1">
      <c r="A45" s="205">
        <v>3</v>
      </c>
      <c r="B45" s="869">
        <v>39</v>
      </c>
      <c r="C45" s="920"/>
      <c r="D45" s="1708"/>
      <c r="E45" s="1692"/>
      <c r="F45" s="1685" t="s">
        <v>1543</v>
      </c>
      <c r="G45" s="1686"/>
      <c r="H45" s="1046"/>
      <c r="I45" s="868">
        <v>5100</v>
      </c>
      <c r="J45" s="868">
        <v>0</v>
      </c>
      <c r="K45" s="868">
        <v>10668</v>
      </c>
      <c r="L45" s="868">
        <v>0</v>
      </c>
      <c r="M45" s="868">
        <v>0</v>
      </c>
      <c r="N45" s="868">
        <v>0</v>
      </c>
      <c r="O45" s="1046"/>
      <c r="P45" s="1045"/>
      <c r="Q45" s="1046"/>
      <c r="R45" s="868">
        <v>0</v>
      </c>
      <c r="S45" s="868">
        <v>2266</v>
      </c>
      <c r="T45" s="868">
        <v>3949</v>
      </c>
      <c r="U45" s="185">
        <f t="shared" si="0"/>
        <v>21983</v>
      </c>
      <c r="V45" s="205">
        <v>3</v>
      </c>
      <c r="W45" s="208">
        <v>39</v>
      </c>
    </row>
    <row r="46" spans="1:23" ht="20.100000000000001" customHeight="1">
      <c r="A46" s="205">
        <v>3</v>
      </c>
      <c r="B46" s="869">
        <v>40</v>
      </c>
      <c r="C46" s="920"/>
      <c r="D46" s="1708"/>
      <c r="E46" s="1693"/>
      <c r="F46" s="1685" t="s">
        <v>1544</v>
      </c>
      <c r="G46" s="1686"/>
      <c r="H46" s="1046"/>
      <c r="I46" s="868">
        <v>0</v>
      </c>
      <c r="J46" s="868">
        <v>0</v>
      </c>
      <c r="K46" s="868">
        <v>237</v>
      </c>
      <c r="L46" s="868">
        <v>0</v>
      </c>
      <c r="M46" s="868">
        <v>0</v>
      </c>
      <c r="N46" s="868">
        <v>0</v>
      </c>
      <c r="O46" s="1046"/>
      <c r="P46" s="1046"/>
      <c r="Q46" s="1046"/>
      <c r="R46" s="868">
        <v>0</v>
      </c>
      <c r="S46" s="868">
        <v>148</v>
      </c>
      <c r="T46" s="868">
        <v>0</v>
      </c>
      <c r="U46" s="185">
        <f t="shared" si="0"/>
        <v>385</v>
      </c>
      <c r="V46" s="205">
        <v>3</v>
      </c>
      <c r="W46" s="208">
        <v>40</v>
      </c>
    </row>
    <row r="47" spans="1:23" ht="20.100000000000001" customHeight="1">
      <c r="A47" s="205">
        <v>3</v>
      </c>
      <c r="B47" s="869">
        <v>41</v>
      </c>
      <c r="C47" s="920"/>
      <c r="D47" s="1708"/>
      <c r="E47" s="1710" t="s">
        <v>1552</v>
      </c>
      <c r="F47" s="1685" t="s">
        <v>1542</v>
      </c>
      <c r="G47" s="1690"/>
      <c r="H47" s="1046"/>
      <c r="I47" s="868">
        <v>96539</v>
      </c>
      <c r="J47" s="868">
        <v>52091</v>
      </c>
      <c r="K47" s="868">
        <v>49613</v>
      </c>
      <c r="L47" s="868">
        <v>5385</v>
      </c>
      <c r="M47" s="868">
        <v>21501</v>
      </c>
      <c r="N47" s="868">
        <v>10597</v>
      </c>
      <c r="O47" s="1046"/>
      <c r="P47" s="1045"/>
      <c r="Q47" s="1046"/>
      <c r="R47" s="868">
        <v>7842</v>
      </c>
      <c r="S47" s="868">
        <v>32879</v>
      </c>
      <c r="T47" s="868">
        <v>22045</v>
      </c>
      <c r="U47" s="185">
        <f t="shared" si="0"/>
        <v>298492</v>
      </c>
      <c r="V47" s="205">
        <v>3</v>
      </c>
      <c r="W47" s="208">
        <v>41</v>
      </c>
    </row>
    <row r="48" spans="1:23" ht="20.100000000000001" customHeight="1">
      <c r="A48" s="205">
        <v>3</v>
      </c>
      <c r="B48" s="869">
        <v>42</v>
      </c>
      <c r="C48" s="920"/>
      <c r="D48" s="1708"/>
      <c r="E48" s="1711"/>
      <c r="F48" s="1685" t="s">
        <v>1543</v>
      </c>
      <c r="G48" s="1686"/>
      <c r="H48" s="1046"/>
      <c r="I48" s="868">
        <v>5724</v>
      </c>
      <c r="J48" s="868">
        <v>0</v>
      </c>
      <c r="K48" s="868">
        <v>72</v>
      </c>
      <c r="L48" s="868">
        <v>0</v>
      </c>
      <c r="M48" s="868">
        <v>0</v>
      </c>
      <c r="N48" s="868">
        <v>0</v>
      </c>
      <c r="O48" s="1046"/>
      <c r="P48" s="1045"/>
      <c r="Q48" s="1046"/>
      <c r="R48" s="868">
        <v>0</v>
      </c>
      <c r="S48" s="868">
        <v>2332</v>
      </c>
      <c r="T48" s="868">
        <v>4534</v>
      </c>
      <c r="U48" s="185">
        <f t="shared" si="0"/>
        <v>12662</v>
      </c>
      <c r="V48" s="205">
        <v>3</v>
      </c>
      <c r="W48" s="208">
        <v>42</v>
      </c>
    </row>
    <row r="49" spans="1:23" ht="20.100000000000001" customHeight="1">
      <c r="A49" s="205">
        <v>3</v>
      </c>
      <c r="B49" s="869">
        <v>43</v>
      </c>
      <c r="C49" s="919"/>
      <c r="D49" s="1709"/>
      <c r="E49" s="1712"/>
      <c r="F49" s="1685" t="s">
        <v>1544</v>
      </c>
      <c r="G49" s="1686"/>
      <c r="H49" s="1046"/>
      <c r="I49" s="868">
        <v>72</v>
      </c>
      <c r="J49" s="868">
        <v>390</v>
      </c>
      <c r="K49" s="868">
        <v>12</v>
      </c>
      <c r="L49" s="868">
        <v>0</v>
      </c>
      <c r="M49" s="868">
        <v>0</v>
      </c>
      <c r="N49" s="868">
        <v>0</v>
      </c>
      <c r="O49" s="1046"/>
      <c r="P49" s="1045"/>
      <c r="Q49" s="1046"/>
      <c r="R49" s="868">
        <v>0</v>
      </c>
      <c r="S49" s="868">
        <v>60</v>
      </c>
      <c r="T49" s="868">
        <v>0</v>
      </c>
      <c r="U49" s="185">
        <f t="shared" si="0"/>
        <v>534</v>
      </c>
      <c r="V49" s="205">
        <v>3</v>
      </c>
      <c r="W49" s="208">
        <v>43</v>
      </c>
    </row>
    <row r="50" spans="1:23" ht="20.100000000000001" customHeight="1">
      <c r="A50" s="205">
        <v>3</v>
      </c>
      <c r="B50" s="869">
        <v>44</v>
      </c>
      <c r="C50" s="921"/>
      <c r="D50" s="1713" t="s">
        <v>1553</v>
      </c>
      <c r="E50" s="1714"/>
      <c r="F50" s="1685" t="s">
        <v>1544</v>
      </c>
      <c r="G50" s="1686"/>
      <c r="H50" s="1046"/>
      <c r="I50" s="868">
        <v>0</v>
      </c>
      <c r="J50" s="868">
        <v>0</v>
      </c>
      <c r="K50" s="868">
        <v>0</v>
      </c>
      <c r="L50" s="868">
        <v>0</v>
      </c>
      <c r="M50" s="868">
        <v>112844</v>
      </c>
      <c r="N50" s="868">
        <v>10688</v>
      </c>
      <c r="O50" s="1046"/>
      <c r="P50" s="1045"/>
      <c r="Q50" s="1046"/>
      <c r="R50" s="868">
        <v>0</v>
      </c>
      <c r="S50" s="868">
        <v>0</v>
      </c>
      <c r="T50" s="868">
        <v>0</v>
      </c>
      <c r="U50" s="185">
        <f t="shared" si="0"/>
        <v>123532</v>
      </c>
      <c r="V50" s="205">
        <v>3</v>
      </c>
      <c r="W50" s="208">
        <v>44</v>
      </c>
    </row>
    <row r="51" spans="1:23" ht="20.100000000000001" customHeight="1">
      <c r="A51" s="205">
        <v>3</v>
      </c>
      <c r="B51" s="869">
        <v>45</v>
      </c>
      <c r="C51" s="922" t="s">
        <v>1557</v>
      </c>
      <c r="D51" s="1695" t="s">
        <v>1541</v>
      </c>
      <c r="E51" s="1696"/>
      <c r="F51" s="1685" t="s">
        <v>1542</v>
      </c>
      <c r="G51" s="1690"/>
      <c r="H51" s="1046"/>
      <c r="I51" s="868">
        <v>2111</v>
      </c>
      <c r="J51" s="868">
        <v>1008</v>
      </c>
      <c r="K51" s="868">
        <v>4042</v>
      </c>
      <c r="L51" s="868">
        <v>540</v>
      </c>
      <c r="M51" s="868">
        <v>1007</v>
      </c>
      <c r="N51" s="868">
        <v>451</v>
      </c>
      <c r="O51" s="1046"/>
      <c r="P51" s="1045"/>
      <c r="Q51" s="1046"/>
      <c r="R51" s="868">
        <v>312</v>
      </c>
      <c r="S51" s="868">
        <v>1576</v>
      </c>
      <c r="T51" s="868">
        <v>816</v>
      </c>
      <c r="U51" s="185">
        <f t="shared" si="0"/>
        <v>11863</v>
      </c>
      <c r="V51" s="205">
        <v>3</v>
      </c>
      <c r="W51" s="208">
        <v>45</v>
      </c>
    </row>
    <row r="52" spans="1:23" ht="20.100000000000001" customHeight="1">
      <c r="A52" s="205">
        <v>3</v>
      </c>
      <c r="B52" s="869">
        <v>46</v>
      </c>
      <c r="C52" s="919"/>
      <c r="D52" s="1697"/>
      <c r="E52" s="1698"/>
      <c r="F52" s="1685" t="s">
        <v>1543</v>
      </c>
      <c r="G52" s="1686"/>
      <c r="H52" s="1046"/>
      <c r="I52" s="868">
        <v>0</v>
      </c>
      <c r="J52" s="868">
        <v>0</v>
      </c>
      <c r="K52" s="868">
        <v>226</v>
      </c>
      <c r="L52" s="868">
        <v>24</v>
      </c>
      <c r="M52" s="868">
        <v>36</v>
      </c>
      <c r="N52" s="868">
        <v>0</v>
      </c>
      <c r="O52" s="1046"/>
      <c r="P52" s="1045"/>
      <c r="Q52" s="1046"/>
      <c r="R52" s="868">
        <v>36</v>
      </c>
      <c r="S52" s="868">
        <v>24</v>
      </c>
      <c r="T52" s="868">
        <v>0</v>
      </c>
      <c r="U52" s="185">
        <f t="shared" si="0"/>
        <v>346</v>
      </c>
      <c r="V52" s="205">
        <v>3</v>
      </c>
      <c r="W52" s="208">
        <v>46</v>
      </c>
    </row>
    <row r="53" spans="1:23" ht="20.100000000000001" customHeight="1">
      <c r="A53" s="205">
        <v>3</v>
      </c>
      <c r="B53" s="869">
        <v>47</v>
      </c>
      <c r="C53" s="920" t="s">
        <v>1558</v>
      </c>
      <c r="D53" s="1699"/>
      <c r="E53" s="1700"/>
      <c r="F53" s="1685" t="s">
        <v>1544</v>
      </c>
      <c r="G53" s="1686"/>
      <c r="H53" s="1046"/>
      <c r="I53" s="868">
        <v>305</v>
      </c>
      <c r="J53" s="868">
        <v>74</v>
      </c>
      <c r="K53" s="868">
        <v>203</v>
      </c>
      <c r="L53" s="868">
        <v>42</v>
      </c>
      <c r="M53" s="868">
        <v>24</v>
      </c>
      <c r="N53" s="868">
        <v>41</v>
      </c>
      <c r="O53" s="1046"/>
      <c r="P53" s="1045"/>
      <c r="Q53" s="1046"/>
      <c r="R53" s="868">
        <v>24</v>
      </c>
      <c r="S53" s="868">
        <v>36</v>
      </c>
      <c r="T53" s="868">
        <v>60</v>
      </c>
      <c r="U53" s="185">
        <f t="shared" si="0"/>
        <v>809</v>
      </c>
      <c r="V53" s="205">
        <v>3</v>
      </c>
      <c r="W53" s="208">
        <v>47</v>
      </c>
    </row>
    <row r="54" spans="1:23" ht="20.100000000000001" customHeight="1">
      <c r="A54" s="205">
        <v>3</v>
      </c>
      <c r="B54" s="869">
        <v>48</v>
      </c>
      <c r="C54" s="919"/>
      <c r="D54" s="1695" t="s">
        <v>1545</v>
      </c>
      <c r="E54" s="1696"/>
      <c r="F54" s="1685" t="s">
        <v>1542</v>
      </c>
      <c r="G54" s="1690"/>
      <c r="H54" s="1046"/>
      <c r="I54" s="868">
        <v>174</v>
      </c>
      <c r="J54" s="868">
        <v>84</v>
      </c>
      <c r="K54" s="868">
        <v>339</v>
      </c>
      <c r="L54" s="868">
        <v>45</v>
      </c>
      <c r="M54" s="868">
        <v>82</v>
      </c>
      <c r="N54" s="868">
        <v>37</v>
      </c>
      <c r="O54" s="1046"/>
      <c r="P54" s="1046"/>
      <c r="Q54" s="1046"/>
      <c r="R54" s="868">
        <v>26</v>
      </c>
      <c r="S54" s="868">
        <v>131</v>
      </c>
      <c r="T54" s="868">
        <v>68</v>
      </c>
      <c r="U54" s="185">
        <f t="shared" si="0"/>
        <v>986</v>
      </c>
      <c r="V54" s="205">
        <v>3</v>
      </c>
      <c r="W54" s="208">
        <v>48</v>
      </c>
    </row>
    <row r="55" spans="1:23" ht="20.100000000000001" customHeight="1">
      <c r="A55" s="205">
        <v>3</v>
      </c>
      <c r="B55" s="869">
        <v>49</v>
      </c>
      <c r="C55" s="920" t="s">
        <v>1559</v>
      </c>
      <c r="D55" s="1697"/>
      <c r="E55" s="1698"/>
      <c r="F55" s="1685" t="s">
        <v>1543</v>
      </c>
      <c r="G55" s="1686"/>
      <c r="H55" s="1046"/>
      <c r="I55" s="868">
        <v>0</v>
      </c>
      <c r="J55" s="868">
        <v>0</v>
      </c>
      <c r="K55" s="868">
        <v>17</v>
      </c>
      <c r="L55" s="868">
        <v>2</v>
      </c>
      <c r="M55" s="868">
        <v>3</v>
      </c>
      <c r="N55" s="868">
        <v>0</v>
      </c>
      <c r="O55" s="1046"/>
      <c r="P55" s="1046"/>
      <c r="Q55" s="1046"/>
      <c r="R55" s="868">
        <v>3</v>
      </c>
      <c r="S55" s="868">
        <v>2</v>
      </c>
      <c r="T55" s="868">
        <v>0</v>
      </c>
      <c r="U55" s="185">
        <f t="shared" si="0"/>
        <v>27</v>
      </c>
      <c r="V55" s="205">
        <v>3</v>
      </c>
      <c r="W55" s="208">
        <v>49</v>
      </c>
    </row>
    <row r="56" spans="1:23" ht="20.100000000000001" customHeight="1">
      <c r="A56" s="205">
        <v>3</v>
      </c>
      <c r="B56" s="869">
        <v>50</v>
      </c>
      <c r="C56" s="919"/>
      <c r="D56" s="1699"/>
      <c r="E56" s="1700"/>
      <c r="F56" s="1685" t="s">
        <v>1544</v>
      </c>
      <c r="G56" s="1686"/>
      <c r="H56" s="1046"/>
      <c r="I56" s="868">
        <v>27</v>
      </c>
      <c r="J56" s="868">
        <v>7</v>
      </c>
      <c r="K56" s="868">
        <v>16</v>
      </c>
      <c r="L56" s="868">
        <v>4</v>
      </c>
      <c r="M56" s="868">
        <v>2</v>
      </c>
      <c r="N56" s="868">
        <v>4</v>
      </c>
      <c r="O56" s="1046"/>
      <c r="P56" s="1046"/>
      <c r="Q56" s="1046"/>
      <c r="R56" s="868">
        <v>2</v>
      </c>
      <c r="S56" s="868">
        <v>3</v>
      </c>
      <c r="T56" s="868">
        <v>5</v>
      </c>
      <c r="U56" s="185">
        <f t="shared" si="0"/>
        <v>70</v>
      </c>
      <c r="V56" s="205">
        <v>3</v>
      </c>
      <c r="W56" s="208">
        <v>50</v>
      </c>
    </row>
    <row r="57" spans="1:23" ht="20.100000000000001" customHeight="1">
      <c r="A57" s="205">
        <v>3</v>
      </c>
      <c r="B57" s="869">
        <v>51</v>
      </c>
      <c r="C57" s="920" t="s">
        <v>1556</v>
      </c>
      <c r="D57" s="1679" t="s">
        <v>1546</v>
      </c>
      <c r="E57" s="1680"/>
      <c r="F57" s="1685" t="s">
        <v>1542</v>
      </c>
      <c r="G57" s="1690"/>
      <c r="H57" s="1046"/>
      <c r="I57" s="868">
        <v>603808</v>
      </c>
      <c r="J57" s="868">
        <v>299273</v>
      </c>
      <c r="K57" s="868">
        <v>1247011</v>
      </c>
      <c r="L57" s="868">
        <v>186421</v>
      </c>
      <c r="M57" s="868">
        <v>310046</v>
      </c>
      <c r="N57" s="868">
        <v>135675</v>
      </c>
      <c r="O57" s="1046"/>
      <c r="P57" s="1046"/>
      <c r="Q57" s="1046"/>
      <c r="R57" s="868">
        <v>99283</v>
      </c>
      <c r="S57" s="868">
        <v>505370</v>
      </c>
      <c r="T57" s="868">
        <v>252533</v>
      </c>
      <c r="U57" s="185">
        <f t="shared" si="0"/>
        <v>3639420</v>
      </c>
      <c r="V57" s="205">
        <v>3</v>
      </c>
      <c r="W57" s="208">
        <v>51</v>
      </c>
    </row>
    <row r="58" spans="1:23" ht="20.100000000000001" customHeight="1">
      <c r="A58" s="205">
        <v>3</v>
      </c>
      <c r="B58" s="869">
        <v>52</v>
      </c>
      <c r="C58" s="920"/>
      <c r="D58" s="1681"/>
      <c r="E58" s="1682"/>
      <c r="F58" s="1685" t="s">
        <v>1543</v>
      </c>
      <c r="G58" s="1686"/>
      <c r="H58" s="1046"/>
      <c r="I58" s="868">
        <v>0</v>
      </c>
      <c r="J58" s="868">
        <v>0</v>
      </c>
      <c r="K58" s="868">
        <v>50920</v>
      </c>
      <c r="L58" s="868">
        <v>5990</v>
      </c>
      <c r="M58" s="868">
        <v>8324</v>
      </c>
      <c r="N58" s="868">
        <v>0</v>
      </c>
      <c r="O58" s="1046"/>
      <c r="P58" s="1046"/>
      <c r="Q58" s="1046"/>
      <c r="R58" s="868">
        <v>8376</v>
      </c>
      <c r="S58" s="868">
        <v>5584</v>
      </c>
      <c r="T58" s="868">
        <v>0</v>
      </c>
      <c r="U58" s="185">
        <f t="shared" si="0"/>
        <v>79194</v>
      </c>
      <c r="V58" s="205">
        <v>3</v>
      </c>
      <c r="W58" s="208">
        <v>52</v>
      </c>
    </row>
    <row r="59" spans="1:23" ht="20.100000000000001" customHeight="1">
      <c r="A59" s="205">
        <v>3</v>
      </c>
      <c r="B59" s="869">
        <v>53</v>
      </c>
      <c r="C59" s="920" t="s">
        <v>1548</v>
      </c>
      <c r="D59" s="1683"/>
      <c r="E59" s="1684"/>
      <c r="F59" s="1685" t="s">
        <v>1544</v>
      </c>
      <c r="G59" s="1686"/>
      <c r="H59" s="1046"/>
      <c r="I59" s="868">
        <v>51430</v>
      </c>
      <c r="J59" s="868">
        <v>11293</v>
      </c>
      <c r="K59" s="868">
        <v>33832</v>
      </c>
      <c r="L59" s="868">
        <v>4853</v>
      </c>
      <c r="M59" s="868">
        <v>0</v>
      </c>
      <c r="N59" s="868">
        <v>0</v>
      </c>
      <c r="O59" s="1046"/>
      <c r="P59" s="1046"/>
      <c r="Q59" s="1046"/>
      <c r="R59" s="868">
        <v>3772</v>
      </c>
      <c r="S59" s="868">
        <v>5272</v>
      </c>
      <c r="T59" s="868">
        <v>0</v>
      </c>
      <c r="U59" s="185">
        <f t="shared" si="0"/>
        <v>110452</v>
      </c>
      <c r="V59" s="205">
        <v>3</v>
      </c>
      <c r="W59" s="208">
        <v>53</v>
      </c>
    </row>
    <row r="60" spans="1:23" ht="20.100000000000001" customHeight="1">
      <c r="A60" s="205">
        <v>3</v>
      </c>
      <c r="B60" s="869">
        <v>54</v>
      </c>
      <c r="C60" s="920"/>
      <c r="D60" s="1707" t="s">
        <v>1566</v>
      </c>
      <c r="E60" s="1687" t="s">
        <v>1720</v>
      </c>
      <c r="F60" s="1685" t="s">
        <v>1542</v>
      </c>
      <c r="G60" s="1690"/>
      <c r="H60" s="1046"/>
      <c r="I60" s="868">
        <v>22287</v>
      </c>
      <c r="J60" s="868">
        <v>17932</v>
      </c>
      <c r="K60" s="868">
        <v>206589</v>
      </c>
      <c r="L60" s="868">
        <v>10337</v>
      </c>
      <c r="M60" s="868">
        <v>30095</v>
      </c>
      <c r="N60" s="868">
        <v>7136</v>
      </c>
      <c r="O60" s="1046"/>
      <c r="P60" s="1046"/>
      <c r="Q60" s="1046"/>
      <c r="R60" s="868">
        <v>1648</v>
      </c>
      <c r="S60" s="868">
        <v>11009</v>
      </c>
      <c r="T60" s="868">
        <v>36146</v>
      </c>
      <c r="U60" s="185">
        <f t="shared" si="0"/>
        <v>343179</v>
      </c>
      <c r="V60" s="205">
        <v>3</v>
      </c>
      <c r="W60" s="208">
        <v>54</v>
      </c>
    </row>
    <row r="61" spans="1:23" ht="20.100000000000001" customHeight="1">
      <c r="A61" s="205">
        <v>3</v>
      </c>
      <c r="B61" s="869">
        <v>55</v>
      </c>
      <c r="C61" s="920" t="s">
        <v>1549</v>
      </c>
      <c r="D61" s="1708"/>
      <c r="E61" s="1688"/>
      <c r="F61" s="1685" t="s">
        <v>1543</v>
      </c>
      <c r="G61" s="1686"/>
      <c r="H61" s="1046"/>
      <c r="I61" s="868">
        <v>0</v>
      </c>
      <c r="J61" s="868">
        <v>0</v>
      </c>
      <c r="K61" s="868">
        <v>2984</v>
      </c>
      <c r="L61" s="868">
        <v>231</v>
      </c>
      <c r="M61" s="868">
        <v>898</v>
      </c>
      <c r="N61" s="868">
        <v>0</v>
      </c>
      <c r="O61" s="1046"/>
      <c r="P61" s="1046"/>
      <c r="Q61" s="1046"/>
      <c r="R61" s="868">
        <v>166</v>
      </c>
      <c r="S61" s="868">
        <v>15</v>
      </c>
      <c r="T61" s="868">
        <v>0</v>
      </c>
      <c r="U61" s="185">
        <f t="shared" si="0"/>
        <v>4294</v>
      </c>
      <c r="V61" s="205">
        <v>3</v>
      </c>
      <c r="W61" s="208">
        <v>55</v>
      </c>
    </row>
    <row r="62" spans="1:23" ht="20.100000000000001" customHeight="1">
      <c r="A62" s="205">
        <v>3</v>
      </c>
      <c r="B62" s="869">
        <v>56</v>
      </c>
      <c r="C62" s="920"/>
      <c r="D62" s="1708"/>
      <c r="E62" s="1689"/>
      <c r="F62" s="1685" t="s">
        <v>1544</v>
      </c>
      <c r="G62" s="1686"/>
      <c r="H62" s="1046"/>
      <c r="I62" s="868">
        <v>2196</v>
      </c>
      <c r="J62" s="868">
        <v>218</v>
      </c>
      <c r="K62" s="868">
        <v>542</v>
      </c>
      <c r="L62" s="868">
        <v>7</v>
      </c>
      <c r="M62" s="868">
        <v>0</v>
      </c>
      <c r="N62" s="868">
        <v>3</v>
      </c>
      <c r="O62" s="1046"/>
      <c r="P62" s="1046"/>
      <c r="Q62" s="1046"/>
      <c r="R62" s="868">
        <v>14</v>
      </c>
      <c r="S62" s="868">
        <v>8</v>
      </c>
      <c r="T62" s="868">
        <v>0</v>
      </c>
      <c r="U62" s="185">
        <f t="shared" si="0"/>
        <v>2988</v>
      </c>
      <c r="V62" s="205">
        <v>3</v>
      </c>
      <c r="W62" s="208">
        <v>56</v>
      </c>
    </row>
    <row r="63" spans="1:23" ht="20.100000000000001" customHeight="1">
      <c r="A63" s="205">
        <v>3</v>
      </c>
      <c r="B63" s="869">
        <v>57</v>
      </c>
      <c r="C63" s="920"/>
      <c r="D63" s="1708"/>
      <c r="E63" s="1691" t="s">
        <v>1550</v>
      </c>
      <c r="F63" s="1685" t="s">
        <v>1542</v>
      </c>
      <c r="G63" s="1690"/>
      <c r="H63" s="1046"/>
      <c r="I63" s="868">
        <v>87240</v>
      </c>
      <c r="J63" s="868">
        <v>31172</v>
      </c>
      <c r="K63" s="868">
        <v>95056</v>
      </c>
      <c r="L63" s="868">
        <v>13268</v>
      </c>
      <c r="M63" s="868">
        <v>25443</v>
      </c>
      <c r="N63" s="868">
        <v>11498</v>
      </c>
      <c r="O63" s="1046"/>
      <c r="P63" s="1046"/>
      <c r="Q63" s="1046"/>
      <c r="R63" s="868">
        <v>7283</v>
      </c>
      <c r="S63" s="868">
        <v>51977</v>
      </c>
      <c r="T63" s="868">
        <v>404</v>
      </c>
      <c r="U63" s="185">
        <f t="shared" si="0"/>
        <v>323341</v>
      </c>
      <c r="V63" s="205">
        <v>3</v>
      </c>
      <c r="W63" s="208">
        <v>57</v>
      </c>
    </row>
    <row r="64" spans="1:23" ht="20.100000000000001" customHeight="1">
      <c r="A64" s="205">
        <v>3</v>
      </c>
      <c r="B64" s="869">
        <v>58</v>
      </c>
      <c r="C64" s="920"/>
      <c r="D64" s="1708"/>
      <c r="E64" s="1692"/>
      <c r="F64" s="1685" t="s">
        <v>1543</v>
      </c>
      <c r="G64" s="1686"/>
      <c r="H64" s="1046"/>
      <c r="I64" s="868">
        <v>0</v>
      </c>
      <c r="J64" s="868">
        <v>0</v>
      </c>
      <c r="K64" s="868">
        <v>3345</v>
      </c>
      <c r="L64" s="868">
        <v>552</v>
      </c>
      <c r="M64" s="868">
        <v>510</v>
      </c>
      <c r="N64" s="868">
        <v>0</v>
      </c>
      <c r="O64" s="1046"/>
      <c r="P64" s="1046"/>
      <c r="Q64" s="1046"/>
      <c r="R64" s="868">
        <v>156</v>
      </c>
      <c r="S64" s="868">
        <v>627</v>
      </c>
      <c r="T64" s="868">
        <v>0</v>
      </c>
      <c r="U64" s="185">
        <f t="shared" si="0"/>
        <v>5190</v>
      </c>
      <c r="V64" s="205">
        <v>3</v>
      </c>
      <c r="W64" s="208">
        <v>58</v>
      </c>
    </row>
    <row r="65" spans="1:23" ht="20.100000000000001" customHeight="1">
      <c r="A65" s="205">
        <v>3</v>
      </c>
      <c r="B65" s="869">
        <v>59</v>
      </c>
      <c r="C65" s="920"/>
      <c r="D65" s="1708"/>
      <c r="E65" s="1693"/>
      <c r="F65" s="1685" t="s">
        <v>1544</v>
      </c>
      <c r="G65" s="1686"/>
      <c r="H65" s="1046"/>
      <c r="I65" s="868">
        <v>720</v>
      </c>
      <c r="J65" s="868">
        <v>293</v>
      </c>
      <c r="K65" s="868">
        <v>768</v>
      </c>
      <c r="L65" s="868">
        <v>16</v>
      </c>
      <c r="M65" s="868">
        <v>0</v>
      </c>
      <c r="N65" s="868">
        <v>0</v>
      </c>
      <c r="O65" s="1046"/>
      <c r="P65" s="1046"/>
      <c r="Q65" s="1046"/>
      <c r="R65" s="868">
        <v>0</v>
      </c>
      <c r="S65" s="868">
        <v>55</v>
      </c>
      <c r="T65" s="868">
        <v>0</v>
      </c>
      <c r="U65" s="185">
        <f t="shared" si="0"/>
        <v>1852</v>
      </c>
      <c r="V65" s="205">
        <v>3</v>
      </c>
      <c r="W65" s="208">
        <v>59</v>
      </c>
    </row>
    <row r="66" spans="1:23" ht="20.100000000000001" customHeight="1">
      <c r="A66" s="205">
        <v>3</v>
      </c>
      <c r="B66" s="869">
        <v>60</v>
      </c>
      <c r="C66" s="920"/>
      <c r="D66" s="1708"/>
      <c r="E66" s="1691" t="s">
        <v>1551</v>
      </c>
      <c r="F66" s="1685" t="s">
        <v>1542</v>
      </c>
      <c r="G66" s="1690"/>
      <c r="H66" s="1046"/>
      <c r="I66" s="868">
        <v>130588</v>
      </c>
      <c r="J66" s="868">
        <v>68400</v>
      </c>
      <c r="K66" s="868">
        <v>451665</v>
      </c>
      <c r="L66" s="868">
        <v>67185</v>
      </c>
      <c r="M66" s="868">
        <v>109663</v>
      </c>
      <c r="N66" s="868">
        <v>48072</v>
      </c>
      <c r="O66" s="1046"/>
      <c r="P66" s="1046"/>
      <c r="Q66" s="1046"/>
      <c r="R66" s="868">
        <v>36899</v>
      </c>
      <c r="S66" s="868">
        <v>185625</v>
      </c>
      <c r="T66" s="868">
        <v>91338</v>
      </c>
      <c r="U66" s="185">
        <f t="shared" si="0"/>
        <v>1189435</v>
      </c>
      <c r="V66" s="205">
        <v>3</v>
      </c>
      <c r="W66" s="208">
        <v>60</v>
      </c>
    </row>
    <row r="67" spans="1:23" ht="20.100000000000001" customHeight="1">
      <c r="A67" s="205">
        <v>3</v>
      </c>
      <c r="B67" s="869">
        <v>61</v>
      </c>
      <c r="C67" s="920"/>
      <c r="D67" s="1708"/>
      <c r="E67" s="1692"/>
      <c r="F67" s="1685" t="s">
        <v>1543</v>
      </c>
      <c r="G67" s="1686"/>
      <c r="H67" s="1046"/>
      <c r="I67" s="868">
        <v>0</v>
      </c>
      <c r="J67" s="868">
        <v>0</v>
      </c>
      <c r="K67" s="868">
        <v>10036</v>
      </c>
      <c r="L67" s="868">
        <v>1223</v>
      </c>
      <c r="M67" s="868">
        <v>1653</v>
      </c>
      <c r="N67" s="868">
        <v>0</v>
      </c>
      <c r="O67" s="1046"/>
      <c r="P67" s="1046"/>
      <c r="Q67" s="1046"/>
      <c r="R67" s="868">
        <v>1710</v>
      </c>
      <c r="S67" s="868">
        <v>1140</v>
      </c>
      <c r="T67" s="868">
        <v>0</v>
      </c>
      <c r="U67" s="185">
        <f t="shared" si="0"/>
        <v>15762</v>
      </c>
      <c r="V67" s="205">
        <v>3</v>
      </c>
      <c r="W67" s="208">
        <v>61</v>
      </c>
    </row>
    <row r="68" spans="1:23" ht="20.100000000000001" customHeight="1">
      <c r="A68" s="205">
        <v>3</v>
      </c>
      <c r="B68" s="869">
        <v>62</v>
      </c>
      <c r="C68" s="920"/>
      <c r="D68" s="1708"/>
      <c r="E68" s="1693"/>
      <c r="F68" s="1685" t="s">
        <v>1544</v>
      </c>
      <c r="G68" s="1686"/>
      <c r="H68" s="1046"/>
      <c r="I68" s="868">
        <v>10339</v>
      </c>
      <c r="J68" s="868">
        <v>1906</v>
      </c>
      <c r="K68" s="868">
        <v>5867</v>
      </c>
      <c r="L68" s="868">
        <v>1571</v>
      </c>
      <c r="M68" s="868">
        <v>878</v>
      </c>
      <c r="N68" s="868">
        <v>546</v>
      </c>
      <c r="O68" s="1046"/>
      <c r="P68" s="1046"/>
      <c r="Q68" s="1046"/>
      <c r="R68" s="868">
        <v>836</v>
      </c>
      <c r="S68" s="868">
        <v>1144</v>
      </c>
      <c r="T68" s="868">
        <v>1852</v>
      </c>
      <c r="U68" s="185">
        <f t="shared" si="0"/>
        <v>24939</v>
      </c>
      <c r="V68" s="205">
        <v>3</v>
      </c>
      <c r="W68" s="208">
        <v>62</v>
      </c>
    </row>
    <row r="69" spans="1:23" ht="20.100000000000001" customHeight="1">
      <c r="A69" s="205">
        <v>3</v>
      </c>
      <c r="B69" s="869">
        <v>63</v>
      </c>
      <c r="C69" s="920"/>
      <c r="D69" s="1708"/>
      <c r="E69" s="1710" t="s">
        <v>1552</v>
      </c>
      <c r="F69" s="1685" t="s">
        <v>1542</v>
      </c>
      <c r="G69" s="1690"/>
      <c r="H69" s="1046"/>
      <c r="I69" s="868">
        <v>54930</v>
      </c>
      <c r="J69" s="868">
        <v>25835</v>
      </c>
      <c r="K69" s="868">
        <v>99045</v>
      </c>
      <c r="L69" s="868">
        <v>15536</v>
      </c>
      <c r="M69" s="868">
        <v>30158</v>
      </c>
      <c r="N69" s="868">
        <v>13905</v>
      </c>
      <c r="O69" s="1046"/>
      <c r="P69" s="1046"/>
      <c r="Q69" s="1046"/>
      <c r="R69" s="868">
        <v>7727</v>
      </c>
      <c r="S69" s="868">
        <v>31318</v>
      </c>
      <c r="T69" s="868">
        <v>24003</v>
      </c>
      <c r="U69" s="185">
        <f t="shared" si="0"/>
        <v>302457</v>
      </c>
      <c r="V69" s="205">
        <v>3</v>
      </c>
      <c r="W69" s="208">
        <v>63</v>
      </c>
    </row>
    <row r="70" spans="1:23" ht="20.100000000000001" customHeight="1">
      <c r="A70" s="205">
        <v>3</v>
      </c>
      <c r="B70" s="869">
        <v>64</v>
      </c>
      <c r="C70" s="920"/>
      <c r="D70" s="1708"/>
      <c r="E70" s="1711"/>
      <c r="F70" s="1685" t="s">
        <v>1543</v>
      </c>
      <c r="G70" s="1686"/>
      <c r="H70" s="1046"/>
      <c r="I70" s="868">
        <v>0</v>
      </c>
      <c r="J70" s="868">
        <v>0</v>
      </c>
      <c r="K70" s="868">
        <v>1749</v>
      </c>
      <c r="L70" s="868">
        <v>409</v>
      </c>
      <c r="M70" s="868">
        <v>663</v>
      </c>
      <c r="N70" s="868">
        <v>0</v>
      </c>
      <c r="O70" s="1046"/>
      <c r="P70" s="1046"/>
      <c r="Q70" s="1046"/>
      <c r="R70" s="868">
        <v>109</v>
      </c>
      <c r="S70" s="868">
        <v>197</v>
      </c>
      <c r="T70" s="868">
        <v>0</v>
      </c>
      <c r="U70" s="185">
        <f t="shared" si="0"/>
        <v>3127</v>
      </c>
      <c r="V70" s="205">
        <v>3</v>
      </c>
      <c r="W70" s="208">
        <v>64</v>
      </c>
    </row>
    <row r="71" spans="1:23" ht="20.100000000000001" customHeight="1">
      <c r="A71" s="205">
        <v>3</v>
      </c>
      <c r="B71" s="869">
        <v>65</v>
      </c>
      <c r="C71" s="919"/>
      <c r="D71" s="1709"/>
      <c r="E71" s="1712"/>
      <c r="F71" s="1685" t="s">
        <v>1544</v>
      </c>
      <c r="G71" s="1686"/>
      <c r="H71" s="1046"/>
      <c r="I71" s="868">
        <v>1477</v>
      </c>
      <c r="J71" s="868">
        <v>546</v>
      </c>
      <c r="K71" s="868">
        <v>531</v>
      </c>
      <c r="L71" s="868">
        <v>100</v>
      </c>
      <c r="M71" s="868">
        <v>0</v>
      </c>
      <c r="N71" s="868">
        <v>0</v>
      </c>
      <c r="O71" s="1046"/>
      <c r="P71" s="1046"/>
      <c r="Q71" s="1046"/>
      <c r="R71" s="868">
        <v>0</v>
      </c>
      <c r="S71" s="868">
        <v>268</v>
      </c>
      <c r="T71" s="868">
        <v>0</v>
      </c>
      <c r="U71" s="185">
        <f t="shared" ref="U71:U134" si="1">SUM(H71:T71)</f>
        <v>2922</v>
      </c>
      <c r="V71" s="205">
        <v>3</v>
      </c>
      <c r="W71" s="208">
        <v>65</v>
      </c>
    </row>
    <row r="72" spans="1:23" ht="20.100000000000001" customHeight="1">
      <c r="A72" s="205">
        <v>3</v>
      </c>
      <c r="B72" s="869">
        <v>66</v>
      </c>
      <c r="C72" s="921"/>
      <c r="D72" s="1713" t="s">
        <v>1553</v>
      </c>
      <c r="E72" s="1714"/>
      <c r="F72" s="1685" t="s">
        <v>1544</v>
      </c>
      <c r="G72" s="1686"/>
      <c r="H72" s="1046"/>
      <c r="I72" s="868">
        <v>0</v>
      </c>
      <c r="J72" s="868">
        <v>0</v>
      </c>
      <c r="K72" s="868">
        <v>0</v>
      </c>
      <c r="L72" s="868">
        <v>0</v>
      </c>
      <c r="M72" s="868">
        <v>4749</v>
      </c>
      <c r="N72" s="868">
        <v>3712</v>
      </c>
      <c r="O72" s="1046"/>
      <c r="P72" s="1046"/>
      <c r="Q72" s="1046"/>
      <c r="R72" s="868">
        <v>0</v>
      </c>
      <c r="S72" s="868">
        <v>0</v>
      </c>
      <c r="T72" s="868">
        <v>17338</v>
      </c>
      <c r="U72" s="185">
        <f t="shared" si="1"/>
        <v>25799</v>
      </c>
      <c r="V72" s="205">
        <v>3</v>
      </c>
      <c r="W72" s="208">
        <v>66</v>
      </c>
    </row>
    <row r="73" spans="1:23" ht="20.100000000000001" customHeight="1">
      <c r="A73" s="205">
        <v>3</v>
      </c>
      <c r="B73" s="869">
        <v>67</v>
      </c>
      <c r="C73" s="922" t="s">
        <v>1560</v>
      </c>
      <c r="D73" s="1695" t="s">
        <v>1541</v>
      </c>
      <c r="E73" s="1696"/>
      <c r="F73" s="1685" t="s">
        <v>1542</v>
      </c>
      <c r="G73" s="1690"/>
      <c r="H73" s="1046"/>
      <c r="I73" s="868">
        <v>0</v>
      </c>
      <c r="J73" s="868">
        <v>24</v>
      </c>
      <c r="K73" s="868">
        <v>0</v>
      </c>
      <c r="L73" s="868">
        <v>18</v>
      </c>
      <c r="M73" s="868">
        <v>0</v>
      </c>
      <c r="N73" s="868">
        <v>24</v>
      </c>
      <c r="O73" s="1046"/>
      <c r="P73" s="1046"/>
      <c r="Q73" s="1046"/>
      <c r="R73" s="868">
        <v>36</v>
      </c>
      <c r="S73" s="868">
        <v>48</v>
      </c>
      <c r="T73" s="868">
        <v>0</v>
      </c>
      <c r="U73" s="185">
        <f t="shared" si="1"/>
        <v>150</v>
      </c>
      <c r="V73" s="205">
        <v>3</v>
      </c>
      <c r="W73" s="208">
        <v>67</v>
      </c>
    </row>
    <row r="74" spans="1:23" ht="20.100000000000001" customHeight="1">
      <c r="A74" s="205">
        <v>3</v>
      </c>
      <c r="B74" s="869">
        <v>68</v>
      </c>
      <c r="C74" s="919"/>
      <c r="D74" s="1697"/>
      <c r="E74" s="1698"/>
      <c r="F74" s="1685" t="s">
        <v>1543</v>
      </c>
      <c r="G74" s="1686"/>
      <c r="H74" s="1046"/>
      <c r="I74" s="868">
        <v>0</v>
      </c>
      <c r="J74" s="868">
        <v>0</v>
      </c>
      <c r="K74" s="868">
        <v>72</v>
      </c>
      <c r="L74" s="868">
        <v>50</v>
      </c>
      <c r="M74" s="868">
        <v>12</v>
      </c>
      <c r="N74" s="868">
        <v>0</v>
      </c>
      <c r="O74" s="1046"/>
      <c r="P74" s="1046"/>
      <c r="Q74" s="1046"/>
      <c r="R74" s="868">
        <v>12</v>
      </c>
      <c r="S74" s="868">
        <v>48</v>
      </c>
      <c r="T74" s="868">
        <v>0</v>
      </c>
      <c r="U74" s="185">
        <f t="shared" si="1"/>
        <v>194</v>
      </c>
      <c r="V74" s="205">
        <v>3</v>
      </c>
      <c r="W74" s="208">
        <v>68</v>
      </c>
    </row>
    <row r="75" spans="1:23" ht="20.100000000000001" customHeight="1">
      <c r="A75" s="205">
        <v>3</v>
      </c>
      <c r="B75" s="869">
        <v>69</v>
      </c>
      <c r="C75" s="920" t="s">
        <v>1561</v>
      </c>
      <c r="D75" s="1699"/>
      <c r="E75" s="1700"/>
      <c r="F75" s="1685" t="s">
        <v>1544</v>
      </c>
      <c r="G75" s="1686"/>
      <c r="H75" s="1046"/>
      <c r="I75" s="868">
        <v>61</v>
      </c>
      <c r="J75" s="868">
        <v>31</v>
      </c>
      <c r="K75" s="868">
        <v>179</v>
      </c>
      <c r="L75" s="868">
        <v>48</v>
      </c>
      <c r="M75" s="868">
        <v>12</v>
      </c>
      <c r="N75" s="868">
        <v>24</v>
      </c>
      <c r="O75" s="1046"/>
      <c r="P75" s="1046"/>
      <c r="Q75" s="1046"/>
      <c r="R75" s="868">
        <v>12</v>
      </c>
      <c r="S75" s="868">
        <v>19</v>
      </c>
      <c r="T75" s="868">
        <v>84</v>
      </c>
      <c r="U75" s="185">
        <f t="shared" si="1"/>
        <v>470</v>
      </c>
      <c r="V75" s="205">
        <v>3</v>
      </c>
      <c r="W75" s="208">
        <v>69</v>
      </c>
    </row>
    <row r="76" spans="1:23" ht="20.100000000000001" customHeight="1">
      <c r="A76" s="205">
        <v>3</v>
      </c>
      <c r="B76" s="869">
        <v>70</v>
      </c>
      <c r="C76" s="919"/>
      <c r="D76" s="1695" t="s">
        <v>1545</v>
      </c>
      <c r="E76" s="1696"/>
      <c r="F76" s="1685" t="s">
        <v>1542</v>
      </c>
      <c r="G76" s="1690"/>
      <c r="H76" s="1046"/>
      <c r="I76" s="868">
        <v>0</v>
      </c>
      <c r="J76" s="868">
        <v>2</v>
      </c>
      <c r="K76" s="868">
        <v>0</v>
      </c>
      <c r="L76" s="868">
        <v>1</v>
      </c>
      <c r="M76" s="868">
        <v>0</v>
      </c>
      <c r="N76" s="868">
        <v>2</v>
      </c>
      <c r="O76" s="1046"/>
      <c r="P76" s="1046"/>
      <c r="Q76" s="1046"/>
      <c r="R76" s="868">
        <v>3</v>
      </c>
      <c r="S76" s="868">
        <v>4</v>
      </c>
      <c r="T76" s="868">
        <v>0</v>
      </c>
      <c r="U76" s="185">
        <f t="shared" si="1"/>
        <v>12</v>
      </c>
      <c r="V76" s="205">
        <v>3</v>
      </c>
      <c r="W76" s="208">
        <v>70</v>
      </c>
    </row>
    <row r="77" spans="1:23" ht="20.100000000000001" customHeight="1">
      <c r="A77" s="205">
        <v>3</v>
      </c>
      <c r="B77" s="869">
        <v>71</v>
      </c>
      <c r="C77" s="920" t="s">
        <v>1558</v>
      </c>
      <c r="D77" s="1697"/>
      <c r="E77" s="1698"/>
      <c r="F77" s="1685" t="s">
        <v>1543</v>
      </c>
      <c r="G77" s="1686"/>
      <c r="H77" s="1046"/>
      <c r="I77" s="868">
        <v>0</v>
      </c>
      <c r="J77" s="868">
        <v>0</v>
      </c>
      <c r="K77" s="868">
        <v>6</v>
      </c>
      <c r="L77" s="868">
        <v>5</v>
      </c>
      <c r="M77" s="868">
        <v>1</v>
      </c>
      <c r="N77" s="868">
        <v>0</v>
      </c>
      <c r="O77" s="1046"/>
      <c r="P77" s="1046"/>
      <c r="Q77" s="1046"/>
      <c r="R77" s="868">
        <v>1</v>
      </c>
      <c r="S77" s="868">
        <v>4</v>
      </c>
      <c r="T77" s="868">
        <v>0</v>
      </c>
      <c r="U77" s="185">
        <f t="shared" si="1"/>
        <v>17</v>
      </c>
      <c r="V77" s="205">
        <v>3</v>
      </c>
      <c r="W77" s="208">
        <v>71</v>
      </c>
    </row>
    <row r="78" spans="1:23" ht="20.100000000000001" customHeight="1">
      <c r="A78" s="205">
        <v>3</v>
      </c>
      <c r="B78" s="869">
        <v>72</v>
      </c>
      <c r="C78" s="919"/>
      <c r="D78" s="1699"/>
      <c r="E78" s="1700"/>
      <c r="F78" s="1685" t="s">
        <v>1544</v>
      </c>
      <c r="G78" s="1686"/>
      <c r="H78" s="1046"/>
      <c r="I78" s="868">
        <v>6</v>
      </c>
      <c r="J78" s="868">
        <v>2</v>
      </c>
      <c r="K78" s="868">
        <v>15</v>
      </c>
      <c r="L78" s="868">
        <v>4</v>
      </c>
      <c r="M78" s="868">
        <v>1</v>
      </c>
      <c r="N78" s="868">
        <v>2</v>
      </c>
      <c r="O78" s="1046"/>
      <c r="P78" s="1046"/>
      <c r="Q78" s="1046"/>
      <c r="R78" s="868">
        <v>1</v>
      </c>
      <c r="S78" s="868">
        <v>2</v>
      </c>
      <c r="T78" s="868">
        <v>7</v>
      </c>
      <c r="U78" s="185">
        <f t="shared" si="1"/>
        <v>40</v>
      </c>
      <c r="V78" s="205">
        <v>3</v>
      </c>
      <c r="W78" s="208">
        <v>72</v>
      </c>
    </row>
    <row r="79" spans="1:23" ht="20.100000000000001" customHeight="1">
      <c r="A79" s="205">
        <v>3</v>
      </c>
      <c r="B79" s="869">
        <v>73</v>
      </c>
      <c r="C79" s="920" t="s">
        <v>1559</v>
      </c>
      <c r="D79" s="1679" t="s">
        <v>1546</v>
      </c>
      <c r="E79" s="1680"/>
      <c r="F79" s="1685" t="s">
        <v>1542</v>
      </c>
      <c r="G79" s="1690"/>
      <c r="H79" s="1046"/>
      <c r="I79" s="868">
        <v>0</v>
      </c>
      <c r="J79" s="868">
        <v>4778</v>
      </c>
      <c r="K79" s="868">
        <v>0</v>
      </c>
      <c r="L79" s="868">
        <v>6652</v>
      </c>
      <c r="M79" s="868">
        <v>0</v>
      </c>
      <c r="N79" s="868">
        <v>5875</v>
      </c>
      <c r="O79" s="1046"/>
      <c r="P79" s="1046"/>
      <c r="Q79" s="1046"/>
      <c r="R79" s="868">
        <v>12855</v>
      </c>
      <c r="S79" s="868">
        <v>12663</v>
      </c>
      <c r="T79" s="868">
        <v>0</v>
      </c>
      <c r="U79" s="185">
        <f t="shared" si="1"/>
        <v>42823</v>
      </c>
      <c r="V79" s="205">
        <v>3</v>
      </c>
      <c r="W79" s="208">
        <v>73</v>
      </c>
    </row>
    <row r="80" spans="1:23" ht="20.100000000000001" customHeight="1">
      <c r="A80" s="205">
        <v>3</v>
      </c>
      <c r="B80" s="869">
        <v>74</v>
      </c>
      <c r="C80" s="920"/>
      <c r="D80" s="1681"/>
      <c r="E80" s="1682"/>
      <c r="F80" s="1685" t="s">
        <v>1543</v>
      </c>
      <c r="G80" s="1686"/>
      <c r="H80" s="1046"/>
      <c r="I80" s="868">
        <v>0</v>
      </c>
      <c r="J80" s="868">
        <v>0</v>
      </c>
      <c r="K80" s="868">
        <v>16609</v>
      </c>
      <c r="L80" s="868">
        <v>10530</v>
      </c>
      <c r="M80" s="868">
        <v>2779</v>
      </c>
      <c r="N80" s="868">
        <v>0</v>
      </c>
      <c r="O80" s="1046"/>
      <c r="P80" s="1046"/>
      <c r="Q80" s="1046"/>
      <c r="R80" s="868">
        <v>2610</v>
      </c>
      <c r="S80" s="868">
        <v>10438</v>
      </c>
      <c r="T80" s="868">
        <v>0</v>
      </c>
      <c r="U80" s="185">
        <f t="shared" si="1"/>
        <v>42966</v>
      </c>
      <c r="V80" s="205">
        <v>3</v>
      </c>
      <c r="W80" s="208">
        <v>74</v>
      </c>
    </row>
    <row r="81" spans="1:23" ht="20.100000000000001" customHeight="1">
      <c r="A81" s="205">
        <v>3</v>
      </c>
      <c r="B81" s="869">
        <v>75</v>
      </c>
      <c r="C81" s="920" t="s">
        <v>1556</v>
      </c>
      <c r="D81" s="1683"/>
      <c r="E81" s="1684"/>
      <c r="F81" s="1685" t="s">
        <v>1544</v>
      </c>
      <c r="G81" s="1686"/>
      <c r="H81" s="1046"/>
      <c r="I81" s="868">
        <v>10193</v>
      </c>
      <c r="J81" s="868">
        <v>4218</v>
      </c>
      <c r="K81" s="868">
        <v>32849</v>
      </c>
      <c r="L81" s="868">
        <v>9796</v>
      </c>
      <c r="M81" s="868">
        <v>0</v>
      </c>
      <c r="N81" s="868">
        <v>0</v>
      </c>
      <c r="O81" s="1046"/>
      <c r="P81" s="1046"/>
      <c r="Q81" s="1046"/>
      <c r="R81" s="868">
        <v>1474</v>
      </c>
      <c r="S81" s="868">
        <v>1414</v>
      </c>
      <c r="T81" s="868">
        <v>0</v>
      </c>
      <c r="U81" s="185">
        <f t="shared" si="1"/>
        <v>59944</v>
      </c>
      <c r="V81" s="205">
        <v>3</v>
      </c>
      <c r="W81" s="208">
        <v>75</v>
      </c>
    </row>
    <row r="82" spans="1:23" ht="20.100000000000001" customHeight="1">
      <c r="A82" s="205">
        <v>3</v>
      </c>
      <c r="B82" s="869">
        <v>76</v>
      </c>
      <c r="C82" s="920"/>
      <c r="D82" s="1707" t="s">
        <v>1566</v>
      </c>
      <c r="E82" s="1687" t="s">
        <v>1720</v>
      </c>
      <c r="F82" s="1685" t="s">
        <v>1542</v>
      </c>
      <c r="G82" s="1690"/>
      <c r="H82" s="1046"/>
      <c r="I82" s="868">
        <v>0</v>
      </c>
      <c r="J82" s="868">
        <v>70</v>
      </c>
      <c r="K82" s="868">
        <v>0</v>
      </c>
      <c r="L82" s="868">
        <v>254</v>
      </c>
      <c r="M82" s="868">
        <v>0</v>
      </c>
      <c r="N82" s="868">
        <v>282</v>
      </c>
      <c r="O82" s="1046"/>
      <c r="P82" s="1046"/>
      <c r="Q82" s="1046"/>
      <c r="R82" s="868">
        <v>446</v>
      </c>
      <c r="S82" s="868">
        <v>270</v>
      </c>
      <c r="T82" s="868">
        <v>0</v>
      </c>
      <c r="U82" s="185">
        <f t="shared" si="1"/>
        <v>1322</v>
      </c>
      <c r="V82" s="205">
        <v>3</v>
      </c>
      <c r="W82" s="208">
        <v>76</v>
      </c>
    </row>
    <row r="83" spans="1:23" ht="20.100000000000001" customHeight="1">
      <c r="A83" s="205">
        <v>3</v>
      </c>
      <c r="B83" s="869">
        <v>77</v>
      </c>
      <c r="C83" s="920" t="s">
        <v>1548</v>
      </c>
      <c r="D83" s="1708"/>
      <c r="E83" s="1688"/>
      <c r="F83" s="1685" t="s">
        <v>1543</v>
      </c>
      <c r="G83" s="1686"/>
      <c r="H83" s="1046"/>
      <c r="I83" s="868">
        <v>0</v>
      </c>
      <c r="J83" s="868">
        <v>0</v>
      </c>
      <c r="K83" s="868">
        <v>635</v>
      </c>
      <c r="L83" s="868">
        <v>311</v>
      </c>
      <c r="M83" s="868">
        <v>400</v>
      </c>
      <c r="N83" s="868">
        <v>0</v>
      </c>
      <c r="O83" s="1046"/>
      <c r="P83" s="1046"/>
      <c r="Q83" s="1046"/>
      <c r="R83" s="868">
        <v>30</v>
      </c>
      <c r="S83" s="868">
        <v>119</v>
      </c>
      <c r="T83" s="868">
        <v>0</v>
      </c>
      <c r="U83" s="185">
        <f t="shared" si="1"/>
        <v>1495</v>
      </c>
      <c r="V83" s="205">
        <v>3</v>
      </c>
      <c r="W83" s="208">
        <v>77</v>
      </c>
    </row>
    <row r="84" spans="1:23" ht="20.100000000000001" customHeight="1">
      <c r="A84" s="205">
        <v>3</v>
      </c>
      <c r="B84" s="869">
        <v>78</v>
      </c>
      <c r="C84" s="920"/>
      <c r="D84" s="1708"/>
      <c r="E84" s="1689"/>
      <c r="F84" s="1685" t="s">
        <v>1544</v>
      </c>
      <c r="G84" s="1686"/>
      <c r="H84" s="1046"/>
      <c r="I84" s="868">
        <v>597</v>
      </c>
      <c r="J84" s="868">
        <v>37</v>
      </c>
      <c r="K84" s="868">
        <v>865</v>
      </c>
      <c r="L84" s="868">
        <v>0</v>
      </c>
      <c r="M84" s="868">
        <v>0</v>
      </c>
      <c r="N84" s="868">
        <v>4</v>
      </c>
      <c r="O84" s="1046"/>
      <c r="P84" s="1046"/>
      <c r="Q84" s="1046"/>
      <c r="R84" s="868">
        <v>2</v>
      </c>
      <c r="S84" s="868">
        <v>0</v>
      </c>
      <c r="T84" s="868">
        <v>0</v>
      </c>
      <c r="U84" s="185">
        <f t="shared" si="1"/>
        <v>1505</v>
      </c>
      <c r="V84" s="205">
        <v>3</v>
      </c>
      <c r="W84" s="208">
        <v>78</v>
      </c>
    </row>
    <row r="85" spans="1:23" ht="20.100000000000001" customHeight="1">
      <c r="A85" s="205">
        <v>3</v>
      </c>
      <c r="B85" s="869">
        <v>79</v>
      </c>
      <c r="C85" s="920" t="s">
        <v>1549</v>
      </c>
      <c r="D85" s="1708"/>
      <c r="E85" s="1691" t="s">
        <v>1550</v>
      </c>
      <c r="F85" s="1685" t="s">
        <v>1542</v>
      </c>
      <c r="G85" s="1690"/>
      <c r="H85" s="1046"/>
      <c r="I85" s="868">
        <v>0</v>
      </c>
      <c r="J85" s="868">
        <v>297</v>
      </c>
      <c r="K85" s="868">
        <v>0</v>
      </c>
      <c r="L85" s="868">
        <v>352</v>
      </c>
      <c r="M85" s="868">
        <v>0</v>
      </c>
      <c r="N85" s="868">
        <v>472</v>
      </c>
      <c r="O85" s="1046"/>
      <c r="P85" s="1046"/>
      <c r="Q85" s="1046"/>
      <c r="R85" s="868">
        <v>959</v>
      </c>
      <c r="S85" s="868">
        <v>1584</v>
      </c>
      <c r="T85" s="868">
        <v>0</v>
      </c>
      <c r="U85" s="185">
        <f t="shared" si="1"/>
        <v>3664</v>
      </c>
      <c r="V85" s="205">
        <v>3</v>
      </c>
      <c r="W85" s="208">
        <v>79</v>
      </c>
    </row>
    <row r="86" spans="1:23" ht="20.100000000000001" customHeight="1">
      <c r="A86" s="205">
        <v>3</v>
      </c>
      <c r="B86" s="869">
        <v>80</v>
      </c>
      <c r="C86" s="920"/>
      <c r="D86" s="1708"/>
      <c r="E86" s="1692"/>
      <c r="F86" s="1685" t="s">
        <v>1543</v>
      </c>
      <c r="G86" s="1686"/>
      <c r="H86" s="1046"/>
      <c r="I86" s="868">
        <v>0</v>
      </c>
      <c r="J86" s="868">
        <v>0</v>
      </c>
      <c r="K86" s="868">
        <v>547</v>
      </c>
      <c r="L86" s="868">
        <v>1816</v>
      </c>
      <c r="M86" s="868">
        <v>210</v>
      </c>
      <c r="N86" s="868">
        <v>0</v>
      </c>
      <c r="O86" s="1046"/>
      <c r="P86" s="1046"/>
      <c r="Q86" s="1046"/>
      <c r="R86" s="868">
        <v>415</v>
      </c>
      <c r="S86" s="868">
        <v>1567</v>
      </c>
      <c r="T86" s="868">
        <v>0</v>
      </c>
      <c r="U86" s="185">
        <f t="shared" si="1"/>
        <v>4555</v>
      </c>
      <c r="V86" s="205">
        <v>3</v>
      </c>
      <c r="W86" s="208">
        <v>80</v>
      </c>
    </row>
    <row r="87" spans="1:23" ht="20.100000000000001" customHeight="1">
      <c r="A87" s="205">
        <v>3</v>
      </c>
      <c r="B87" s="869">
        <v>81</v>
      </c>
      <c r="C87" s="920"/>
      <c r="D87" s="1708"/>
      <c r="E87" s="1693"/>
      <c r="F87" s="1685" t="s">
        <v>1544</v>
      </c>
      <c r="G87" s="1686"/>
      <c r="H87" s="1046"/>
      <c r="I87" s="868">
        <v>43</v>
      </c>
      <c r="J87" s="868">
        <v>28</v>
      </c>
      <c r="K87" s="868">
        <v>1565</v>
      </c>
      <c r="L87" s="868">
        <v>96</v>
      </c>
      <c r="M87" s="868">
        <v>0</v>
      </c>
      <c r="N87" s="868">
        <v>69</v>
      </c>
      <c r="O87" s="1046"/>
      <c r="P87" s="1046"/>
      <c r="Q87" s="1046"/>
      <c r="R87" s="868">
        <v>177</v>
      </c>
      <c r="S87" s="868">
        <v>51</v>
      </c>
      <c r="T87" s="868">
        <v>0</v>
      </c>
      <c r="U87" s="185">
        <f t="shared" si="1"/>
        <v>2029</v>
      </c>
      <c r="V87" s="205">
        <v>3</v>
      </c>
      <c r="W87" s="208">
        <v>81</v>
      </c>
    </row>
    <row r="88" spans="1:23" ht="20.100000000000001" customHeight="1">
      <c r="A88" s="205">
        <v>3</v>
      </c>
      <c r="B88" s="869">
        <v>82</v>
      </c>
      <c r="C88" s="920"/>
      <c r="D88" s="1708"/>
      <c r="E88" s="1691" t="s">
        <v>1551</v>
      </c>
      <c r="F88" s="1685" t="s">
        <v>1542</v>
      </c>
      <c r="G88" s="1690"/>
      <c r="H88" s="1046"/>
      <c r="I88" s="868">
        <v>0</v>
      </c>
      <c r="J88" s="868">
        <v>552</v>
      </c>
      <c r="K88" s="868">
        <v>0</v>
      </c>
      <c r="L88" s="868">
        <v>2287</v>
      </c>
      <c r="M88" s="868">
        <v>0</v>
      </c>
      <c r="N88" s="868">
        <v>1718</v>
      </c>
      <c r="O88" s="1046"/>
      <c r="P88" s="1046"/>
      <c r="Q88" s="1046"/>
      <c r="R88" s="868">
        <v>4906</v>
      </c>
      <c r="S88" s="868">
        <v>3152</v>
      </c>
      <c r="T88" s="868">
        <v>0</v>
      </c>
      <c r="U88" s="185">
        <f t="shared" si="1"/>
        <v>12615</v>
      </c>
      <c r="V88" s="205">
        <v>3</v>
      </c>
      <c r="W88" s="208">
        <v>82</v>
      </c>
    </row>
    <row r="89" spans="1:23" ht="20.100000000000001" customHeight="1">
      <c r="A89" s="205">
        <v>3</v>
      </c>
      <c r="B89" s="869">
        <v>83</v>
      </c>
      <c r="C89" s="920"/>
      <c r="D89" s="1708"/>
      <c r="E89" s="1692"/>
      <c r="F89" s="1685" t="s">
        <v>1543</v>
      </c>
      <c r="G89" s="1686"/>
      <c r="H89" s="1046"/>
      <c r="I89" s="868">
        <v>0</v>
      </c>
      <c r="J89" s="868">
        <v>0</v>
      </c>
      <c r="K89" s="868">
        <v>3308</v>
      </c>
      <c r="L89" s="868">
        <v>1520</v>
      </c>
      <c r="M89" s="868">
        <v>544</v>
      </c>
      <c r="N89" s="868">
        <v>0</v>
      </c>
      <c r="O89" s="1046"/>
      <c r="P89" s="1046"/>
      <c r="Q89" s="1046"/>
      <c r="R89" s="868">
        <v>533</v>
      </c>
      <c r="S89" s="868">
        <v>2131</v>
      </c>
      <c r="T89" s="868">
        <v>0</v>
      </c>
      <c r="U89" s="185">
        <f t="shared" si="1"/>
        <v>8036</v>
      </c>
      <c r="V89" s="205">
        <v>3</v>
      </c>
      <c r="W89" s="208">
        <v>83</v>
      </c>
    </row>
    <row r="90" spans="1:23" ht="20.100000000000001" customHeight="1">
      <c r="A90" s="205">
        <v>3</v>
      </c>
      <c r="B90" s="869">
        <v>84</v>
      </c>
      <c r="C90" s="920"/>
      <c r="D90" s="1708"/>
      <c r="E90" s="1693"/>
      <c r="F90" s="1685" t="s">
        <v>1544</v>
      </c>
      <c r="G90" s="1686"/>
      <c r="H90" s="1046"/>
      <c r="I90" s="868">
        <v>2077</v>
      </c>
      <c r="J90" s="868">
        <v>713</v>
      </c>
      <c r="K90" s="868">
        <v>6420</v>
      </c>
      <c r="L90" s="868">
        <v>2036</v>
      </c>
      <c r="M90" s="868">
        <v>440</v>
      </c>
      <c r="N90" s="868">
        <v>501</v>
      </c>
      <c r="O90" s="1046"/>
      <c r="P90" s="1046"/>
      <c r="Q90" s="1046"/>
      <c r="R90" s="868">
        <v>383</v>
      </c>
      <c r="S90" s="868">
        <v>220</v>
      </c>
      <c r="T90" s="868">
        <v>1765</v>
      </c>
      <c r="U90" s="185">
        <f t="shared" si="1"/>
        <v>14555</v>
      </c>
      <c r="V90" s="205">
        <v>3</v>
      </c>
      <c r="W90" s="208">
        <v>84</v>
      </c>
    </row>
    <row r="91" spans="1:23" ht="20.100000000000001" customHeight="1">
      <c r="A91" s="205">
        <v>3</v>
      </c>
      <c r="B91" s="869">
        <v>85</v>
      </c>
      <c r="C91" s="920"/>
      <c r="D91" s="1708"/>
      <c r="E91" s="1710" t="s">
        <v>1552</v>
      </c>
      <c r="F91" s="1685" t="s">
        <v>1542</v>
      </c>
      <c r="G91" s="1690"/>
      <c r="H91" s="1046"/>
      <c r="I91" s="868">
        <v>0</v>
      </c>
      <c r="J91" s="868">
        <v>242</v>
      </c>
      <c r="K91" s="868">
        <v>0</v>
      </c>
      <c r="L91" s="868">
        <v>355</v>
      </c>
      <c r="M91" s="868">
        <v>0</v>
      </c>
      <c r="N91" s="868">
        <v>288</v>
      </c>
      <c r="O91" s="1046"/>
      <c r="P91" s="1046"/>
      <c r="Q91" s="1046"/>
      <c r="R91" s="868">
        <v>1327</v>
      </c>
      <c r="S91" s="868">
        <v>456</v>
      </c>
      <c r="T91" s="868">
        <v>0</v>
      </c>
      <c r="U91" s="185">
        <f t="shared" si="1"/>
        <v>2668</v>
      </c>
      <c r="V91" s="205">
        <v>3</v>
      </c>
      <c r="W91" s="208">
        <v>85</v>
      </c>
    </row>
    <row r="92" spans="1:23" ht="20.100000000000001" customHeight="1">
      <c r="A92" s="205">
        <v>3</v>
      </c>
      <c r="B92" s="869">
        <v>86</v>
      </c>
      <c r="C92" s="920"/>
      <c r="D92" s="1708"/>
      <c r="E92" s="1711"/>
      <c r="F92" s="1685" t="s">
        <v>1543</v>
      </c>
      <c r="G92" s="1686"/>
      <c r="H92" s="1046"/>
      <c r="I92" s="868">
        <v>0</v>
      </c>
      <c r="J92" s="868">
        <v>0</v>
      </c>
      <c r="K92" s="868">
        <v>171</v>
      </c>
      <c r="L92" s="868">
        <v>910</v>
      </c>
      <c r="M92" s="868">
        <v>317</v>
      </c>
      <c r="N92" s="868">
        <v>0</v>
      </c>
      <c r="O92" s="1046"/>
      <c r="P92" s="1046"/>
      <c r="Q92" s="1046"/>
      <c r="R92" s="868">
        <v>147</v>
      </c>
      <c r="S92" s="868">
        <v>293</v>
      </c>
      <c r="T92" s="868">
        <v>0</v>
      </c>
      <c r="U92" s="185">
        <f t="shared" si="1"/>
        <v>1838</v>
      </c>
      <c r="V92" s="205">
        <v>3</v>
      </c>
      <c r="W92" s="208">
        <v>86</v>
      </c>
    </row>
    <row r="93" spans="1:23" ht="20.100000000000001" customHeight="1">
      <c r="A93" s="205">
        <v>3</v>
      </c>
      <c r="B93" s="869">
        <v>87</v>
      </c>
      <c r="C93" s="919"/>
      <c r="D93" s="1709"/>
      <c r="E93" s="1712"/>
      <c r="F93" s="1685" t="s">
        <v>1544</v>
      </c>
      <c r="G93" s="1686"/>
      <c r="H93" s="1046"/>
      <c r="I93" s="868">
        <v>212</v>
      </c>
      <c r="J93" s="868">
        <v>192</v>
      </c>
      <c r="K93" s="868">
        <v>1004</v>
      </c>
      <c r="L93" s="868">
        <v>292</v>
      </c>
      <c r="M93" s="868">
        <v>0</v>
      </c>
      <c r="N93" s="868">
        <v>16</v>
      </c>
      <c r="O93" s="1046"/>
      <c r="P93" s="1046"/>
      <c r="Q93" s="1046"/>
      <c r="R93" s="868">
        <v>0</v>
      </c>
      <c r="S93" s="868">
        <v>19</v>
      </c>
      <c r="T93" s="868">
        <v>0</v>
      </c>
      <c r="U93" s="185">
        <f t="shared" si="1"/>
        <v>1735</v>
      </c>
      <c r="V93" s="205">
        <v>3</v>
      </c>
      <c r="W93" s="208">
        <v>87</v>
      </c>
    </row>
    <row r="94" spans="1:23" ht="20.100000000000001" customHeight="1">
      <c r="A94" s="205">
        <v>3</v>
      </c>
      <c r="B94" s="869">
        <v>88</v>
      </c>
      <c r="C94" s="921"/>
      <c r="D94" s="1713" t="s">
        <v>1553</v>
      </c>
      <c r="E94" s="1714"/>
      <c r="F94" s="1685" t="s">
        <v>1544</v>
      </c>
      <c r="G94" s="1686"/>
      <c r="H94" s="1046"/>
      <c r="I94" s="868">
        <v>0</v>
      </c>
      <c r="J94" s="868">
        <v>0</v>
      </c>
      <c r="K94" s="868">
        <v>0</v>
      </c>
      <c r="L94" s="868">
        <v>0</v>
      </c>
      <c r="M94" s="868">
        <v>2452</v>
      </c>
      <c r="N94" s="868">
        <v>2523</v>
      </c>
      <c r="O94" s="1046"/>
      <c r="P94" s="1046"/>
      <c r="Q94" s="1046"/>
      <c r="R94" s="868">
        <v>0</v>
      </c>
      <c r="S94" s="868">
        <v>0</v>
      </c>
      <c r="T94" s="868">
        <v>10409</v>
      </c>
      <c r="U94" s="185">
        <f t="shared" si="1"/>
        <v>15384</v>
      </c>
      <c r="V94" s="205">
        <v>3</v>
      </c>
      <c r="W94" s="208">
        <v>88</v>
      </c>
    </row>
    <row r="95" spans="1:23" ht="20.100000000000001" customHeight="1">
      <c r="A95" s="205">
        <v>4</v>
      </c>
      <c r="B95" s="869">
        <v>1</v>
      </c>
      <c r="C95" s="922" t="s">
        <v>1562</v>
      </c>
      <c r="D95" s="1715" t="s">
        <v>1541</v>
      </c>
      <c r="E95" s="1716"/>
      <c r="F95" s="1685" t="s">
        <v>1542</v>
      </c>
      <c r="G95" s="1690"/>
      <c r="H95" s="1046"/>
      <c r="I95" s="868">
        <v>593</v>
      </c>
      <c r="J95" s="868">
        <v>372</v>
      </c>
      <c r="K95" s="868">
        <v>1103</v>
      </c>
      <c r="L95" s="868">
        <v>156</v>
      </c>
      <c r="M95" s="868">
        <v>278</v>
      </c>
      <c r="N95" s="868">
        <v>84</v>
      </c>
      <c r="O95" s="1046"/>
      <c r="P95" s="1046"/>
      <c r="Q95" s="1046"/>
      <c r="R95" s="868">
        <v>136</v>
      </c>
      <c r="S95" s="868">
        <v>600</v>
      </c>
      <c r="T95" s="868">
        <v>252</v>
      </c>
      <c r="U95" s="185">
        <f t="shared" si="1"/>
        <v>3574</v>
      </c>
      <c r="V95" s="205">
        <v>4</v>
      </c>
      <c r="W95" s="208">
        <v>1</v>
      </c>
    </row>
    <row r="96" spans="1:23" ht="20.100000000000001" customHeight="1">
      <c r="A96" s="205">
        <v>4</v>
      </c>
      <c r="B96" s="869">
        <v>2</v>
      </c>
      <c r="C96" s="919"/>
      <c r="D96" s="1717"/>
      <c r="E96" s="1718"/>
      <c r="F96" s="1685" t="s">
        <v>1543</v>
      </c>
      <c r="G96" s="1686"/>
      <c r="H96" s="1046"/>
      <c r="I96" s="868">
        <v>0</v>
      </c>
      <c r="J96" s="868">
        <v>0</v>
      </c>
      <c r="K96" s="868">
        <v>32</v>
      </c>
      <c r="L96" s="868">
        <v>0</v>
      </c>
      <c r="M96" s="868">
        <v>12</v>
      </c>
      <c r="N96" s="868">
        <v>0</v>
      </c>
      <c r="O96" s="1046"/>
      <c r="P96" s="1046"/>
      <c r="Q96" s="1046"/>
      <c r="R96" s="868">
        <v>5</v>
      </c>
      <c r="S96" s="868">
        <v>96</v>
      </c>
      <c r="T96" s="868">
        <v>24</v>
      </c>
      <c r="U96" s="185">
        <f t="shared" si="1"/>
        <v>169</v>
      </c>
      <c r="V96" s="205">
        <v>4</v>
      </c>
      <c r="W96" s="208">
        <v>2</v>
      </c>
    </row>
    <row r="97" spans="1:23" ht="20.100000000000001" customHeight="1">
      <c r="A97" s="205">
        <v>4</v>
      </c>
      <c r="B97" s="869">
        <v>3</v>
      </c>
      <c r="C97" s="920" t="s">
        <v>1555</v>
      </c>
      <c r="D97" s="1719"/>
      <c r="E97" s="1720"/>
      <c r="F97" s="1685" t="s">
        <v>1544</v>
      </c>
      <c r="G97" s="1686"/>
      <c r="H97" s="1046"/>
      <c r="I97" s="868">
        <v>35</v>
      </c>
      <c r="J97" s="868">
        <v>19</v>
      </c>
      <c r="K97" s="868">
        <v>62</v>
      </c>
      <c r="L97" s="868">
        <v>48</v>
      </c>
      <c r="M97" s="868">
        <v>72</v>
      </c>
      <c r="N97" s="868">
        <v>0</v>
      </c>
      <c r="O97" s="1046"/>
      <c r="P97" s="1046"/>
      <c r="Q97" s="1046"/>
      <c r="R97" s="868">
        <v>0</v>
      </c>
      <c r="S97" s="868">
        <v>0</v>
      </c>
      <c r="T97" s="868">
        <v>0</v>
      </c>
      <c r="U97" s="185">
        <f t="shared" si="1"/>
        <v>236</v>
      </c>
      <c r="V97" s="205">
        <v>4</v>
      </c>
      <c r="W97" s="208">
        <v>3</v>
      </c>
    </row>
    <row r="98" spans="1:23" ht="20.100000000000001" customHeight="1">
      <c r="A98" s="205">
        <v>4</v>
      </c>
      <c r="B98" s="869">
        <v>4</v>
      </c>
      <c r="C98" s="919"/>
      <c r="D98" s="1715" t="s">
        <v>1545</v>
      </c>
      <c r="E98" s="1716"/>
      <c r="F98" s="1685" t="s">
        <v>1542</v>
      </c>
      <c r="G98" s="1690"/>
      <c r="H98" s="1046"/>
      <c r="I98" s="868">
        <v>49</v>
      </c>
      <c r="J98" s="868">
        <v>31</v>
      </c>
      <c r="K98" s="868">
        <v>92</v>
      </c>
      <c r="L98" s="868">
        <v>13</v>
      </c>
      <c r="M98" s="868">
        <v>24</v>
      </c>
      <c r="N98" s="868">
        <v>7</v>
      </c>
      <c r="O98" s="1046"/>
      <c r="P98" s="1046"/>
      <c r="Q98" s="1046"/>
      <c r="R98" s="868">
        <v>12</v>
      </c>
      <c r="S98" s="868">
        <v>50</v>
      </c>
      <c r="T98" s="868">
        <v>21</v>
      </c>
      <c r="U98" s="185">
        <f t="shared" si="1"/>
        <v>299</v>
      </c>
      <c r="V98" s="205">
        <v>4</v>
      </c>
      <c r="W98" s="208">
        <v>4</v>
      </c>
    </row>
    <row r="99" spans="1:23" ht="20.100000000000001" customHeight="1">
      <c r="A99" s="205">
        <v>4</v>
      </c>
      <c r="B99" s="869">
        <v>5</v>
      </c>
      <c r="C99" s="920" t="s">
        <v>1563</v>
      </c>
      <c r="D99" s="1717"/>
      <c r="E99" s="1718"/>
      <c r="F99" s="1685" t="s">
        <v>1543</v>
      </c>
      <c r="G99" s="1686"/>
      <c r="H99" s="1046"/>
      <c r="I99" s="868">
        <v>0</v>
      </c>
      <c r="J99" s="868">
        <v>0</v>
      </c>
      <c r="K99" s="868">
        <v>2</v>
      </c>
      <c r="L99" s="868">
        <v>0</v>
      </c>
      <c r="M99" s="868">
        <v>1</v>
      </c>
      <c r="N99" s="868">
        <v>0</v>
      </c>
      <c r="O99" s="1046"/>
      <c r="P99" s="1046"/>
      <c r="Q99" s="1046"/>
      <c r="R99" s="868">
        <v>0</v>
      </c>
      <c r="S99" s="868">
        <v>8</v>
      </c>
      <c r="T99" s="868">
        <v>2</v>
      </c>
      <c r="U99" s="185">
        <f t="shared" si="1"/>
        <v>13</v>
      </c>
      <c r="V99" s="205">
        <v>4</v>
      </c>
      <c r="W99" s="208">
        <v>5</v>
      </c>
    </row>
    <row r="100" spans="1:23" ht="20.100000000000001" customHeight="1">
      <c r="A100" s="205">
        <v>4</v>
      </c>
      <c r="B100" s="869">
        <v>6</v>
      </c>
      <c r="C100" s="919"/>
      <c r="D100" s="1719"/>
      <c r="E100" s="1720"/>
      <c r="F100" s="1685" t="s">
        <v>1544</v>
      </c>
      <c r="G100" s="1686"/>
      <c r="H100" s="1046"/>
      <c r="I100" s="868">
        <v>3</v>
      </c>
      <c r="J100" s="868">
        <v>2</v>
      </c>
      <c r="K100" s="868">
        <v>5</v>
      </c>
      <c r="L100" s="868">
        <v>4</v>
      </c>
      <c r="M100" s="868">
        <v>6</v>
      </c>
      <c r="N100" s="868">
        <v>0</v>
      </c>
      <c r="O100" s="1046"/>
      <c r="P100" s="1046"/>
      <c r="Q100" s="1046"/>
      <c r="R100" s="868">
        <v>0</v>
      </c>
      <c r="S100" s="868">
        <v>0</v>
      </c>
      <c r="T100" s="868">
        <v>0</v>
      </c>
      <c r="U100" s="185">
        <f t="shared" si="1"/>
        <v>20</v>
      </c>
      <c r="V100" s="205">
        <v>4</v>
      </c>
      <c r="W100" s="208">
        <v>6</v>
      </c>
    </row>
    <row r="101" spans="1:23" ht="20.100000000000001" customHeight="1">
      <c r="A101" s="205">
        <v>4</v>
      </c>
      <c r="B101" s="869">
        <v>7</v>
      </c>
      <c r="C101" s="920" t="s">
        <v>1564</v>
      </c>
      <c r="D101" s="1679" t="s">
        <v>1546</v>
      </c>
      <c r="E101" s="1680"/>
      <c r="F101" s="1685" t="s">
        <v>1542</v>
      </c>
      <c r="G101" s="1690"/>
      <c r="H101" s="1046"/>
      <c r="I101" s="868">
        <v>175241</v>
      </c>
      <c r="J101" s="868">
        <v>102212</v>
      </c>
      <c r="K101" s="868">
        <v>346643</v>
      </c>
      <c r="L101" s="868">
        <v>56078</v>
      </c>
      <c r="M101" s="868">
        <v>81802</v>
      </c>
      <c r="N101" s="868">
        <v>22318</v>
      </c>
      <c r="O101" s="1046"/>
      <c r="P101" s="1046"/>
      <c r="Q101" s="1046"/>
      <c r="R101" s="868">
        <v>44119</v>
      </c>
      <c r="S101" s="868">
        <v>168286</v>
      </c>
      <c r="T101" s="868">
        <v>71697</v>
      </c>
      <c r="U101" s="185">
        <f t="shared" si="1"/>
        <v>1068396</v>
      </c>
      <c r="V101" s="205">
        <v>4</v>
      </c>
      <c r="W101" s="208">
        <v>7</v>
      </c>
    </row>
    <row r="102" spans="1:23" ht="20.100000000000001" customHeight="1">
      <c r="A102" s="205">
        <v>4</v>
      </c>
      <c r="B102" s="869">
        <v>8</v>
      </c>
      <c r="C102" s="920"/>
      <c r="D102" s="1681"/>
      <c r="E102" s="1682"/>
      <c r="F102" s="1685" t="s">
        <v>1543</v>
      </c>
      <c r="G102" s="1686"/>
      <c r="H102" s="1046"/>
      <c r="I102" s="868">
        <v>0</v>
      </c>
      <c r="J102" s="868">
        <v>0</v>
      </c>
      <c r="K102" s="868">
        <v>11224</v>
      </c>
      <c r="L102" s="868">
        <v>0</v>
      </c>
      <c r="M102" s="868">
        <v>2779</v>
      </c>
      <c r="N102" s="868">
        <v>0</v>
      </c>
      <c r="O102" s="1046"/>
      <c r="P102" s="1046"/>
      <c r="Q102" s="1046"/>
      <c r="R102" s="868">
        <v>831</v>
      </c>
      <c r="S102" s="868">
        <v>14385</v>
      </c>
      <c r="T102" s="868">
        <v>3986</v>
      </c>
      <c r="U102" s="185">
        <f t="shared" si="1"/>
        <v>33205</v>
      </c>
      <c r="V102" s="205">
        <v>4</v>
      </c>
      <c r="W102" s="208">
        <v>8</v>
      </c>
    </row>
    <row r="103" spans="1:23" ht="20.100000000000001" customHeight="1">
      <c r="A103" s="205">
        <v>4</v>
      </c>
      <c r="B103" s="869">
        <v>9</v>
      </c>
      <c r="C103" s="920" t="s">
        <v>1565</v>
      </c>
      <c r="D103" s="1683"/>
      <c r="E103" s="1684"/>
      <c r="F103" s="1685" t="s">
        <v>1544</v>
      </c>
      <c r="G103" s="1686"/>
      <c r="H103" s="1046"/>
      <c r="I103" s="868">
        <v>6238</v>
      </c>
      <c r="J103" s="868">
        <v>1754</v>
      </c>
      <c r="K103" s="868">
        <v>12150</v>
      </c>
      <c r="L103" s="868">
        <v>9499</v>
      </c>
      <c r="M103" s="868">
        <v>0</v>
      </c>
      <c r="N103" s="868">
        <v>0</v>
      </c>
      <c r="O103" s="1046"/>
      <c r="P103" s="1046"/>
      <c r="Q103" s="1046"/>
      <c r="R103" s="868">
        <v>0</v>
      </c>
      <c r="S103" s="868">
        <v>0</v>
      </c>
      <c r="T103" s="868">
        <v>0</v>
      </c>
      <c r="U103" s="185">
        <f t="shared" si="1"/>
        <v>29641</v>
      </c>
      <c r="V103" s="205">
        <v>4</v>
      </c>
      <c r="W103" s="208">
        <v>9</v>
      </c>
    </row>
    <row r="104" spans="1:23" ht="20.100000000000001" customHeight="1">
      <c r="A104" s="205">
        <v>4</v>
      </c>
      <c r="B104" s="869">
        <v>10</v>
      </c>
      <c r="C104" s="920"/>
      <c r="D104" s="1707" t="s">
        <v>1566</v>
      </c>
      <c r="E104" s="1687" t="s">
        <v>1720</v>
      </c>
      <c r="F104" s="1685" t="s">
        <v>1542</v>
      </c>
      <c r="G104" s="1690"/>
      <c r="H104" s="1046"/>
      <c r="I104" s="868">
        <v>17272</v>
      </c>
      <c r="J104" s="868">
        <v>7372</v>
      </c>
      <c r="K104" s="868">
        <v>38854</v>
      </c>
      <c r="L104" s="868">
        <v>1943</v>
      </c>
      <c r="M104" s="868">
        <v>7929</v>
      </c>
      <c r="N104" s="868">
        <v>316</v>
      </c>
      <c r="O104" s="1046"/>
      <c r="P104" s="1046"/>
      <c r="Q104" s="1046"/>
      <c r="R104" s="868">
        <v>417</v>
      </c>
      <c r="S104" s="868">
        <v>2612</v>
      </c>
      <c r="T104" s="868">
        <v>4146</v>
      </c>
      <c r="U104" s="185">
        <f t="shared" si="1"/>
        <v>80861</v>
      </c>
      <c r="V104" s="205">
        <v>4</v>
      </c>
      <c r="W104" s="208">
        <v>10</v>
      </c>
    </row>
    <row r="105" spans="1:23" ht="20.100000000000001" customHeight="1">
      <c r="A105" s="205">
        <v>4</v>
      </c>
      <c r="B105" s="869">
        <v>11</v>
      </c>
      <c r="C105" s="920" t="s">
        <v>1547</v>
      </c>
      <c r="D105" s="1708"/>
      <c r="E105" s="1688"/>
      <c r="F105" s="1685" t="s">
        <v>1543</v>
      </c>
      <c r="G105" s="1686"/>
      <c r="H105" s="1046"/>
      <c r="I105" s="868">
        <v>0</v>
      </c>
      <c r="J105" s="868">
        <v>0</v>
      </c>
      <c r="K105" s="868">
        <v>98</v>
      </c>
      <c r="L105" s="868">
        <v>0</v>
      </c>
      <c r="M105" s="868">
        <v>159</v>
      </c>
      <c r="N105" s="868">
        <v>0</v>
      </c>
      <c r="O105" s="1046"/>
      <c r="P105" s="1046"/>
      <c r="Q105" s="1046"/>
      <c r="R105" s="868">
        <v>0</v>
      </c>
      <c r="S105" s="868">
        <v>11</v>
      </c>
      <c r="T105" s="868">
        <v>513</v>
      </c>
      <c r="U105" s="185">
        <f t="shared" si="1"/>
        <v>781</v>
      </c>
      <c r="V105" s="205">
        <v>4</v>
      </c>
      <c r="W105" s="208">
        <v>11</v>
      </c>
    </row>
    <row r="106" spans="1:23" ht="20.100000000000001" customHeight="1">
      <c r="A106" s="205">
        <v>4</v>
      </c>
      <c r="B106" s="869">
        <v>12</v>
      </c>
      <c r="C106" s="920"/>
      <c r="D106" s="1708"/>
      <c r="E106" s="1689"/>
      <c r="F106" s="1685" t="s">
        <v>1544</v>
      </c>
      <c r="G106" s="1686"/>
      <c r="H106" s="1046"/>
      <c r="I106" s="868">
        <v>472</v>
      </c>
      <c r="J106" s="868">
        <v>0</v>
      </c>
      <c r="K106" s="868">
        <v>169</v>
      </c>
      <c r="L106" s="868">
        <v>15</v>
      </c>
      <c r="M106" s="868">
        <v>0</v>
      </c>
      <c r="N106" s="868">
        <v>0</v>
      </c>
      <c r="O106" s="1046"/>
      <c r="P106" s="1046"/>
      <c r="Q106" s="1046"/>
      <c r="R106" s="868">
        <v>0</v>
      </c>
      <c r="S106" s="868">
        <v>0</v>
      </c>
      <c r="T106" s="868">
        <v>0</v>
      </c>
      <c r="U106" s="185">
        <f t="shared" si="1"/>
        <v>656</v>
      </c>
      <c r="V106" s="205">
        <v>4</v>
      </c>
      <c r="W106" s="208">
        <v>12</v>
      </c>
    </row>
    <row r="107" spans="1:23" ht="20.100000000000001" customHeight="1">
      <c r="A107" s="205">
        <v>4</v>
      </c>
      <c r="B107" s="869">
        <v>13</v>
      </c>
      <c r="C107" s="920" t="s">
        <v>1548</v>
      </c>
      <c r="D107" s="1708"/>
      <c r="E107" s="1691" t="s">
        <v>1550</v>
      </c>
      <c r="F107" s="1685" t="s">
        <v>1542</v>
      </c>
      <c r="G107" s="1690"/>
      <c r="H107" s="1046"/>
      <c r="I107" s="868">
        <v>14764</v>
      </c>
      <c r="J107" s="868">
        <v>8712</v>
      </c>
      <c r="K107" s="868">
        <v>16012</v>
      </c>
      <c r="L107" s="868">
        <v>1531</v>
      </c>
      <c r="M107" s="868">
        <v>11055</v>
      </c>
      <c r="N107" s="868">
        <v>360</v>
      </c>
      <c r="O107" s="1046"/>
      <c r="P107" s="1046"/>
      <c r="Q107" s="1046"/>
      <c r="R107" s="868">
        <v>2214</v>
      </c>
      <c r="S107" s="868">
        <v>5649</v>
      </c>
      <c r="T107" s="868">
        <v>1512</v>
      </c>
      <c r="U107" s="185">
        <f t="shared" si="1"/>
        <v>61809</v>
      </c>
      <c r="V107" s="205">
        <v>4</v>
      </c>
      <c r="W107" s="208">
        <v>13</v>
      </c>
    </row>
    <row r="108" spans="1:23" ht="20.100000000000001" customHeight="1">
      <c r="A108" s="205">
        <v>4</v>
      </c>
      <c r="B108" s="869">
        <v>14</v>
      </c>
      <c r="C108" s="920"/>
      <c r="D108" s="1708"/>
      <c r="E108" s="1692"/>
      <c r="F108" s="1685" t="s">
        <v>1543</v>
      </c>
      <c r="G108" s="1686"/>
      <c r="H108" s="1046"/>
      <c r="I108" s="868">
        <v>0</v>
      </c>
      <c r="J108" s="868">
        <v>0</v>
      </c>
      <c r="K108" s="868">
        <v>0</v>
      </c>
      <c r="L108" s="868">
        <v>0</v>
      </c>
      <c r="M108" s="868">
        <v>121</v>
      </c>
      <c r="N108" s="868">
        <v>0</v>
      </c>
      <c r="O108" s="1046"/>
      <c r="P108" s="1046"/>
      <c r="Q108" s="1046"/>
      <c r="R108" s="868">
        <v>0</v>
      </c>
      <c r="S108" s="868">
        <v>406</v>
      </c>
      <c r="T108" s="868">
        <v>54</v>
      </c>
      <c r="U108" s="185">
        <f t="shared" si="1"/>
        <v>581</v>
      </c>
      <c r="V108" s="205">
        <v>4</v>
      </c>
      <c r="W108" s="208">
        <v>14</v>
      </c>
    </row>
    <row r="109" spans="1:23" ht="20.100000000000001" customHeight="1">
      <c r="A109" s="205">
        <v>4</v>
      </c>
      <c r="B109" s="869">
        <v>15</v>
      </c>
      <c r="C109" s="920" t="s">
        <v>1549</v>
      </c>
      <c r="D109" s="1708"/>
      <c r="E109" s="1693"/>
      <c r="F109" s="1685" t="s">
        <v>1544</v>
      </c>
      <c r="G109" s="1686"/>
      <c r="H109" s="1046"/>
      <c r="I109" s="868">
        <v>107</v>
      </c>
      <c r="J109" s="868">
        <v>20</v>
      </c>
      <c r="K109" s="868">
        <v>790</v>
      </c>
      <c r="L109" s="868">
        <v>347</v>
      </c>
      <c r="M109" s="868">
        <v>0</v>
      </c>
      <c r="N109" s="868">
        <v>0</v>
      </c>
      <c r="O109" s="1046"/>
      <c r="P109" s="1046"/>
      <c r="Q109" s="1046"/>
      <c r="R109" s="868">
        <v>0</v>
      </c>
      <c r="S109" s="868">
        <v>0</v>
      </c>
      <c r="T109" s="868">
        <v>0</v>
      </c>
      <c r="U109" s="185">
        <f t="shared" si="1"/>
        <v>1264</v>
      </c>
      <c r="V109" s="205">
        <v>4</v>
      </c>
      <c r="W109" s="208">
        <v>15</v>
      </c>
    </row>
    <row r="110" spans="1:23" ht="20.100000000000001" customHeight="1">
      <c r="A110" s="205">
        <v>4</v>
      </c>
      <c r="B110" s="869">
        <v>16</v>
      </c>
      <c r="C110" s="920"/>
      <c r="D110" s="1708"/>
      <c r="E110" s="1691" t="s">
        <v>1551</v>
      </c>
      <c r="F110" s="1685" t="s">
        <v>1542</v>
      </c>
      <c r="G110" s="1690"/>
      <c r="H110" s="1046"/>
      <c r="I110" s="868">
        <v>38665</v>
      </c>
      <c r="J110" s="868">
        <v>22482</v>
      </c>
      <c r="K110" s="868">
        <v>127684</v>
      </c>
      <c r="L110" s="868">
        <v>20485</v>
      </c>
      <c r="M110" s="868">
        <v>28752</v>
      </c>
      <c r="N110" s="868">
        <v>7674</v>
      </c>
      <c r="O110" s="1046"/>
      <c r="P110" s="1046"/>
      <c r="Q110" s="1046"/>
      <c r="R110" s="868">
        <v>16543</v>
      </c>
      <c r="S110" s="868">
        <v>59807</v>
      </c>
      <c r="T110" s="868">
        <v>25558</v>
      </c>
      <c r="U110" s="185">
        <f t="shared" si="1"/>
        <v>347650</v>
      </c>
      <c r="V110" s="205">
        <v>4</v>
      </c>
      <c r="W110" s="208">
        <v>16</v>
      </c>
    </row>
    <row r="111" spans="1:23" ht="20.100000000000001" customHeight="1">
      <c r="A111" s="205">
        <v>4</v>
      </c>
      <c r="B111" s="869">
        <v>17</v>
      </c>
      <c r="C111" s="920"/>
      <c r="D111" s="1708"/>
      <c r="E111" s="1692"/>
      <c r="F111" s="1685" t="s">
        <v>1543</v>
      </c>
      <c r="G111" s="1686"/>
      <c r="H111" s="1046"/>
      <c r="I111" s="868">
        <v>0</v>
      </c>
      <c r="J111" s="868">
        <v>0</v>
      </c>
      <c r="K111" s="868">
        <v>2189</v>
      </c>
      <c r="L111" s="868">
        <v>0</v>
      </c>
      <c r="M111" s="868">
        <v>545</v>
      </c>
      <c r="N111" s="868">
        <v>0</v>
      </c>
      <c r="O111" s="1046"/>
      <c r="P111" s="1046"/>
      <c r="Q111" s="1046"/>
      <c r="R111" s="868">
        <v>130</v>
      </c>
      <c r="S111" s="868">
        <v>2937</v>
      </c>
      <c r="T111" s="868">
        <v>589</v>
      </c>
      <c r="U111" s="185">
        <f t="shared" si="1"/>
        <v>6390</v>
      </c>
      <c r="V111" s="205">
        <v>4</v>
      </c>
      <c r="W111" s="208">
        <v>17</v>
      </c>
    </row>
    <row r="112" spans="1:23" ht="20.100000000000001" customHeight="1">
      <c r="A112" s="205">
        <v>4</v>
      </c>
      <c r="B112" s="869">
        <v>18</v>
      </c>
      <c r="C112" s="920"/>
      <c r="D112" s="1708"/>
      <c r="E112" s="1693"/>
      <c r="F112" s="1685" t="s">
        <v>1544</v>
      </c>
      <c r="G112" s="1686"/>
      <c r="H112" s="1046"/>
      <c r="I112" s="868">
        <v>1240</v>
      </c>
      <c r="J112" s="868">
        <v>0</v>
      </c>
      <c r="K112" s="868">
        <v>2514</v>
      </c>
      <c r="L112" s="868">
        <v>2024</v>
      </c>
      <c r="M112" s="868">
        <v>1966</v>
      </c>
      <c r="N112" s="868">
        <v>0</v>
      </c>
      <c r="O112" s="1046"/>
      <c r="P112" s="1046"/>
      <c r="Q112" s="1046"/>
      <c r="R112" s="868">
        <v>0</v>
      </c>
      <c r="S112" s="868">
        <v>0</v>
      </c>
      <c r="T112" s="868">
        <v>0</v>
      </c>
      <c r="U112" s="185">
        <f t="shared" si="1"/>
        <v>7744</v>
      </c>
      <c r="V112" s="205">
        <v>4</v>
      </c>
      <c r="W112" s="208">
        <v>18</v>
      </c>
    </row>
    <row r="113" spans="1:23" ht="20.100000000000001" customHeight="1">
      <c r="A113" s="205">
        <v>4</v>
      </c>
      <c r="B113" s="869">
        <v>19</v>
      </c>
      <c r="C113" s="920"/>
      <c r="D113" s="1708"/>
      <c r="E113" s="1710" t="s">
        <v>1552</v>
      </c>
      <c r="F113" s="1685" t="s">
        <v>1542</v>
      </c>
      <c r="G113" s="1690"/>
      <c r="H113" s="1046"/>
      <c r="I113" s="868">
        <v>13844</v>
      </c>
      <c r="J113" s="868">
        <v>8448</v>
      </c>
      <c r="K113" s="868">
        <v>25820</v>
      </c>
      <c r="L113" s="868">
        <v>3695</v>
      </c>
      <c r="M113" s="868">
        <v>6308</v>
      </c>
      <c r="N113" s="868">
        <v>1590</v>
      </c>
      <c r="O113" s="1046"/>
      <c r="P113" s="1046"/>
      <c r="Q113" s="1046"/>
      <c r="R113" s="868">
        <v>2737</v>
      </c>
      <c r="S113" s="868">
        <v>18391</v>
      </c>
      <c r="T113" s="868">
        <v>4631</v>
      </c>
      <c r="U113" s="185">
        <f t="shared" si="1"/>
        <v>85464</v>
      </c>
      <c r="V113" s="205">
        <v>4</v>
      </c>
      <c r="W113" s="208">
        <v>19</v>
      </c>
    </row>
    <row r="114" spans="1:23" ht="20.100000000000001" customHeight="1">
      <c r="A114" s="205">
        <v>4</v>
      </c>
      <c r="B114" s="869">
        <v>20</v>
      </c>
      <c r="C114" s="920"/>
      <c r="D114" s="1708"/>
      <c r="E114" s="1711"/>
      <c r="F114" s="1685" t="s">
        <v>1543</v>
      </c>
      <c r="G114" s="1686"/>
      <c r="H114" s="1046"/>
      <c r="I114" s="868">
        <v>0</v>
      </c>
      <c r="J114" s="868">
        <v>0</v>
      </c>
      <c r="K114" s="868">
        <v>335</v>
      </c>
      <c r="L114" s="868">
        <v>0</v>
      </c>
      <c r="M114" s="868">
        <v>50</v>
      </c>
      <c r="N114" s="868">
        <v>0</v>
      </c>
      <c r="O114" s="1046"/>
      <c r="P114" s="1046"/>
      <c r="Q114" s="1046"/>
      <c r="R114" s="868">
        <v>50</v>
      </c>
      <c r="S114" s="868">
        <v>458</v>
      </c>
      <c r="T114" s="868">
        <v>195</v>
      </c>
      <c r="U114" s="185">
        <f t="shared" si="1"/>
        <v>1088</v>
      </c>
      <c r="V114" s="205">
        <v>4</v>
      </c>
      <c r="W114" s="208">
        <v>20</v>
      </c>
    </row>
    <row r="115" spans="1:23" ht="20.100000000000001" customHeight="1">
      <c r="A115" s="205">
        <v>4</v>
      </c>
      <c r="B115" s="869">
        <v>21</v>
      </c>
      <c r="C115" s="919"/>
      <c r="D115" s="1709"/>
      <c r="E115" s="1712"/>
      <c r="F115" s="1685" t="s">
        <v>1544</v>
      </c>
      <c r="G115" s="1686"/>
      <c r="H115" s="1046"/>
      <c r="I115" s="868">
        <v>226</v>
      </c>
      <c r="J115" s="868">
        <v>178</v>
      </c>
      <c r="K115" s="868">
        <v>429</v>
      </c>
      <c r="L115" s="868">
        <v>271</v>
      </c>
      <c r="M115" s="868">
        <v>0</v>
      </c>
      <c r="N115" s="868">
        <v>0</v>
      </c>
      <c r="O115" s="1046"/>
      <c r="P115" s="1046"/>
      <c r="Q115" s="1046"/>
      <c r="R115" s="868">
        <v>0</v>
      </c>
      <c r="S115" s="868">
        <v>0</v>
      </c>
      <c r="T115" s="868">
        <v>0</v>
      </c>
      <c r="U115" s="185">
        <f t="shared" si="1"/>
        <v>1104</v>
      </c>
      <c r="V115" s="205">
        <v>4</v>
      </c>
      <c r="W115" s="208">
        <v>21</v>
      </c>
    </row>
    <row r="116" spans="1:23" ht="20.100000000000001" customHeight="1">
      <c r="A116" s="205">
        <v>4</v>
      </c>
      <c r="B116" s="869">
        <v>22</v>
      </c>
      <c r="C116" s="921"/>
      <c r="D116" s="1713" t="s">
        <v>1553</v>
      </c>
      <c r="E116" s="1714"/>
      <c r="F116" s="1685" t="s">
        <v>1544</v>
      </c>
      <c r="G116" s="1686"/>
      <c r="H116" s="1046"/>
      <c r="I116" s="868">
        <v>0</v>
      </c>
      <c r="J116" s="868">
        <v>0</v>
      </c>
      <c r="K116" s="868">
        <v>0</v>
      </c>
      <c r="L116" s="868">
        <v>0</v>
      </c>
      <c r="M116" s="868">
        <v>11484</v>
      </c>
      <c r="N116" s="868">
        <v>0</v>
      </c>
      <c r="O116" s="1046"/>
      <c r="P116" s="1046"/>
      <c r="Q116" s="1046"/>
      <c r="R116" s="868">
        <v>0</v>
      </c>
      <c r="S116" s="868">
        <v>0</v>
      </c>
      <c r="T116" s="868">
        <v>0</v>
      </c>
      <c r="U116" s="185">
        <f t="shared" si="1"/>
        <v>11484</v>
      </c>
      <c r="V116" s="205">
        <v>4</v>
      </c>
      <c r="W116" s="208">
        <v>22</v>
      </c>
    </row>
    <row r="117" spans="1:23" ht="20.100000000000001" customHeight="1">
      <c r="A117" s="205">
        <v>4</v>
      </c>
      <c r="B117" s="869">
        <v>23</v>
      </c>
      <c r="C117" s="922" t="s">
        <v>1567</v>
      </c>
      <c r="D117" s="1695" t="s">
        <v>1541</v>
      </c>
      <c r="E117" s="1696"/>
      <c r="F117" s="1685" t="s">
        <v>1542</v>
      </c>
      <c r="G117" s="1690"/>
      <c r="H117" s="1046"/>
      <c r="I117" s="868">
        <v>24</v>
      </c>
      <c r="J117" s="868">
        <v>240</v>
      </c>
      <c r="K117" s="868">
        <v>12</v>
      </c>
      <c r="L117" s="868">
        <v>0</v>
      </c>
      <c r="M117" s="868">
        <v>0</v>
      </c>
      <c r="N117" s="868">
        <v>108</v>
      </c>
      <c r="O117" s="1046"/>
      <c r="P117" s="1046"/>
      <c r="Q117" s="1046"/>
      <c r="R117" s="868">
        <v>12</v>
      </c>
      <c r="S117" s="868">
        <v>48</v>
      </c>
      <c r="T117" s="868">
        <v>24</v>
      </c>
      <c r="U117" s="185">
        <f t="shared" si="1"/>
        <v>468</v>
      </c>
      <c r="V117" s="205">
        <v>4</v>
      </c>
      <c r="W117" s="208">
        <v>23</v>
      </c>
    </row>
    <row r="118" spans="1:23" ht="20.100000000000001" customHeight="1">
      <c r="A118" s="205">
        <v>4</v>
      </c>
      <c r="B118" s="869">
        <v>24</v>
      </c>
      <c r="C118" s="919"/>
      <c r="D118" s="1697"/>
      <c r="E118" s="1698"/>
      <c r="F118" s="1685" t="s">
        <v>1543</v>
      </c>
      <c r="G118" s="1686"/>
      <c r="H118" s="1046"/>
      <c r="I118" s="868">
        <v>0</v>
      </c>
      <c r="J118" s="868">
        <v>0</v>
      </c>
      <c r="K118" s="868">
        <v>5</v>
      </c>
      <c r="L118" s="868">
        <v>0</v>
      </c>
      <c r="M118" s="868">
        <v>0</v>
      </c>
      <c r="N118" s="868">
        <v>0</v>
      </c>
      <c r="O118" s="1046"/>
      <c r="P118" s="1046"/>
      <c r="Q118" s="1046"/>
      <c r="R118" s="868">
        <v>107</v>
      </c>
      <c r="S118" s="868">
        <v>180</v>
      </c>
      <c r="T118" s="868">
        <v>0</v>
      </c>
      <c r="U118" s="185">
        <f t="shared" si="1"/>
        <v>292</v>
      </c>
      <c r="V118" s="205">
        <v>4</v>
      </c>
      <c r="W118" s="208">
        <v>24</v>
      </c>
    </row>
    <row r="119" spans="1:23" ht="20.100000000000001" customHeight="1">
      <c r="A119" s="205">
        <v>4</v>
      </c>
      <c r="B119" s="869">
        <v>25</v>
      </c>
      <c r="C119" s="920" t="s">
        <v>1568</v>
      </c>
      <c r="D119" s="1699"/>
      <c r="E119" s="1700"/>
      <c r="F119" s="1685" t="s">
        <v>1544</v>
      </c>
      <c r="G119" s="1686"/>
      <c r="H119" s="1046"/>
      <c r="I119" s="868">
        <v>1153</v>
      </c>
      <c r="J119" s="868">
        <v>467</v>
      </c>
      <c r="K119" s="868">
        <v>127</v>
      </c>
      <c r="L119" s="868">
        <v>150</v>
      </c>
      <c r="M119" s="868">
        <v>222</v>
      </c>
      <c r="N119" s="868">
        <v>120</v>
      </c>
      <c r="O119" s="1046"/>
      <c r="P119" s="1046"/>
      <c r="Q119" s="1046"/>
      <c r="R119" s="868">
        <v>6</v>
      </c>
      <c r="S119" s="868">
        <v>24</v>
      </c>
      <c r="T119" s="868">
        <v>372</v>
      </c>
      <c r="U119" s="185">
        <f t="shared" si="1"/>
        <v>2641</v>
      </c>
      <c r="V119" s="205">
        <v>4</v>
      </c>
      <c r="W119" s="208">
        <v>25</v>
      </c>
    </row>
    <row r="120" spans="1:23" ht="20.100000000000001" customHeight="1">
      <c r="A120" s="205">
        <v>4</v>
      </c>
      <c r="B120" s="869">
        <v>26</v>
      </c>
      <c r="C120" s="919"/>
      <c r="D120" s="1695" t="s">
        <v>1545</v>
      </c>
      <c r="E120" s="1696"/>
      <c r="F120" s="1685" t="s">
        <v>1542</v>
      </c>
      <c r="G120" s="1690"/>
      <c r="H120" s="1046"/>
      <c r="I120" s="868">
        <v>2</v>
      </c>
      <c r="J120" s="868">
        <v>20</v>
      </c>
      <c r="K120" s="868">
        <v>1</v>
      </c>
      <c r="L120" s="868">
        <v>0</v>
      </c>
      <c r="M120" s="868">
        <v>0</v>
      </c>
      <c r="N120" s="868">
        <v>9</v>
      </c>
      <c r="O120" s="1046"/>
      <c r="P120" s="1046"/>
      <c r="Q120" s="1046"/>
      <c r="R120" s="868">
        <v>1</v>
      </c>
      <c r="S120" s="868">
        <v>4</v>
      </c>
      <c r="T120" s="868">
        <v>2</v>
      </c>
      <c r="U120" s="185">
        <f t="shared" si="1"/>
        <v>39</v>
      </c>
      <c r="V120" s="205">
        <v>4</v>
      </c>
      <c r="W120" s="208">
        <v>26</v>
      </c>
    </row>
    <row r="121" spans="1:23" ht="20.100000000000001" customHeight="1">
      <c r="A121" s="205">
        <v>4</v>
      </c>
      <c r="B121" s="869">
        <v>27</v>
      </c>
      <c r="C121" s="920" t="s">
        <v>1569</v>
      </c>
      <c r="D121" s="1697"/>
      <c r="E121" s="1698"/>
      <c r="F121" s="1685" t="s">
        <v>1543</v>
      </c>
      <c r="G121" s="1686"/>
      <c r="H121" s="1046"/>
      <c r="I121" s="868">
        <v>0</v>
      </c>
      <c r="J121" s="868">
        <v>0</v>
      </c>
      <c r="K121" s="868">
        <v>0</v>
      </c>
      <c r="L121" s="868">
        <v>0</v>
      </c>
      <c r="M121" s="868">
        <v>0</v>
      </c>
      <c r="N121" s="868">
        <v>0</v>
      </c>
      <c r="O121" s="1046"/>
      <c r="P121" s="1046"/>
      <c r="Q121" s="1046"/>
      <c r="R121" s="868">
        <v>9</v>
      </c>
      <c r="S121" s="868">
        <v>15</v>
      </c>
      <c r="T121" s="868">
        <v>0</v>
      </c>
      <c r="U121" s="185">
        <f t="shared" si="1"/>
        <v>24</v>
      </c>
      <c r="V121" s="205">
        <v>4</v>
      </c>
      <c r="W121" s="208">
        <v>27</v>
      </c>
    </row>
    <row r="122" spans="1:23" ht="20.100000000000001" customHeight="1">
      <c r="A122" s="205">
        <v>4</v>
      </c>
      <c r="B122" s="869">
        <v>28</v>
      </c>
      <c r="C122" s="919"/>
      <c r="D122" s="1699"/>
      <c r="E122" s="1700"/>
      <c r="F122" s="1685" t="s">
        <v>1544</v>
      </c>
      <c r="G122" s="1686"/>
      <c r="H122" s="1046"/>
      <c r="I122" s="868">
        <v>98</v>
      </c>
      <c r="J122" s="868">
        <v>40</v>
      </c>
      <c r="K122" s="868">
        <v>17</v>
      </c>
      <c r="L122" s="868">
        <v>13</v>
      </c>
      <c r="M122" s="868">
        <v>16</v>
      </c>
      <c r="N122" s="868">
        <v>10</v>
      </c>
      <c r="O122" s="1046"/>
      <c r="P122" s="1046"/>
      <c r="Q122" s="1046"/>
      <c r="R122" s="868">
        <v>0</v>
      </c>
      <c r="S122" s="868">
        <v>2</v>
      </c>
      <c r="T122" s="868">
        <v>33</v>
      </c>
      <c r="U122" s="185">
        <f t="shared" si="1"/>
        <v>229</v>
      </c>
      <c r="V122" s="205">
        <v>4</v>
      </c>
      <c r="W122" s="208">
        <v>28</v>
      </c>
    </row>
    <row r="123" spans="1:23" ht="20.100000000000001" customHeight="1">
      <c r="A123" s="205">
        <v>4</v>
      </c>
      <c r="B123" s="869">
        <v>29</v>
      </c>
      <c r="C123" s="920" t="s">
        <v>1570</v>
      </c>
      <c r="D123" s="1679" t="s">
        <v>1546</v>
      </c>
      <c r="E123" s="1680"/>
      <c r="F123" s="1685" t="s">
        <v>1542</v>
      </c>
      <c r="G123" s="1690"/>
      <c r="H123" s="1046"/>
      <c r="I123" s="868">
        <v>8169</v>
      </c>
      <c r="J123" s="868">
        <v>66104</v>
      </c>
      <c r="K123" s="868">
        <v>4560</v>
      </c>
      <c r="L123" s="868">
        <v>0</v>
      </c>
      <c r="M123" s="868">
        <v>0</v>
      </c>
      <c r="N123" s="868">
        <v>25000</v>
      </c>
      <c r="O123" s="1046"/>
      <c r="P123" s="1046"/>
      <c r="Q123" s="1046"/>
      <c r="R123" s="868">
        <v>2601</v>
      </c>
      <c r="S123" s="868">
        <v>11571</v>
      </c>
      <c r="T123" s="868">
        <v>8127</v>
      </c>
      <c r="U123" s="185">
        <f t="shared" si="1"/>
        <v>126132</v>
      </c>
      <c r="V123" s="205">
        <v>4</v>
      </c>
      <c r="W123" s="208">
        <v>29</v>
      </c>
    </row>
    <row r="124" spans="1:23" ht="20.100000000000001" customHeight="1">
      <c r="A124" s="205">
        <v>4</v>
      </c>
      <c r="B124" s="869">
        <v>30</v>
      </c>
      <c r="C124" s="920"/>
      <c r="D124" s="1681"/>
      <c r="E124" s="1682"/>
      <c r="F124" s="1685" t="s">
        <v>1543</v>
      </c>
      <c r="G124" s="1686"/>
      <c r="H124" s="1046"/>
      <c r="I124" s="868">
        <v>0</v>
      </c>
      <c r="J124" s="868">
        <v>0</v>
      </c>
      <c r="K124" s="868">
        <v>716</v>
      </c>
      <c r="L124" s="868">
        <v>0</v>
      </c>
      <c r="M124" s="868">
        <v>0</v>
      </c>
      <c r="N124" s="868">
        <v>0</v>
      </c>
      <c r="O124" s="1046"/>
      <c r="P124" s="1046"/>
      <c r="Q124" s="1046"/>
      <c r="R124" s="868">
        <v>17434</v>
      </c>
      <c r="S124" s="868">
        <v>31005</v>
      </c>
      <c r="T124" s="868">
        <v>0</v>
      </c>
      <c r="U124" s="185">
        <f t="shared" si="1"/>
        <v>49155</v>
      </c>
      <c r="V124" s="205">
        <v>4</v>
      </c>
      <c r="W124" s="208">
        <v>30</v>
      </c>
    </row>
    <row r="125" spans="1:23" ht="20.100000000000001" customHeight="1">
      <c r="A125" s="205">
        <v>4</v>
      </c>
      <c r="B125" s="869">
        <v>31</v>
      </c>
      <c r="C125" s="920" t="s">
        <v>1571</v>
      </c>
      <c r="D125" s="1683"/>
      <c r="E125" s="1684"/>
      <c r="F125" s="1685" t="s">
        <v>1544</v>
      </c>
      <c r="G125" s="1686"/>
      <c r="H125" s="1046"/>
      <c r="I125" s="868">
        <v>160200</v>
      </c>
      <c r="J125" s="868">
        <v>56405</v>
      </c>
      <c r="K125" s="868">
        <v>10031</v>
      </c>
      <c r="L125" s="868">
        <v>21106</v>
      </c>
      <c r="M125" s="868">
        <v>0</v>
      </c>
      <c r="N125" s="868">
        <v>0</v>
      </c>
      <c r="O125" s="1046"/>
      <c r="P125" s="1046"/>
      <c r="Q125" s="1046"/>
      <c r="R125" s="868">
        <v>257</v>
      </c>
      <c r="S125" s="868">
        <v>2830</v>
      </c>
      <c r="T125" s="868">
        <v>0</v>
      </c>
      <c r="U125" s="185">
        <f t="shared" si="1"/>
        <v>250829</v>
      </c>
      <c r="V125" s="205">
        <v>4</v>
      </c>
      <c r="W125" s="208">
        <v>31</v>
      </c>
    </row>
    <row r="126" spans="1:23" ht="20.100000000000001" customHeight="1">
      <c r="A126" s="205">
        <v>4</v>
      </c>
      <c r="B126" s="869">
        <v>32</v>
      </c>
      <c r="C126" s="920"/>
      <c r="D126" s="1707" t="s">
        <v>1566</v>
      </c>
      <c r="E126" s="1687" t="s">
        <v>1720</v>
      </c>
      <c r="F126" s="1685" t="s">
        <v>1542</v>
      </c>
      <c r="G126" s="1690"/>
      <c r="H126" s="1046"/>
      <c r="I126" s="868">
        <v>1317</v>
      </c>
      <c r="J126" s="868">
        <v>548</v>
      </c>
      <c r="K126" s="868">
        <v>378</v>
      </c>
      <c r="L126" s="868">
        <v>0</v>
      </c>
      <c r="M126" s="868">
        <v>0</v>
      </c>
      <c r="N126" s="868">
        <v>1600</v>
      </c>
      <c r="O126" s="1046"/>
      <c r="P126" s="1046"/>
      <c r="Q126" s="1046"/>
      <c r="R126" s="868">
        <v>226</v>
      </c>
      <c r="S126" s="868">
        <v>86</v>
      </c>
      <c r="T126" s="868">
        <v>251</v>
      </c>
      <c r="U126" s="185">
        <f t="shared" si="1"/>
        <v>4406</v>
      </c>
      <c r="V126" s="205">
        <v>4</v>
      </c>
      <c r="W126" s="208">
        <v>32</v>
      </c>
    </row>
    <row r="127" spans="1:23" ht="20.100000000000001" customHeight="1">
      <c r="A127" s="205">
        <v>4</v>
      </c>
      <c r="B127" s="869">
        <v>33</v>
      </c>
      <c r="C127" s="920" t="s">
        <v>1547</v>
      </c>
      <c r="D127" s="1708"/>
      <c r="E127" s="1688"/>
      <c r="F127" s="1685" t="s">
        <v>1543</v>
      </c>
      <c r="G127" s="1686"/>
      <c r="H127" s="1046"/>
      <c r="I127" s="868">
        <v>0</v>
      </c>
      <c r="J127" s="868">
        <v>0</v>
      </c>
      <c r="K127" s="868">
        <v>0</v>
      </c>
      <c r="L127" s="868">
        <v>0</v>
      </c>
      <c r="M127" s="868">
        <v>0</v>
      </c>
      <c r="N127" s="868">
        <v>0</v>
      </c>
      <c r="O127" s="1046"/>
      <c r="P127" s="1046"/>
      <c r="Q127" s="1046"/>
      <c r="R127" s="868">
        <v>387</v>
      </c>
      <c r="S127" s="868">
        <v>212</v>
      </c>
      <c r="T127" s="868">
        <v>0</v>
      </c>
      <c r="U127" s="185">
        <f t="shared" si="1"/>
        <v>599</v>
      </c>
      <c r="V127" s="205">
        <v>4</v>
      </c>
      <c r="W127" s="208">
        <v>33</v>
      </c>
    </row>
    <row r="128" spans="1:23" ht="20.100000000000001" customHeight="1">
      <c r="A128" s="205">
        <v>4</v>
      </c>
      <c r="B128" s="869">
        <v>34</v>
      </c>
      <c r="C128" s="920"/>
      <c r="D128" s="1708"/>
      <c r="E128" s="1689"/>
      <c r="F128" s="1685" t="s">
        <v>1544</v>
      </c>
      <c r="G128" s="1686"/>
      <c r="H128" s="1046"/>
      <c r="I128" s="868">
        <v>4692</v>
      </c>
      <c r="J128" s="868">
        <v>1845</v>
      </c>
      <c r="K128" s="868">
        <v>60</v>
      </c>
      <c r="L128" s="868">
        <v>62</v>
      </c>
      <c r="M128" s="868">
        <v>0</v>
      </c>
      <c r="N128" s="868">
        <v>47</v>
      </c>
      <c r="O128" s="1046"/>
      <c r="P128" s="1046"/>
      <c r="Q128" s="1046"/>
      <c r="R128" s="868">
        <v>16</v>
      </c>
      <c r="S128" s="868">
        <v>105</v>
      </c>
      <c r="T128" s="868">
        <v>0</v>
      </c>
      <c r="U128" s="185">
        <f t="shared" si="1"/>
        <v>6827</v>
      </c>
      <c r="V128" s="205">
        <v>4</v>
      </c>
      <c r="W128" s="208">
        <v>34</v>
      </c>
    </row>
    <row r="129" spans="1:23" ht="20.100000000000001" customHeight="1">
      <c r="A129" s="205">
        <v>4</v>
      </c>
      <c r="B129" s="869">
        <v>35</v>
      </c>
      <c r="C129" s="920" t="s">
        <v>1548</v>
      </c>
      <c r="D129" s="1708"/>
      <c r="E129" s="1691" t="s">
        <v>1550</v>
      </c>
      <c r="F129" s="1685" t="s">
        <v>1542</v>
      </c>
      <c r="G129" s="1690"/>
      <c r="H129" s="1046"/>
      <c r="I129" s="868">
        <v>299</v>
      </c>
      <c r="J129" s="868">
        <v>6379</v>
      </c>
      <c r="K129" s="868">
        <v>0</v>
      </c>
      <c r="L129" s="868">
        <v>0</v>
      </c>
      <c r="M129" s="868">
        <v>0</v>
      </c>
      <c r="N129" s="868">
        <v>1888</v>
      </c>
      <c r="O129" s="1046"/>
      <c r="P129" s="1046"/>
      <c r="Q129" s="1046"/>
      <c r="R129" s="868">
        <v>0</v>
      </c>
      <c r="S129" s="868">
        <v>283</v>
      </c>
      <c r="T129" s="868">
        <v>0</v>
      </c>
      <c r="U129" s="185">
        <f t="shared" si="1"/>
        <v>8849</v>
      </c>
      <c r="V129" s="205">
        <v>4</v>
      </c>
      <c r="W129" s="208">
        <v>35</v>
      </c>
    </row>
    <row r="130" spans="1:23" ht="20.100000000000001" customHeight="1">
      <c r="A130" s="205">
        <v>4</v>
      </c>
      <c r="B130" s="869">
        <v>36</v>
      </c>
      <c r="C130" s="920"/>
      <c r="D130" s="1708"/>
      <c r="E130" s="1692"/>
      <c r="F130" s="1685" t="s">
        <v>1543</v>
      </c>
      <c r="G130" s="1686"/>
      <c r="H130" s="1046"/>
      <c r="I130" s="868">
        <v>0</v>
      </c>
      <c r="J130" s="868">
        <v>0</v>
      </c>
      <c r="K130" s="868">
        <v>6</v>
      </c>
      <c r="L130" s="868">
        <v>0</v>
      </c>
      <c r="M130" s="868">
        <v>0</v>
      </c>
      <c r="N130" s="868">
        <v>0</v>
      </c>
      <c r="O130" s="1046"/>
      <c r="P130" s="1046"/>
      <c r="Q130" s="1046"/>
      <c r="R130" s="868">
        <v>0</v>
      </c>
      <c r="S130" s="868">
        <v>3323</v>
      </c>
      <c r="T130" s="868">
        <v>0</v>
      </c>
      <c r="U130" s="185">
        <f t="shared" si="1"/>
        <v>3329</v>
      </c>
      <c r="V130" s="205">
        <v>4</v>
      </c>
      <c r="W130" s="208">
        <v>36</v>
      </c>
    </row>
    <row r="131" spans="1:23" ht="20.100000000000001" customHeight="1">
      <c r="A131" s="205">
        <v>4</v>
      </c>
      <c r="B131" s="869">
        <v>37</v>
      </c>
      <c r="C131" s="920" t="s">
        <v>1549</v>
      </c>
      <c r="D131" s="1708"/>
      <c r="E131" s="1693"/>
      <c r="F131" s="1685" t="s">
        <v>1544</v>
      </c>
      <c r="G131" s="1686"/>
      <c r="H131" s="1046"/>
      <c r="I131" s="868">
        <v>8581</v>
      </c>
      <c r="J131" s="868">
        <v>4601</v>
      </c>
      <c r="K131" s="868">
        <v>0</v>
      </c>
      <c r="L131" s="868">
        <v>60</v>
      </c>
      <c r="M131" s="868">
        <v>0</v>
      </c>
      <c r="N131" s="868">
        <v>203</v>
      </c>
      <c r="O131" s="1046"/>
      <c r="P131" s="1046"/>
      <c r="Q131" s="1046"/>
      <c r="R131" s="868">
        <v>0</v>
      </c>
      <c r="S131" s="868">
        <v>0</v>
      </c>
      <c r="T131" s="868">
        <v>0</v>
      </c>
      <c r="U131" s="185">
        <f t="shared" si="1"/>
        <v>13445</v>
      </c>
      <c r="V131" s="205">
        <v>4</v>
      </c>
      <c r="W131" s="208">
        <v>37</v>
      </c>
    </row>
    <row r="132" spans="1:23" ht="20.100000000000001" customHeight="1">
      <c r="A132" s="205">
        <v>4</v>
      </c>
      <c r="B132" s="869">
        <v>38</v>
      </c>
      <c r="C132" s="920"/>
      <c r="D132" s="1708"/>
      <c r="E132" s="1691" t="s">
        <v>1551</v>
      </c>
      <c r="F132" s="1685" t="s">
        <v>1542</v>
      </c>
      <c r="G132" s="1690"/>
      <c r="H132" s="1046"/>
      <c r="I132" s="868">
        <v>1868</v>
      </c>
      <c r="J132" s="868">
        <v>15127</v>
      </c>
      <c r="K132" s="868">
        <v>1703</v>
      </c>
      <c r="L132" s="868">
        <v>0</v>
      </c>
      <c r="M132" s="868">
        <v>0</v>
      </c>
      <c r="N132" s="868">
        <v>8853</v>
      </c>
      <c r="O132" s="1046"/>
      <c r="P132" s="1046"/>
      <c r="Q132" s="1046"/>
      <c r="R132" s="868">
        <v>908</v>
      </c>
      <c r="S132" s="868">
        <v>3256</v>
      </c>
      <c r="T132" s="868">
        <v>3017</v>
      </c>
      <c r="U132" s="185">
        <f t="shared" si="1"/>
        <v>34732</v>
      </c>
      <c r="V132" s="205">
        <v>4</v>
      </c>
      <c r="W132" s="208">
        <v>38</v>
      </c>
    </row>
    <row r="133" spans="1:23" ht="20.100000000000001" customHeight="1">
      <c r="A133" s="205">
        <v>4</v>
      </c>
      <c r="B133" s="869">
        <v>39</v>
      </c>
      <c r="C133" s="920"/>
      <c r="D133" s="1708"/>
      <c r="E133" s="1692"/>
      <c r="F133" s="1685" t="s">
        <v>1543</v>
      </c>
      <c r="G133" s="1686"/>
      <c r="H133" s="1046"/>
      <c r="I133" s="868">
        <v>0</v>
      </c>
      <c r="J133" s="868">
        <v>0</v>
      </c>
      <c r="K133" s="868">
        <v>0</v>
      </c>
      <c r="L133" s="868">
        <v>0</v>
      </c>
      <c r="M133" s="868">
        <v>0</v>
      </c>
      <c r="N133" s="868">
        <v>0</v>
      </c>
      <c r="O133" s="1046"/>
      <c r="P133" s="1046"/>
      <c r="Q133" s="1046"/>
      <c r="R133" s="868">
        <v>3308</v>
      </c>
      <c r="S133" s="868">
        <v>6206</v>
      </c>
      <c r="T133" s="868">
        <v>0</v>
      </c>
      <c r="U133" s="185">
        <f t="shared" si="1"/>
        <v>9514</v>
      </c>
      <c r="V133" s="205">
        <v>4</v>
      </c>
      <c r="W133" s="208">
        <v>39</v>
      </c>
    </row>
    <row r="134" spans="1:23" ht="20.100000000000001" customHeight="1">
      <c r="A134" s="205">
        <v>4</v>
      </c>
      <c r="B134" s="869">
        <v>40</v>
      </c>
      <c r="C134" s="920"/>
      <c r="D134" s="1708"/>
      <c r="E134" s="1693"/>
      <c r="F134" s="1685" t="s">
        <v>1544</v>
      </c>
      <c r="G134" s="1686"/>
      <c r="H134" s="1046"/>
      <c r="I134" s="868">
        <v>33385</v>
      </c>
      <c r="J134" s="868">
        <v>10137</v>
      </c>
      <c r="K134" s="868">
        <v>1766</v>
      </c>
      <c r="L134" s="868">
        <v>3659</v>
      </c>
      <c r="M134" s="868">
        <v>6569</v>
      </c>
      <c r="N134" s="868">
        <v>2371</v>
      </c>
      <c r="O134" s="1046"/>
      <c r="P134" s="1046"/>
      <c r="Q134" s="1046"/>
      <c r="R134" s="868">
        <v>0</v>
      </c>
      <c r="S134" s="868">
        <v>434</v>
      </c>
      <c r="T134" s="868">
        <v>10339</v>
      </c>
      <c r="U134" s="185">
        <f t="shared" si="1"/>
        <v>68660</v>
      </c>
      <c r="V134" s="205">
        <v>4</v>
      </c>
      <c r="W134" s="208">
        <v>40</v>
      </c>
    </row>
    <row r="135" spans="1:23" ht="20.100000000000001" customHeight="1">
      <c r="A135" s="205">
        <v>4</v>
      </c>
      <c r="B135" s="869">
        <v>41</v>
      </c>
      <c r="C135" s="920"/>
      <c r="D135" s="1708"/>
      <c r="E135" s="1710" t="s">
        <v>1552</v>
      </c>
      <c r="F135" s="1685" t="s">
        <v>1542</v>
      </c>
      <c r="G135" s="1690"/>
      <c r="H135" s="1046"/>
      <c r="I135" s="868">
        <v>488</v>
      </c>
      <c r="J135" s="868">
        <v>4278</v>
      </c>
      <c r="K135" s="868">
        <v>139</v>
      </c>
      <c r="L135" s="868">
        <v>0</v>
      </c>
      <c r="M135" s="868">
        <v>0</v>
      </c>
      <c r="N135" s="868">
        <v>2588</v>
      </c>
      <c r="O135" s="1046"/>
      <c r="P135" s="1046"/>
      <c r="Q135" s="1046"/>
      <c r="R135" s="868">
        <v>51</v>
      </c>
      <c r="S135" s="868">
        <v>454</v>
      </c>
      <c r="T135" s="868">
        <v>194</v>
      </c>
      <c r="U135" s="185">
        <f t="shared" ref="U135:U160" si="2">SUM(H135:T135)</f>
        <v>8192</v>
      </c>
      <c r="V135" s="205">
        <v>4</v>
      </c>
      <c r="W135" s="208">
        <v>41</v>
      </c>
    </row>
    <row r="136" spans="1:23" ht="20.100000000000001" customHeight="1">
      <c r="A136" s="205">
        <v>4</v>
      </c>
      <c r="B136" s="869">
        <v>42</v>
      </c>
      <c r="C136" s="920"/>
      <c r="D136" s="1708"/>
      <c r="E136" s="1711"/>
      <c r="F136" s="1685" t="s">
        <v>1543</v>
      </c>
      <c r="G136" s="1686"/>
      <c r="H136" s="1046"/>
      <c r="I136" s="868">
        <v>0</v>
      </c>
      <c r="J136" s="868">
        <v>0</v>
      </c>
      <c r="K136" s="868">
        <v>23</v>
      </c>
      <c r="L136" s="868">
        <v>0</v>
      </c>
      <c r="M136" s="868">
        <v>0</v>
      </c>
      <c r="N136" s="868">
        <v>0</v>
      </c>
      <c r="O136" s="1046"/>
      <c r="P136" s="1046"/>
      <c r="Q136" s="1046"/>
      <c r="R136" s="868">
        <v>760</v>
      </c>
      <c r="S136" s="868">
        <v>845</v>
      </c>
      <c r="T136" s="868">
        <v>0</v>
      </c>
      <c r="U136" s="185">
        <f t="shared" si="2"/>
        <v>1628</v>
      </c>
      <c r="V136" s="205">
        <v>4</v>
      </c>
      <c r="W136" s="208">
        <v>42</v>
      </c>
    </row>
    <row r="137" spans="1:23" ht="20.100000000000001" customHeight="1">
      <c r="A137" s="205">
        <v>4</v>
      </c>
      <c r="B137" s="869">
        <v>43</v>
      </c>
      <c r="C137" s="919"/>
      <c r="D137" s="1709"/>
      <c r="E137" s="1712"/>
      <c r="F137" s="1685" t="s">
        <v>1544</v>
      </c>
      <c r="G137" s="1686"/>
      <c r="H137" s="1046"/>
      <c r="I137" s="868">
        <v>5748</v>
      </c>
      <c r="J137" s="868">
        <v>2236</v>
      </c>
      <c r="K137" s="868">
        <v>479</v>
      </c>
      <c r="L137" s="868">
        <v>694</v>
      </c>
      <c r="M137" s="868">
        <v>0</v>
      </c>
      <c r="N137" s="868">
        <v>59</v>
      </c>
      <c r="O137" s="1046"/>
      <c r="P137" s="1046"/>
      <c r="Q137" s="1046"/>
      <c r="R137" s="868">
        <v>26</v>
      </c>
      <c r="S137" s="868">
        <v>14</v>
      </c>
      <c r="T137" s="868">
        <v>0</v>
      </c>
      <c r="U137" s="185">
        <f t="shared" si="2"/>
        <v>9256</v>
      </c>
      <c r="V137" s="205">
        <v>4</v>
      </c>
      <c r="W137" s="208">
        <v>43</v>
      </c>
    </row>
    <row r="138" spans="1:23" ht="20.100000000000001" customHeight="1">
      <c r="A138" s="205">
        <v>4</v>
      </c>
      <c r="B138" s="869">
        <v>44</v>
      </c>
      <c r="C138" s="921"/>
      <c r="D138" s="1713" t="s">
        <v>1553</v>
      </c>
      <c r="E138" s="1714"/>
      <c r="F138" s="1685" t="s">
        <v>1544</v>
      </c>
      <c r="G138" s="1686"/>
      <c r="H138" s="1046"/>
      <c r="I138" s="868">
        <v>0</v>
      </c>
      <c r="J138" s="868">
        <v>0</v>
      </c>
      <c r="K138" s="868">
        <v>0</v>
      </c>
      <c r="L138" s="868">
        <v>0</v>
      </c>
      <c r="M138" s="868">
        <v>35063</v>
      </c>
      <c r="N138" s="868">
        <v>12387</v>
      </c>
      <c r="O138" s="1046"/>
      <c r="P138" s="1046"/>
      <c r="Q138" s="1046"/>
      <c r="R138" s="868">
        <v>0</v>
      </c>
      <c r="S138" s="868">
        <v>0</v>
      </c>
      <c r="T138" s="868">
        <v>64171</v>
      </c>
      <c r="U138" s="185">
        <f t="shared" si="2"/>
        <v>111621</v>
      </c>
      <c r="V138" s="205">
        <v>4</v>
      </c>
      <c r="W138" s="208">
        <v>44</v>
      </c>
    </row>
    <row r="139" spans="1:23" ht="20.100000000000001" customHeight="1">
      <c r="A139" s="205">
        <v>4</v>
      </c>
      <c r="B139" s="869">
        <v>45</v>
      </c>
      <c r="C139" s="922" t="s">
        <v>1659</v>
      </c>
      <c r="D139" s="1695" t="s">
        <v>1541</v>
      </c>
      <c r="E139" s="1696"/>
      <c r="F139" s="1685" t="s">
        <v>1542</v>
      </c>
      <c r="G139" s="1690"/>
      <c r="H139" s="1046"/>
      <c r="I139" s="868">
        <v>3238</v>
      </c>
      <c r="J139" s="868">
        <v>1908</v>
      </c>
      <c r="K139" s="868">
        <v>6135</v>
      </c>
      <c r="L139" s="868">
        <v>873</v>
      </c>
      <c r="M139" s="868">
        <v>1561</v>
      </c>
      <c r="N139" s="868">
        <v>810</v>
      </c>
      <c r="O139" s="1046"/>
      <c r="P139" s="1046"/>
      <c r="Q139" s="1046"/>
      <c r="R139" s="868">
        <v>601</v>
      </c>
      <c r="S139" s="868">
        <v>2611</v>
      </c>
      <c r="T139" s="868">
        <v>1248</v>
      </c>
      <c r="U139" s="185">
        <f t="shared" si="2"/>
        <v>18985</v>
      </c>
      <c r="V139" s="205">
        <v>4</v>
      </c>
      <c r="W139" s="208">
        <v>45</v>
      </c>
    </row>
    <row r="140" spans="1:23" ht="20.100000000000001" customHeight="1">
      <c r="A140" s="205">
        <v>4</v>
      </c>
      <c r="B140" s="869">
        <v>46</v>
      </c>
      <c r="C140" s="919"/>
      <c r="D140" s="1697"/>
      <c r="E140" s="1698"/>
      <c r="F140" s="1685" t="s">
        <v>1543</v>
      </c>
      <c r="G140" s="1686"/>
      <c r="H140" s="1046"/>
      <c r="I140" s="868">
        <v>84</v>
      </c>
      <c r="J140" s="868">
        <v>0</v>
      </c>
      <c r="K140" s="868">
        <v>869</v>
      </c>
      <c r="L140" s="868">
        <v>74</v>
      </c>
      <c r="M140" s="868">
        <v>60</v>
      </c>
      <c r="N140" s="868">
        <v>0</v>
      </c>
      <c r="O140" s="1046"/>
      <c r="P140" s="1046"/>
      <c r="Q140" s="1046"/>
      <c r="R140" s="868">
        <v>268</v>
      </c>
      <c r="S140" s="868">
        <v>776</v>
      </c>
      <c r="T140" s="868">
        <v>72</v>
      </c>
      <c r="U140" s="185">
        <f t="shared" si="2"/>
        <v>2203</v>
      </c>
      <c r="V140" s="205">
        <v>4</v>
      </c>
      <c r="W140" s="208">
        <v>46</v>
      </c>
    </row>
    <row r="141" spans="1:23" ht="20.100000000000001" customHeight="1">
      <c r="A141" s="205">
        <v>4</v>
      </c>
      <c r="B141" s="869">
        <v>47</v>
      </c>
      <c r="C141" s="920"/>
      <c r="D141" s="1699"/>
      <c r="E141" s="1700"/>
      <c r="F141" s="1685" t="s">
        <v>1544</v>
      </c>
      <c r="G141" s="1686"/>
      <c r="H141" s="1046"/>
      <c r="I141" s="868">
        <v>2282</v>
      </c>
      <c r="J141" s="868">
        <v>839</v>
      </c>
      <c r="K141" s="868">
        <v>759</v>
      </c>
      <c r="L141" s="868">
        <v>349</v>
      </c>
      <c r="M141" s="868">
        <v>531</v>
      </c>
      <c r="N141" s="868">
        <v>257</v>
      </c>
      <c r="O141" s="1046"/>
      <c r="P141" s="1046"/>
      <c r="Q141" s="1046"/>
      <c r="R141" s="868">
        <v>43</v>
      </c>
      <c r="S141" s="868">
        <v>145</v>
      </c>
      <c r="T141" s="868">
        <v>528</v>
      </c>
      <c r="U141" s="185">
        <f t="shared" si="2"/>
        <v>5733</v>
      </c>
      <c r="V141" s="205">
        <v>4</v>
      </c>
      <c r="W141" s="208">
        <v>47</v>
      </c>
    </row>
    <row r="142" spans="1:23" ht="20.100000000000001" customHeight="1">
      <c r="A142" s="205">
        <v>4</v>
      </c>
      <c r="B142" s="869">
        <v>48</v>
      </c>
      <c r="C142" s="919"/>
      <c r="D142" s="1695" t="s">
        <v>1545</v>
      </c>
      <c r="E142" s="1696"/>
      <c r="F142" s="1685" t="s">
        <v>1542</v>
      </c>
      <c r="G142" s="1690"/>
      <c r="H142" s="1046"/>
      <c r="I142" s="868">
        <v>268</v>
      </c>
      <c r="J142" s="868">
        <v>159</v>
      </c>
      <c r="K142" s="868">
        <v>514</v>
      </c>
      <c r="L142" s="868">
        <v>73</v>
      </c>
      <c r="M142" s="868">
        <v>129</v>
      </c>
      <c r="N142" s="868">
        <v>66</v>
      </c>
      <c r="O142" s="1046"/>
      <c r="P142" s="1046"/>
      <c r="Q142" s="1046"/>
      <c r="R142" s="868">
        <v>51</v>
      </c>
      <c r="S142" s="868">
        <v>216</v>
      </c>
      <c r="T142" s="868">
        <v>104</v>
      </c>
      <c r="U142" s="185">
        <f t="shared" si="2"/>
        <v>1580</v>
      </c>
      <c r="V142" s="205">
        <v>4</v>
      </c>
      <c r="W142" s="208">
        <v>48</v>
      </c>
    </row>
    <row r="143" spans="1:23" ht="20.100000000000001" customHeight="1">
      <c r="A143" s="205">
        <v>4</v>
      </c>
      <c r="B143" s="869">
        <v>49</v>
      </c>
      <c r="C143" s="920"/>
      <c r="D143" s="1697"/>
      <c r="E143" s="1698"/>
      <c r="F143" s="1685" t="s">
        <v>1543</v>
      </c>
      <c r="G143" s="1686"/>
      <c r="H143" s="1046"/>
      <c r="I143" s="868">
        <v>7</v>
      </c>
      <c r="J143" s="868">
        <v>0</v>
      </c>
      <c r="K143" s="868">
        <v>69</v>
      </c>
      <c r="L143" s="868">
        <v>7</v>
      </c>
      <c r="M143" s="868">
        <v>5</v>
      </c>
      <c r="N143" s="868">
        <v>0</v>
      </c>
      <c r="O143" s="1046"/>
      <c r="P143" s="1046"/>
      <c r="Q143" s="1046"/>
      <c r="R143" s="868">
        <v>22</v>
      </c>
      <c r="S143" s="868">
        <v>65</v>
      </c>
      <c r="T143" s="868">
        <v>6</v>
      </c>
      <c r="U143" s="185">
        <f t="shared" si="2"/>
        <v>181</v>
      </c>
      <c r="V143" s="205">
        <v>4</v>
      </c>
      <c r="W143" s="208">
        <v>49</v>
      </c>
    </row>
    <row r="144" spans="1:23" ht="20.100000000000001" customHeight="1">
      <c r="A144" s="205">
        <v>4</v>
      </c>
      <c r="B144" s="869">
        <v>50</v>
      </c>
      <c r="C144" s="919"/>
      <c r="D144" s="1699"/>
      <c r="E144" s="1700"/>
      <c r="F144" s="1685" t="s">
        <v>1544</v>
      </c>
      <c r="G144" s="1686"/>
      <c r="H144" s="1046"/>
      <c r="I144" s="868">
        <v>195</v>
      </c>
      <c r="J144" s="868">
        <v>70</v>
      </c>
      <c r="K144" s="868">
        <v>69</v>
      </c>
      <c r="L144" s="868">
        <v>33</v>
      </c>
      <c r="M144" s="868">
        <v>42</v>
      </c>
      <c r="N144" s="868">
        <v>21</v>
      </c>
      <c r="O144" s="1046"/>
      <c r="P144" s="1046"/>
      <c r="Q144" s="1046"/>
      <c r="R144" s="868">
        <v>3</v>
      </c>
      <c r="S144" s="868">
        <v>13</v>
      </c>
      <c r="T144" s="868">
        <v>46</v>
      </c>
      <c r="U144" s="185">
        <f t="shared" si="2"/>
        <v>492</v>
      </c>
      <c r="V144" s="205">
        <v>4</v>
      </c>
      <c r="W144" s="208">
        <v>50</v>
      </c>
    </row>
    <row r="145" spans="1:23" ht="20.100000000000001" customHeight="1">
      <c r="A145" s="205">
        <v>4</v>
      </c>
      <c r="B145" s="869">
        <v>51</v>
      </c>
      <c r="C145" s="920" t="s">
        <v>1648</v>
      </c>
      <c r="D145" s="1679" t="s">
        <v>1546</v>
      </c>
      <c r="E145" s="1680"/>
      <c r="F145" s="1685" t="s">
        <v>1542</v>
      </c>
      <c r="G145" s="1690"/>
      <c r="H145" s="1046"/>
      <c r="I145" s="868">
        <v>1020270</v>
      </c>
      <c r="J145" s="868">
        <v>578010</v>
      </c>
      <c r="K145" s="868">
        <v>2067803</v>
      </c>
      <c r="L145" s="868">
        <v>321303</v>
      </c>
      <c r="M145" s="868">
        <v>509331</v>
      </c>
      <c r="N145" s="868">
        <v>252750</v>
      </c>
      <c r="O145" s="1046"/>
      <c r="P145" s="1046"/>
      <c r="Q145" s="1046"/>
      <c r="R145" s="868">
        <v>202974</v>
      </c>
      <c r="S145" s="868">
        <v>836916</v>
      </c>
      <c r="T145" s="868">
        <v>402997</v>
      </c>
      <c r="U145" s="185">
        <f t="shared" si="2"/>
        <v>6192354</v>
      </c>
      <c r="V145" s="205">
        <v>4</v>
      </c>
      <c r="W145" s="208">
        <v>51</v>
      </c>
    </row>
    <row r="146" spans="1:23" ht="20.100000000000001" customHeight="1">
      <c r="A146" s="205">
        <v>4</v>
      </c>
      <c r="B146" s="869">
        <v>52</v>
      </c>
      <c r="C146" s="920"/>
      <c r="D146" s="1681"/>
      <c r="E146" s="1682"/>
      <c r="F146" s="1685" t="s">
        <v>1543</v>
      </c>
      <c r="G146" s="1686"/>
      <c r="H146" s="1046"/>
      <c r="I146" s="868">
        <v>24480</v>
      </c>
      <c r="J146" s="868">
        <v>0</v>
      </c>
      <c r="K146" s="868">
        <v>192935</v>
      </c>
      <c r="L146" s="868">
        <v>16520</v>
      </c>
      <c r="M146" s="868">
        <v>13882</v>
      </c>
      <c r="N146" s="868">
        <v>0</v>
      </c>
      <c r="O146" s="1046"/>
      <c r="P146" s="1046"/>
      <c r="Q146" s="1046"/>
      <c r="R146" s="868">
        <v>46263</v>
      </c>
      <c r="S146" s="868">
        <v>141039</v>
      </c>
      <c r="T146" s="868">
        <v>17464</v>
      </c>
      <c r="U146" s="185">
        <f t="shared" si="2"/>
        <v>452583</v>
      </c>
      <c r="V146" s="205">
        <v>4</v>
      </c>
      <c r="W146" s="208">
        <v>52</v>
      </c>
    </row>
    <row r="147" spans="1:23" ht="20.100000000000001" customHeight="1">
      <c r="A147" s="205">
        <v>4</v>
      </c>
      <c r="B147" s="869">
        <v>53</v>
      </c>
      <c r="C147" s="920"/>
      <c r="D147" s="1683"/>
      <c r="E147" s="1684"/>
      <c r="F147" s="1685" t="s">
        <v>1544</v>
      </c>
      <c r="G147" s="1686"/>
      <c r="H147" s="1046"/>
      <c r="I147" s="868">
        <v>359713</v>
      </c>
      <c r="J147" s="868">
        <v>116034</v>
      </c>
      <c r="K147" s="868">
        <v>114363</v>
      </c>
      <c r="L147" s="868">
        <v>69519</v>
      </c>
      <c r="M147" s="868">
        <v>0</v>
      </c>
      <c r="N147" s="868">
        <v>0</v>
      </c>
      <c r="O147" s="1046"/>
      <c r="P147" s="1046"/>
      <c r="Q147" s="1046"/>
      <c r="R147" s="868">
        <v>5642</v>
      </c>
      <c r="S147" s="868">
        <v>16054</v>
      </c>
      <c r="T147" s="868">
        <v>0</v>
      </c>
      <c r="U147" s="185">
        <f t="shared" si="2"/>
        <v>681325</v>
      </c>
      <c r="V147" s="205">
        <v>4</v>
      </c>
      <c r="W147" s="208">
        <v>53</v>
      </c>
    </row>
    <row r="148" spans="1:23" ht="20.100000000000001" customHeight="1">
      <c r="A148" s="205">
        <v>4</v>
      </c>
      <c r="B148" s="869">
        <v>54</v>
      </c>
      <c r="C148" s="920"/>
      <c r="D148" s="1707" t="s">
        <v>1566</v>
      </c>
      <c r="E148" s="1687" t="s">
        <v>1720</v>
      </c>
      <c r="F148" s="1685" t="s">
        <v>1542</v>
      </c>
      <c r="G148" s="1690"/>
      <c r="H148" s="1046"/>
      <c r="I148" s="868">
        <v>67290</v>
      </c>
      <c r="J148" s="868">
        <v>27427</v>
      </c>
      <c r="K148" s="868">
        <v>270185</v>
      </c>
      <c r="L148" s="868">
        <v>16970</v>
      </c>
      <c r="M148" s="868">
        <v>42658</v>
      </c>
      <c r="N148" s="868">
        <v>9758</v>
      </c>
      <c r="O148" s="1046"/>
      <c r="P148" s="1046"/>
      <c r="Q148" s="1046"/>
      <c r="R148" s="868">
        <v>4751</v>
      </c>
      <c r="S148" s="868">
        <v>19731</v>
      </c>
      <c r="T148" s="868">
        <v>43896</v>
      </c>
      <c r="U148" s="185">
        <f t="shared" si="2"/>
        <v>502666</v>
      </c>
      <c r="V148" s="205">
        <v>4</v>
      </c>
      <c r="W148" s="208">
        <v>54</v>
      </c>
    </row>
    <row r="149" spans="1:23" ht="20.100000000000001" customHeight="1">
      <c r="A149" s="205">
        <v>4</v>
      </c>
      <c r="B149" s="869">
        <v>55</v>
      </c>
      <c r="C149" s="920" t="s">
        <v>1548</v>
      </c>
      <c r="D149" s="1708"/>
      <c r="E149" s="1688"/>
      <c r="F149" s="1685" t="s">
        <v>1543</v>
      </c>
      <c r="G149" s="1686"/>
      <c r="H149" s="1046"/>
      <c r="I149" s="868">
        <v>7631</v>
      </c>
      <c r="J149" s="868">
        <v>0</v>
      </c>
      <c r="K149" s="868">
        <v>5185</v>
      </c>
      <c r="L149" s="868">
        <v>542</v>
      </c>
      <c r="M149" s="868">
        <v>1457</v>
      </c>
      <c r="N149" s="868">
        <v>0</v>
      </c>
      <c r="O149" s="1046"/>
      <c r="P149" s="1046"/>
      <c r="Q149" s="1046"/>
      <c r="R149" s="868">
        <v>1194</v>
      </c>
      <c r="S149" s="868">
        <v>3508</v>
      </c>
      <c r="T149" s="868">
        <v>923</v>
      </c>
      <c r="U149" s="185">
        <f t="shared" si="2"/>
        <v>20440</v>
      </c>
      <c r="V149" s="205">
        <v>4</v>
      </c>
      <c r="W149" s="208">
        <v>55</v>
      </c>
    </row>
    <row r="150" spans="1:23" ht="20.100000000000001" customHeight="1">
      <c r="A150" s="205">
        <v>4</v>
      </c>
      <c r="B150" s="869">
        <v>56</v>
      </c>
      <c r="C150" s="920"/>
      <c r="D150" s="1708"/>
      <c r="E150" s="1689"/>
      <c r="F150" s="1685" t="s">
        <v>1544</v>
      </c>
      <c r="G150" s="1686"/>
      <c r="H150" s="1046"/>
      <c r="I150" s="868">
        <v>11226</v>
      </c>
      <c r="J150" s="868">
        <v>6232</v>
      </c>
      <c r="K150" s="868">
        <v>1895</v>
      </c>
      <c r="L150" s="868">
        <v>481</v>
      </c>
      <c r="M150" s="868">
        <v>0</v>
      </c>
      <c r="N150" s="868">
        <v>80</v>
      </c>
      <c r="O150" s="1046"/>
      <c r="P150" s="1046"/>
      <c r="Q150" s="1046"/>
      <c r="R150" s="868">
        <v>39</v>
      </c>
      <c r="S150" s="868">
        <v>472</v>
      </c>
      <c r="T150" s="868">
        <v>0</v>
      </c>
      <c r="U150" s="185">
        <f t="shared" si="2"/>
        <v>20425</v>
      </c>
      <c r="V150" s="205">
        <v>4</v>
      </c>
      <c r="W150" s="208">
        <v>56</v>
      </c>
    </row>
    <row r="151" spans="1:23" ht="20.100000000000001" customHeight="1">
      <c r="A151" s="205">
        <v>4</v>
      </c>
      <c r="B151" s="869">
        <v>57</v>
      </c>
      <c r="C151" s="920"/>
      <c r="D151" s="1708"/>
      <c r="E151" s="1691" t="s">
        <v>1550</v>
      </c>
      <c r="F151" s="1685" t="s">
        <v>1542</v>
      </c>
      <c r="G151" s="1690"/>
      <c r="H151" s="1046"/>
      <c r="I151" s="868">
        <v>278422</v>
      </c>
      <c r="J151" s="868">
        <v>109783</v>
      </c>
      <c r="K151" s="868">
        <v>443146</v>
      </c>
      <c r="L151" s="868">
        <v>56624</v>
      </c>
      <c r="M151" s="868">
        <v>156626</v>
      </c>
      <c r="N151" s="868">
        <v>29104</v>
      </c>
      <c r="O151" s="1046"/>
      <c r="P151" s="1046"/>
      <c r="Q151" s="1046"/>
      <c r="R151" s="868">
        <v>43100</v>
      </c>
      <c r="S151" s="868">
        <v>198314</v>
      </c>
      <c r="T151" s="868">
        <v>61160</v>
      </c>
      <c r="U151" s="185">
        <f t="shared" si="2"/>
        <v>1376279</v>
      </c>
      <c r="V151" s="205">
        <v>4</v>
      </c>
      <c r="W151" s="208">
        <v>57</v>
      </c>
    </row>
    <row r="152" spans="1:23" ht="20.100000000000001" customHeight="1">
      <c r="A152" s="205">
        <v>4</v>
      </c>
      <c r="B152" s="869">
        <v>58</v>
      </c>
      <c r="C152" s="920"/>
      <c r="D152" s="1708"/>
      <c r="E152" s="1692"/>
      <c r="F152" s="1685" t="s">
        <v>1543</v>
      </c>
      <c r="G152" s="1686"/>
      <c r="H152" s="1046"/>
      <c r="I152" s="868">
        <v>13446</v>
      </c>
      <c r="J152" s="868">
        <v>0</v>
      </c>
      <c r="K152" s="868">
        <v>65726</v>
      </c>
      <c r="L152" s="868">
        <v>2368</v>
      </c>
      <c r="M152" s="868">
        <v>841</v>
      </c>
      <c r="N152" s="868">
        <v>0</v>
      </c>
      <c r="O152" s="1046"/>
      <c r="P152" s="1046"/>
      <c r="Q152" s="1046"/>
      <c r="R152" s="868">
        <v>571</v>
      </c>
      <c r="S152" s="868">
        <v>24501</v>
      </c>
      <c r="T152" s="868">
        <v>13998</v>
      </c>
      <c r="U152" s="185">
        <f t="shared" si="2"/>
        <v>121451</v>
      </c>
      <c r="V152" s="205">
        <v>4</v>
      </c>
      <c r="W152" s="208">
        <v>58</v>
      </c>
    </row>
    <row r="153" spans="1:23" ht="20.100000000000001" customHeight="1">
      <c r="A153" s="205">
        <v>4</v>
      </c>
      <c r="B153" s="869">
        <v>59</v>
      </c>
      <c r="C153" s="920" t="s">
        <v>1549</v>
      </c>
      <c r="D153" s="1708"/>
      <c r="E153" s="1693"/>
      <c r="F153" s="1685" t="s">
        <v>1544</v>
      </c>
      <c r="G153" s="1686"/>
      <c r="H153" s="1046"/>
      <c r="I153" s="868">
        <v>10710</v>
      </c>
      <c r="J153" s="868">
        <v>5162</v>
      </c>
      <c r="K153" s="868">
        <v>6334</v>
      </c>
      <c r="L153" s="868">
        <v>2926</v>
      </c>
      <c r="M153" s="868">
        <v>0</v>
      </c>
      <c r="N153" s="868">
        <v>272</v>
      </c>
      <c r="O153" s="1046"/>
      <c r="P153" s="1046"/>
      <c r="Q153" s="1046"/>
      <c r="R153" s="868">
        <v>177</v>
      </c>
      <c r="S153" s="868">
        <v>3030</v>
      </c>
      <c r="T153" s="868">
        <v>0</v>
      </c>
      <c r="U153" s="185">
        <f t="shared" si="2"/>
        <v>28611</v>
      </c>
      <c r="V153" s="205">
        <v>4</v>
      </c>
      <c r="W153" s="208">
        <v>59</v>
      </c>
    </row>
    <row r="154" spans="1:23" ht="20.100000000000001" customHeight="1">
      <c r="A154" s="205">
        <v>4</v>
      </c>
      <c r="B154" s="869">
        <v>60</v>
      </c>
      <c r="C154" s="920"/>
      <c r="D154" s="1708"/>
      <c r="E154" s="1691" t="s">
        <v>1551</v>
      </c>
      <c r="F154" s="1685" t="s">
        <v>1542</v>
      </c>
      <c r="G154" s="1690"/>
      <c r="H154" s="1046"/>
      <c r="I154" s="868">
        <v>225707</v>
      </c>
      <c r="J154" s="868">
        <v>131638</v>
      </c>
      <c r="K154" s="868">
        <v>748297</v>
      </c>
      <c r="L154" s="868">
        <v>117882</v>
      </c>
      <c r="M154" s="868">
        <v>182566</v>
      </c>
      <c r="N154" s="868">
        <v>83367</v>
      </c>
      <c r="O154" s="1046"/>
      <c r="P154" s="1046"/>
      <c r="Q154" s="1046"/>
      <c r="R154" s="868">
        <v>76075</v>
      </c>
      <c r="S154" s="868">
        <v>297935</v>
      </c>
      <c r="T154" s="868">
        <v>147591</v>
      </c>
      <c r="U154" s="185">
        <f t="shared" si="2"/>
        <v>2011058</v>
      </c>
      <c r="V154" s="205">
        <v>4</v>
      </c>
      <c r="W154" s="208">
        <v>60</v>
      </c>
    </row>
    <row r="155" spans="1:23" ht="20.100000000000001" customHeight="1">
      <c r="A155" s="205">
        <v>4</v>
      </c>
      <c r="B155" s="869">
        <v>61</v>
      </c>
      <c r="C155" s="920"/>
      <c r="D155" s="1708"/>
      <c r="E155" s="1692"/>
      <c r="F155" s="1685" t="s">
        <v>1543</v>
      </c>
      <c r="G155" s="1686"/>
      <c r="H155" s="1046"/>
      <c r="I155" s="868">
        <v>5100</v>
      </c>
      <c r="J155" s="868">
        <v>0</v>
      </c>
      <c r="K155" s="868">
        <v>36243</v>
      </c>
      <c r="L155" s="868">
        <v>2743</v>
      </c>
      <c r="M155" s="868">
        <v>2742</v>
      </c>
      <c r="N155" s="868">
        <v>0</v>
      </c>
      <c r="O155" s="1046"/>
      <c r="P155" s="1046"/>
      <c r="Q155" s="1046"/>
      <c r="R155" s="868">
        <v>9162</v>
      </c>
      <c r="S155" s="868">
        <v>28327</v>
      </c>
      <c r="T155" s="868">
        <v>5270</v>
      </c>
      <c r="U155" s="185">
        <f t="shared" si="2"/>
        <v>89587</v>
      </c>
      <c r="V155" s="205">
        <v>4</v>
      </c>
      <c r="W155" s="208">
        <v>61</v>
      </c>
    </row>
    <row r="156" spans="1:23" ht="20.100000000000001" customHeight="1">
      <c r="A156" s="205">
        <v>4</v>
      </c>
      <c r="B156" s="869">
        <v>62</v>
      </c>
      <c r="C156" s="920"/>
      <c r="D156" s="1708"/>
      <c r="E156" s="1693"/>
      <c r="F156" s="1685" t="s">
        <v>1544</v>
      </c>
      <c r="G156" s="1686"/>
      <c r="H156" s="1046"/>
      <c r="I156" s="868">
        <v>66619</v>
      </c>
      <c r="J156" s="868">
        <v>19672</v>
      </c>
      <c r="K156" s="868">
        <v>20870</v>
      </c>
      <c r="L156" s="868">
        <v>10591</v>
      </c>
      <c r="M156" s="868">
        <v>15536</v>
      </c>
      <c r="N156" s="868">
        <v>4838</v>
      </c>
      <c r="O156" s="1046"/>
      <c r="P156" s="1046"/>
      <c r="Q156" s="1046"/>
      <c r="R156" s="868">
        <v>1219</v>
      </c>
      <c r="S156" s="868">
        <v>2796</v>
      </c>
      <c r="T156" s="868">
        <v>14169</v>
      </c>
      <c r="U156" s="185">
        <f t="shared" si="2"/>
        <v>156310</v>
      </c>
      <c r="V156" s="205">
        <v>4</v>
      </c>
      <c r="W156" s="208">
        <v>62</v>
      </c>
    </row>
    <row r="157" spans="1:23" ht="20.100000000000001" customHeight="1">
      <c r="A157" s="205">
        <v>4</v>
      </c>
      <c r="B157" s="869">
        <v>63</v>
      </c>
      <c r="C157" s="920"/>
      <c r="D157" s="1708"/>
      <c r="E157" s="1710" t="s">
        <v>1552</v>
      </c>
      <c r="F157" s="1685" t="s">
        <v>1542</v>
      </c>
      <c r="G157" s="1690"/>
      <c r="H157" s="1046"/>
      <c r="I157" s="868">
        <v>170308</v>
      </c>
      <c r="J157" s="868">
        <v>94050</v>
      </c>
      <c r="K157" s="868">
        <v>184824</v>
      </c>
      <c r="L157" s="868">
        <v>28408</v>
      </c>
      <c r="M157" s="868">
        <v>60184</v>
      </c>
      <c r="N157" s="868">
        <v>31817</v>
      </c>
      <c r="O157" s="1046"/>
      <c r="P157" s="1046"/>
      <c r="Q157" s="1046"/>
      <c r="R157" s="868">
        <v>21485</v>
      </c>
      <c r="S157" s="868">
        <v>86308</v>
      </c>
      <c r="T157" s="868">
        <v>52372</v>
      </c>
      <c r="U157" s="185">
        <f t="shared" si="2"/>
        <v>729756</v>
      </c>
      <c r="V157" s="205">
        <v>4</v>
      </c>
      <c r="W157" s="208">
        <v>63</v>
      </c>
    </row>
    <row r="158" spans="1:23" ht="20.100000000000001" customHeight="1">
      <c r="A158" s="205">
        <v>4</v>
      </c>
      <c r="B158" s="869">
        <v>64</v>
      </c>
      <c r="C158" s="920"/>
      <c r="D158" s="1708"/>
      <c r="E158" s="1711"/>
      <c r="F158" s="1685" t="s">
        <v>1543</v>
      </c>
      <c r="G158" s="1686"/>
      <c r="H158" s="1046"/>
      <c r="I158" s="868">
        <v>5724</v>
      </c>
      <c r="J158" s="868">
        <v>0</v>
      </c>
      <c r="K158" s="868">
        <v>3414</v>
      </c>
      <c r="L158" s="868">
        <v>1319</v>
      </c>
      <c r="M158" s="868">
        <v>1030</v>
      </c>
      <c r="N158" s="868">
        <v>0</v>
      </c>
      <c r="O158" s="1046"/>
      <c r="P158" s="1046"/>
      <c r="Q158" s="1046"/>
      <c r="R158" s="868">
        <v>2263</v>
      </c>
      <c r="S158" s="868">
        <v>8156</v>
      </c>
      <c r="T158" s="868">
        <v>4753</v>
      </c>
      <c r="U158" s="185">
        <f t="shared" si="2"/>
        <v>26659</v>
      </c>
      <c r="V158" s="205">
        <v>4</v>
      </c>
      <c r="W158" s="208">
        <v>64</v>
      </c>
    </row>
    <row r="159" spans="1:23" ht="20.100000000000001" customHeight="1">
      <c r="A159" s="205">
        <v>4</v>
      </c>
      <c r="B159" s="869">
        <v>65</v>
      </c>
      <c r="C159" s="919"/>
      <c r="D159" s="1709"/>
      <c r="E159" s="1712"/>
      <c r="F159" s="1685" t="s">
        <v>1544</v>
      </c>
      <c r="G159" s="1686"/>
      <c r="H159" s="1046"/>
      <c r="I159" s="868">
        <v>12616</v>
      </c>
      <c r="J159" s="868">
        <v>5713</v>
      </c>
      <c r="K159" s="868">
        <v>2899</v>
      </c>
      <c r="L159" s="868">
        <v>1719</v>
      </c>
      <c r="M159" s="868">
        <v>0</v>
      </c>
      <c r="N159" s="868">
        <v>75</v>
      </c>
      <c r="O159" s="1046"/>
      <c r="P159" s="1046"/>
      <c r="Q159" s="1046"/>
      <c r="R159" s="868">
        <v>27</v>
      </c>
      <c r="S159" s="868">
        <v>951</v>
      </c>
      <c r="T159" s="868">
        <v>0</v>
      </c>
      <c r="U159" s="185">
        <f t="shared" si="2"/>
        <v>24000</v>
      </c>
      <c r="V159" s="205">
        <v>4</v>
      </c>
      <c r="W159" s="208">
        <v>65</v>
      </c>
    </row>
    <row r="160" spans="1:23" ht="20.100000000000001" customHeight="1">
      <c r="A160" s="205">
        <v>4</v>
      </c>
      <c r="B160" s="869">
        <v>66</v>
      </c>
      <c r="C160" s="921"/>
      <c r="D160" s="1713" t="s">
        <v>1553</v>
      </c>
      <c r="E160" s="1714"/>
      <c r="F160" s="1685" t="s">
        <v>1544</v>
      </c>
      <c r="G160" s="1686"/>
      <c r="H160" s="1046"/>
      <c r="I160" s="868">
        <v>0</v>
      </c>
      <c r="J160" s="868">
        <v>0</v>
      </c>
      <c r="K160" s="868">
        <v>0</v>
      </c>
      <c r="L160" s="868">
        <v>0</v>
      </c>
      <c r="M160" s="868">
        <v>197929</v>
      </c>
      <c r="N160" s="868">
        <v>36921</v>
      </c>
      <c r="O160" s="1046"/>
      <c r="P160" s="1046"/>
      <c r="Q160" s="1046"/>
      <c r="R160" s="868">
        <v>0</v>
      </c>
      <c r="S160" s="868">
        <v>0</v>
      </c>
      <c r="T160" s="868">
        <v>93643</v>
      </c>
      <c r="U160" s="185">
        <f t="shared" si="2"/>
        <v>328493</v>
      </c>
      <c r="V160" s="205">
        <v>4</v>
      </c>
      <c r="W160" s="208">
        <v>66</v>
      </c>
    </row>
  </sheetData>
  <mergeCells count="224">
    <mergeCell ref="D160:E160"/>
    <mergeCell ref="F160:G160"/>
    <mergeCell ref="F151:G151"/>
    <mergeCell ref="F152:G152"/>
    <mergeCell ref="F153:G153"/>
    <mergeCell ref="E154:E156"/>
    <mergeCell ref="F154:G154"/>
    <mergeCell ref="F155:G155"/>
    <mergeCell ref="F156:G156"/>
    <mergeCell ref="D145:E147"/>
    <mergeCell ref="F145:G145"/>
    <mergeCell ref="F146:G146"/>
    <mergeCell ref="F147:G147"/>
    <mergeCell ref="D148:D159"/>
    <mergeCell ref="E148:E150"/>
    <mergeCell ref="F148:G148"/>
    <mergeCell ref="F149:G149"/>
    <mergeCell ref="F150:G150"/>
    <mergeCell ref="E151:E153"/>
    <mergeCell ref="E157:E159"/>
    <mergeCell ref="F157:G157"/>
    <mergeCell ref="F158:G158"/>
    <mergeCell ref="F159:G159"/>
    <mergeCell ref="D139:E141"/>
    <mergeCell ref="F139:G139"/>
    <mergeCell ref="F140:G140"/>
    <mergeCell ref="F141:G141"/>
    <mergeCell ref="D142:E144"/>
    <mergeCell ref="F142:G142"/>
    <mergeCell ref="F143:G143"/>
    <mergeCell ref="F144:G144"/>
    <mergeCell ref="D138:E138"/>
    <mergeCell ref="F138:G138"/>
    <mergeCell ref="D126:D137"/>
    <mergeCell ref="E132:E134"/>
    <mergeCell ref="F132:G132"/>
    <mergeCell ref="F133:G133"/>
    <mergeCell ref="F134:G134"/>
    <mergeCell ref="E135:E137"/>
    <mergeCell ref="F135:G135"/>
    <mergeCell ref="F136:G136"/>
    <mergeCell ref="F137:G137"/>
    <mergeCell ref="E126:E128"/>
    <mergeCell ref="F126:G126"/>
    <mergeCell ref="F127:G127"/>
    <mergeCell ref="F128:G128"/>
    <mergeCell ref="E129:E131"/>
    <mergeCell ref="F129:G129"/>
    <mergeCell ref="F130:G130"/>
    <mergeCell ref="F131:G131"/>
    <mergeCell ref="F124:G124"/>
    <mergeCell ref="F125:G125"/>
    <mergeCell ref="D116:E116"/>
    <mergeCell ref="F116:G116"/>
    <mergeCell ref="D117:E119"/>
    <mergeCell ref="F117:G117"/>
    <mergeCell ref="F118:G118"/>
    <mergeCell ref="F119:G119"/>
    <mergeCell ref="E110:E112"/>
    <mergeCell ref="F110:G110"/>
    <mergeCell ref="F111:G111"/>
    <mergeCell ref="F112:G112"/>
    <mergeCell ref="E113:E115"/>
    <mergeCell ref="F113:G113"/>
    <mergeCell ref="F114:G114"/>
    <mergeCell ref="F115:G115"/>
    <mergeCell ref="D104:D115"/>
    <mergeCell ref="D120:E122"/>
    <mergeCell ref="F120:G120"/>
    <mergeCell ref="F121:G121"/>
    <mergeCell ref="F122:G122"/>
    <mergeCell ref="D123:E125"/>
    <mergeCell ref="F123:G123"/>
    <mergeCell ref="E104:E106"/>
    <mergeCell ref="F104:G104"/>
    <mergeCell ref="F105:G105"/>
    <mergeCell ref="F106:G106"/>
    <mergeCell ref="E107:E109"/>
    <mergeCell ref="F107:G107"/>
    <mergeCell ref="F108:G108"/>
    <mergeCell ref="F109:G109"/>
    <mergeCell ref="F97:G97"/>
    <mergeCell ref="D98:E100"/>
    <mergeCell ref="F98:G98"/>
    <mergeCell ref="F99:G99"/>
    <mergeCell ref="F100:G100"/>
    <mergeCell ref="D101:E103"/>
    <mergeCell ref="F101:G101"/>
    <mergeCell ref="F102:G102"/>
    <mergeCell ref="F103:G103"/>
    <mergeCell ref="D95:E97"/>
    <mergeCell ref="F95:G95"/>
    <mergeCell ref="F96:G96"/>
    <mergeCell ref="E91:E93"/>
    <mergeCell ref="F92:G92"/>
    <mergeCell ref="F93:G93"/>
    <mergeCell ref="D94:E94"/>
    <mergeCell ref="F94:G94"/>
    <mergeCell ref="D76:E78"/>
    <mergeCell ref="F76:G76"/>
    <mergeCell ref="D79:E81"/>
    <mergeCell ref="F81:G81"/>
    <mergeCell ref="E82:E84"/>
    <mergeCell ref="F82:G82"/>
    <mergeCell ref="F83:G83"/>
    <mergeCell ref="F84:G84"/>
    <mergeCell ref="F88:G88"/>
    <mergeCell ref="F89:G89"/>
    <mergeCell ref="F90:G90"/>
    <mergeCell ref="F91:G91"/>
    <mergeCell ref="E85:E87"/>
    <mergeCell ref="F85:G85"/>
    <mergeCell ref="F86:G86"/>
    <mergeCell ref="F87:G87"/>
    <mergeCell ref="F77:G77"/>
    <mergeCell ref="F78:G78"/>
    <mergeCell ref="D82:D93"/>
    <mergeCell ref="E88:E90"/>
    <mergeCell ref="F79:G79"/>
    <mergeCell ref="F80:G80"/>
    <mergeCell ref="F67:G67"/>
    <mergeCell ref="F68:G68"/>
    <mergeCell ref="F69:G69"/>
    <mergeCell ref="E66:E68"/>
    <mergeCell ref="E69:E71"/>
    <mergeCell ref="F70:G70"/>
    <mergeCell ref="F71:G71"/>
    <mergeCell ref="F66:G66"/>
    <mergeCell ref="D72:E72"/>
    <mergeCell ref="F72:G72"/>
    <mergeCell ref="D73:E75"/>
    <mergeCell ref="F73:G73"/>
    <mergeCell ref="F74:G74"/>
    <mergeCell ref="F15:G15"/>
    <mergeCell ref="F11:G11"/>
    <mergeCell ref="F12:G12"/>
    <mergeCell ref="F13:G13"/>
    <mergeCell ref="D7:E9"/>
    <mergeCell ref="F29:G29"/>
    <mergeCell ref="F30:G30"/>
    <mergeCell ref="E22:E24"/>
    <mergeCell ref="E25:E27"/>
    <mergeCell ref="D28:E28"/>
    <mergeCell ref="F28:G28"/>
    <mergeCell ref="D29:E31"/>
    <mergeCell ref="F31:G31"/>
    <mergeCell ref="F22:G22"/>
    <mergeCell ref="F23:G23"/>
    <mergeCell ref="F24:G24"/>
    <mergeCell ref="F25:G25"/>
    <mergeCell ref="F26:G26"/>
    <mergeCell ref="F27:G27"/>
    <mergeCell ref="D16:D27"/>
    <mergeCell ref="E38:E40"/>
    <mergeCell ref="F38:G38"/>
    <mergeCell ref="F75:G75"/>
    <mergeCell ref="D60:D71"/>
    <mergeCell ref="F58:G58"/>
    <mergeCell ref="D57:E59"/>
    <mergeCell ref="F59:G59"/>
    <mergeCell ref="E47:E49"/>
    <mergeCell ref="F48:G48"/>
    <mergeCell ref="F49:G49"/>
    <mergeCell ref="D50:E50"/>
    <mergeCell ref="D54:E56"/>
    <mergeCell ref="F54:G54"/>
    <mergeCell ref="F55:G55"/>
    <mergeCell ref="F56:G56"/>
    <mergeCell ref="E60:E62"/>
    <mergeCell ref="F60:G60"/>
    <mergeCell ref="F61:G61"/>
    <mergeCell ref="F62:G62"/>
    <mergeCell ref="E63:E65"/>
    <mergeCell ref="F63:G63"/>
    <mergeCell ref="F64:G64"/>
    <mergeCell ref="F65:G65"/>
    <mergeCell ref="F33:G33"/>
    <mergeCell ref="F34:G34"/>
    <mergeCell ref="F35:G35"/>
    <mergeCell ref="F36:G36"/>
    <mergeCell ref="D32:E34"/>
    <mergeCell ref="F32:G32"/>
    <mergeCell ref="F57:G57"/>
    <mergeCell ref="F39:G39"/>
    <mergeCell ref="F40:G40"/>
    <mergeCell ref="E41:E43"/>
    <mergeCell ref="F41:G41"/>
    <mergeCell ref="F42:G42"/>
    <mergeCell ref="F43:G43"/>
    <mergeCell ref="F44:G44"/>
    <mergeCell ref="F45:G45"/>
    <mergeCell ref="F46:G46"/>
    <mergeCell ref="F47:G47"/>
    <mergeCell ref="E44:E46"/>
    <mergeCell ref="F50:G50"/>
    <mergeCell ref="D51:E53"/>
    <mergeCell ref="F51:G51"/>
    <mergeCell ref="F52:G52"/>
    <mergeCell ref="F53:G53"/>
    <mergeCell ref="D38:D49"/>
    <mergeCell ref="E1:G1"/>
    <mergeCell ref="W1:X1"/>
    <mergeCell ref="I5:J5"/>
    <mergeCell ref="K5:L5"/>
    <mergeCell ref="O5:Q5"/>
    <mergeCell ref="R5:S5"/>
    <mergeCell ref="U5:U6"/>
    <mergeCell ref="D35:E37"/>
    <mergeCell ref="F37:G37"/>
    <mergeCell ref="E16:E18"/>
    <mergeCell ref="F16:G16"/>
    <mergeCell ref="F17:G17"/>
    <mergeCell ref="F18:G18"/>
    <mergeCell ref="E19:E21"/>
    <mergeCell ref="F19:G19"/>
    <mergeCell ref="F20:G20"/>
    <mergeCell ref="F21:G21"/>
    <mergeCell ref="F7:G7"/>
    <mergeCell ref="F8:G8"/>
    <mergeCell ref="F9:G9"/>
    <mergeCell ref="D10:E12"/>
    <mergeCell ref="F10:G10"/>
    <mergeCell ref="D13:E15"/>
    <mergeCell ref="F14:G14"/>
  </mergeCells>
  <phoneticPr fontId="81"/>
  <pageMargins left="0.78740157480314965" right="0.78740157480314965" top="0.78740157480314965" bottom="0.39370078740157483" header="0.19685039370078741" footer="0.19685039370078741"/>
  <pageSetup paperSize="9" scale="31" fitToWidth="0" pageOrder="overThenDown" orientation="portrait" r:id="rId1"/>
  <headerFooter alignWithMargins="0"/>
  <rowBreaks count="1" manualBreakCount="1">
    <brk id="94" max="20" man="1"/>
  </rowBreaks>
  <colBreaks count="1" manualBreakCount="1">
    <brk id="14" max="1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0000"/>
    <outlinePr showOutlineSymbols="0"/>
    <pageSetUpPr autoPageBreaks="0"/>
  </sheetPr>
  <dimension ref="A1:X170"/>
  <sheetViews>
    <sheetView showZeros="0" showOutlineSymbols="0" view="pageBreakPreview" zoomScale="55" zoomScaleNormal="75" zoomScaleSheetLayoutView="55" workbookViewId="0">
      <selection activeCell="B1" sqref="B1"/>
    </sheetView>
  </sheetViews>
  <sheetFormatPr defaultColWidth="12.7109375" defaultRowHeight="17.100000000000001" customHeight="1"/>
  <cols>
    <col min="1" max="1" width="4.7109375" style="7" customWidth="1"/>
    <col min="2" max="2" width="4.7109375" style="207" customWidth="1"/>
    <col min="3" max="3" width="6.7109375" style="15" customWidth="1"/>
    <col min="4" max="4" width="5.7109375" style="15" customWidth="1"/>
    <col min="5" max="5" width="3.7109375" style="15" customWidth="1"/>
    <col min="6" max="6" width="30.7109375" style="15" customWidth="1"/>
    <col min="7" max="7" width="10.28515625" style="15" customWidth="1"/>
    <col min="8" max="21" width="25.7109375" style="7" customWidth="1"/>
    <col min="22" max="22" width="4.7109375" style="7" customWidth="1"/>
    <col min="23" max="23" width="4.7109375" style="207" customWidth="1"/>
    <col min="24" max="24" width="6.7109375" style="7" customWidth="1"/>
    <col min="25" max="16384" width="12.7109375" style="7"/>
  </cols>
  <sheetData>
    <row r="1" spans="1:24" ht="30" customHeight="1">
      <c r="A1" s="207"/>
      <c r="B1" s="329" t="s">
        <v>87</v>
      </c>
      <c r="C1" s="1721" t="s">
        <v>1103</v>
      </c>
      <c r="D1" s="1722"/>
      <c r="E1" s="1723"/>
      <c r="G1" s="7"/>
      <c r="V1" s="207"/>
      <c r="W1" s="7"/>
      <c r="X1" s="246" t="s">
        <v>1226</v>
      </c>
    </row>
    <row r="2" spans="1:24" ht="9.9499999999999993" customHeight="1">
      <c r="A2" s="207"/>
      <c r="B2" s="15"/>
      <c r="G2" s="7"/>
      <c r="V2" s="207"/>
      <c r="W2" s="7"/>
    </row>
    <row r="3" spans="1:24" ht="20.100000000000001" customHeight="1">
      <c r="A3" s="207"/>
      <c r="B3" s="248" t="s">
        <v>1215</v>
      </c>
      <c r="C3" s="339"/>
      <c r="D3" s="261"/>
      <c r="E3" s="261"/>
      <c r="F3" s="31"/>
      <c r="G3" s="7"/>
      <c r="H3" s="202"/>
      <c r="I3" s="202"/>
      <c r="J3" s="202"/>
      <c r="K3" s="202"/>
      <c r="L3" s="202"/>
      <c r="V3" s="207"/>
      <c r="W3" s="7"/>
    </row>
    <row r="4" spans="1:24" ht="9.9499999999999993" customHeight="1">
      <c r="B4" s="326"/>
      <c r="D4" s="31"/>
      <c r="E4" s="31"/>
      <c r="F4" s="31"/>
      <c r="W4" s="326"/>
    </row>
    <row r="5" spans="1:24" ht="30" customHeight="1">
      <c r="B5" s="326"/>
      <c r="C5" s="16"/>
      <c r="D5" s="146"/>
      <c r="E5" s="146"/>
      <c r="F5" s="146"/>
      <c r="G5" s="351" t="s">
        <v>433</v>
      </c>
      <c r="H5" s="1048" t="s">
        <v>365</v>
      </c>
      <c r="I5" s="1183" t="s">
        <v>1054</v>
      </c>
      <c r="J5" s="1183"/>
      <c r="K5" s="1183" t="s">
        <v>65</v>
      </c>
      <c r="L5" s="1183"/>
      <c r="M5" s="77" t="s">
        <v>921</v>
      </c>
      <c r="N5" s="1040" t="s">
        <v>824</v>
      </c>
      <c r="O5" s="1184" t="s">
        <v>1057</v>
      </c>
      <c r="P5" s="1185"/>
      <c r="Q5" s="1186"/>
      <c r="R5" s="1183" t="s">
        <v>687</v>
      </c>
      <c r="S5" s="1183"/>
      <c r="T5" s="77" t="s">
        <v>1059</v>
      </c>
      <c r="U5" s="1626" t="s">
        <v>24</v>
      </c>
      <c r="W5" s="326"/>
    </row>
    <row r="6" spans="1:24" ht="30" customHeight="1">
      <c r="A6" s="8" t="s">
        <v>669</v>
      </c>
      <c r="B6" s="327" t="s">
        <v>736</v>
      </c>
      <c r="C6" s="17" t="s">
        <v>618</v>
      </c>
      <c r="D6" s="29"/>
      <c r="E6" s="29"/>
      <c r="F6" s="29"/>
      <c r="G6" s="352" t="s">
        <v>377</v>
      </c>
      <c r="H6" s="78" t="s">
        <v>902</v>
      </c>
      <c r="I6" s="192" t="s">
        <v>1052</v>
      </c>
      <c r="J6" s="192" t="s">
        <v>1053</v>
      </c>
      <c r="K6" s="192" t="s">
        <v>572</v>
      </c>
      <c r="L6" s="192" t="s">
        <v>863</v>
      </c>
      <c r="M6" s="876" t="s">
        <v>1633</v>
      </c>
      <c r="N6" s="192" t="s">
        <v>163</v>
      </c>
      <c r="O6" s="324" t="s">
        <v>914</v>
      </c>
      <c r="P6" s="78" t="s">
        <v>963</v>
      </c>
      <c r="Q6" s="78" t="s">
        <v>1475</v>
      </c>
      <c r="R6" s="192" t="s">
        <v>858</v>
      </c>
      <c r="S6" s="192" t="s">
        <v>102</v>
      </c>
      <c r="T6" s="192" t="s">
        <v>804</v>
      </c>
      <c r="U6" s="1744"/>
      <c r="V6" s="8" t="s">
        <v>669</v>
      </c>
      <c r="W6" s="327" t="s">
        <v>736</v>
      </c>
    </row>
    <row r="7" spans="1:24" ht="18" customHeight="1">
      <c r="A7" s="207">
        <v>1</v>
      </c>
      <c r="B7" s="207">
        <v>1</v>
      </c>
      <c r="C7" s="131" t="s">
        <v>184</v>
      </c>
      <c r="D7" s="131" t="s">
        <v>97</v>
      </c>
      <c r="E7" s="1319" t="s">
        <v>198</v>
      </c>
      <c r="F7" s="1319"/>
      <c r="G7" s="171" t="s">
        <v>715</v>
      </c>
      <c r="H7" s="1031"/>
      <c r="I7" s="185">
        <v>53829</v>
      </c>
      <c r="J7" s="185">
        <v>33258</v>
      </c>
      <c r="K7" s="185">
        <v>89124</v>
      </c>
      <c r="L7" s="185">
        <v>13036</v>
      </c>
      <c r="M7" s="185">
        <v>37775</v>
      </c>
      <c r="N7" s="852">
        <v>0</v>
      </c>
      <c r="O7" s="185">
        <v>51730</v>
      </c>
      <c r="P7" s="1031"/>
      <c r="Q7" s="1031"/>
      <c r="R7" s="185">
        <v>16713</v>
      </c>
      <c r="S7" s="185">
        <v>45849</v>
      </c>
      <c r="T7" s="185">
        <v>16937</v>
      </c>
      <c r="U7" s="81">
        <f t="shared" ref="U7:U70" si="0">SUM(H7:T7)</f>
        <v>358251</v>
      </c>
      <c r="V7" s="207">
        <v>1</v>
      </c>
      <c r="W7" s="207">
        <v>1</v>
      </c>
    </row>
    <row r="8" spans="1:24" ht="18" customHeight="1">
      <c r="A8" s="207">
        <v>1</v>
      </c>
      <c r="B8" s="207">
        <v>2</v>
      </c>
      <c r="C8" s="145" t="s">
        <v>120</v>
      </c>
      <c r="D8" s="340" t="s">
        <v>103</v>
      </c>
      <c r="E8" s="1321" t="s">
        <v>4</v>
      </c>
      <c r="F8" s="1321"/>
      <c r="G8" s="172" t="s">
        <v>715</v>
      </c>
      <c r="H8" s="1031"/>
      <c r="I8" s="185">
        <v>0</v>
      </c>
      <c r="J8" s="185">
        <v>13507</v>
      </c>
      <c r="K8" s="185">
        <v>0</v>
      </c>
      <c r="L8" s="185">
        <v>11549</v>
      </c>
      <c r="M8" s="185">
        <v>0</v>
      </c>
      <c r="N8" s="852">
        <v>0</v>
      </c>
      <c r="O8" s="185">
        <v>16161</v>
      </c>
      <c r="P8" s="1031"/>
      <c r="Q8" s="1031"/>
      <c r="R8" s="185">
        <v>0</v>
      </c>
      <c r="S8" s="185">
        <v>0</v>
      </c>
      <c r="T8" s="185">
        <v>14680</v>
      </c>
      <c r="U8" s="81">
        <f t="shared" si="0"/>
        <v>55897</v>
      </c>
      <c r="V8" s="207">
        <v>1</v>
      </c>
      <c r="W8" s="207">
        <v>2</v>
      </c>
    </row>
    <row r="9" spans="1:24" ht="18" customHeight="1">
      <c r="A9" s="207">
        <v>1</v>
      </c>
      <c r="B9" s="207">
        <v>3</v>
      </c>
      <c r="C9" s="145" t="s">
        <v>1110</v>
      </c>
      <c r="D9" s="131" t="s">
        <v>112</v>
      </c>
      <c r="E9" s="1321" t="s">
        <v>716</v>
      </c>
      <c r="F9" s="1321"/>
      <c r="G9" s="172" t="s">
        <v>715</v>
      </c>
      <c r="H9" s="1031"/>
      <c r="I9" s="185">
        <v>0</v>
      </c>
      <c r="J9" s="185">
        <v>0</v>
      </c>
      <c r="K9" s="185">
        <v>0</v>
      </c>
      <c r="L9" s="185">
        <v>0</v>
      </c>
      <c r="M9" s="185">
        <v>0</v>
      </c>
      <c r="N9" s="852">
        <v>0</v>
      </c>
      <c r="O9" s="185">
        <v>0</v>
      </c>
      <c r="P9" s="1031"/>
      <c r="Q9" s="1031"/>
      <c r="R9" s="185">
        <v>0</v>
      </c>
      <c r="S9" s="185">
        <v>0</v>
      </c>
      <c r="T9" s="185">
        <v>0</v>
      </c>
      <c r="U9" s="81">
        <f t="shared" si="0"/>
        <v>0</v>
      </c>
      <c r="V9" s="207">
        <v>1</v>
      </c>
      <c r="W9" s="207">
        <v>3</v>
      </c>
    </row>
    <row r="10" spans="1:24" ht="18" customHeight="1">
      <c r="A10" s="207">
        <v>1</v>
      </c>
      <c r="B10" s="207">
        <v>4</v>
      </c>
      <c r="C10" s="145" t="s">
        <v>827</v>
      </c>
      <c r="D10" s="340" t="s">
        <v>115</v>
      </c>
      <c r="E10" s="1321" t="s">
        <v>431</v>
      </c>
      <c r="F10" s="1321"/>
      <c r="G10" s="172" t="s">
        <v>715</v>
      </c>
      <c r="H10" s="1031"/>
      <c r="I10" s="185">
        <v>0</v>
      </c>
      <c r="J10" s="185">
        <v>0</v>
      </c>
      <c r="K10" s="185">
        <v>8038</v>
      </c>
      <c r="L10" s="185">
        <v>0</v>
      </c>
      <c r="M10" s="185">
        <v>0</v>
      </c>
      <c r="N10" s="852">
        <v>36556</v>
      </c>
      <c r="O10" s="185">
        <v>0</v>
      </c>
      <c r="P10" s="1031"/>
      <c r="Q10" s="1031"/>
      <c r="R10" s="185">
        <v>0</v>
      </c>
      <c r="S10" s="185">
        <v>0</v>
      </c>
      <c r="T10" s="185">
        <v>0</v>
      </c>
      <c r="U10" s="81">
        <f t="shared" si="0"/>
        <v>44594</v>
      </c>
      <c r="V10" s="207">
        <v>1</v>
      </c>
      <c r="W10" s="207">
        <v>4</v>
      </c>
    </row>
    <row r="11" spans="1:24" ht="18" customHeight="1">
      <c r="A11" s="207">
        <v>1</v>
      </c>
      <c r="B11" s="207">
        <v>5</v>
      </c>
      <c r="C11" s="148" t="s">
        <v>613</v>
      </c>
      <c r="D11" s="131" t="s">
        <v>126</v>
      </c>
      <c r="E11" s="1321" t="s">
        <v>722</v>
      </c>
      <c r="F11" s="1321"/>
      <c r="G11" s="172" t="s">
        <v>715</v>
      </c>
      <c r="H11" s="1031"/>
      <c r="I11" s="185">
        <v>390</v>
      </c>
      <c r="J11" s="185">
        <v>0</v>
      </c>
      <c r="K11" s="185">
        <v>0</v>
      </c>
      <c r="L11" s="185">
        <v>0</v>
      </c>
      <c r="M11" s="185">
        <v>0</v>
      </c>
      <c r="N11" s="852">
        <v>0</v>
      </c>
      <c r="O11" s="185">
        <v>0</v>
      </c>
      <c r="P11" s="1031"/>
      <c r="Q11" s="1031"/>
      <c r="R11" s="185">
        <v>0</v>
      </c>
      <c r="S11" s="185">
        <v>0</v>
      </c>
      <c r="T11" s="185">
        <v>0</v>
      </c>
      <c r="U11" s="81">
        <f t="shared" si="0"/>
        <v>390</v>
      </c>
      <c r="V11" s="207">
        <v>1</v>
      </c>
      <c r="W11" s="207">
        <v>5</v>
      </c>
    </row>
    <row r="12" spans="1:24" ht="18" customHeight="1">
      <c r="A12" s="207">
        <v>1</v>
      </c>
      <c r="B12" s="207">
        <v>6</v>
      </c>
      <c r="C12" s="159" t="s">
        <v>641</v>
      </c>
      <c r="D12" s="341"/>
      <c r="E12" s="1724" t="s">
        <v>121</v>
      </c>
      <c r="F12" s="1724"/>
      <c r="G12" s="1053"/>
      <c r="H12" s="1031"/>
      <c r="I12" s="185">
        <v>54219</v>
      </c>
      <c r="J12" s="185">
        <v>46765</v>
      </c>
      <c r="K12" s="185">
        <v>97162</v>
      </c>
      <c r="L12" s="185">
        <v>24585</v>
      </c>
      <c r="M12" s="185">
        <v>37775</v>
      </c>
      <c r="N12" s="852">
        <v>36556</v>
      </c>
      <c r="O12" s="185">
        <v>67891</v>
      </c>
      <c r="P12" s="1031"/>
      <c r="Q12" s="1031"/>
      <c r="R12" s="185">
        <v>16713</v>
      </c>
      <c r="S12" s="185">
        <v>45849</v>
      </c>
      <c r="T12" s="185">
        <v>31617</v>
      </c>
      <c r="U12" s="81">
        <f t="shared" si="0"/>
        <v>459132</v>
      </c>
      <c r="V12" s="207">
        <v>1</v>
      </c>
      <c r="W12" s="207">
        <v>6</v>
      </c>
    </row>
    <row r="13" spans="1:24" ht="18" customHeight="1">
      <c r="A13" s="207">
        <v>1</v>
      </c>
      <c r="B13" s="207">
        <v>7</v>
      </c>
      <c r="C13" s="330" t="s">
        <v>147</v>
      </c>
      <c r="D13" s="131" t="s">
        <v>97</v>
      </c>
      <c r="E13" s="1319" t="s">
        <v>717</v>
      </c>
      <c r="F13" s="1319"/>
      <c r="G13" s="178" t="s">
        <v>79</v>
      </c>
      <c r="H13" s="1031"/>
      <c r="I13" s="185">
        <v>82125</v>
      </c>
      <c r="J13" s="185">
        <v>36500</v>
      </c>
      <c r="K13" s="185">
        <v>136875</v>
      </c>
      <c r="L13" s="185">
        <v>22630</v>
      </c>
      <c r="M13" s="185">
        <v>52925</v>
      </c>
      <c r="N13" s="852">
        <v>0</v>
      </c>
      <c r="O13" s="185">
        <v>81760</v>
      </c>
      <c r="P13" s="1031"/>
      <c r="Q13" s="1031"/>
      <c r="R13" s="185">
        <v>21900</v>
      </c>
      <c r="S13" s="185">
        <v>62050</v>
      </c>
      <c r="T13" s="185">
        <v>21170</v>
      </c>
      <c r="U13" s="81">
        <f t="shared" si="0"/>
        <v>517935</v>
      </c>
      <c r="V13" s="207">
        <v>1</v>
      </c>
      <c r="W13" s="207">
        <v>7</v>
      </c>
    </row>
    <row r="14" spans="1:24" ht="18" customHeight="1">
      <c r="A14" s="207">
        <v>1</v>
      </c>
      <c r="B14" s="207">
        <v>8</v>
      </c>
      <c r="C14" s="148" t="s">
        <v>111</v>
      </c>
      <c r="D14" s="340" t="s">
        <v>103</v>
      </c>
      <c r="E14" s="1321" t="s">
        <v>1015</v>
      </c>
      <c r="F14" s="1321"/>
      <c r="G14" s="1076" t="s">
        <v>79</v>
      </c>
      <c r="H14" s="1031"/>
      <c r="I14" s="185">
        <v>0</v>
      </c>
      <c r="J14" s="185">
        <v>18250</v>
      </c>
      <c r="K14" s="185">
        <v>0</v>
      </c>
      <c r="L14" s="185">
        <v>15330</v>
      </c>
      <c r="M14" s="185">
        <v>0</v>
      </c>
      <c r="N14" s="852">
        <v>0</v>
      </c>
      <c r="O14" s="185">
        <v>17520</v>
      </c>
      <c r="P14" s="1031"/>
      <c r="Q14" s="1031"/>
      <c r="R14" s="185">
        <v>0</v>
      </c>
      <c r="S14" s="185">
        <v>0</v>
      </c>
      <c r="T14" s="185">
        <v>20075</v>
      </c>
      <c r="U14" s="81">
        <f t="shared" si="0"/>
        <v>71175</v>
      </c>
      <c r="V14" s="207">
        <v>1</v>
      </c>
      <c r="W14" s="207">
        <v>8</v>
      </c>
    </row>
    <row r="15" spans="1:24" ht="18" customHeight="1">
      <c r="A15" s="207">
        <v>1</v>
      </c>
      <c r="B15" s="207">
        <v>9</v>
      </c>
      <c r="C15" s="148" t="s">
        <v>1112</v>
      </c>
      <c r="D15" s="131" t="s">
        <v>112</v>
      </c>
      <c r="E15" s="1321" t="s">
        <v>718</v>
      </c>
      <c r="F15" s="1321"/>
      <c r="G15" s="1076" t="s">
        <v>79</v>
      </c>
      <c r="H15" s="1031"/>
      <c r="I15" s="185">
        <v>0</v>
      </c>
      <c r="J15" s="185">
        <v>0</v>
      </c>
      <c r="K15" s="185">
        <v>2190</v>
      </c>
      <c r="L15" s="185">
        <v>0</v>
      </c>
      <c r="M15" s="185">
        <v>0</v>
      </c>
      <c r="N15" s="852">
        <v>0</v>
      </c>
      <c r="O15" s="185">
        <v>1460</v>
      </c>
      <c r="P15" s="1031"/>
      <c r="Q15" s="1031"/>
      <c r="R15" s="185">
        <v>0</v>
      </c>
      <c r="S15" s="185">
        <v>0</v>
      </c>
      <c r="T15" s="185">
        <v>0</v>
      </c>
      <c r="U15" s="81">
        <f t="shared" si="0"/>
        <v>3650</v>
      </c>
      <c r="V15" s="207">
        <v>1</v>
      </c>
      <c r="W15" s="207">
        <v>9</v>
      </c>
    </row>
    <row r="16" spans="1:24" ht="18" customHeight="1">
      <c r="A16" s="207">
        <v>1</v>
      </c>
      <c r="B16" s="207">
        <v>10</v>
      </c>
      <c r="C16" s="148" t="s">
        <v>11</v>
      </c>
      <c r="D16" s="340" t="s">
        <v>115</v>
      </c>
      <c r="E16" s="1321" t="s">
        <v>240</v>
      </c>
      <c r="F16" s="1321"/>
      <c r="G16" s="1076" t="s">
        <v>79</v>
      </c>
      <c r="H16" s="1031"/>
      <c r="I16" s="185">
        <v>0</v>
      </c>
      <c r="J16" s="185">
        <v>0</v>
      </c>
      <c r="K16" s="185">
        <v>21900</v>
      </c>
      <c r="L16" s="185">
        <v>0</v>
      </c>
      <c r="M16" s="185">
        <v>0</v>
      </c>
      <c r="N16" s="852">
        <v>43800</v>
      </c>
      <c r="O16" s="185">
        <v>14600</v>
      </c>
      <c r="P16" s="1031"/>
      <c r="Q16" s="1031"/>
      <c r="R16" s="185">
        <v>0</v>
      </c>
      <c r="S16" s="185">
        <v>13140</v>
      </c>
      <c r="T16" s="185">
        <v>0</v>
      </c>
      <c r="U16" s="81">
        <f t="shared" si="0"/>
        <v>93440</v>
      </c>
      <c r="V16" s="207">
        <v>1</v>
      </c>
      <c r="W16" s="207">
        <v>10</v>
      </c>
    </row>
    <row r="17" spans="1:23" ht="18" customHeight="1">
      <c r="A17" s="207">
        <v>1</v>
      </c>
      <c r="B17" s="207">
        <v>11</v>
      </c>
      <c r="C17" s="148" t="s">
        <v>41</v>
      </c>
      <c r="D17" s="131" t="s">
        <v>126</v>
      </c>
      <c r="E17" s="1321" t="s">
        <v>984</v>
      </c>
      <c r="F17" s="1321"/>
      <c r="G17" s="1076" t="s">
        <v>79</v>
      </c>
      <c r="H17" s="1031"/>
      <c r="I17" s="185">
        <v>1460</v>
      </c>
      <c r="J17" s="185">
        <v>0</v>
      </c>
      <c r="K17" s="185">
        <v>730</v>
      </c>
      <c r="L17" s="185">
        <v>0</v>
      </c>
      <c r="M17" s="185">
        <v>0</v>
      </c>
      <c r="N17" s="852">
        <v>0</v>
      </c>
      <c r="O17" s="185">
        <v>1460</v>
      </c>
      <c r="P17" s="1031"/>
      <c r="Q17" s="1031"/>
      <c r="R17" s="185">
        <v>0</v>
      </c>
      <c r="S17" s="185">
        <v>0</v>
      </c>
      <c r="T17" s="185">
        <v>0</v>
      </c>
      <c r="U17" s="81">
        <f t="shared" si="0"/>
        <v>3650</v>
      </c>
      <c r="V17" s="207">
        <v>1</v>
      </c>
      <c r="W17" s="207">
        <v>11</v>
      </c>
    </row>
    <row r="18" spans="1:23" ht="18" customHeight="1">
      <c r="A18" s="207">
        <v>1</v>
      </c>
      <c r="B18" s="207">
        <v>12</v>
      </c>
      <c r="C18" s="149" t="s">
        <v>1111</v>
      </c>
      <c r="D18" s="342"/>
      <c r="E18" s="1724" t="s">
        <v>121</v>
      </c>
      <c r="F18" s="1724"/>
      <c r="G18" s="1076"/>
      <c r="H18" s="1031"/>
      <c r="I18" s="185">
        <v>83585</v>
      </c>
      <c r="J18" s="185">
        <v>54750</v>
      </c>
      <c r="K18" s="185">
        <v>161695</v>
      </c>
      <c r="L18" s="185">
        <v>37960</v>
      </c>
      <c r="M18" s="185">
        <v>52925</v>
      </c>
      <c r="N18" s="852">
        <v>43800</v>
      </c>
      <c r="O18" s="185">
        <v>116800</v>
      </c>
      <c r="P18" s="1031"/>
      <c r="Q18" s="1031"/>
      <c r="R18" s="185">
        <v>21900</v>
      </c>
      <c r="S18" s="185">
        <v>75190</v>
      </c>
      <c r="T18" s="185">
        <v>41245</v>
      </c>
      <c r="U18" s="81">
        <f t="shared" si="0"/>
        <v>689850</v>
      </c>
      <c r="V18" s="207">
        <v>1</v>
      </c>
      <c r="W18" s="207">
        <v>12</v>
      </c>
    </row>
    <row r="19" spans="1:23" ht="18" customHeight="1">
      <c r="A19" s="207">
        <v>1</v>
      </c>
      <c r="B19" s="207">
        <v>13</v>
      </c>
      <c r="C19" s="330" t="s">
        <v>261</v>
      </c>
      <c r="D19" s="131" t="s">
        <v>97</v>
      </c>
      <c r="E19" s="1319" t="s">
        <v>721</v>
      </c>
      <c r="F19" s="1319"/>
      <c r="G19" s="171" t="s">
        <v>715</v>
      </c>
      <c r="H19" s="1031"/>
      <c r="I19" s="185">
        <v>12493</v>
      </c>
      <c r="J19" s="185">
        <v>4354</v>
      </c>
      <c r="K19" s="185">
        <v>25184</v>
      </c>
      <c r="L19" s="185">
        <v>2372</v>
      </c>
      <c r="M19" s="185">
        <v>5110</v>
      </c>
      <c r="N19" s="852">
        <v>1687</v>
      </c>
      <c r="O19" s="185">
        <v>0</v>
      </c>
      <c r="P19" s="1031"/>
      <c r="Q19" s="1031"/>
      <c r="R19" s="185">
        <v>1460</v>
      </c>
      <c r="S19" s="185">
        <v>6874</v>
      </c>
      <c r="T19" s="185">
        <v>3285</v>
      </c>
      <c r="U19" s="81">
        <f t="shared" si="0"/>
        <v>62819</v>
      </c>
      <c r="V19" s="207">
        <v>1</v>
      </c>
      <c r="W19" s="207">
        <v>13</v>
      </c>
    </row>
    <row r="20" spans="1:23" ht="18" customHeight="1">
      <c r="A20" s="207">
        <v>1</v>
      </c>
      <c r="B20" s="207">
        <v>14</v>
      </c>
      <c r="C20" s="148" t="s">
        <v>339</v>
      </c>
      <c r="D20" s="340" t="s">
        <v>103</v>
      </c>
      <c r="E20" s="1321" t="s">
        <v>223</v>
      </c>
      <c r="F20" s="1321"/>
      <c r="G20" s="172" t="s">
        <v>715</v>
      </c>
      <c r="H20" s="1031"/>
      <c r="I20" s="185">
        <v>87590</v>
      </c>
      <c r="J20" s="185">
        <v>46049</v>
      </c>
      <c r="K20" s="185">
        <v>143527</v>
      </c>
      <c r="L20" s="185">
        <v>24634</v>
      </c>
      <c r="M20" s="185">
        <v>36806</v>
      </c>
      <c r="N20" s="852">
        <v>21900</v>
      </c>
      <c r="O20" s="185">
        <v>0</v>
      </c>
      <c r="P20" s="1031"/>
      <c r="Q20" s="1031"/>
      <c r="R20" s="185">
        <v>14024</v>
      </c>
      <c r="S20" s="185">
        <v>58400</v>
      </c>
      <c r="T20" s="185">
        <v>29200</v>
      </c>
      <c r="U20" s="81">
        <f t="shared" si="0"/>
        <v>462130</v>
      </c>
      <c r="V20" s="207">
        <v>1</v>
      </c>
      <c r="W20" s="207">
        <v>14</v>
      </c>
    </row>
    <row r="21" spans="1:23" ht="18" customHeight="1">
      <c r="A21" s="207">
        <v>1</v>
      </c>
      <c r="B21" s="207">
        <v>15</v>
      </c>
      <c r="C21" s="148" t="s">
        <v>63</v>
      </c>
      <c r="D21" s="340" t="s">
        <v>112</v>
      </c>
      <c r="E21" s="1321" t="s">
        <v>544</v>
      </c>
      <c r="F21" s="1321"/>
      <c r="G21" s="172" t="s">
        <v>715</v>
      </c>
      <c r="H21" s="1032"/>
      <c r="I21" s="260">
        <v>138</v>
      </c>
      <c r="J21" s="260">
        <v>50</v>
      </c>
      <c r="K21" s="260">
        <v>230</v>
      </c>
      <c r="L21" s="260">
        <v>57</v>
      </c>
      <c r="M21" s="260">
        <v>70</v>
      </c>
      <c r="N21" s="260">
        <v>20</v>
      </c>
      <c r="O21" s="260">
        <v>0</v>
      </c>
      <c r="P21" s="1032"/>
      <c r="Q21" s="1032"/>
      <c r="R21" s="260">
        <v>30</v>
      </c>
      <c r="S21" s="260">
        <v>90</v>
      </c>
      <c r="T21" s="260">
        <v>30</v>
      </c>
      <c r="U21" s="127">
        <f t="shared" si="0"/>
        <v>715</v>
      </c>
      <c r="V21" s="207">
        <v>1</v>
      </c>
      <c r="W21" s="207">
        <v>15</v>
      </c>
    </row>
    <row r="22" spans="1:23" ht="18" customHeight="1">
      <c r="A22" s="207">
        <v>1</v>
      </c>
      <c r="B22" s="207">
        <v>16</v>
      </c>
      <c r="C22" s="149" t="s">
        <v>64</v>
      </c>
      <c r="D22" s="341" t="s">
        <v>115</v>
      </c>
      <c r="E22" s="1325" t="s">
        <v>726</v>
      </c>
      <c r="F22" s="1325"/>
      <c r="G22" s="1053" t="s">
        <v>715</v>
      </c>
      <c r="H22" s="1032"/>
      <c r="I22" s="260">
        <v>85</v>
      </c>
      <c r="J22" s="260">
        <v>60</v>
      </c>
      <c r="K22" s="260">
        <v>161</v>
      </c>
      <c r="L22" s="260">
        <v>35</v>
      </c>
      <c r="M22" s="260">
        <v>50</v>
      </c>
      <c r="N22" s="260">
        <v>0</v>
      </c>
      <c r="O22" s="260">
        <v>0</v>
      </c>
      <c r="P22" s="1032"/>
      <c r="Q22" s="1032"/>
      <c r="R22" s="260">
        <v>30</v>
      </c>
      <c r="S22" s="260">
        <v>90</v>
      </c>
      <c r="T22" s="260">
        <v>30</v>
      </c>
      <c r="U22" s="127">
        <f t="shared" si="0"/>
        <v>541</v>
      </c>
      <c r="V22" s="207">
        <v>1</v>
      </c>
      <c r="W22" s="207">
        <v>16</v>
      </c>
    </row>
    <row r="23" spans="1:23" ht="18" customHeight="1">
      <c r="A23" s="207">
        <v>1</v>
      </c>
      <c r="B23" s="207">
        <v>18</v>
      </c>
      <c r="C23" s="331" t="s">
        <v>277</v>
      </c>
      <c r="D23" s="343" t="s">
        <v>97</v>
      </c>
      <c r="E23" s="131" t="s">
        <v>197</v>
      </c>
      <c r="F23" s="1050" t="s">
        <v>727</v>
      </c>
      <c r="G23" s="171"/>
      <c r="H23" s="1031"/>
      <c r="I23" s="185">
        <v>16829</v>
      </c>
      <c r="J23" s="185">
        <v>38375</v>
      </c>
      <c r="K23" s="185">
        <v>37003</v>
      </c>
      <c r="L23" s="185">
        <v>3701</v>
      </c>
      <c r="M23" s="185">
        <v>31536</v>
      </c>
      <c r="N23" s="852">
        <v>19581</v>
      </c>
      <c r="O23" s="185"/>
      <c r="P23" s="1031"/>
      <c r="Q23" s="1031"/>
      <c r="R23" s="185">
        <v>17027</v>
      </c>
      <c r="S23" s="185">
        <v>23853</v>
      </c>
      <c r="T23" s="185">
        <v>22617</v>
      </c>
      <c r="U23" s="81">
        <f t="shared" si="0"/>
        <v>210522</v>
      </c>
      <c r="V23" s="207">
        <v>1</v>
      </c>
      <c r="W23" s="207">
        <v>18</v>
      </c>
    </row>
    <row r="24" spans="1:23" ht="18" customHeight="1">
      <c r="A24" s="207">
        <v>1</v>
      </c>
      <c r="B24" s="207">
        <v>19</v>
      </c>
      <c r="C24" s="148"/>
      <c r="D24" s="152"/>
      <c r="E24" s="340" t="s">
        <v>204</v>
      </c>
      <c r="F24" s="168" t="s">
        <v>729</v>
      </c>
      <c r="G24" s="172"/>
      <c r="H24" s="1031"/>
      <c r="I24" s="185">
        <v>38105</v>
      </c>
      <c r="J24" s="185">
        <v>61089</v>
      </c>
      <c r="K24" s="185">
        <v>100672</v>
      </c>
      <c r="L24" s="185">
        <v>2876</v>
      </c>
      <c r="M24" s="185">
        <v>140941</v>
      </c>
      <c r="N24" s="852">
        <v>1273</v>
      </c>
      <c r="O24" s="185"/>
      <c r="P24" s="1031"/>
      <c r="Q24" s="1031"/>
      <c r="R24" s="185">
        <v>5709</v>
      </c>
      <c r="S24" s="185">
        <v>91645</v>
      </c>
      <c r="T24" s="185">
        <v>45263</v>
      </c>
      <c r="U24" s="81">
        <f t="shared" si="0"/>
        <v>487573</v>
      </c>
      <c r="V24" s="207">
        <v>1</v>
      </c>
      <c r="W24" s="207">
        <v>19</v>
      </c>
    </row>
    <row r="25" spans="1:23" ht="18" customHeight="1">
      <c r="A25" s="207">
        <v>1</v>
      </c>
      <c r="B25" s="207">
        <v>20</v>
      </c>
      <c r="C25" s="148"/>
      <c r="D25" s="1051" t="s">
        <v>401</v>
      </c>
      <c r="E25" s="340" t="s">
        <v>51</v>
      </c>
      <c r="F25" s="168" t="s">
        <v>731</v>
      </c>
      <c r="G25" s="172"/>
      <c r="H25" s="1031"/>
      <c r="I25" s="185">
        <v>634063</v>
      </c>
      <c r="J25" s="185">
        <v>160289</v>
      </c>
      <c r="K25" s="185">
        <v>959827</v>
      </c>
      <c r="L25" s="185">
        <v>28738</v>
      </c>
      <c r="M25" s="185">
        <v>184996</v>
      </c>
      <c r="N25" s="852">
        <v>337</v>
      </c>
      <c r="O25" s="185"/>
      <c r="P25" s="1031"/>
      <c r="Q25" s="1031"/>
      <c r="R25" s="185">
        <v>16548</v>
      </c>
      <c r="S25" s="185">
        <v>318160</v>
      </c>
      <c r="T25" s="185">
        <v>193264</v>
      </c>
      <c r="U25" s="81">
        <f t="shared" si="0"/>
        <v>2496222</v>
      </c>
      <c r="V25" s="207">
        <v>1</v>
      </c>
      <c r="W25" s="207">
        <v>20</v>
      </c>
    </row>
    <row r="26" spans="1:23" ht="18" customHeight="1">
      <c r="A26" s="207">
        <v>1</v>
      </c>
      <c r="B26" s="207">
        <v>21</v>
      </c>
      <c r="C26" s="148" t="s">
        <v>733</v>
      </c>
      <c r="D26" s="1051"/>
      <c r="E26" s="340" t="s">
        <v>624</v>
      </c>
      <c r="F26" s="168" t="s">
        <v>541</v>
      </c>
      <c r="G26" s="172"/>
      <c r="H26" s="1031"/>
      <c r="I26" s="185">
        <v>27199</v>
      </c>
      <c r="J26" s="185">
        <v>50063</v>
      </c>
      <c r="K26" s="185">
        <v>82567</v>
      </c>
      <c r="L26" s="185">
        <v>1563</v>
      </c>
      <c r="M26" s="185">
        <v>62528</v>
      </c>
      <c r="N26" s="852">
        <v>4874</v>
      </c>
      <c r="O26" s="185"/>
      <c r="P26" s="1031"/>
      <c r="Q26" s="1031"/>
      <c r="R26" s="185">
        <v>8545</v>
      </c>
      <c r="S26" s="185">
        <v>71867</v>
      </c>
      <c r="T26" s="185">
        <v>40664</v>
      </c>
      <c r="U26" s="81">
        <f t="shared" si="0"/>
        <v>349870</v>
      </c>
      <c r="V26" s="207">
        <v>1</v>
      </c>
      <c r="W26" s="207">
        <v>21</v>
      </c>
    </row>
    <row r="27" spans="1:23" ht="18" customHeight="1">
      <c r="A27" s="207">
        <v>1</v>
      </c>
      <c r="B27" s="207">
        <v>22</v>
      </c>
      <c r="C27" s="148"/>
      <c r="D27" s="1051"/>
      <c r="E27" s="340" t="s">
        <v>43</v>
      </c>
      <c r="F27" s="168" t="s">
        <v>734</v>
      </c>
      <c r="G27" s="172"/>
      <c r="H27" s="1031"/>
      <c r="I27" s="185">
        <v>5667</v>
      </c>
      <c r="J27" s="185">
        <v>29730</v>
      </c>
      <c r="K27" s="185">
        <v>31530</v>
      </c>
      <c r="L27" s="185">
        <v>711</v>
      </c>
      <c r="M27" s="185">
        <v>36814</v>
      </c>
      <c r="N27" s="852">
        <v>182</v>
      </c>
      <c r="O27" s="185"/>
      <c r="P27" s="1031"/>
      <c r="Q27" s="1031"/>
      <c r="R27" s="185">
        <v>3157</v>
      </c>
      <c r="S27" s="185">
        <v>46494</v>
      </c>
      <c r="T27" s="185">
        <v>24380</v>
      </c>
      <c r="U27" s="81">
        <f t="shared" si="0"/>
        <v>178665</v>
      </c>
      <c r="V27" s="207">
        <v>1</v>
      </c>
      <c r="W27" s="207">
        <v>22</v>
      </c>
    </row>
    <row r="28" spans="1:23" ht="18" customHeight="1">
      <c r="A28" s="207">
        <v>1</v>
      </c>
      <c r="B28" s="207">
        <v>23</v>
      </c>
      <c r="C28" s="148" t="s">
        <v>390</v>
      </c>
      <c r="D28" s="1051" t="s">
        <v>735</v>
      </c>
      <c r="E28" s="340" t="s">
        <v>37</v>
      </c>
      <c r="F28" s="168" t="s">
        <v>516</v>
      </c>
      <c r="G28" s="172"/>
      <c r="H28" s="1031"/>
      <c r="I28" s="185">
        <v>1945582</v>
      </c>
      <c r="J28" s="185">
        <v>888912</v>
      </c>
      <c r="K28" s="185">
        <v>3413431</v>
      </c>
      <c r="L28" s="185">
        <v>607378</v>
      </c>
      <c r="M28" s="185">
        <v>703032</v>
      </c>
      <c r="N28" s="852">
        <v>417961</v>
      </c>
      <c r="O28" s="185"/>
      <c r="P28" s="1031"/>
      <c r="Q28" s="1031"/>
      <c r="R28" s="185">
        <v>283391</v>
      </c>
      <c r="S28" s="185">
        <v>673187</v>
      </c>
      <c r="T28" s="185">
        <v>909396</v>
      </c>
      <c r="U28" s="81">
        <f t="shared" si="0"/>
        <v>9842270</v>
      </c>
      <c r="V28" s="207">
        <v>1</v>
      </c>
      <c r="W28" s="207">
        <v>23</v>
      </c>
    </row>
    <row r="29" spans="1:23" ht="18" customHeight="1">
      <c r="A29" s="207">
        <v>1</v>
      </c>
      <c r="B29" s="207">
        <v>24</v>
      </c>
      <c r="C29" s="148"/>
      <c r="D29" s="152"/>
      <c r="E29" s="340" t="s">
        <v>737</v>
      </c>
      <c r="F29" s="168" t="s">
        <v>922</v>
      </c>
      <c r="G29" s="172"/>
      <c r="H29" s="1031"/>
      <c r="I29" s="185">
        <v>74992</v>
      </c>
      <c r="J29" s="185">
        <v>74855</v>
      </c>
      <c r="K29" s="185">
        <v>156716</v>
      </c>
      <c r="L29" s="185">
        <v>38161</v>
      </c>
      <c r="M29" s="185">
        <v>74196</v>
      </c>
      <c r="N29" s="852">
        <v>71018</v>
      </c>
      <c r="O29" s="185"/>
      <c r="P29" s="1031"/>
      <c r="Q29" s="1031"/>
      <c r="R29" s="185">
        <v>27200</v>
      </c>
      <c r="S29" s="185">
        <v>68253</v>
      </c>
      <c r="T29" s="185">
        <v>57026</v>
      </c>
      <c r="U29" s="81">
        <f t="shared" si="0"/>
        <v>642417</v>
      </c>
      <c r="V29" s="207">
        <v>1</v>
      </c>
      <c r="W29" s="207">
        <v>24</v>
      </c>
    </row>
    <row r="30" spans="1:23" ht="18" customHeight="1">
      <c r="A30" s="207">
        <v>1</v>
      </c>
      <c r="B30" s="207">
        <v>25</v>
      </c>
      <c r="C30" s="148" t="s">
        <v>427</v>
      </c>
      <c r="D30" s="152"/>
      <c r="E30" s="341" t="s">
        <v>738</v>
      </c>
      <c r="F30" s="1049" t="s">
        <v>741</v>
      </c>
      <c r="G30" s="1053"/>
      <c r="H30" s="1031"/>
      <c r="I30" s="185">
        <v>128088</v>
      </c>
      <c r="J30" s="185">
        <v>198566</v>
      </c>
      <c r="K30" s="185">
        <v>174210</v>
      </c>
      <c r="L30" s="185">
        <v>2822</v>
      </c>
      <c r="M30" s="185">
        <v>45490</v>
      </c>
      <c r="N30" s="852">
        <v>29427</v>
      </c>
      <c r="O30" s="185"/>
      <c r="P30" s="1031"/>
      <c r="Q30" s="1031"/>
      <c r="R30" s="185">
        <v>6017</v>
      </c>
      <c r="S30" s="185">
        <v>533206</v>
      </c>
      <c r="T30" s="185">
        <v>39654</v>
      </c>
      <c r="U30" s="81">
        <f t="shared" si="0"/>
        <v>1157480</v>
      </c>
      <c r="V30" s="207">
        <v>1</v>
      </c>
      <c r="W30" s="207">
        <v>25</v>
      </c>
    </row>
    <row r="31" spans="1:23" ht="18" customHeight="1">
      <c r="A31" s="207"/>
      <c r="B31" s="326"/>
      <c r="C31" s="148"/>
      <c r="D31" s="344"/>
      <c r="E31" s="1725" t="s">
        <v>121</v>
      </c>
      <c r="F31" s="1726"/>
      <c r="G31" s="179"/>
      <c r="H31" s="997"/>
      <c r="I31" s="81">
        <f t="shared" ref="I31:N31" si="1">SUM(I23:I30)</f>
        <v>2870525</v>
      </c>
      <c r="J31" s="81">
        <f t="shared" si="1"/>
        <v>1501879</v>
      </c>
      <c r="K31" s="81">
        <f t="shared" si="1"/>
        <v>4955956</v>
      </c>
      <c r="L31" s="81">
        <f t="shared" si="1"/>
        <v>685950</v>
      </c>
      <c r="M31" s="81">
        <f t="shared" si="1"/>
        <v>1279533</v>
      </c>
      <c r="N31" s="868">
        <f t="shared" si="1"/>
        <v>544653</v>
      </c>
      <c r="O31" s="81"/>
      <c r="P31" s="997"/>
      <c r="Q31" s="997"/>
      <c r="R31" s="81">
        <f t="shared" ref="R31:T31" si="2">SUM(R23:R30)</f>
        <v>367594</v>
      </c>
      <c r="S31" s="81">
        <f t="shared" si="2"/>
        <v>1826665</v>
      </c>
      <c r="T31" s="81">
        <f t="shared" si="2"/>
        <v>1332264</v>
      </c>
      <c r="U31" s="81">
        <f>SUM(U23:U30)</f>
        <v>15365019</v>
      </c>
      <c r="V31" s="207">
        <v>0</v>
      </c>
      <c r="W31" s="207">
        <v>0</v>
      </c>
    </row>
    <row r="32" spans="1:23" ht="18" customHeight="1">
      <c r="A32" s="207">
        <v>1</v>
      </c>
      <c r="B32" s="207">
        <v>26</v>
      </c>
      <c r="C32" s="148" t="s">
        <v>401</v>
      </c>
      <c r="D32" s="152" t="s">
        <v>103</v>
      </c>
      <c r="E32" s="131" t="s">
        <v>742</v>
      </c>
      <c r="F32" s="1050" t="s">
        <v>328</v>
      </c>
      <c r="G32" s="171"/>
      <c r="H32" s="1031"/>
      <c r="I32" s="185">
        <v>30376</v>
      </c>
      <c r="J32" s="185">
        <v>8203</v>
      </c>
      <c r="K32" s="185">
        <v>52826</v>
      </c>
      <c r="L32" s="185">
        <v>2932</v>
      </c>
      <c r="M32" s="185">
        <v>17101</v>
      </c>
      <c r="N32" s="852">
        <v>1048</v>
      </c>
      <c r="O32" s="185"/>
      <c r="P32" s="1031"/>
      <c r="Q32" s="1031"/>
      <c r="R32" s="185">
        <v>4254</v>
      </c>
      <c r="S32" s="185">
        <v>22152</v>
      </c>
      <c r="T32" s="185">
        <v>22346</v>
      </c>
      <c r="U32" s="81">
        <f t="shared" si="0"/>
        <v>161238</v>
      </c>
      <c r="V32" s="207">
        <v>1</v>
      </c>
      <c r="W32" s="207">
        <v>26</v>
      </c>
    </row>
    <row r="33" spans="1:23" ht="18" customHeight="1">
      <c r="A33" s="207">
        <v>1</v>
      </c>
      <c r="B33" s="207">
        <v>27</v>
      </c>
      <c r="C33" s="148"/>
      <c r="D33" s="152"/>
      <c r="E33" s="340" t="s">
        <v>209</v>
      </c>
      <c r="F33" s="168" t="s">
        <v>743</v>
      </c>
      <c r="G33" s="172"/>
      <c r="H33" s="1031"/>
      <c r="I33" s="185">
        <v>82354</v>
      </c>
      <c r="J33" s="185">
        <v>54026</v>
      </c>
      <c r="K33" s="185">
        <v>156094</v>
      </c>
      <c r="L33" s="185">
        <v>29657</v>
      </c>
      <c r="M33" s="185">
        <v>72795</v>
      </c>
      <c r="N33" s="852">
        <v>9719</v>
      </c>
      <c r="O33" s="185"/>
      <c r="P33" s="1031"/>
      <c r="Q33" s="1031"/>
      <c r="R33" s="185">
        <v>28262</v>
      </c>
      <c r="S33" s="185">
        <v>91424</v>
      </c>
      <c r="T33" s="185">
        <v>92335</v>
      </c>
      <c r="U33" s="81">
        <f t="shared" si="0"/>
        <v>616666</v>
      </c>
      <c r="V33" s="207">
        <v>1</v>
      </c>
      <c r="W33" s="207">
        <v>27</v>
      </c>
    </row>
    <row r="34" spans="1:23" ht="18" customHeight="1">
      <c r="A34" s="207">
        <v>1</v>
      </c>
      <c r="B34" s="207">
        <v>28</v>
      </c>
      <c r="C34" s="332" t="s">
        <v>939</v>
      </c>
      <c r="D34" s="1051" t="s">
        <v>749</v>
      </c>
      <c r="E34" s="340" t="s">
        <v>402</v>
      </c>
      <c r="F34" s="168" t="s">
        <v>727</v>
      </c>
      <c r="G34" s="172"/>
      <c r="H34" s="1031"/>
      <c r="I34" s="185">
        <v>121331</v>
      </c>
      <c r="J34" s="185">
        <v>1948</v>
      </c>
      <c r="K34" s="185">
        <v>307982</v>
      </c>
      <c r="L34" s="185">
        <v>133</v>
      </c>
      <c r="M34" s="185">
        <v>9114</v>
      </c>
      <c r="N34" s="852">
        <v>26</v>
      </c>
      <c r="O34" s="185"/>
      <c r="P34" s="1031"/>
      <c r="Q34" s="1031"/>
      <c r="R34" s="185">
        <v>124</v>
      </c>
      <c r="S34" s="185">
        <v>56969</v>
      </c>
      <c r="T34" s="185">
        <v>44929</v>
      </c>
      <c r="U34" s="81">
        <f t="shared" si="0"/>
        <v>542556</v>
      </c>
      <c r="V34" s="207">
        <v>1</v>
      </c>
      <c r="W34" s="207">
        <v>28</v>
      </c>
    </row>
    <row r="35" spans="1:23" ht="18" customHeight="1">
      <c r="A35" s="207">
        <v>1</v>
      </c>
      <c r="B35" s="207">
        <v>29</v>
      </c>
      <c r="C35" s="148" t="s">
        <v>746</v>
      </c>
      <c r="D35" s="1051"/>
      <c r="E35" s="340" t="s">
        <v>75</v>
      </c>
      <c r="F35" s="168" t="s">
        <v>729</v>
      </c>
      <c r="G35" s="172"/>
      <c r="H35" s="1031"/>
      <c r="I35" s="185">
        <v>163299</v>
      </c>
      <c r="J35" s="185">
        <v>44550</v>
      </c>
      <c r="K35" s="185">
        <v>1184497</v>
      </c>
      <c r="L35" s="185">
        <v>8314</v>
      </c>
      <c r="M35" s="185">
        <v>128142</v>
      </c>
      <c r="N35" s="852">
        <v>1576</v>
      </c>
      <c r="O35" s="185"/>
      <c r="P35" s="1031"/>
      <c r="Q35" s="1031"/>
      <c r="R35" s="185">
        <v>14595</v>
      </c>
      <c r="S35" s="185">
        <v>80943</v>
      </c>
      <c r="T35" s="185">
        <v>91114</v>
      </c>
      <c r="U35" s="81">
        <f t="shared" si="0"/>
        <v>1717030</v>
      </c>
      <c r="V35" s="207">
        <v>1</v>
      </c>
      <c r="W35" s="207">
        <v>29</v>
      </c>
    </row>
    <row r="36" spans="1:23" ht="18" customHeight="1">
      <c r="A36" s="207">
        <v>1</v>
      </c>
      <c r="B36" s="207">
        <v>30</v>
      </c>
      <c r="C36" s="148" t="s">
        <v>519</v>
      </c>
      <c r="D36" s="1051"/>
      <c r="E36" s="340" t="s">
        <v>304</v>
      </c>
      <c r="F36" s="168" t="s">
        <v>731</v>
      </c>
      <c r="G36" s="172"/>
      <c r="H36" s="1031"/>
      <c r="I36" s="185">
        <v>212139</v>
      </c>
      <c r="J36" s="185">
        <v>10653</v>
      </c>
      <c r="K36" s="185">
        <v>451832</v>
      </c>
      <c r="L36" s="185">
        <v>5574</v>
      </c>
      <c r="M36" s="185">
        <v>18207</v>
      </c>
      <c r="N36" s="852">
        <v>0</v>
      </c>
      <c r="O36" s="185"/>
      <c r="P36" s="1031"/>
      <c r="Q36" s="1031"/>
      <c r="R36" s="185">
        <v>3231</v>
      </c>
      <c r="S36" s="185">
        <v>249069</v>
      </c>
      <c r="T36" s="185">
        <v>14646</v>
      </c>
      <c r="U36" s="81">
        <f t="shared" si="0"/>
        <v>965351</v>
      </c>
      <c r="V36" s="207">
        <v>1</v>
      </c>
      <c r="W36" s="207">
        <v>30</v>
      </c>
    </row>
    <row r="37" spans="1:23" ht="18" customHeight="1">
      <c r="A37" s="207">
        <v>1</v>
      </c>
      <c r="B37" s="207">
        <v>31</v>
      </c>
      <c r="C37" s="332" t="s">
        <v>941</v>
      </c>
      <c r="D37" s="1051" t="s">
        <v>752</v>
      </c>
      <c r="E37" s="340" t="s">
        <v>49</v>
      </c>
      <c r="F37" s="168" t="s">
        <v>541</v>
      </c>
      <c r="G37" s="172"/>
      <c r="H37" s="1031"/>
      <c r="I37" s="185">
        <v>389168</v>
      </c>
      <c r="J37" s="185">
        <v>133783</v>
      </c>
      <c r="K37" s="185">
        <v>689666</v>
      </c>
      <c r="L37" s="185">
        <v>94545</v>
      </c>
      <c r="M37" s="185">
        <v>191533</v>
      </c>
      <c r="N37" s="852">
        <v>6500</v>
      </c>
      <c r="O37" s="185"/>
      <c r="P37" s="1031"/>
      <c r="Q37" s="1031"/>
      <c r="R37" s="185">
        <v>52826</v>
      </c>
      <c r="S37" s="185">
        <v>252972</v>
      </c>
      <c r="T37" s="185">
        <v>98690</v>
      </c>
      <c r="U37" s="81">
        <f t="shared" si="0"/>
        <v>1909683</v>
      </c>
      <c r="V37" s="207">
        <v>1</v>
      </c>
      <c r="W37" s="207">
        <v>31</v>
      </c>
    </row>
    <row r="38" spans="1:23" ht="18" customHeight="1">
      <c r="A38" s="207">
        <v>1</v>
      </c>
      <c r="B38" s="207">
        <v>32</v>
      </c>
      <c r="C38" s="333"/>
      <c r="D38" s="152"/>
      <c r="E38" s="340" t="s">
        <v>755</v>
      </c>
      <c r="F38" s="168" t="s">
        <v>734</v>
      </c>
      <c r="G38" s="172"/>
      <c r="H38" s="1031"/>
      <c r="I38" s="185">
        <v>183371</v>
      </c>
      <c r="J38" s="185">
        <v>58034</v>
      </c>
      <c r="K38" s="185">
        <v>395489</v>
      </c>
      <c r="L38" s="185">
        <v>20664</v>
      </c>
      <c r="M38" s="185">
        <v>64903</v>
      </c>
      <c r="N38" s="852">
        <v>2140</v>
      </c>
      <c r="O38" s="185"/>
      <c r="P38" s="1031"/>
      <c r="Q38" s="1031"/>
      <c r="R38" s="185">
        <v>14476</v>
      </c>
      <c r="S38" s="185">
        <v>112490</v>
      </c>
      <c r="T38" s="185">
        <v>49157</v>
      </c>
      <c r="U38" s="81">
        <f t="shared" si="0"/>
        <v>900724</v>
      </c>
      <c r="V38" s="207">
        <v>1</v>
      </c>
      <c r="W38" s="207">
        <v>32</v>
      </c>
    </row>
    <row r="39" spans="1:23" ht="18" customHeight="1">
      <c r="A39" s="207">
        <v>1</v>
      </c>
      <c r="B39" s="207">
        <v>33</v>
      </c>
      <c r="C39" s="333"/>
      <c r="D39" s="152"/>
      <c r="E39" s="341" t="s">
        <v>756</v>
      </c>
      <c r="F39" s="1049" t="s">
        <v>741</v>
      </c>
      <c r="G39" s="1053"/>
      <c r="H39" s="1031"/>
      <c r="I39" s="185">
        <v>216655</v>
      </c>
      <c r="J39" s="185">
        <v>138950</v>
      </c>
      <c r="K39" s="185">
        <v>497190</v>
      </c>
      <c r="L39" s="185">
        <v>116787</v>
      </c>
      <c r="M39" s="185">
        <v>147276</v>
      </c>
      <c r="N39" s="852">
        <v>53501</v>
      </c>
      <c r="O39" s="185"/>
      <c r="P39" s="1031"/>
      <c r="Q39" s="1031"/>
      <c r="R39" s="185">
        <v>62603</v>
      </c>
      <c r="S39" s="185">
        <v>140482</v>
      </c>
      <c r="T39" s="185">
        <v>6420</v>
      </c>
      <c r="U39" s="81">
        <f t="shared" si="0"/>
        <v>1379864</v>
      </c>
      <c r="V39" s="207">
        <v>1</v>
      </c>
      <c r="W39" s="207">
        <v>33</v>
      </c>
    </row>
    <row r="40" spans="1:23" ht="18" customHeight="1">
      <c r="A40" s="207"/>
      <c r="C40" s="333"/>
      <c r="D40" s="152"/>
      <c r="E40" s="1727" t="s">
        <v>121</v>
      </c>
      <c r="F40" s="1728"/>
      <c r="G40" s="178"/>
      <c r="H40" s="997"/>
      <c r="I40" s="81">
        <f t="shared" ref="I40:N40" si="3">SUM(I32:I39)</f>
        <v>1398693</v>
      </c>
      <c r="J40" s="81">
        <f t="shared" si="3"/>
        <v>450147</v>
      </c>
      <c r="K40" s="81">
        <f t="shared" si="3"/>
        <v>3735576</v>
      </c>
      <c r="L40" s="81">
        <f t="shared" si="3"/>
        <v>278606</v>
      </c>
      <c r="M40" s="81">
        <f t="shared" si="3"/>
        <v>649071</v>
      </c>
      <c r="N40" s="868">
        <f t="shared" si="3"/>
        <v>74510</v>
      </c>
      <c r="O40" s="81"/>
      <c r="P40" s="997"/>
      <c r="Q40" s="997"/>
      <c r="R40" s="81">
        <f t="shared" ref="R40:T40" si="4">SUM(R32:R39)</f>
        <v>180371</v>
      </c>
      <c r="S40" s="81">
        <f t="shared" si="4"/>
        <v>1006501</v>
      </c>
      <c r="T40" s="81">
        <f t="shared" si="4"/>
        <v>419637</v>
      </c>
      <c r="U40" s="81">
        <f>SUM(U32:U39)</f>
        <v>8193112</v>
      </c>
      <c r="V40" s="207">
        <v>0</v>
      </c>
      <c r="W40" s="207">
        <v>0</v>
      </c>
    </row>
    <row r="41" spans="1:23" ht="18" customHeight="1">
      <c r="A41" s="207">
        <v>1</v>
      </c>
      <c r="B41" s="207">
        <v>34</v>
      </c>
      <c r="C41" s="333"/>
      <c r="D41" s="342"/>
      <c r="E41" s="1724" t="s">
        <v>1138</v>
      </c>
      <c r="F41" s="1724"/>
      <c r="G41" s="1076"/>
      <c r="H41" s="997"/>
      <c r="I41" s="81">
        <v>4269218</v>
      </c>
      <c r="J41" s="81">
        <v>1952026</v>
      </c>
      <c r="K41" s="81">
        <v>8691532</v>
      </c>
      <c r="L41" s="81">
        <v>964556</v>
      </c>
      <c r="M41" s="81">
        <v>1928604</v>
      </c>
      <c r="N41" s="868">
        <v>619163</v>
      </c>
      <c r="O41" s="81"/>
      <c r="P41" s="997"/>
      <c r="Q41" s="997"/>
      <c r="R41" s="81">
        <v>547965</v>
      </c>
      <c r="S41" s="81">
        <v>2833166</v>
      </c>
      <c r="T41" s="81">
        <v>1751901</v>
      </c>
      <c r="U41" s="81">
        <f t="shared" si="0"/>
        <v>23558131</v>
      </c>
      <c r="V41" s="207">
        <v>1</v>
      </c>
      <c r="W41" s="207">
        <v>34</v>
      </c>
    </row>
    <row r="42" spans="1:23" ht="18" customHeight="1">
      <c r="A42" s="207">
        <v>1</v>
      </c>
      <c r="B42" s="207">
        <v>35</v>
      </c>
      <c r="C42" s="131" t="s">
        <v>127</v>
      </c>
      <c r="D42" s="131" t="s">
        <v>97</v>
      </c>
      <c r="E42" s="1319" t="s">
        <v>20</v>
      </c>
      <c r="F42" s="1320"/>
      <c r="G42" s="1068" t="s">
        <v>47</v>
      </c>
      <c r="H42" s="1031"/>
      <c r="I42" s="185">
        <v>138160</v>
      </c>
      <c r="J42" s="185">
        <v>40323</v>
      </c>
      <c r="K42" s="185">
        <v>344985</v>
      </c>
      <c r="L42" s="185">
        <v>3834</v>
      </c>
      <c r="M42" s="185">
        <v>40650</v>
      </c>
      <c r="N42" s="852">
        <v>19607</v>
      </c>
      <c r="O42" s="185"/>
      <c r="P42" s="1031"/>
      <c r="Q42" s="1031"/>
      <c r="R42" s="185">
        <v>17151</v>
      </c>
      <c r="S42" s="185">
        <v>80822</v>
      </c>
      <c r="T42" s="185">
        <v>67546</v>
      </c>
      <c r="U42" s="81">
        <f t="shared" si="0"/>
        <v>753078</v>
      </c>
      <c r="V42" s="207">
        <v>1</v>
      </c>
      <c r="W42" s="207">
        <v>35</v>
      </c>
    </row>
    <row r="43" spans="1:23" ht="18" customHeight="1">
      <c r="A43" s="207">
        <v>1</v>
      </c>
      <c r="B43" s="207">
        <v>36</v>
      </c>
      <c r="C43" s="145" t="s">
        <v>522</v>
      </c>
      <c r="D43" s="340" t="s">
        <v>103</v>
      </c>
      <c r="E43" s="1319" t="s">
        <v>25</v>
      </c>
      <c r="F43" s="1320"/>
      <c r="G43" s="1069" t="s">
        <v>47</v>
      </c>
      <c r="H43" s="1031"/>
      <c r="I43" s="185">
        <v>201404</v>
      </c>
      <c r="J43" s="185">
        <v>105639</v>
      </c>
      <c r="K43" s="185">
        <v>1285169</v>
      </c>
      <c r="L43" s="185">
        <v>11190</v>
      </c>
      <c r="M43" s="185">
        <v>269083</v>
      </c>
      <c r="N43" s="852">
        <v>2849</v>
      </c>
      <c r="O43" s="185"/>
      <c r="P43" s="1031"/>
      <c r="Q43" s="1031"/>
      <c r="R43" s="185">
        <v>20304</v>
      </c>
      <c r="S43" s="185">
        <v>172588</v>
      </c>
      <c r="T43" s="185">
        <v>136377</v>
      </c>
      <c r="U43" s="81">
        <f t="shared" si="0"/>
        <v>2204603</v>
      </c>
      <c r="V43" s="207">
        <v>1</v>
      </c>
      <c r="W43" s="207">
        <v>36</v>
      </c>
    </row>
    <row r="44" spans="1:23" ht="18" customHeight="1">
      <c r="A44" s="207">
        <v>1</v>
      </c>
      <c r="B44" s="207">
        <v>37</v>
      </c>
      <c r="C44" s="159" t="s">
        <v>361</v>
      </c>
      <c r="D44" s="1730" t="s">
        <v>121</v>
      </c>
      <c r="E44" s="1731"/>
      <c r="F44" s="1731"/>
      <c r="G44" s="1732"/>
      <c r="H44" s="1031"/>
      <c r="I44" s="185">
        <v>339564</v>
      </c>
      <c r="J44" s="185">
        <v>145962</v>
      </c>
      <c r="K44" s="185">
        <v>1630154</v>
      </c>
      <c r="L44" s="185">
        <v>15024</v>
      </c>
      <c r="M44" s="185">
        <v>309733</v>
      </c>
      <c r="N44" s="852">
        <v>22456</v>
      </c>
      <c r="O44" s="185"/>
      <c r="P44" s="1031"/>
      <c r="Q44" s="1031"/>
      <c r="R44" s="185">
        <v>37455</v>
      </c>
      <c r="S44" s="185">
        <v>253410</v>
      </c>
      <c r="T44" s="185">
        <v>203923</v>
      </c>
      <c r="U44" s="81">
        <f t="shared" si="0"/>
        <v>2957681</v>
      </c>
      <c r="V44" s="207">
        <v>1</v>
      </c>
      <c r="W44" s="207">
        <v>37</v>
      </c>
    </row>
    <row r="45" spans="1:23" ht="18" customHeight="1">
      <c r="A45" s="207">
        <v>1</v>
      </c>
      <c r="B45" s="207">
        <v>38</v>
      </c>
      <c r="C45" s="330" t="s">
        <v>291</v>
      </c>
      <c r="D45" s="131" t="s">
        <v>97</v>
      </c>
      <c r="E45" s="1319" t="s">
        <v>757</v>
      </c>
      <c r="F45" s="1320"/>
      <c r="G45" s="1521"/>
      <c r="H45" s="1031"/>
      <c r="I45" s="185">
        <v>1196980</v>
      </c>
      <c r="J45" s="185">
        <v>180159</v>
      </c>
      <c r="K45" s="185">
        <v>1428592</v>
      </c>
      <c r="L45" s="185">
        <v>64463</v>
      </c>
      <c r="M45" s="185">
        <v>490658</v>
      </c>
      <c r="N45" s="852">
        <v>6229</v>
      </c>
      <c r="O45" s="185">
        <v>1012961</v>
      </c>
      <c r="P45" s="1031"/>
      <c r="Q45" s="1031"/>
      <c r="R45" s="185">
        <v>112484</v>
      </c>
      <c r="S45" s="185">
        <v>622292</v>
      </c>
      <c r="T45" s="185">
        <v>260736</v>
      </c>
      <c r="U45" s="81">
        <f t="shared" si="0"/>
        <v>5375554</v>
      </c>
      <c r="V45" s="207">
        <v>1</v>
      </c>
      <c r="W45" s="207">
        <v>38</v>
      </c>
    </row>
    <row r="46" spans="1:23" ht="18" customHeight="1">
      <c r="A46" s="207">
        <v>1</v>
      </c>
      <c r="B46" s="207">
        <v>39</v>
      </c>
      <c r="C46" s="148" t="s">
        <v>759</v>
      </c>
      <c r="D46" s="340" t="s">
        <v>103</v>
      </c>
      <c r="E46" s="1321" t="s">
        <v>524</v>
      </c>
      <c r="F46" s="1209"/>
      <c r="G46" s="1522"/>
      <c r="H46" s="1031"/>
      <c r="I46" s="185">
        <v>50844</v>
      </c>
      <c r="J46" s="185">
        <v>79474</v>
      </c>
      <c r="K46" s="185">
        <v>122233</v>
      </c>
      <c r="L46" s="185">
        <v>11776</v>
      </c>
      <c r="M46" s="185">
        <v>18351</v>
      </c>
      <c r="N46" s="852">
        <v>89</v>
      </c>
      <c r="O46" s="185">
        <v>42885</v>
      </c>
      <c r="P46" s="1031"/>
      <c r="Q46" s="1031"/>
      <c r="R46" s="185">
        <v>5218</v>
      </c>
      <c r="S46" s="185">
        <v>26927</v>
      </c>
      <c r="T46" s="185">
        <v>12835</v>
      </c>
      <c r="U46" s="81">
        <f t="shared" si="0"/>
        <v>370632</v>
      </c>
      <c r="V46" s="207">
        <v>1</v>
      </c>
      <c r="W46" s="207">
        <v>39</v>
      </c>
    </row>
    <row r="47" spans="1:23" ht="18" customHeight="1">
      <c r="A47" s="207">
        <v>1</v>
      </c>
      <c r="B47" s="207">
        <v>40</v>
      </c>
      <c r="C47" s="149" t="s">
        <v>763</v>
      </c>
      <c r="D47" s="1730" t="s">
        <v>121</v>
      </c>
      <c r="E47" s="1724"/>
      <c r="F47" s="1724"/>
      <c r="G47" s="1733"/>
      <c r="H47" s="1031"/>
      <c r="I47" s="185">
        <v>1247824</v>
      </c>
      <c r="J47" s="185">
        <v>259633</v>
      </c>
      <c r="K47" s="185">
        <v>1550825</v>
      </c>
      <c r="L47" s="185">
        <v>76239</v>
      </c>
      <c r="M47" s="185">
        <v>509009</v>
      </c>
      <c r="N47" s="852">
        <v>6318</v>
      </c>
      <c r="O47" s="185">
        <v>1055846</v>
      </c>
      <c r="P47" s="1031"/>
      <c r="Q47" s="1031"/>
      <c r="R47" s="185">
        <v>117702</v>
      </c>
      <c r="S47" s="185">
        <v>649219</v>
      </c>
      <c r="T47" s="185">
        <v>273571</v>
      </c>
      <c r="U47" s="81">
        <f t="shared" si="0"/>
        <v>5746186</v>
      </c>
      <c r="V47" s="207">
        <v>1</v>
      </c>
      <c r="W47" s="207">
        <v>40</v>
      </c>
    </row>
    <row r="48" spans="1:23" ht="18" customHeight="1">
      <c r="A48" s="207">
        <v>1</v>
      </c>
      <c r="B48" s="207">
        <v>41</v>
      </c>
      <c r="C48" s="147" t="s">
        <v>300</v>
      </c>
      <c r="D48" s="131" t="s">
        <v>97</v>
      </c>
      <c r="E48" s="343"/>
      <c r="F48" s="1745" t="s">
        <v>766</v>
      </c>
      <c r="G48" s="1070" t="s">
        <v>767</v>
      </c>
      <c r="H48" s="1031"/>
      <c r="I48" s="185">
        <v>8800</v>
      </c>
      <c r="J48" s="185">
        <v>2100</v>
      </c>
      <c r="K48" s="185">
        <v>13200</v>
      </c>
      <c r="L48" s="185">
        <v>2200</v>
      </c>
      <c r="M48" s="185">
        <v>5500</v>
      </c>
      <c r="N48" s="852">
        <v>0</v>
      </c>
      <c r="O48" s="185">
        <v>8000</v>
      </c>
      <c r="P48" s="1031"/>
      <c r="Q48" s="1031"/>
      <c r="R48" s="185">
        <v>2200</v>
      </c>
      <c r="S48" s="185">
        <v>8800</v>
      </c>
      <c r="T48" s="185">
        <v>3850</v>
      </c>
      <c r="U48" s="81">
        <f t="shared" si="0"/>
        <v>54650</v>
      </c>
      <c r="V48" s="207">
        <v>1</v>
      </c>
      <c r="W48" s="207">
        <v>41</v>
      </c>
    </row>
    <row r="49" spans="1:23" ht="18" customHeight="1">
      <c r="A49" s="207">
        <v>1</v>
      </c>
      <c r="B49" s="207">
        <v>42</v>
      </c>
      <c r="C49" s="145" t="s">
        <v>771</v>
      </c>
      <c r="D49" s="24" t="s">
        <v>35</v>
      </c>
      <c r="E49" s="263"/>
      <c r="F49" s="1746"/>
      <c r="G49" s="1071" t="s">
        <v>424</v>
      </c>
      <c r="H49" s="1031"/>
      <c r="I49" s="185">
        <v>3300</v>
      </c>
      <c r="J49" s="185">
        <v>0</v>
      </c>
      <c r="K49" s="185">
        <v>6600</v>
      </c>
      <c r="L49" s="185">
        <v>0</v>
      </c>
      <c r="M49" s="185">
        <v>3300</v>
      </c>
      <c r="N49" s="852">
        <v>0</v>
      </c>
      <c r="O49" s="185">
        <v>3300</v>
      </c>
      <c r="P49" s="1031"/>
      <c r="Q49" s="1031"/>
      <c r="R49" s="185">
        <v>0</v>
      </c>
      <c r="S49" s="185">
        <v>3300</v>
      </c>
      <c r="T49" s="185">
        <v>1650</v>
      </c>
      <c r="U49" s="81">
        <f t="shared" si="0"/>
        <v>21450</v>
      </c>
      <c r="V49" s="207">
        <v>1</v>
      </c>
      <c r="W49" s="207">
        <v>42</v>
      </c>
    </row>
    <row r="50" spans="1:23" ht="18" customHeight="1">
      <c r="A50" s="207">
        <v>1</v>
      </c>
      <c r="B50" s="207">
        <v>43</v>
      </c>
      <c r="C50" s="145" t="s">
        <v>395</v>
      </c>
      <c r="D50" s="24" t="s">
        <v>17</v>
      </c>
      <c r="E50" s="263"/>
      <c r="F50" s="1747" t="s">
        <v>772</v>
      </c>
      <c r="G50" s="1071" t="s">
        <v>767</v>
      </c>
      <c r="H50" s="1031"/>
      <c r="I50" s="185">
        <v>2200</v>
      </c>
      <c r="J50" s="185">
        <v>0</v>
      </c>
      <c r="K50" s="185">
        <v>0</v>
      </c>
      <c r="L50" s="185">
        <v>0</v>
      </c>
      <c r="M50" s="185">
        <v>1100</v>
      </c>
      <c r="N50" s="852">
        <v>0</v>
      </c>
      <c r="O50" s="185"/>
      <c r="P50" s="1031"/>
      <c r="Q50" s="1031"/>
      <c r="R50" s="185">
        <v>0</v>
      </c>
      <c r="S50" s="185">
        <v>1650</v>
      </c>
      <c r="T50" s="185">
        <v>0</v>
      </c>
      <c r="U50" s="81">
        <f t="shared" si="0"/>
        <v>4950</v>
      </c>
      <c r="V50" s="207">
        <v>1</v>
      </c>
      <c r="W50" s="207">
        <v>43</v>
      </c>
    </row>
    <row r="51" spans="1:23" ht="18" customHeight="1">
      <c r="A51" s="207">
        <v>1</v>
      </c>
      <c r="B51" s="207">
        <v>44</v>
      </c>
      <c r="C51" s="145" t="s">
        <v>774</v>
      </c>
      <c r="D51" s="24" t="s">
        <v>317</v>
      </c>
      <c r="E51" s="263"/>
      <c r="F51" s="1746"/>
      <c r="G51" s="1071" t="s">
        <v>424</v>
      </c>
      <c r="H51" s="1031"/>
      <c r="I51" s="185">
        <v>1650</v>
      </c>
      <c r="J51" s="185">
        <v>0</v>
      </c>
      <c r="K51" s="185">
        <v>0</v>
      </c>
      <c r="L51" s="185">
        <v>0</v>
      </c>
      <c r="M51" s="185">
        <v>0</v>
      </c>
      <c r="N51" s="852">
        <v>0</v>
      </c>
      <c r="O51" s="185"/>
      <c r="P51" s="1031"/>
      <c r="Q51" s="1031"/>
      <c r="R51" s="185">
        <v>0</v>
      </c>
      <c r="S51" s="185">
        <v>1650</v>
      </c>
      <c r="T51" s="185">
        <v>0</v>
      </c>
      <c r="U51" s="81">
        <f t="shared" si="0"/>
        <v>3300</v>
      </c>
      <c r="V51" s="207">
        <v>1</v>
      </c>
      <c r="W51" s="207">
        <v>44</v>
      </c>
    </row>
    <row r="52" spans="1:23" ht="18" customHeight="1">
      <c r="A52" s="207">
        <v>1</v>
      </c>
      <c r="B52" s="207">
        <v>45</v>
      </c>
      <c r="C52" s="145" t="s">
        <v>427</v>
      </c>
      <c r="D52" s="340" t="s">
        <v>103</v>
      </c>
      <c r="E52" s="1321" t="s">
        <v>775</v>
      </c>
      <c r="F52" s="1321"/>
      <c r="G52" s="1068" t="s">
        <v>47</v>
      </c>
      <c r="H52" s="1031"/>
      <c r="I52" s="185">
        <v>8401</v>
      </c>
      <c r="J52" s="185">
        <v>1481</v>
      </c>
      <c r="K52" s="185">
        <v>5805</v>
      </c>
      <c r="L52" s="185">
        <v>452</v>
      </c>
      <c r="M52" s="185">
        <v>3017</v>
      </c>
      <c r="N52" s="852">
        <v>0</v>
      </c>
      <c r="O52" s="185">
        <v>14635</v>
      </c>
      <c r="P52" s="1031"/>
      <c r="Q52" s="1031"/>
      <c r="R52" s="185">
        <v>838</v>
      </c>
      <c r="S52" s="185">
        <v>2953</v>
      </c>
      <c r="T52" s="185">
        <v>1093</v>
      </c>
      <c r="U52" s="81">
        <f t="shared" si="0"/>
        <v>38675</v>
      </c>
      <c r="V52" s="207">
        <v>1</v>
      </c>
      <c r="W52" s="207">
        <v>45</v>
      </c>
    </row>
    <row r="53" spans="1:23" ht="18" customHeight="1">
      <c r="A53" s="207">
        <v>1</v>
      </c>
      <c r="B53" s="207">
        <v>46</v>
      </c>
      <c r="C53" s="159" t="s">
        <v>776</v>
      </c>
      <c r="D53" s="341" t="s">
        <v>112</v>
      </c>
      <c r="E53" s="1325" t="s">
        <v>778</v>
      </c>
      <c r="F53" s="1325"/>
      <c r="G53" s="1072"/>
      <c r="H53" s="1031"/>
      <c r="I53" s="185">
        <v>42</v>
      </c>
      <c r="J53" s="185">
        <v>18</v>
      </c>
      <c r="K53" s="185">
        <v>43</v>
      </c>
      <c r="L53" s="185">
        <v>11</v>
      </c>
      <c r="M53" s="185">
        <v>18</v>
      </c>
      <c r="N53" s="852">
        <v>0</v>
      </c>
      <c r="O53" s="185">
        <v>20</v>
      </c>
      <c r="P53" s="1031"/>
      <c r="Q53" s="1031"/>
      <c r="R53" s="185">
        <v>6</v>
      </c>
      <c r="S53" s="185">
        <v>41</v>
      </c>
      <c r="T53" s="185">
        <v>13</v>
      </c>
      <c r="U53" s="81">
        <f t="shared" si="0"/>
        <v>212</v>
      </c>
      <c r="V53" s="207">
        <v>1</v>
      </c>
      <c r="W53" s="207">
        <v>46</v>
      </c>
    </row>
    <row r="54" spans="1:23" ht="18" customHeight="1">
      <c r="A54" s="207">
        <v>1</v>
      </c>
      <c r="B54" s="207">
        <v>48</v>
      </c>
      <c r="C54" s="331" t="s">
        <v>313</v>
      </c>
      <c r="D54" s="131" t="s">
        <v>97</v>
      </c>
      <c r="E54" s="1319" t="s">
        <v>376</v>
      </c>
      <c r="F54" s="1319"/>
      <c r="G54" s="1068" t="s">
        <v>715</v>
      </c>
      <c r="H54" s="1033"/>
      <c r="I54" s="361">
        <v>37</v>
      </c>
      <c r="J54" s="361">
        <v>10</v>
      </c>
      <c r="K54" s="361">
        <v>68</v>
      </c>
      <c r="L54" s="361">
        <v>6</v>
      </c>
      <c r="M54" s="361">
        <v>14</v>
      </c>
      <c r="N54" s="361">
        <v>5</v>
      </c>
      <c r="O54" s="361"/>
      <c r="P54" s="1033"/>
      <c r="Q54" s="1033"/>
      <c r="R54" s="361">
        <v>4</v>
      </c>
      <c r="S54" s="361">
        <v>19</v>
      </c>
      <c r="T54" s="361">
        <v>9</v>
      </c>
      <c r="U54" s="127">
        <f t="shared" si="0"/>
        <v>172</v>
      </c>
      <c r="V54" s="207">
        <v>1</v>
      </c>
      <c r="W54" s="207">
        <v>48</v>
      </c>
    </row>
    <row r="55" spans="1:23" ht="18" customHeight="1">
      <c r="A55" s="207"/>
      <c r="C55" s="148"/>
      <c r="D55" s="340" t="s">
        <v>103</v>
      </c>
      <c r="E55" s="1321" t="s">
        <v>694</v>
      </c>
      <c r="F55" s="1321"/>
      <c r="G55" s="1073" t="s">
        <v>715</v>
      </c>
      <c r="H55" s="1034"/>
      <c r="I55" s="362"/>
      <c r="J55" s="362"/>
      <c r="K55" s="362"/>
      <c r="L55" s="362"/>
      <c r="M55" s="362"/>
      <c r="N55" s="362"/>
      <c r="O55" s="362"/>
      <c r="P55" s="1034"/>
      <c r="Q55" s="1034"/>
      <c r="R55" s="362"/>
      <c r="S55" s="362"/>
      <c r="T55" s="362"/>
      <c r="U55" s="127">
        <f t="shared" si="0"/>
        <v>0</v>
      </c>
      <c r="V55" s="207">
        <v>0</v>
      </c>
      <c r="W55" s="207">
        <v>0</v>
      </c>
    </row>
    <row r="56" spans="1:23" ht="18" customHeight="1">
      <c r="A56" s="207">
        <v>1</v>
      </c>
      <c r="B56" s="207">
        <v>49</v>
      </c>
      <c r="C56" s="1767" t="s">
        <v>480</v>
      </c>
      <c r="D56" s="132"/>
      <c r="E56" s="1729" t="s">
        <v>499</v>
      </c>
      <c r="F56" s="1321"/>
      <c r="G56" s="1073" t="s">
        <v>715</v>
      </c>
      <c r="H56" s="1033"/>
      <c r="I56" s="361">
        <v>201</v>
      </c>
      <c r="J56" s="361">
        <v>91</v>
      </c>
      <c r="K56" s="361">
        <v>372</v>
      </c>
      <c r="L56" s="361">
        <v>51</v>
      </c>
      <c r="M56" s="361">
        <v>87</v>
      </c>
      <c r="N56" s="361">
        <v>41</v>
      </c>
      <c r="O56" s="361"/>
      <c r="P56" s="1033"/>
      <c r="Q56" s="1033"/>
      <c r="R56" s="361">
        <v>31</v>
      </c>
      <c r="S56" s="361">
        <v>136</v>
      </c>
      <c r="T56" s="361">
        <v>73</v>
      </c>
      <c r="U56" s="127">
        <f t="shared" si="0"/>
        <v>1083</v>
      </c>
      <c r="V56" s="207">
        <v>1</v>
      </c>
      <c r="W56" s="207">
        <v>49</v>
      </c>
    </row>
    <row r="57" spans="1:23" ht="18" customHeight="1">
      <c r="A57" s="207">
        <v>1</v>
      </c>
      <c r="B57" s="207">
        <v>50</v>
      </c>
      <c r="C57" s="1767"/>
      <c r="D57" s="132"/>
      <c r="E57" s="1729" t="s">
        <v>1012</v>
      </c>
      <c r="F57" s="1321"/>
      <c r="G57" s="1073" t="s">
        <v>715</v>
      </c>
      <c r="H57" s="1033"/>
      <c r="I57" s="361">
        <v>6</v>
      </c>
      <c r="J57" s="361">
        <v>4</v>
      </c>
      <c r="K57" s="361">
        <v>21</v>
      </c>
      <c r="L57" s="361">
        <v>10</v>
      </c>
      <c r="M57" s="361">
        <v>2</v>
      </c>
      <c r="N57" s="361">
        <v>4</v>
      </c>
      <c r="O57" s="361"/>
      <c r="P57" s="1033"/>
      <c r="Q57" s="1033"/>
      <c r="R57" s="361">
        <v>5</v>
      </c>
      <c r="S57" s="361">
        <v>10</v>
      </c>
      <c r="T57" s="361">
        <v>7</v>
      </c>
      <c r="U57" s="127">
        <f t="shared" si="0"/>
        <v>69</v>
      </c>
      <c r="V57" s="207">
        <v>1</v>
      </c>
      <c r="W57" s="207">
        <v>50</v>
      </c>
    </row>
    <row r="58" spans="1:23" ht="18" customHeight="1">
      <c r="A58" s="207">
        <v>1</v>
      </c>
      <c r="B58" s="207">
        <v>51</v>
      </c>
      <c r="C58" s="1767"/>
      <c r="D58" s="132"/>
      <c r="E58" s="1729" t="s">
        <v>593</v>
      </c>
      <c r="F58" s="1321"/>
      <c r="G58" s="1073" t="s">
        <v>715</v>
      </c>
      <c r="H58" s="1033"/>
      <c r="I58" s="361">
        <v>68</v>
      </c>
      <c r="J58" s="361">
        <v>32</v>
      </c>
      <c r="K58" s="361">
        <v>16</v>
      </c>
      <c r="L58" s="361">
        <v>13</v>
      </c>
      <c r="M58" s="361">
        <v>16</v>
      </c>
      <c r="N58" s="361">
        <v>15</v>
      </c>
      <c r="O58" s="361"/>
      <c r="P58" s="1033"/>
      <c r="Q58" s="1033"/>
      <c r="R58" s="361">
        <v>8</v>
      </c>
      <c r="S58" s="361">
        <v>14</v>
      </c>
      <c r="T58" s="361">
        <v>18</v>
      </c>
      <c r="U58" s="127">
        <f t="shared" si="0"/>
        <v>200</v>
      </c>
      <c r="V58" s="207">
        <v>1</v>
      </c>
      <c r="W58" s="207">
        <v>51</v>
      </c>
    </row>
    <row r="59" spans="1:23" ht="18" customHeight="1">
      <c r="A59" s="207">
        <v>1</v>
      </c>
      <c r="B59" s="207">
        <v>52</v>
      </c>
      <c r="C59" s="1767"/>
      <c r="D59" s="340" t="s">
        <v>112</v>
      </c>
      <c r="E59" s="1321" t="s">
        <v>612</v>
      </c>
      <c r="F59" s="1321"/>
      <c r="G59" s="1073" t="s">
        <v>715</v>
      </c>
      <c r="H59" s="1033"/>
      <c r="I59" s="361">
        <v>14</v>
      </c>
      <c r="J59" s="361">
        <v>6</v>
      </c>
      <c r="K59" s="361">
        <v>18</v>
      </c>
      <c r="L59" s="361">
        <v>3</v>
      </c>
      <c r="M59" s="361">
        <v>6</v>
      </c>
      <c r="N59" s="361">
        <v>2</v>
      </c>
      <c r="O59" s="361"/>
      <c r="P59" s="1033"/>
      <c r="Q59" s="1033"/>
      <c r="R59" s="361">
        <v>3</v>
      </c>
      <c r="S59" s="361">
        <v>8</v>
      </c>
      <c r="T59" s="361">
        <v>2</v>
      </c>
      <c r="U59" s="127">
        <f t="shared" si="0"/>
        <v>62</v>
      </c>
      <c r="V59" s="207">
        <v>1</v>
      </c>
      <c r="W59" s="207">
        <v>52</v>
      </c>
    </row>
    <row r="60" spans="1:23" ht="18" customHeight="1">
      <c r="A60" s="207">
        <v>1</v>
      </c>
      <c r="B60" s="207">
        <v>53</v>
      </c>
      <c r="C60" s="1767"/>
      <c r="D60" s="340" t="s">
        <v>115</v>
      </c>
      <c r="E60" s="1321" t="s">
        <v>560</v>
      </c>
      <c r="F60" s="1321"/>
      <c r="G60" s="1073" t="s">
        <v>715</v>
      </c>
      <c r="H60" s="1033"/>
      <c r="I60" s="361">
        <v>76</v>
      </c>
      <c r="J60" s="361">
        <v>31</v>
      </c>
      <c r="K60" s="361">
        <v>74</v>
      </c>
      <c r="L60" s="361">
        <v>16</v>
      </c>
      <c r="M60" s="361">
        <v>26</v>
      </c>
      <c r="N60" s="361">
        <v>11</v>
      </c>
      <c r="O60" s="361"/>
      <c r="P60" s="1033"/>
      <c r="Q60" s="1033"/>
      <c r="R60" s="361">
        <v>13</v>
      </c>
      <c r="S60" s="361">
        <v>55</v>
      </c>
      <c r="T60" s="361">
        <v>9</v>
      </c>
      <c r="U60" s="127">
        <f t="shared" si="0"/>
        <v>311</v>
      </c>
      <c r="V60" s="207">
        <v>1</v>
      </c>
      <c r="W60" s="207">
        <v>53</v>
      </c>
    </row>
    <row r="61" spans="1:23" ht="18" customHeight="1">
      <c r="A61" s="207">
        <v>1</v>
      </c>
      <c r="B61" s="207">
        <v>54</v>
      </c>
      <c r="C61" s="1767"/>
      <c r="D61" s="340" t="s">
        <v>126</v>
      </c>
      <c r="E61" s="1321" t="s">
        <v>780</v>
      </c>
      <c r="F61" s="1321"/>
      <c r="G61" s="1073" t="s">
        <v>715</v>
      </c>
      <c r="H61" s="1033"/>
      <c r="I61" s="361">
        <v>2</v>
      </c>
      <c r="J61" s="361">
        <v>3</v>
      </c>
      <c r="K61" s="361">
        <v>7</v>
      </c>
      <c r="L61" s="361">
        <v>2</v>
      </c>
      <c r="M61" s="361">
        <v>1</v>
      </c>
      <c r="N61" s="361">
        <v>1</v>
      </c>
      <c r="O61" s="361"/>
      <c r="P61" s="1033"/>
      <c r="Q61" s="1033"/>
      <c r="R61" s="361">
        <v>2</v>
      </c>
      <c r="S61" s="361">
        <v>2</v>
      </c>
      <c r="T61" s="361">
        <v>2</v>
      </c>
      <c r="U61" s="127">
        <f t="shared" si="0"/>
        <v>22</v>
      </c>
      <c r="V61" s="207">
        <v>1</v>
      </c>
      <c r="W61" s="207">
        <v>54</v>
      </c>
    </row>
    <row r="62" spans="1:23" ht="18" customHeight="1">
      <c r="A62" s="207">
        <v>1</v>
      </c>
      <c r="B62" s="207">
        <v>55</v>
      </c>
      <c r="C62" s="1767"/>
      <c r="D62" s="340" t="s">
        <v>359</v>
      </c>
      <c r="E62" s="1321" t="s">
        <v>707</v>
      </c>
      <c r="F62" s="1321"/>
      <c r="G62" s="1073" t="s">
        <v>715</v>
      </c>
      <c r="H62" s="1033"/>
      <c r="I62" s="361">
        <v>9</v>
      </c>
      <c r="J62" s="361">
        <v>6</v>
      </c>
      <c r="K62" s="361">
        <v>16</v>
      </c>
      <c r="L62" s="361">
        <v>4</v>
      </c>
      <c r="M62" s="361">
        <v>6</v>
      </c>
      <c r="N62" s="361">
        <v>0</v>
      </c>
      <c r="O62" s="361"/>
      <c r="P62" s="1033"/>
      <c r="Q62" s="1033"/>
      <c r="R62" s="361">
        <v>3</v>
      </c>
      <c r="S62" s="361">
        <v>10</v>
      </c>
      <c r="T62" s="361">
        <v>3</v>
      </c>
      <c r="U62" s="127">
        <f t="shared" si="0"/>
        <v>57</v>
      </c>
      <c r="V62" s="207">
        <v>1</v>
      </c>
      <c r="W62" s="207">
        <v>55</v>
      </c>
    </row>
    <row r="63" spans="1:23" ht="18" customHeight="1">
      <c r="A63" s="207">
        <v>1</v>
      </c>
      <c r="B63" s="207">
        <v>56</v>
      </c>
      <c r="C63" s="1767"/>
      <c r="D63" s="340" t="s">
        <v>648</v>
      </c>
      <c r="E63" s="1321" t="s">
        <v>506</v>
      </c>
      <c r="F63" s="1321"/>
      <c r="G63" s="1073" t="s">
        <v>715</v>
      </c>
      <c r="H63" s="1033"/>
      <c r="I63" s="361">
        <v>14</v>
      </c>
      <c r="J63" s="361">
        <v>5</v>
      </c>
      <c r="K63" s="361">
        <v>23</v>
      </c>
      <c r="L63" s="361">
        <v>6</v>
      </c>
      <c r="M63" s="361">
        <v>8</v>
      </c>
      <c r="N63" s="361">
        <v>2</v>
      </c>
      <c r="O63" s="361"/>
      <c r="P63" s="1033"/>
      <c r="Q63" s="1033"/>
      <c r="R63" s="361">
        <v>3</v>
      </c>
      <c r="S63" s="361">
        <v>9</v>
      </c>
      <c r="T63" s="361">
        <v>4</v>
      </c>
      <c r="U63" s="127">
        <f t="shared" si="0"/>
        <v>74</v>
      </c>
      <c r="V63" s="207">
        <v>1</v>
      </c>
      <c r="W63" s="207">
        <v>56</v>
      </c>
    </row>
    <row r="64" spans="1:23" ht="18" customHeight="1">
      <c r="A64" s="207">
        <v>1</v>
      </c>
      <c r="B64" s="207">
        <v>57</v>
      </c>
      <c r="C64" s="333"/>
      <c r="D64" s="340" t="s">
        <v>652</v>
      </c>
      <c r="E64" s="1321" t="s">
        <v>293</v>
      </c>
      <c r="F64" s="1321"/>
      <c r="G64" s="1073" t="s">
        <v>715</v>
      </c>
      <c r="H64" s="1033"/>
      <c r="I64" s="361">
        <v>44</v>
      </c>
      <c r="J64" s="361">
        <v>41</v>
      </c>
      <c r="K64" s="361">
        <v>38</v>
      </c>
      <c r="L64" s="361">
        <v>2</v>
      </c>
      <c r="M64" s="361">
        <v>10</v>
      </c>
      <c r="N64" s="361">
        <v>6</v>
      </c>
      <c r="O64" s="361"/>
      <c r="P64" s="1033"/>
      <c r="Q64" s="1033"/>
      <c r="R64" s="361">
        <v>4</v>
      </c>
      <c r="S64" s="361">
        <v>31</v>
      </c>
      <c r="T64" s="361">
        <v>29</v>
      </c>
      <c r="U64" s="127">
        <f t="shared" si="0"/>
        <v>205</v>
      </c>
      <c r="V64" s="207">
        <v>1</v>
      </c>
      <c r="W64" s="207">
        <v>57</v>
      </c>
    </row>
    <row r="65" spans="1:23" ht="18" customHeight="1">
      <c r="A65" s="207">
        <v>1</v>
      </c>
      <c r="B65" s="207">
        <v>58</v>
      </c>
      <c r="C65" s="334"/>
      <c r="D65" s="341"/>
      <c r="E65" s="1325" t="s">
        <v>568</v>
      </c>
      <c r="F65" s="1325"/>
      <c r="G65" s="1074" t="s">
        <v>715</v>
      </c>
      <c r="H65" s="1033"/>
      <c r="I65" s="361">
        <v>471</v>
      </c>
      <c r="J65" s="361">
        <v>229</v>
      </c>
      <c r="K65" s="361">
        <v>653</v>
      </c>
      <c r="L65" s="361">
        <v>113</v>
      </c>
      <c r="M65" s="361">
        <v>176</v>
      </c>
      <c r="N65" s="361">
        <v>87</v>
      </c>
      <c r="O65" s="361"/>
      <c r="P65" s="1033"/>
      <c r="Q65" s="1033"/>
      <c r="R65" s="361">
        <v>76</v>
      </c>
      <c r="S65" s="361">
        <v>294</v>
      </c>
      <c r="T65" s="361">
        <v>156</v>
      </c>
      <c r="U65" s="127">
        <f t="shared" si="0"/>
        <v>2255</v>
      </c>
      <c r="V65" s="207">
        <v>1</v>
      </c>
      <c r="W65" s="207">
        <v>58</v>
      </c>
    </row>
    <row r="66" spans="1:23" ht="18" customHeight="1">
      <c r="A66" s="207">
        <v>2</v>
      </c>
      <c r="B66" s="207">
        <v>1</v>
      </c>
      <c r="C66" s="330" t="s">
        <v>319</v>
      </c>
      <c r="D66" s="345" t="s">
        <v>97</v>
      </c>
      <c r="E66" s="1765" t="s">
        <v>1164</v>
      </c>
      <c r="F66" s="1765"/>
      <c r="G66" s="1075" t="s">
        <v>47</v>
      </c>
      <c r="H66" s="997"/>
      <c r="I66" s="81">
        <v>2870525</v>
      </c>
      <c r="J66" s="81">
        <v>1501879</v>
      </c>
      <c r="K66" s="81">
        <v>4955956</v>
      </c>
      <c r="L66" s="81">
        <v>685950</v>
      </c>
      <c r="M66" s="81">
        <v>1279533</v>
      </c>
      <c r="N66" s="868">
        <v>0</v>
      </c>
      <c r="O66" s="81"/>
      <c r="P66" s="997"/>
      <c r="Q66" s="997"/>
      <c r="R66" s="81">
        <v>367594</v>
      </c>
      <c r="S66" s="81">
        <v>1826665</v>
      </c>
      <c r="T66" s="81">
        <v>1332264</v>
      </c>
      <c r="U66" s="81">
        <f t="shared" si="0"/>
        <v>14820366</v>
      </c>
      <c r="V66" s="207">
        <v>2</v>
      </c>
      <c r="W66" s="207">
        <v>1</v>
      </c>
    </row>
    <row r="67" spans="1:23" ht="18" customHeight="1">
      <c r="A67" s="207">
        <v>2</v>
      </c>
      <c r="B67" s="207">
        <v>2</v>
      </c>
      <c r="C67" s="333" t="s">
        <v>782</v>
      </c>
      <c r="D67" s="345" t="s">
        <v>103</v>
      </c>
      <c r="E67" s="1765" t="s">
        <v>1298</v>
      </c>
      <c r="F67" s="1765"/>
      <c r="G67" s="1075" t="s">
        <v>47</v>
      </c>
      <c r="H67" s="997"/>
      <c r="I67" s="81">
        <v>5110918</v>
      </c>
      <c r="J67" s="81">
        <v>2419848</v>
      </c>
      <c r="K67" s="81">
        <v>10673684</v>
      </c>
      <c r="L67" s="81">
        <v>1297352</v>
      </c>
      <c r="M67" s="81">
        <v>2563204</v>
      </c>
      <c r="N67" s="868">
        <v>0</v>
      </c>
      <c r="O67" s="81"/>
      <c r="P67" s="997"/>
      <c r="Q67" s="997"/>
      <c r="R67" s="81">
        <v>903455</v>
      </c>
      <c r="S67" s="81">
        <v>3727036</v>
      </c>
      <c r="T67" s="81">
        <v>2211969</v>
      </c>
      <c r="U67" s="81">
        <f t="shared" si="0"/>
        <v>28907466</v>
      </c>
      <c r="V67" s="207">
        <v>2</v>
      </c>
      <c r="W67" s="207">
        <v>2</v>
      </c>
    </row>
    <row r="68" spans="1:23" ht="18" customHeight="1">
      <c r="A68" s="207">
        <v>2</v>
      </c>
      <c r="B68" s="207">
        <v>3</v>
      </c>
      <c r="C68" s="334" t="s">
        <v>709</v>
      </c>
      <c r="D68" s="345" t="s">
        <v>112</v>
      </c>
      <c r="E68" s="1765" t="s">
        <v>245</v>
      </c>
      <c r="F68" s="1765"/>
      <c r="G68" s="1075" t="s">
        <v>60</v>
      </c>
      <c r="H68" s="997"/>
      <c r="I68" s="81">
        <v>229</v>
      </c>
      <c r="J68" s="81">
        <v>150</v>
      </c>
      <c r="K68" s="81">
        <v>443</v>
      </c>
      <c r="L68" s="81">
        <v>104</v>
      </c>
      <c r="M68" s="81">
        <v>145</v>
      </c>
      <c r="N68" s="868">
        <v>0</v>
      </c>
      <c r="O68" s="81"/>
      <c r="P68" s="997"/>
      <c r="Q68" s="997"/>
      <c r="R68" s="81">
        <v>60</v>
      </c>
      <c r="S68" s="81">
        <v>206</v>
      </c>
      <c r="T68" s="81">
        <v>113</v>
      </c>
      <c r="U68" s="81">
        <f t="shared" si="0"/>
        <v>1450</v>
      </c>
      <c r="V68" s="207">
        <v>2</v>
      </c>
      <c r="W68" s="207">
        <v>3</v>
      </c>
    </row>
    <row r="69" spans="1:23" ht="18" customHeight="1">
      <c r="A69" s="207">
        <v>2</v>
      </c>
      <c r="B69" s="207">
        <v>4</v>
      </c>
      <c r="C69" s="335" t="s">
        <v>956</v>
      </c>
      <c r="D69" s="131"/>
      <c r="E69" s="1726" t="s">
        <v>27</v>
      </c>
      <c r="F69" s="1726"/>
      <c r="G69" s="1068" t="s">
        <v>47</v>
      </c>
      <c r="H69" s="997"/>
      <c r="I69" s="81">
        <v>0</v>
      </c>
      <c r="J69" s="81">
        <v>12523</v>
      </c>
      <c r="K69" s="81">
        <v>0</v>
      </c>
      <c r="L69" s="81">
        <v>0</v>
      </c>
      <c r="M69" s="81">
        <v>0</v>
      </c>
      <c r="N69" s="868">
        <v>0</v>
      </c>
      <c r="O69" s="81"/>
      <c r="P69" s="997"/>
      <c r="Q69" s="997"/>
      <c r="R69" s="81">
        <v>1276</v>
      </c>
      <c r="S69" s="81">
        <v>0</v>
      </c>
      <c r="T69" s="81">
        <v>0</v>
      </c>
      <c r="U69" s="81">
        <f t="shared" si="0"/>
        <v>13799</v>
      </c>
      <c r="V69" s="207">
        <v>2</v>
      </c>
      <c r="W69" s="207">
        <v>4</v>
      </c>
    </row>
    <row r="70" spans="1:23" ht="18" customHeight="1">
      <c r="A70" s="207">
        <v>2</v>
      </c>
      <c r="B70" s="207">
        <v>5</v>
      </c>
      <c r="C70" s="336" t="s">
        <v>31</v>
      </c>
      <c r="D70" s="147" t="s">
        <v>97</v>
      </c>
      <c r="E70" s="1318" t="s">
        <v>53</v>
      </c>
      <c r="F70" s="1318"/>
      <c r="G70" s="1068" t="s">
        <v>47</v>
      </c>
      <c r="H70" s="997"/>
      <c r="I70" s="81">
        <v>0</v>
      </c>
      <c r="J70" s="81">
        <v>0</v>
      </c>
      <c r="K70" s="81">
        <v>0</v>
      </c>
      <c r="L70" s="81">
        <v>0</v>
      </c>
      <c r="M70" s="81">
        <v>0</v>
      </c>
      <c r="N70" s="868">
        <v>0</v>
      </c>
      <c r="O70" s="81"/>
      <c r="P70" s="997"/>
      <c r="Q70" s="997"/>
      <c r="R70" s="81">
        <v>0</v>
      </c>
      <c r="S70" s="81">
        <v>0</v>
      </c>
      <c r="T70" s="81">
        <v>0</v>
      </c>
      <c r="U70" s="81">
        <f t="shared" si="0"/>
        <v>0</v>
      </c>
      <c r="V70" s="207">
        <v>2</v>
      </c>
      <c r="W70" s="207">
        <v>5</v>
      </c>
    </row>
    <row r="71" spans="1:23" ht="18" customHeight="1">
      <c r="A71" s="207">
        <v>2</v>
      </c>
      <c r="B71" s="207">
        <v>6</v>
      </c>
      <c r="C71" s="337" t="s">
        <v>42</v>
      </c>
      <c r="D71" s="1052" t="s">
        <v>103</v>
      </c>
      <c r="E71" s="1318" t="s">
        <v>58</v>
      </c>
      <c r="F71" s="1318"/>
      <c r="G71" s="1075" t="s">
        <v>47</v>
      </c>
      <c r="H71" s="997"/>
      <c r="I71" s="81">
        <v>0</v>
      </c>
      <c r="J71" s="81">
        <v>12523</v>
      </c>
      <c r="K71" s="81">
        <v>0</v>
      </c>
      <c r="L71" s="81">
        <v>0</v>
      </c>
      <c r="M71" s="81">
        <v>0</v>
      </c>
      <c r="N71" s="868">
        <v>0</v>
      </c>
      <c r="O71" s="81"/>
      <c r="P71" s="997"/>
      <c r="Q71" s="997"/>
      <c r="R71" s="81">
        <v>1276</v>
      </c>
      <c r="S71" s="81">
        <v>0</v>
      </c>
      <c r="T71" s="81">
        <v>0</v>
      </c>
      <c r="U71" s="81">
        <f>SUM(H71:T71)</f>
        <v>13799</v>
      </c>
      <c r="V71" s="207">
        <v>2</v>
      </c>
      <c r="W71" s="207">
        <v>6</v>
      </c>
    </row>
    <row r="72" spans="1:23" ht="18" customHeight="1">
      <c r="A72" s="897">
        <v>2</v>
      </c>
      <c r="B72" s="897">
        <v>7</v>
      </c>
      <c r="C72" s="1755" t="s">
        <v>1635</v>
      </c>
      <c r="D72" s="1768" t="s">
        <v>1591</v>
      </c>
      <c r="E72" s="1750" t="s">
        <v>1592</v>
      </c>
      <c r="F72" s="1751"/>
      <c r="G72" s="1752"/>
      <c r="H72" s="997"/>
      <c r="I72" s="81">
        <v>9307</v>
      </c>
      <c r="J72" s="81">
        <v>3650</v>
      </c>
      <c r="K72" s="81">
        <v>18796</v>
      </c>
      <c r="L72" s="81">
        <v>1529</v>
      </c>
      <c r="M72" s="81">
        <v>5110</v>
      </c>
      <c r="N72" s="868">
        <v>1460</v>
      </c>
      <c r="O72" s="81"/>
      <c r="P72" s="997"/>
      <c r="Q72" s="997"/>
      <c r="R72" s="81">
        <v>1460</v>
      </c>
      <c r="S72" s="81">
        <v>6144</v>
      </c>
      <c r="T72" s="81">
        <v>2555</v>
      </c>
      <c r="U72" s="81">
        <f t="shared" ref="U72:U116" si="5">SUM(H72:T72)</f>
        <v>50011</v>
      </c>
      <c r="V72" s="895">
        <v>2</v>
      </c>
      <c r="W72" s="895">
        <v>7</v>
      </c>
    </row>
    <row r="73" spans="1:23" ht="18" customHeight="1">
      <c r="A73" s="897">
        <v>2</v>
      </c>
      <c r="B73" s="897">
        <v>8</v>
      </c>
      <c r="C73" s="1756"/>
      <c r="D73" s="1769"/>
      <c r="E73" s="1750" t="s">
        <v>1492</v>
      </c>
      <c r="F73" s="1751"/>
      <c r="G73" s="1752"/>
      <c r="H73" s="997"/>
      <c r="I73" s="81">
        <v>2555</v>
      </c>
      <c r="J73" s="81">
        <v>0</v>
      </c>
      <c r="K73" s="81">
        <v>6023</v>
      </c>
      <c r="L73" s="81">
        <v>0</v>
      </c>
      <c r="M73" s="81">
        <v>0</v>
      </c>
      <c r="N73" s="868">
        <v>0</v>
      </c>
      <c r="O73" s="81"/>
      <c r="P73" s="997"/>
      <c r="Q73" s="997"/>
      <c r="R73" s="81">
        <v>0</v>
      </c>
      <c r="S73" s="81">
        <v>730</v>
      </c>
      <c r="T73" s="81">
        <v>730</v>
      </c>
      <c r="U73" s="81">
        <f t="shared" si="5"/>
        <v>10038</v>
      </c>
      <c r="V73" s="895">
        <v>2</v>
      </c>
      <c r="W73" s="895">
        <v>8</v>
      </c>
    </row>
    <row r="74" spans="1:23" ht="18" customHeight="1">
      <c r="A74" s="897">
        <v>2</v>
      </c>
      <c r="B74" s="897">
        <v>9</v>
      </c>
      <c r="C74" s="1756"/>
      <c r="D74" s="1770"/>
      <c r="E74" s="1750" t="s">
        <v>1593</v>
      </c>
      <c r="F74" s="1753"/>
      <c r="G74" s="1754"/>
      <c r="H74" s="997"/>
      <c r="I74" s="81">
        <v>631</v>
      </c>
      <c r="J74" s="81">
        <v>704</v>
      </c>
      <c r="K74" s="81">
        <v>365</v>
      </c>
      <c r="L74" s="81">
        <v>843</v>
      </c>
      <c r="M74" s="81">
        <v>0</v>
      </c>
      <c r="N74" s="868">
        <v>227</v>
      </c>
      <c r="O74" s="81"/>
      <c r="P74" s="997"/>
      <c r="Q74" s="997"/>
      <c r="R74" s="81">
        <v>0</v>
      </c>
      <c r="S74" s="81">
        <v>0</v>
      </c>
      <c r="T74" s="81">
        <v>0</v>
      </c>
      <c r="U74" s="81">
        <f t="shared" si="5"/>
        <v>2770</v>
      </c>
      <c r="V74" s="895">
        <v>2</v>
      </c>
      <c r="W74" s="895">
        <v>9</v>
      </c>
    </row>
    <row r="75" spans="1:23" ht="18" customHeight="1">
      <c r="A75" s="897">
        <v>2</v>
      </c>
      <c r="B75" s="897">
        <v>10</v>
      </c>
      <c r="C75" s="1756"/>
      <c r="D75" s="1768" t="s">
        <v>1594</v>
      </c>
      <c r="E75" s="1750" t="s">
        <v>1592</v>
      </c>
      <c r="F75" s="1751"/>
      <c r="G75" s="1752"/>
      <c r="H75" s="997"/>
      <c r="I75" s="81">
        <v>64212</v>
      </c>
      <c r="J75" s="81">
        <v>37595</v>
      </c>
      <c r="K75" s="81">
        <v>122941</v>
      </c>
      <c r="L75" s="81">
        <v>16973</v>
      </c>
      <c r="M75" s="81">
        <v>30633</v>
      </c>
      <c r="N75" s="868">
        <v>17520</v>
      </c>
      <c r="O75" s="81"/>
      <c r="P75" s="997"/>
      <c r="Q75" s="997"/>
      <c r="R75" s="81">
        <v>10585</v>
      </c>
      <c r="S75" s="81">
        <v>49275</v>
      </c>
      <c r="T75" s="81">
        <v>24820</v>
      </c>
      <c r="U75" s="81">
        <f t="shared" si="5"/>
        <v>374554</v>
      </c>
      <c r="V75" s="895">
        <v>2</v>
      </c>
      <c r="W75" s="895">
        <v>10</v>
      </c>
    </row>
    <row r="76" spans="1:23" ht="18" customHeight="1">
      <c r="A76" s="897">
        <v>2</v>
      </c>
      <c r="B76" s="897">
        <v>11</v>
      </c>
      <c r="C76" s="1756"/>
      <c r="D76" s="1769"/>
      <c r="E76" s="1750" t="s">
        <v>1492</v>
      </c>
      <c r="F76" s="1751"/>
      <c r="G76" s="1752"/>
      <c r="H76" s="997"/>
      <c r="I76" s="81">
        <v>0</v>
      </c>
      <c r="J76" s="81">
        <v>0</v>
      </c>
      <c r="K76" s="81">
        <v>9039</v>
      </c>
      <c r="L76" s="81">
        <v>2232</v>
      </c>
      <c r="M76" s="81">
        <v>968</v>
      </c>
      <c r="N76" s="868">
        <v>0</v>
      </c>
      <c r="O76" s="81"/>
      <c r="P76" s="997"/>
      <c r="Q76" s="997"/>
      <c r="R76" s="81">
        <v>2883</v>
      </c>
      <c r="S76" s="81">
        <v>7300</v>
      </c>
      <c r="T76" s="81">
        <v>0</v>
      </c>
      <c r="U76" s="81">
        <f t="shared" si="5"/>
        <v>22422</v>
      </c>
      <c r="V76" s="895">
        <v>2</v>
      </c>
      <c r="W76" s="895">
        <v>11</v>
      </c>
    </row>
    <row r="77" spans="1:23" ht="18" customHeight="1">
      <c r="A77" s="897">
        <v>2</v>
      </c>
      <c r="B77" s="897">
        <v>12</v>
      </c>
      <c r="C77" s="1756"/>
      <c r="D77" s="1770"/>
      <c r="E77" s="1750" t="s">
        <v>1593</v>
      </c>
      <c r="F77" s="1753"/>
      <c r="G77" s="1754"/>
      <c r="H77" s="997"/>
      <c r="I77" s="81">
        <v>23378</v>
      </c>
      <c r="J77" s="81">
        <v>8454</v>
      </c>
      <c r="K77" s="81">
        <v>11547</v>
      </c>
      <c r="L77" s="81">
        <v>5429</v>
      </c>
      <c r="M77" s="81">
        <v>5205</v>
      </c>
      <c r="N77" s="868">
        <v>4380</v>
      </c>
      <c r="O77" s="81"/>
      <c r="P77" s="997"/>
      <c r="Q77" s="997"/>
      <c r="R77" s="81">
        <v>556</v>
      </c>
      <c r="S77" s="81">
        <v>1825</v>
      </c>
      <c r="T77" s="81">
        <v>4380</v>
      </c>
      <c r="U77" s="81">
        <f t="shared" si="5"/>
        <v>65154</v>
      </c>
      <c r="V77" s="895">
        <v>2</v>
      </c>
      <c r="W77" s="895">
        <v>12</v>
      </c>
    </row>
    <row r="78" spans="1:23" ht="18" customHeight="1">
      <c r="A78" s="897">
        <v>2</v>
      </c>
      <c r="B78" s="897">
        <v>13</v>
      </c>
      <c r="C78" s="1756"/>
      <c r="D78" s="1768" t="s">
        <v>1595</v>
      </c>
      <c r="E78" s="1750" t="s">
        <v>1592</v>
      </c>
      <c r="F78" s="1751"/>
      <c r="G78" s="1752"/>
      <c r="H78" s="997"/>
      <c r="I78" s="81">
        <v>12</v>
      </c>
      <c r="J78" s="81">
        <v>5</v>
      </c>
      <c r="K78" s="81">
        <v>20</v>
      </c>
      <c r="L78" s="81">
        <v>3</v>
      </c>
      <c r="M78" s="81">
        <v>6</v>
      </c>
      <c r="N78" s="868">
        <v>2</v>
      </c>
      <c r="O78" s="81"/>
      <c r="P78" s="997"/>
      <c r="Q78" s="997"/>
      <c r="R78" s="81">
        <v>3</v>
      </c>
      <c r="S78" s="81">
        <v>8</v>
      </c>
      <c r="T78" s="81">
        <v>2</v>
      </c>
      <c r="U78" s="81">
        <f t="shared" si="5"/>
        <v>61</v>
      </c>
      <c r="V78" s="895">
        <v>2</v>
      </c>
      <c r="W78" s="895">
        <v>13</v>
      </c>
    </row>
    <row r="79" spans="1:23" ht="18" customHeight="1">
      <c r="A79" s="897">
        <v>2</v>
      </c>
      <c r="B79" s="897">
        <v>14</v>
      </c>
      <c r="C79" s="1756"/>
      <c r="D79" s="1769"/>
      <c r="E79" s="1750" t="s">
        <v>1492</v>
      </c>
      <c r="F79" s="1751"/>
      <c r="G79" s="1752"/>
      <c r="H79" s="997"/>
      <c r="I79" s="81">
        <v>0</v>
      </c>
      <c r="J79" s="81">
        <v>0</v>
      </c>
      <c r="K79" s="81">
        <v>0</v>
      </c>
      <c r="L79" s="81">
        <v>0</v>
      </c>
      <c r="M79" s="81">
        <v>0</v>
      </c>
      <c r="N79" s="868">
        <v>0</v>
      </c>
      <c r="O79" s="81"/>
      <c r="P79" s="997"/>
      <c r="Q79" s="997"/>
      <c r="R79" s="81">
        <v>0</v>
      </c>
      <c r="S79" s="81">
        <v>1</v>
      </c>
      <c r="T79" s="81">
        <v>0</v>
      </c>
      <c r="U79" s="81">
        <f t="shared" si="5"/>
        <v>1</v>
      </c>
      <c r="V79" s="895">
        <v>2</v>
      </c>
      <c r="W79" s="895">
        <v>14</v>
      </c>
    </row>
    <row r="80" spans="1:23" ht="18" customHeight="1">
      <c r="A80" s="897">
        <v>2</v>
      </c>
      <c r="B80" s="897">
        <v>15</v>
      </c>
      <c r="C80" s="1756"/>
      <c r="D80" s="1770"/>
      <c r="E80" s="1750" t="s">
        <v>1593</v>
      </c>
      <c r="F80" s="1753"/>
      <c r="G80" s="1754"/>
      <c r="H80" s="997"/>
      <c r="I80" s="81">
        <v>2</v>
      </c>
      <c r="J80" s="81">
        <v>0</v>
      </c>
      <c r="K80" s="81">
        <v>3</v>
      </c>
      <c r="L80" s="81">
        <v>3</v>
      </c>
      <c r="M80" s="81">
        <v>1</v>
      </c>
      <c r="N80" s="868">
        <v>0</v>
      </c>
      <c r="O80" s="81"/>
      <c r="P80" s="997"/>
      <c r="Q80" s="997"/>
      <c r="R80" s="81">
        <v>0</v>
      </c>
      <c r="S80" s="81">
        <v>0</v>
      </c>
      <c r="T80" s="81">
        <v>1</v>
      </c>
      <c r="U80" s="81">
        <f t="shared" si="5"/>
        <v>10</v>
      </c>
      <c r="V80" s="895">
        <v>2</v>
      </c>
      <c r="W80" s="895">
        <v>15</v>
      </c>
    </row>
    <row r="81" spans="1:23" ht="18" customHeight="1">
      <c r="A81" s="897">
        <v>2</v>
      </c>
      <c r="B81" s="897">
        <v>16</v>
      </c>
      <c r="C81" s="1756"/>
      <c r="D81" s="1768" t="s">
        <v>1596</v>
      </c>
      <c r="E81" s="1750" t="s">
        <v>1592</v>
      </c>
      <c r="F81" s="1751"/>
      <c r="G81" s="1752"/>
      <c r="H81" s="997"/>
      <c r="I81" s="81">
        <v>8</v>
      </c>
      <c r="J81" s="81">
        <v>5</v>
      </c>
      <c r="K81" s="81">
        <v>15</v>
      </c>
      <c r="L81" s="81">
        <v>3</v>
      </c>
      <c r="M81" s="81">
        <v>5</v>
      </c>
      <c r="N81" s="868">
        <v>0</v>
      </c>
      <c r="O81" s="81"/>
      <c r="P81" s="997"/>
      <c r="Q81" s="997"/>
      <c r="R81" s="81">
        <v>3</v>
      </c>
      <c r="S81" s="81">
        <v>9</v>
      </c>
      <c r="T81" s="81">
        <v>3</v>
      </c>
      <c r="U81" s="81">
        <f t="shared" si="5"/>
        <v>51</v>
      </c>
      <c r="V81" s="895">
        <v>2</v>
      </c>
      <c r="W81" s="895">
        <v>16</v>
      </c>
    </row>
    <row r="82" spans="1:23" ht="18" customHeight="1">
      <c r="A82" s="897">
        <v>2</v>
      </c>
      <c r="B82" s="897">
        <v>17</v>
      </c>
      <c r="C82" s="1756"/>
      <c r="D82" s="1769"/>
      <c r="E82" s="1750" t="s">
        <v>1492</v>
      </c>
      <c r="F82" s="1751"/>
      <c r="G82" s="1752"/>
      <c r="H82" s="997"/>
      <c r="I82" s="81">
        <v>0</v>
      </c>
      <c r="J82" s="81">
        <v>0</v>
      </c>
      <c r="K82" s="81">
        <v>0</v>
      </c>
      <c r="L82" s="81">
        <v>0</v>
      </c>
      <c r="M82" s="81">
        <v>0</v>
      </c>
      <c r="N82" s="868">
        <v>0</v>
      </c>
      <c r="O82" s="81"/>
      <c r="P82" s="997"/>
      <c r="Q82" s="997"/>
      <c r="R82" s="81">
        <v>0</v>
      </c>
      <c r="S82" s="81">
        <v>0</v>
      </c>
      <c r="T82" s="81">
        <v>0</v>
      </c>
      <c r="U82" s="81">
        <f t="shared" si="5"/>
        <v>0</v>
      </c>
      <c r="V82" s="895">
        <v>2</v>
      </c>
      <c r="W82" s="895">
        <v>17</v>
      </c>
    </row>
    <row r="83" spans="1:23" ht="18" customHeight="1">
      <c r="A83" s="897">
        <v>2</v>
      </c>
      <c r="B83" s="897">
        <v>18</v>
      </c>
      <c r="C83" s="1757"/>
      <c r="D83" s="1770"/>
      <c r="E83" s="1750" t="s">
        <v>1593</v>
      </c>
      <c r="F83" s="1753"/>
      <c r="G83" s="1754"/>
      <c r="H83" s="997"/>
      <c r="I83" s="81">
        <v>0</v>
      </c>
      <c r="J83" s="81">
        <v>1</v>
      </c>
      <c r="K83" s="81">
        <v>1</v>
      </c>
      <c r="L83" s="81">
        <v>1</v>
      </c>
      <c r="M83" s="81">
        <v>0</v>
      </c>
      <c r="N83" s="868">
        <v>0</v>
      </c>
      <c r="O83" s="81"/>
      <c r="P83" s="997"/>
      <c r="Q83" s="997"/>
      <c r="R83" s="81">
        <v>0</v>
      </c>
      <c r="S83" s="81">
        <v>0</v>
      </c>
      <c r="T83" s="81">
        <v>0</v>
      </c>
      <c r="U83" s="81">
        <f t="shared" si="5"/>
        <v>3</v>
      </c>
      <c r="V83" s="895">
        <v>2</v>
      </c>
      <c r="W83" s="895">
        <v>18</v>
      </c>
    </row>
    <row r="84" spans="1:23" ht="18" customHeight="1">
      <c r="A84" s="897">
        <v>2</v>
      </c>
      <c r="B84" s="897">
        <v>19</v>
      </c>
      <c r="C84" s="1774" t="s">
        <v>1611</v>
      </c>
      <c r="D84" s="1758" t="s">
        <v>1597</v>
      </c>
      <c r="E84" s="1750" t="s">
        <v>1592</v>
      </c>
      <c r="F84" s="1751"/>
      <c r="G84" s="1752"/>
      <c r="H84" s="997"/>
      <c r="I84" s="81">
        <v>26</v>
      </c>
      <c r="J84" s="81">
        <v>10</v>
      </c>
      <c r="K84" s="81">
        <v>51</v>
      </c>
      <c r="L84" s="81">
        <v>5</v>
      </c>
      <c r="M84" s="81">
        <v>14</v>
      </c>
      <c r="N84" s="868">
        <v>4</v>
      </c>
      <c r="O84" s="81"/>
      <c r="P84" s="997"/>
      <c r="Q84" s="997"/>
      <c r="R84" s="81">
        <v>4</v>
      </c>
      <c r="S84" s="81">
        <v>15</v>
      </c>
      <c r="T84" s="81">
        <v>7</v>
      </c>
      <c r="U84" s="81">
        <f t="shared" si="5"/>
        <v>136</v>
      </c>
      <c r="V84" s="895">
        <v>2</v>
      </c>
      <c r="W84" s="895">
        <v>19</v>
      </c>
    </row>
    <row r="85" spans="1:23" ht="18" customHeight="1">
      <c r="A85" s="897">
        <v>2</v>
      </c>
      <c r="B85" s="897">
        <v>20</v>
      </c>
      <c r="C85" s="1775"/>
      <c r="D85" s="1759"/>
      <c r="E85" s="1750" t="s">
        <v>1492</v>
      </c>
      <c r="F85" s="1751"/>
      <c r="G85" s="1752"/>
      <c r="H85" s="997"/>
      <c r="I85" s="81">
        <v>7</v>
      </c>
      <c r="J85" s="81">
        <v>0</v>
      </c>
      <c r="K85" s="81">
        <v>16</v>
      </c>
      <c r="L85" s="81">
        <v>0</v>
      </c>
      <c r="M85" s="81">
        <v>0</v>
      </c>
      <c r="N85" s="868">
        <v>0</v>
      </c>
      <c r="O85" s="81"/>
      <c r="P85" s="997"/>
      <c r="Q85" s="997"/>
      <c r="R85" s="81">
        <v>0</v>
      </c>
      <c r="S85" s="81">
        <v>3</v>
      </c>
      <c r="T85" s="81">
        <v>2</v>
      </c>
      <c r="U85" s="81">
        <f t="shared" si="5"/>
        <v>28</v>
      </c>
      <c r="V85" s="895">
        <v>2</v>
      </c>
      <c r="W85" s="895">
        <v>20</v>
      </c>
    </row>
    <row r="86" spans="1:23" ht="18" customHeight="1">
      <c r="A86" s="897">
        <v>2</v>
      </c>
      <c r="B86" s="897">
        <v>21</v>
      </c>
      <c r="C86" s="1775"/>
      <c r="D86" s="1760"/>
      <c r="E86" s="1750" t="s">
        <v>1593</v>
      </c>
      <c r="F86" s="1753"/>
      <c r="G86" s="1754"/>
      <c r="H86" s="997"/>
      <c r="I86" s="81">
        <v>4</v>
      </c>
      <c r="J86" s="81">
        <v>0</v>
      </c>
      <c r="K86" s="81">
        <v>1</v>
      </c>
      <c r="L86" s="81">
        <v>1</v>
      </c>
      <c r="M86" s="81">
        <v>0</v>
      </c>
      <c r="N86" s="868">
        <v>1</v>
      </c>
      <c r="O86" s="81"/>
      <c r="P86" s="997"/>
      <c r="Q86" s="997"/>
      <c r="R86" s="81">
        <v>0</v>
      </c>
      <c r="S86" s="81">
        <v>1</v>
      </c>
      <c r="T86" s="81">
        <v>0</v>
      </c>
      <c r="U86" s="81">
        <f t="shared" si="5"/>
        <v>8</v>
      </c>
      <c r="V86" s="895">
        <v>2</v>
      </c>
      <c r="W86" s="895">
        <v>21</v>
      </c>
    </row>
    <row r="87" spans="1:23" ht="18" customHeight="1">
      <c r="A87" s="897">
        <v>2</v>
      </c>
      <c r="B87" s="897">
        <v>22</v>
      </c>
      <c r="C87" s="1775"/>
      <c r="D87" s="1771" t="s">
        <v>1603</v>
      </c>
      <c r="E87" s="1761" t="s">
        <v>1598</v>
      </c>
      <c r="F87" s="1750" t="s">
        <v>1592</v>
      </c>
      <c r="G87" s="1754"/>
      <c r="H87" s="997"/>
      <c r="I87" s="81">
        <v>174</v>
      </c>
      <c r="J87" s="81">
        <v>84</v>
      </c>
      <c r="K87" s="81">
        <v>339</v>
      </c>
      <c r="L87" s="81">
        <v>45</v>
      </c>
      <c r="M87" s="81">
        <v>82</v>
      </c>
      <c r="N87" s="868">
        <v>37</v>
      </c>
      <c r="O87" s="81"/>
      <c r="P87" s="997"/>
      <c r="Q87" s="997"/>
      <c r="R87" s="81">
        <v>26</v>
      </c>
      <c r="S87" s="81">
        <v>131</v>
      </c>
      <c r="T87" s="81">
        <v>68</v>
      </c>
      <c r="U87" s="81">
        <f t="shared" si="5"/>
        <v>986</v>
      </c>
      <c r="V87" s="895">
        <v>2</v>
      </c>
      <c r="W87" s="895">
        <v>22</v>
      </c>
    </row>
    <row r="88" spans="1:23" ht="18" customHeight="1">
      <c r="A88" s="897">
        <v>2</v>
      </c>
      <c r="B88" s="897">
        <v>23</v>
      </c>
      <c r="C88" s="1775"/>
      <c r="D88" s="1772"/>
      <c r="E88" s="1762"/>
      <c r="F88" s="1750" t="s">
        <v>1599</v>
      </c>
      <c r="G88" s="1754"/>
      <c r="H88" s="997"/>
      <c r="I88" s="81">
        <v>0</v>
      </c>
      <c r="J88" s="81">
        <v>0</v>
      </c>
      <c r="K88" s="81">
        <v>17</v>
      </c>
      <c r="L88" s="81">
        <v>2</v>
      </c>
      <c r="M88" s="81">
        <v>2</v>
      </c>
      <c r="N88" s="868">
        <v>0</v>
      </c>
      <c r="O88" s="81"/>
      <c r="P88" s="997"/>
      <c r="Q88" s="997"/>
      <c r="R88" s="81">
        <v>3</v>
      </c>
      <c r="S88" s="81">
        <v>2</v>
      </c>
      <c r="T88" s="81">
        <v>0</v>
      </c>
      <c r="U88" s="81">
        <f t="shared" si="5"/>
        <v>26</v>
      </c>
      <c r="V88" s="895">
        <v>2</v>
      </c>
      <c r="W88" s="895">
        <v>23</v>
      </c>
    </row>
    <row r="89" spans="1:23" ht="18" customHeight="1">
      <c r="A89" s="897">
        <v>2</v>
      </c>
      <c r="B89" s="897">
        <v>24</v>
      </c>
      <c r="C89" s="1775"/>
      <c r="D89" s="1772"/>
      <c r="E89" s="1763"/>
      <c r="F89" s="1750" t="s">
        <v>1600</v>
      </c>
      <c r="G89" s="1752"/>
      <c r="H89" s="997"/>
      <c r="I89" s="81">
        <v>27</v>
      </c>
      <c r="J89" s="81">
        <v>7</v>
      </c>
      <c r="K89" s="81">
        <v>16</v>
      </c>
      <c r="L89" s="81">
        <v>4</v>
      </c>
      <c r="M89" s="81">
        <v>3</v>
      </c>
      <c r="N89" s="868">
        <v>4</v>
      </c>
      <c r="O89" s="81"/>
      <c r="P89" s="997"/>
      <c r="Q89" s="997"/>
      <c r="R89" s="81">
        <v>2</v>
      </c>
      <c r="S89" s="81">
        <v>3</v>
      </c>
      <c r="T89" s="81">
        <v>5</v>
      </c>
      <c r="U89" s="81">
        <f t="shared" si="5"/>
        <v>71</v>
      </c>
      <c r="V89" s="895">
        <v>2</v>
      </c>
      <c r="W89" s="895">
        <v>24</v>
      </c>
    </row>
    <row r="90" spans="1:23" ht="18" customHeight="1">
      <c r="A90" s="897">
        <v>2</v>
      </c>
      <c r="B90" s="897">
        <v>25</v>
      </c>
      <c r="C90" s="1775"/>
      <c r="D90" s="1772"/>
      <c r="E90" s="1761" t="s">
        <v>1601</v>
      </c>
      <c r="F90" s="1750" t="s">
        <v>1592</v>
      </c>
      <c r="G90" s="1754"/>
      <c r="H90" s="997"/>
      <c r="I90" s="81">
        <v>0</v>
      </c>
      <c r="J90" s="81">
        <v>2</v>
      </c>
      <c r="K90" s="81">
        <v>0</v>
      </c>
      <c r="L90" s="81">
        <v>1</v>
      </c>
      <c r="M90" s="81">
        <v>0</v>
      </c>
      <c r="N90" s="868">
        <v>2</v>
      </c>
      <c r="O90" s="81"/>
      <c r="P90" s="997"/>
      <c r="Q90" s="997"/>
      <c r="R90" s="81">
        <v>3</v>
      </c>
      <c r="S90" s="81">
        <v>4</v>
      </c>
      <c r="T90" s="81">
        <v>0</v>
      </c>
      <c r="U90" s="81">
        <f t="shared" si="5"/>
        <v>12</v>
      </c>
      <c r="V90" s="895">
        <v>2</v>
      </c>
      <c r="W90" s="895">
        <v>25</v>
      </c>
    </row>
    <row r="91" spans="1:23" ht="18" customHeight="1">
      <c r="A91" s="897">
        <v>2</v>
      </c>
      <c r="B91" s="897">
        <v>26</v>
      </c>
      <c r="C91" s="1775"/>
      <c r="D91" s="1772"/>
      <c r="E91" s="1762"/>
      <c r="F91" s="1750" t="s">
        <v>1599</v>
      </c>
      <c r="G91" s="1754"/>
      <c r="H91" s="997"/>
      <c r="I91" s="81">
        <v>0</v>
      </c>
      <c r="J91" s="81">
        <v>0</v>
      </c>
      <c r="K91" s="81">
        <v>6</v>
      </c>
      <c r="L91" s="81">
        <v>5</v>
      </c>
      <c r="M91" s="81">
        <v>1</v>
      </c>
      <c r="N91" s="868">
        <v>0</v>
      </c>
      <c r="O91" s="81"/>
      <c r="P91" s="997"/>
      <c r="Q91" s="997"/>
      <c r="R91" s="81">
        <v>1</v>
      </c>
      <c r="S91" s="81">
        <v>4</v>
      </c>
      <c r="T91" s="81">
        <v>0</v>
      </c>
      <c r="U91" s="81">
        <f t="shared" si="5"/>
        <v>17</v>
      </c>
      <c r="V91" s="895">
        <v>2</v>
      </c>
      <c r="W91" s="895">
        <v>26</v>
      </c>
    </row>
    <row r="92" spans="1:23" ht="18" customHeight="1">
      <c r="A92" s="897">
        <v>2</v>
      </c>
      <c r="B92" s="897">
        <v>27</v>
      </c>
      <c r="C92" s="1775"/>
      <c r="D92" s="1772"/>
      <c r="E92" s="1763"/>
      <c r="F92" s="1750" t="s">
        <v>1600</v>
      </c>
      <c r="G92" s="1752"/>
      <c r="H92" s="997"/>
      <c r="I92" s="81">
        <v>6</v>
      </c>
      <c r="J92" s="81">
        <v>2</v>
      </c>
      <c r="K92" s="81">
        <v>15</v>
      </c>
      <c r="L92" s="81">
        <v>4</v>
      </c>
      <c r="M92" s="81">
        <v>1</v>
      </c>
      <c r="N92" s="868">
        <v>2</v>
      </c>
      <c r="O92" s="81"/>
      <c r="P92" s="997"/>
      <c r="Q92" s="997"/>
      <c r="R92" s="81">
        <v>1</v>
      </c>
      <c r="S92" s="81">
        <v>2</v>
      </c>
      <c r="T92" s="81">
        <v>7</v>
      </c>
      <c r="U92" s="81">
        <f t="shared" si="5"/>
        <v>40</v>
      </c>
      <c r="V92" s="895">
        <v>2</v>
      </c>
      <c r="W92" s="895">
        <v>27</v>
      </c>
    </row>
    <row r="93" spans="1:23" ht="18" customHeight="1">
      <c r="A93" s="897">
        <v>2</v>
      </c>
      <c r="B93" s="897">
        <v>28</v>
      </c>
      <c r="C93" s="1775"/>
      <c r="D93" s="1772"/>
      <c r="E93" s="1761" t="s">
        <v>1602</v>
      </c>
      <c r="F93" s="1750" t="s">
        <v>1592</v>
      </c>
      <c r="G93" s="1754"/>
      <c r="H93" s="997"/>
      <c r="I93" s="81">
        <v>1</v>
      </c>
      <c r="J93" s="81">
        <v>17</v>
      </c>
      <c r="K93" s="81">
        <v>0</v>
      </c>
      <c r="L93" s="81">
        <v>0</v>
      </c>
      <c r="M93" s="81">
        <v>0</v>
      </c>
      <c r="N93" s="868">
        <v>9</v>
      </c>
      <c r="O93" s="81"/>
      <c r="P93" s="997"/>
      <c r="Q93" s="997"/>
      <c r="R93" s="81">
        <v>0</v>
      </c>
      <c r="S93" s="81">
        <v>0</v>
      </c>
      <c r="T93" s="81">
        <v>0</v>
      </c>
      <c r="U93" s="81">
        <f t="shared" si="5"/>
        <v>27</v>
      </c>
      <c r="V93" s="895">
        <v>2</v>
      </c>
      <c r="W93" s="895">
        <v>28</v>
      </c>
    </row>
    <row r="94" spans="1:23" ht="18" customHeight="1">
      <c r="A94" s="897">
        <v>2</v>
      </c>
      <c r="B94" s="897">
        <v>29</v>
      </c>
      <c r="C94" s="1775"/>
      <c r="D94" s="1772"/>
      <c r="E94" s="1762"/>
      <c r="F94" s="1750" t="s">
        <v>1599</v>
      </c>
      <c r="G94" s="1754"/>
      <c r="H94" s="997"/>
      <c r="I94" s="81">
        <v>0</v>
      </c>
      <c r="J94" s="81">
        <v>0</v>
      </c>
      <c r="K94" s="81">
        <v>0</v>
      </c>
      <c r="L94" s="81">
        <v>0</v>
      </c>
      <c r="M94" s="81">
        <v>0</v>
      </c>
      <c r="N94" s="868">
        <v>0</v>
      </c>
      <c r="O94" s="81"/>
      <c r="P94" s="997"/>
      <c r="Q94" s="997"/>
      <c r="R94" s="81">
        <v>8</v>
      </c>
      <c r="S94" s="81">
        <v>14</v>
      </c>
      <c r="T94" s="81">
        <v>0</v>
      </c>
      <c r="U94" s="81">
        <f t="shared" si="5"/>
        <v>22</v>
      </c>
      <c r="V94" s="895">
        <v>2</v>
      </c>
      <c r="W94" s="895">
        <v>29</v>
      </c>
    </row>
    <row r="95" spans="1:23" ht="18" customHeight="1">
      <c r="A95" s="897">
        <v>2</v>
      </c>
      <c r="B95" s="897">
        <v>30</v>
      </c>
      <c r="C95" s="1775"/>
      <c r="D95" s="1773"/>
      <c r="E95" s="1763"/>
      <c r="F95" s="1750" t="s">
        <v>1600</v>
      </c>
      <c r="G95" s="1752"/>
      <c r="H95" s="997"/>
      <c r="I95" s="81">
        <v>67</v>
      </c>
      <c r="J95" s="81">
        <v>15</v>
      </c>
      <c r="K95" s="81">
        <v>16</v>
      </c>
      <c r="L95" s="81">
        <v>13</v>
      </c>
      <c r="M95" s="81">
        <v>16</v>
      </c>
      <c r="N95" s="868">
        <v>6</v>
      </c>
      <c r="O95" s="81"/>
      <c r="P95" s="997"/>
      <c r="Q95" s="997"/>
      <c r="R95" s="81">
        <v>0</v>
      </c>
      <c r="S95" s="81">
        <v>0</v>
      </c>
      <c r="T95" s="81">
        <v>18</v>
      </c>
      <c r="U95" s="81">
        <f t="shared" si="5"/>
        <v>151</v>
      </c>
      <c r="V95" s="895">
        <v>2</v>
      </c>
      <c r="W95" s="895">
        <v>30</v>
      </c>
    </row>
    <row r="96" spans="1:23" ht="18" customHeight="1">
      <c r="A96" s="897">
        <v>2</v>
      </c>
      <c r="B96" s="897">
        <v>31</v>
      </c>
      <c r="C96" s="1775"/>
      <c r="D96" s="1758" t="s">
        <v>1604</v>
      </c>
      <c r="E96" s="1750" t="s">
        <v>1592</v>
      </c>
      <c r="F96" s="1751"/>
      <c r="G96" s="1752"/>
      <c r="H96" s="997"/>
      <c r="I96" s="81">
        <v>7</v>
      </c>
      <c r="J96" s="81">
        <v>4</v>
      </c>
      <c r="K96" s="81">
        <v>18</v>
      </c>
      <c r="L96" s="81">
        <v>3</v>
      </c>
      <c r="M96" s="81">
        <v>2</v>
      </c>
      <c r="N96" s="868">
        <v>2</v>
      </c>
      <c r="O96" s="81"/>
      <c r="P96" s="997"/>
      <c r="Q96" s="997"/>
      <c r="R96" s="81">
        <v>2</v>
      </c>
      <c r="S96" s="81">
        <v>6</v>
      </c>
      <c r="T96" s="81">
        <v>2</v>
      </c>
      <c r="U96" s="81">
        <f t="shared" si="5"/>
        <v>46</v>
      </c>
      <c r="V96" s="895">
        <v>2</v>
      </c>
      <c r="W96" s="895">
        <v>31</v>
      </c>
    </row>
    <row r="97" spans="1:23" ht="18" customHeight="1">
      <c r="A97" s="897">
        <v>2</v>
      </c>
      <c r="B97" s="897">
        <v>32</v>
      </c>
      <c r="C97" s="1775"/>
      <c r="D97" s="1759"/>
      <c r="E97" s="1750" t="s">
        <v>1492</v>
      </c>
      <c r="F97" s="1751"/>
      <c r="G97" s="1752"/>
      <c r="H97" s="997"/>
      <c r="I97" s="81">
        <v>0</v>
      </c>
      <c r="J97" s="81">
        <v>0</v>
      </c>
      <c r="K97" s="81">
        <v>0</v>
      </c>
      <c r="L97" s="81">
        <v>0</v>
      </c>
      <c r="M97" s="81">
        <v>1</v>
      </c>
      <c r="N97" s="868">
        <v>0</v>
      </c>
      <c r="O97" s="81"/>
      <c r="P97" s="997"/>
      <c r="Q97" s="997"/>
      <c r="R97" s="81">
        <v>1</v>
      </c>
      <c r="S97" s="81">
        <v>2</v>
      </c>
      <c r="T97" s="81">
        <v>0</v>
      </c>
      <c r="U97" s="81">
        <f t="shared" si="5"/>
        <v>4</v>
      </c>
      <c r="V97" s="895">
        <v>2</v>
      </c>
      <c r="W97" s="895">
        <v>32</v>
      </c>
    </row>
    <row r="98" spans="1:23" ht="18" customHeight="1">
      <c r="A98" s="897">
        <v>2</v>
      </c>
      <c r="B98" s="897">
        <v>33</v>
      </c>
      <c r="C98" s="1775"/>
      <c r="D98" s="1760"/>
      <c r="E98" s="1750" t="s">
        <v>1593</v>
      </c>
      <c r="F98" s="1753"/>
      <c r="G98" s="1754"/>
      <c r="H98" s="997"/>
      <c r="I98" s="81">
        <v>7</v>
      </c>
      <c r="J98" s="81">
        <v>2</v>
      </c>
      <c r="K98" s="81">
        <v>0</v>
      </c>
      <c r="L98" s="81">
        <v>0</v>
      </c>
      <c r="M98" s="81">
        <v>3</v>
      </c>
      <c r="N98" s="868">
        <v>0</v>
      </c>
      <c r="O98" s="81"/>
      <c r="P98" s="997"/>
      <c r="Q98" s="997"/>
      <c r="R98" s="81">
        <v>0</v>
      </c>
      <c r="S98" s="81">
        <v>0</v>
      </c>
      <c r="T98" s="81">
        <v>0</v>
      </c>
      <c r="U98" s="81">
        <f t="shared" si="5"/>
        <v>12</v>
      </c>
      <c r="V98" s="895">
        <v>2</v>
      </c>
      <c r="W98" s="895">
        <v>33</v>
      </c>
    </row>
    <row r="99" spans="1:23" ht="18" customHeight="1">
      <c r="A99" s="897">
        <v>2</v>
      </c>
      <c r="B99" s="897">
        <v>34</v>
      </c>
      <c r="C99" s="1775"/>
      <c r="D99" s="1758" t="s">
        <v>1605</v>
      </c>
      <c r="E99" s="1750" t="s">
        <v>1592</v>
      </c>
      <c r="F99" s="1751"/>
      <c r="G99" s="1752"/>
      <c r="H99" s="997"/>
      <c r="I99" s="81">
        <v>19</v>
      </c>
      <c r="J99" s="81">
        <v>12</v>
      </c>
      <c r="K99" s="81">
        <v>31</v>
      </c>
      <c r="L99" s="81">
        <v>9</v>
      </c>
      <c r="M99" s="81">
        <v>9</v>
      </c>
      <c r="N99" s="868">
        <v>7</v>
      </c>
      <c r="O99" s="81"/>
      <c r="P99" s="997"/>
      <c r="Q99" s="997"/>
      <c r="R99" s="81">
        <v>5</v>
      </c>
      <c r="S99" s="81">
        <v>17</v>
      </c>
      <c r="T99" s="81">
        <v>6</v>
      </c>
      <c r="U99" s="81">
        <f t="shared" si="5"/>
        <v>115</v>
      </c>
      <c r="V99" s="895">
        <v>2</v>
      </c>
      <c r="W99" s="895">
        <v>34</v>
      </c>
    </row>
    <row r="100" spans="1:23" ht="18" customHeight="1">
      <c r="A100" s="897">
        <v>2</v>
      </c>
      <c r="B100" s="897">
        <v>35</v>
      </c>
      <c r="C100" s="1775"/>
      <c r="D100" s="1759"/>
      <c r="E100" s="1750" t="s">
        <v>1492</v>
      </c>
      <c r="F100" s="1751"/>
      <c r="G100" s="1752"/>
      <c r="H100" s="997"/>
      <c r="I100" s="81">
        <v>0</v>
      </c>
      <c r="J100" s="81">
        <v>0</v>
      </c>
      <c r="K100" s="81">
        <v>28</v>
      </c>
      <c r="L100" s="81">
        <v>0</v>
      </c>
      <c r="M100" s="81">
        <v>0</v>
      </c>
      <c r="N100" s="868">
        <v>0</v>
      </c>
      <c r="O100" s="81"/>
      <c r="P100" s="997"/>
      <c r="Q100" s="997"/>
      <c r="R100" s="81">
        <v>8</v>
      </c>
      <c r="S100" s="81">
        <v>33</v>
      </c>
      <c r="T100" s="81">
        <v>2</v>
      </c>
      <c r="U100" s="81">
        <f t="shared" si="5"/>
        <v>71</v>
      </c>
      <c r="V100" s="895">
        <v>2</v>
      </c>
      <c r="W100" s="895">
        <v>35</v>
      </c>
    </row>
    <row r="101" spans="1:23" ht="18" customHeight="1">
      <c r="A101" s="897">
        <v>2</v>
      </c>
      <c r="B101" s="897">
        <v>36</v>
      </c>
      <c r="C101" s="1775"/>
      <c r="D101" s="1760"/>
      <c r="E101" s="1750" t="s">
        <v>1593</v>
      </c>
      <c r="F101" s="1753"/>
      <c r="G101" s="1754"/>
      <c r="H101" s="997"/>
      <c r="I101" s="81">
        <v>57</v>
      </c>
      <c r="J101" s="81">
        <v>19</v>
      </c>
      <c r="K101" s="81">
        <v>15</v>
      </c>
      <c r="L101" s="81">
        <v>7</v>
      </c>
      <c r="M101" s="81">
        <v>17</v>
      </c>
      <c r="N101" s="868">
        <v>4</v>
      </c>
      <c r="O101" s="81"/>
      <c r="P101" s="997"/>
      <c r="Q101" s="997"/>
      <c r="R101" s="81">
        <v>0</v>
      </c>
      <c r="S101" s="81">
        <v>5</v>
      </c>
      <c r="T101" s="81">
        <v>1</v>
      </c>
      <c r="U101" s="81">
        <f t="shared" si="5"/>
        <v>125</v>
      </c>
      <c r="V101" s="895">
        <v>2</v>
      </c>
      <c r="W101" s="895">
        <v>36</v>
      </c>
    </row>
    <row r="102" spans="1:23" ht="18" customHeight="1">
      <c r="A102" s="897">
        <v>2</v>
      </c>
      <c r="B102" s="897">
        <v>37</v>
      </c>
      <c r="C102" s="1775"/>
      <c r="D102" s="1758" t="s">
        <v>1606</v>
      </c>
      <c r="E102" s="1750" t="s">
        <v>1592</v>
      </c>
      <c r="F102" s="1751"/>
      <c r="G102" s="1752"/>
      <c r="H102" s="997"/>
      <c r="I102" s="81">
        <v>2</v>
      </c>
      <c r="J102" s="81">
        <v>2</v>
      </c>
      <c r="K102" s="81">
        <v>7</v>
      </c>
      <c r="L102" s="81">
        <v>2</v>
      </c>
      <c r="M102" s="81">
        <v>1</v>
      </c>
      <c r="N102" s="868">
        <v>1</v>
      </c>
      <c r="O102" s="81"/>
      <c r="P102" s="997"/>
      <c r="Q102" s="997"/>
      <c r="R102" s="81">
        <v>2</v>
      </c>
      <c r="S102" s="81">
        <v>2</v>
      </c>
      <c r="T102" s="81">
        <v>1</v>
      </c>
      <c r="U102" s="81">
        <f t="shared" si="5"/>
        <v>20</v>
      </c>
      <c r="V102" s="895">
        <v>2</v>
      </c>
      <c r="W102" s="895">
        <v>37</v>
      </c>
    </row>
    <row r="103" spans="1:23" ht="18" customHeight="1">
      <c r="A103" s="897">
        <v>2</v>
      </c>
      <c r="B103" s="897">
        <v>38</v>
      </c>
      <c r="C103" s="1775"/>
      <c r="D103" s="1759"/>
      <c r="E103" s="1750" t="s">
        <v>1492</v>
      </c>
      <c r="F103" s="1751"/>
      <c r="G103" s="1752"/>
      <c r="H103" s="997"/>
      <c r="I103" s="81">
        <v>0</v>
      </c>
      <c r="J103" s="81">
        <v>0</v>
      </c>
      <c r="K103" s="81">
        <v>0</v>
      </c>
      <c r="L103" s="81">
        <v>0</v>
      </c>
      <c r="M103" s="81">
        <v>0</v>
      </c>
      <c r="N103" s="868">
        <v>0</v>
      </c>
      <c r="O103" s="81"/>
      <c r="P103" s="997"/>
      <c r="Q103" s="997"/>
      <c r="R103" s="81">
        <v>0</v>
      </c>
      <c r="S103" s="81">
        <v>0</v>
      </c>
      <c r="T103" s="81">
        <v>1</v>
      </c>
      <c r="U103" s="81">
        <f t="shared" si="5"/>
        <v>1</v>
      </c>
      <c r="V103" s="895">
        <v>2</v>
      </c>
      <c r="W103" s="895">
        <v>38</v>
      </c>
    </row>
    <row r="104" spans="1:23" ht="18" customHeight="1">
      <c r="A104" s="897">
        <v>2</v>
      </c>
      <c r="B104" s="897">
        <v>39</v>
      </c>
      <c r="C104" s="1775"/>
      <c r="D104" s="1760"/>
      <c r="E104" s="1750" t="s">
        <v>1593</v>
      </c>
      <c r="F104" s="1753"/>
      <c r="G104" s="1754"/>
      <c r="H104" s="997"/>
      <c r="I104" s="81">
        <v>0</v>
      </c>
      <c r="J104" s="81">
        <v>1</v>
      </c>
      <c r="K104" s="81">
        <v>0</v>
      </c>
      <c r="L104" s="81">
        <v>0</v>
      </c>
      <c r="M104" s="81">
        <v>0</v>
      </c>
      <c r="N104" s="868">
        <v>0</v>
      </c>
      <c r="O104" s="81"/>
      <c r="P104" s="997"/>
      <c r="Q104" s="997"/>
      <c r="R104" s="81">
        <v>0</v>
      </c>
      <c r="S104" s="81">
        <v>0</v>
      </c>
      <c r="T104" s="81">
        <v>0</v>
      </c>
      <c r="U104" s="81">
        <f t="shared" si="5"/>
        <v>1</v>
      </c>
      <c r="V104" s="895">
        <v>2</v>
      </c>
      <c r="W104" s="895">
        <v>39</v>
      </c>
    </row>
    <row r="105" spans="1:23" ht="18" customHeight="1">
      <c r="A105" s="897">
        <v>2</v>
      </c>
      <c r="B105" s="897">
        <v>40</v>
      </c>
      <c r="C105" s="1775"/>
      <c r="D105" s="1758" t="s">
        <v>1607</v>
      </c>
      <c r="E105" s="1750" t="s">
        <v>1592</v>
      </c>
      <c r="F105" s="1751"/>
      <c r="G105" s="1752"/>
      <c r="H105" s="997"/>
      <c r="I105" s="81">
        <v>8</v>
      </c>
      <c r="J105" s="81">
        <v>6</v>
      </c>
      <c r="K105" s="81">
        <v>15</v>
      </c>
      <c r="L105" s="81">
        <v>3</v>
      </c>
      <c r="M105" s="81">
        <v>5</v>
      </c>
      <c r="N105" s="868">
        <v>0</v>
      </c>
      <c r="O105" s="81"/>
      <c r="P105" s="997"/>
      <c r="Q105" s="997"/>
      <c r="R105" s="81">
        <v>3</v>
      </c>
      <c r="S105" s="81">
        <v>9</v>
      </c>
      <c r="T105" s="81">
        <v>3</v>
      </c>
      <c r="U105" s="81">
        <f t="shared" si="5"/>
        <v>52</v>
      </c>
      <c r="V105" s="895">
        <v>2</v>
      </c>
      <c r="W105" s="895">
        <v>40</v>
      </c>
    </row>
    <row r="106" spans="1:23" ht="18" customHeight="1">
      <c r="A106" s="897">
        <v>2</v>
      </c>
      <c r="B106" s="897">
        <v>41</v>
      </c>
      <c r="C106" s="1775"/>
      <c r="D106" s="1759"/>
      <c r="E106" s="1750" t="s">
        <v>1492</v>
      </c>
      <c r="F106" s="1751"/>
      <c r="G106" s="1752"/>
      <c r="H106" s="997"/>
      <c r="I106" s="81">
        <v>0</v>
      </c>
      <c r="J106" s="81">
        <v>0</v>
      </c>
      <c r="K106" s="81">
        <v>0</v>
      </c>
      <c r="L106" s="81">
        <v>0</v>
      </c>
      <c r="M106" s="81">
        <v>0</v>
      </c>
      <c r="N106" s="868">
        <v>0</v>
      </c>
      <c r="O106" s="81"/>
      <c r="P106" s="997"/>
      <c r="Q106" s="997"/>
      <c r="R106" s="81">
        <v>0</v>
      </c>
      <c r="S106" s="81">
        <v>1</v>
      </c>
      <c r="T106" s="81">
        <v>0</v>
      </c>
      <c r="U106" s="81">
        <f t="shared" si="5"/>
        <v>1</v>
      </c>
      <c r="V106" s="895">
        <v>2</v>
      </c>
      <c r="W106" s="895">
        <v>41</v>
      </c>
    </row>
    <row r="107" spans="1:23" ht="18" customHeight="1">
      <c r="A107" s="897">
        <v>2</v>
      </c>
      <c r="B107" s="897">
        <v>42</v>
      </c>
      <c r="C107" s="1775"/>
      <c r="D107" s="1760"/>
      <c r="E107" s="1750" t="s">
        <v>1593</v>
      </c>
      <c r="F107" s="1753"/>
      <c r="G107" s="1754"/>
      <c r="H107" s="997"/>
      <c r="I107" s="81">
        <v>1</v>
      </c>
      <c r="J107" s="81">
        <v>0</v>
      </c>
      <c r="K107" s="81">
        <v>1</v>
      </c>
      <c r="L107" s="81">
        <v>1</v>
      </c>
      <c r="M107" s="81">
        <v>1</v>
      </c>
      <c r="N107" s="868">
        <v>0</v>
      </c>
      <c r="O107" s="81"/>
      <c r="P107" s="997"/>
      <c r="Q107" s="997"/>
      <c r="R107" s="81">
        <v>0</v>
      </c>
      <c r="S107" s="81">
        <v>0</v>
      </c>
      <c r="T107" s="81">
        <v>0</v>
      </c>
      <c r="U107" s="81">
        <f t="shared" si="5"/>
        <v>4</v>
      </c>
      <c r="V107" s="895">
        <v>2</v>
      </c>
      <c r="W107" s="895">
        <v>42</v>
      </c>
    </row>
    <row r="108" spans="1:23" ht="18" customHeight="1">
      <c r="A108" s="897">
        <v>2</v>
      </c>
      <c r="B108" s="897">
        <v>43</v>
      </c>
      <c r="C108" s="1775"/>
      <c r="D108" s="1758" t="s">
        <v>1608</v>
      </c>
      <c r="E108" s="1750" t="s">
        <v>1592</v>
      </c>
      <c r="F108" s="1751"/>
      <c r="G108" s="1752"/>
      <c r="H108" s="997"/>
      <c r="I108" s="81">
        <v>12</v>
      </c>
      <c r="J108" s="81">
        <v>5</v>
      </c>
      <c r="K108" s="81">
        <v>20</v>
      </c>
      <c r="L108" s="81">
        <v>3</v>
      </c>
      <c r="M108" s="81">
        <v>6</v>
      </c>
      <c r="N108" s="868">
        <v>2</v>
      </c>
      <c r="O108" s="81"/>
      <c r="P108" s="997"/>
      <c r="Q108" s="997"/>
      <c r="R108" s="81">
        <v>3</v>
      </c>
      <c r="S108" s="81">
        <v>8</v>
      </c>
      <c r="T108" s="81">
        <v>3</v>
      </c>
      <c r="U108" s="81">
        <f t="shared" si="5"/>
        <v>62</v>
      </c>
      <c r="V108" s="895">
        <v>2</v>
      </c>
      <c r="W108" s="895">
        <v>43</v>
      </c>
    </row>
    <row r="109" spans="1:23" ht="18" customHeight="1">
      <c r="A109" s="897">
        <v>2</v>
      </c>
      <c r="B109" s="897">
        <v>44</v>
      </c>
      <c r="C109" s="1775"/>
      <c r="D109" s="1759"/>
      <c r="E109" s="1750" t="s">
        <v>1492</v>
      </c>
      <c r="F109" s="1751"/>
      <c r="G109" s="1752"/>
      <c r="H109" s="997"/>
      <c r="I109" s="81">
        <v>0</v>
      </c>
      <c r="J109" s="81">
        <v>0</v>
      </c>
      <c r="K109" s="81">
        <v>0</v>
      </c>
      <c r="L109" s="81">
        <v>0</v>
      </c>
      <c r="M109" s="81">
        <v>0</v>
      </c>
      <c r="N109" s="868">
        <v>0</v>
      </c>
      <c r="O109" s="81"/>
      <c r="P109" s="997"/>
      <c r="Q109" s="997"/>
      <c r="R109" s="81">
        <v>0</v>
      </c>
      <c r="S109" s="81">
        <v>1</v>
      </c>
      <c r="T109" s="81">
        <v>0</v>
      </c>
      <c r="U109" s="81">
        <f t="shared" si="5"/>
        <v>1</v>
      </c>
      <c r="V109" s="895">
        <v>2</v>
      </c>
      <c r="W109" s="895">
        <v>44</v>
      </c>
    </row>
    <row r="110" spans="1:23" ht="18" customHeight="1">
      <c r="A110" s="897">
        <v>2</v>
      </c>
      <c r="B110" s="897">
        <v>45</v>
      </c>
      <c r="C110" s="1775"/>
      <c r="D110" s="1760"/>
      <c r="E110" s="1750" t="s">
        <v>1593</v>
      </c>
      <c r="F110" s="1753"/>
      <c r="G110" s="1754"/>
      <c r="H110" s="997"/>
      <c r="I110" s="81">
        <v>2</v>
      </c>
      <c r="J110" s="81">
        <v>0</v>
      </c>
      <c r="K110" s="81">
        <v>3</v>
      </c>
      <c r="L110" s="81">
        <v>3</v>
      </c>
      <c r="M110" s="81">
        <v>2</v>
      </c>
      <c r="N110" s="868">
        <v>0</v>
      </c>
      <c r="O110" s="81"/>
      <c r="P110" s="997"/>
      <c r="Q110" s="997"/>
      <c r="R110" s="81">
        <v>0</v>
      </c>
      <c r="S110" s="81">
        <v>0</v>
      </c>
      <c r="T110" s="81">
        <v>1</v>
      </c>
      <c r="U110" s="81">
        <f t="shared" si="5"/>
        <v>11</v>
      </c>
      <c r="V110" s="895">
        <v>2</v>
      </c>
      <c r="W110" s="895">
        <v>45</v>
      </c>
    </row>
    <row r="111" spans="1:23" ht="18" customHeight="1">
      <c r="A111" s="897">
        <v>2</v>
      </c>
      <c r="B111" s="897">
        <v>46</v>
      </c>
      <c r="C111" s="1775"/>
      <c r="D111" s="1758" t="s">
        <v>1609</v>
      </c>
      <c r="E111" s="1750" t="s">
        <v>1592</v>
      </c>
      <c r="F111" s="1751"/>
      <c r="G111" s="1752"/>
      <c r="H111" s="997"/>
      <c r="I111" s="81">
        <v>20</v>
      </c>
      <c r="J111" s="81">
        <v>17</v>
      </c>
      <c r="K111" s="81">
        <v>34</v>
      </c>
      <c r="L111" s="81">
        <v>2</v>
      </c>
      <c r="M111" s="81">
        <v>10</v>
      </c>
      <c r="N111" s="868">
        <v>2</v>
      </c>
      <c r="O111" s="81"/>
      <c r="P111" s="997"/>
      <c r="Q111" s="997"/>
      <c r="R111" s="81">
        <v>3</v>
      </c>
      <c r="S111" s="81">
        <v>24</v>
      </c>
      <c r="T111" s="81">
        <v>14</v>
      </c>
      <c r="U111" s="81">
        <f t="shared" si="5"/>
        <v>126</v>
      </c>
      <c r="V111" s="895">
        <v>2</v>
      </c>
      <c r="W111" s="895">
        <v>46</v>
      </c>
    </row>
    <row r="112" spans="1:23" ht="18" customHeight="1">
      <c r="A112" s="897">
        <v>2</v>
      </c>
      <c r="B112" s="897">
        <v>47</v>
      </c>
      <c r="C112" s="1775"/>
      <c r="D112" s="1759"/>
      <c r="E112" s="1750" t="s">
        <v>1492</v>
      </c>
      <c r="F112" s="1751"/>
      <c r="G112" s="1752"/>
      <c r="H112" s="997"/>
      <c r="I112" s="81">
        <v>0</v>
      </c>
      <c r="J112" s="81">
        <v>0</v>
      </c>
      <c r="K112" s="81">
        <v>2</v>
      </c>
      <c r="L112" s="81">
        <v>0</v>
      </c>
      <c r="M112" s="81">
        <v>0</v>
      </c>
      <c r="N112" s="868">
        <v>0</v>
      </c>
      <c r="O112" s="81"/>
      <c r="P112" s="997"/>
      <c r="Q112" s="997"/>
      <c r="R112" s="81">
        <v>1</v>
      </c>
      <c r="S112" s="81">
        <v>5</v>
      </c>
      <c r="T112" s="81">
        <v>0</v>
      </c>
      <c r="U112" s="81">
        <f t="shared" si="5"/>
        <v>8</v>
      </c>
      <c r="V112" s="895">
        <v>2</v>
      </c>
      <c r="W112" s="895">
        <v>47</v>
      </c>
    </row>
    <row r="113" spans="1:23" ht="18" customHeight="1">
      <c r="A113" s="897">
        <v>2</v>
      </c>
      <c r="B113" s="897">
        <v>48</v>
      </c>
      <c r="C113" s="1775"/>
      <c r="D113" s="1760"/>
      <c r="E113" s="1750" t="s">
        <v>1593</v>
      </c>
      <c r="F113" s="1753"/>
      <c r="G113" s="1754"/>
      <c r="H113" s="997"/>
      <c r="I113" s="81">
        <v>24</v>
      </c>
      <c r="J113" s="81">
        <v>24</v>
      </c>
      <c r="K113" s="81">
        <v>2</v>
      </c>
      <c r="L113" s="81">
        <v>0</v>
      </c>
      <c r="M113" s="81">
        <v>0</v>
      </c>
      <c r="N113" s="868">
        <v>4</v>
      </c>
      <c r="O113" s="81"/>
      <c r="P113" s="997"/>
      <c r="Q113" s="997"/>
      <c r="R113" s="81">
        <v>0</v>
      </c>
      <c r="S113" s="81">
        <v>2</v>
      </c>
      <c r="T113" s="81">
        <v>15</v>
      </c>
      <c r="U113" s="81">
        <f t="shared" si="5"/>
        <v>71</v>
      </c>
      <c r="V113" s="895">
        <v>2</v>
      </c>
      <c r="W113" s="895">
        <v>48</v>
      </c>
    </row>
    <row r="114" spans="1:23" ht="18" customHeight="1">
      <c r="A114" s="897">
        <v>2</v>
      </c>
      <c r="B114" s="897">
        <v>49</v>
      </c>
      <c r="C114" s="1775"/>
      <c r="D114" s="1758" t="s">
        <v>1610</v>
      </c>
      <c r="E114" s="1750" t="s">
        <v>1592</v>
      </c>
      <c r="F114" s="1751"/>
      <c r="G114" s="1752"/>
      <c r="H114" s="997"/>
      <c r="I114" s="81">
        <v>269</v>
      </c>
      <c r="J114" s="81">
        <v>159</v>
      </c>
      <c r="K114" s="81">
        <v>515</v>
      </c>
      <c r="L114" s="81">
        <v>73</v>
      </c>
      <c r="M114" s="81">
        <v>129</v>
      </c>
      <c r="N114" s="868">
        <v>66</v>
      </c>
      <c r="O114" s="81"/>
      <c r="P114" s="997"/>
      <c r="Q114" s="997"/>
      <c r="R114" s="81">
        <v>51</v>
      </c>
      <c r="S114" s="81">
        <v>216</v>
      </c>
      <c r="T114" s="81">
        <v>104</v>
      </c>
      <c r="U114" s="81">
        <f t="shared" si="5"/>
        <v>1582</v>
      </c>
      <c r="V114" s="895">
        <v>2</v>
      </c>
      <c r="W114" s="895">
        <v>49</v>
      </c>
    </row>
    <row r="115" spans="1:23" ht="18" customHeight="1">
      <c r="A115" s="897">
        <v>2</v>
      </c>
      <c r="B115" s="897">
        <v>50</v>
      </c>
      <c r="C115" s="1775"/>
      <c r="D115" s="1759"/>
      <c r="E115" s="1750" t="s">
        <v>1492</v>
      </c>
      <c r="F115" s="1751"/>
      <c r="G115" s="1752"/>
      <c r="H115" s="997"/>
      <c r="I115" s="81">
        <v>7</v>
      </c>
      <c r="J115" s="81">
        <v>0</v>
      </c>
      <c r="K115" s="81">
        <v>69</v>
      </c>
      <c r="L115" s="81">
        <v>7</v>
      </c>
      <c r="M115" s="81">
        <v>5</v>
      </c>
      <c r="N115" s="868">
        <v>0</v>
      </c>
      <c r="O115" s="81"/>
      <c r="P115" s="997"/>
      <c r="Q115" s="997"/>
      <c r="R115" s="81">
        <v>22</v>
      </c>
      <c r="S115" s="81">
        <v>65</v>
      </c>
      <c r="T115" s="81">
        <v>6</v>
      </c>
      <c r="U115" s="81">
        <f t="shared" si="5"/>
        <v>181</v>
      </c>
      <c r="V115" s="895">
        <v>2</v>
      </c>
      <c r="W115" s="895">
        <v>50</v>
      </c>
    </row>
    <row r="116" spans="1:23" ht="18" customHeight="1">
      <c r="A116" s="897">
        <v>2</v>
      </c>
      <c r="B116" s="897">
        <v>51</v>
      </c>
      <c r="C116" s="1776"/>
      <c r="D116" s="1760"/>
      <c r="E116" s="1750" t="s">
        <v>1593</v>
      </c>
      <c r="F116" s="1753"/>
      <c r="G116" s="1754"/>
      <c r="H116" s="997"/>
      <c r="I116" s="81">
        <v>195</v>
      </c>
      <c r="J116" s="81">
        <v>70</v>
      </c>
      <c r="K116" s="81">
        <v>69</v>
      </c>
      <c r="L116" s="81">
        <v>33</v>
      </c>
      <c r="M116" s="81">
        <v>42</v>
      </c>
      <c r="N116" s="868">
        <v>21</v>
      </c>
      <c r="O116" s="81"/>
      <c r="P116" s="997"/>
      <c r="Q116" s="997"/>
      <c r="R116" s="81">
        <v>3</v>
      </c>
      <c r="S116" s="81">
        <v>13</v>
      </c>
      <c r="T116" s="81">
        <v>46</v>
      </c>
      <c r="U116" s="81">
        <f t="shared" si="5"/>
        <v>492</v>
      </c>
      <c r="V116" s="895">
        <v>2</v>
      </c>
      <c r="W116" s="895">
        <v>51</v>
      </c>
    </row>
    <row r="117" spans="1:23" s="93" customFormat="1" ht="18" customHeight="1">
      <c r="B117" s="328"/>
      <c r="C117" s="338"/>
      <c r="D117" s="175"/>
      <c r="E117" s="343"/>
      <c r="F117" s="150"/>
      <c r="G117" s="353"/>
      <c r="H117" s="184"/>
      <c r="I117" s="184"/>
      <c r="J117" s="184"/>
      <c r="K117" s="184"/>
      <c r="L117" s="184"/>
      <c r="M117" s="184"/>
      <c r="O117" s="244"/>
      <c r="W117" s="328"/>
    </row>
    <row r="118" spans="1:23" ht="18" customHeight="1">
      <c r="B118" s="7">
        <v>101</v>
      </c>
      <c r="C118" s="295"/>
      <c r="D118" s="126"/>
      <c r="E118" s="222"/>
      <c r="F118" s="232" t="s">
        <v>379</v>
      </c>
      <c r="G118" s="354"/>
      <c r="H118" s="81">
        <f t="shared" ref="H118:U135" si="6">IF(H$12=0,0,ROUND(H23/H$12*1000,0))</f>
        <v>0</v>
      </c>
      <c r="I118" s="81">
        <f t="shared" si="6"/>
        <v>310</v>
      </c>
      <c r="J118" s="81">
        <f t="shared" si="6"/>
        <v>821</v>
      </c>
      <c r="K118" s="81">
        <f t="shared" si="6"/>
        <v>381</v>
      </c>
      <c r="L118" s="81">
        <f t="shared" si="6"/>
        <v>151</v>
      </c>
      <c r="M118" s="81">
        <f t="shared" si="6"/>
        <v>835</v>
      </c>
      <c r="N118" s="212">
        <f t="shared" si="6"/>
        <v>536</v>
      </c>
      <c r="O118" s="81">
        <f t="shared" si="6"/>
        <v>0</v>
      </c>
      <c r="P118" s="81">
        <f t="shared" si="6"/>
        <v>0</v>
      </c>
      <c r="Q118" s="81">
        <f t="shared" si="6"/>
        <v>0</v>
      </c>
      <c r="R118" s="81">
        <f t="shared" si="6"/>
        <v>1019</v>
      </c>
      <c r="S118" s="81">
        <f t="shared" si="6"/>
        <v>520</v>
      </c>
      <c r="T118" s="81">
        <f t="shared" si="6"/>
        <v>715</v>
      </c>
      <c r="U118" s="81">
        <f t="shared" si="6"/>
        <v>459</v>
      </c>
      <c r="W118" s="7">
        <v>101</v>
      </c>
    </row>
    <row r="119" spans="1:23" ht="18" customHeight="1">
      <c r="B119" s="7">
        <v>102</v>
      </c>
      <c r="C119" s="193"/>
      <c r="D119" s="184" t="s">
        <v>97</v>
      </c>
      <c r="E119" s="222"/>
      <c r="F119" s="346" t="s">
        <v>382</v>
      </c>
      <c r="G119" s="225"/>
      <c r="H119" s="81">
        <f t="shared" si="6"/>
        <v>0</v>
      </c>
      <c r="I119" s="81">
        <f t="shared" si="6"/>
        <v>703</v>
      </c>
      <c r="J119" s="81">
        <f t="shared" si="6"/>
        <v>1306</v>
      </c>
      <c r="K119" s="81">
        <f t="shared" si="6"/>
        <v>1036</v>
      </c>
      <c r="L119" s="81">
        <f t="shared" si="6"/>
        <v>117</v>
      </c>
      <c r="M119" s="81">
        <f t="shared" si="6"/>
        <v>3731</v>
      </c>
      <c r="N119" s="212">
        <f t="shared" si="6"/>
        <v>35</v>
      </c>
      <c r="O119" s="81">
        <f t="shared" si="6"/>
        <v>0</v>
      </c>
      <c r="P119" s="81">
        <f t="shared" si="6"/>
        <v>0</v>
      </c>
      <c r="Q119" s="81">
        <f t="shared" si="6"/>
        <v>0</v>
      </c>
      <c r="R119" s="81">
        <f t="shared" si="6"/>
        <v>342</v>
      </c>
      <c r="S119" s="81">
        <f t="shared" si="6"/>
        <v>1999</v>
      </c>
      <c r="T119" s="81">
        <f t="shared" si="6"/>
        <v>1432</v>
      </c>
      <c r="U119" s="81">
        <f t="shared" si="6"/>
        <v>1062</v>
      </c>
      <c r="W119" s="7">
        <v>102</v>
      </c>
    </row>
    <row r="120" spans="1:23" ht="18" customHeight="1">
      <c r="B120" s="7">
        <v>103</v>
      </c>
      <c r="C120" s="193"/>
      <c r="D120" s="126" t="s">
        <v>158</v>
      </c>
      <c r="E120" s="347" t="s">
        <v>401</v>
      </c>
      <c r="F120" s="346" t="s">
        <v>119</v>
      </c>
      <c r="G120" s="225"/>
      <c r="H120" s="81">
        <f t="shared" si="6"/>
        <v>0</v>
      </c>
      <c r="I120" s="81">
        <f t="shared" si="6"/>
        <v>11694</v>
      </c>
      <c r="J120" s="81">
        <f t="shared" si="6"/>
        <v>3428</v>
      </c>
      <c r="K120" s="81">
        <f t="shared" si="6"/>
        <v>9879</v>
      </c>
      <c r="L120" s="81">
        <f t="shared" si="6"/>
        <v>1169</v>
      </c>
      <c r="M120" s="81">
        <f t="shared" si="6"/>
        <v>4897</v>
      </c>
      <c r="N120" s="212">
        <f t="shared" si="6"/>
        <v>9</v>
      </c>
      <c r="O120" s="81">
        <f t="shared" si="6"/>
        <v>0</v>
      </c>
      <c r="P120" s="81">
        <f t="shared" si="6"/>
        <v>0</v>
      </c>
      <c r="Q120" s="81">
        <f t="shared" si="6"/>
        <v>0</v>
      </c>
      <c r="R120" s="81">
        <f t="shared" si="6"/>
        <v>990</v>
      </c>
      <c r="S120" s="81">
        <f t="shared" si="6"/>
        <v>6939</v>
      </c>
      <c r="T120" s="81">
        <f t="shared" si="6"/>
        <v>6113</v>
      </c>
      <c r="U120" s="81">
        <f t="shared" si="6"/>
        <v>5437</v>
      </c>
      <c r="W120" s="7">
        <v>103</v>
      </c>
    </row>
    <row r="121" spans="1:23" ht="18" customHeight="1">
      <c r="B121" s="7">
        <v>104</v>
      </c>
      <c r="C121" s="193"/>
      <c r="D121" s="126" t="s">
        <v>165</v>
      </c>
      <c r="E121" s="347"/>
      <c r="F121" s="346" t="s">
        <v>179</v>
      </c>
      <c r="G121" s="225"/>
      <c r="H121" s="81">
        <f t="shared" si="6"/>
        <v>0</v>
      </c>
      <c r="I121" s="81">
        <f t="shared" si="6"/>
        <v>502</v>
      </c>
      <c r="J121" s="81">
        <f t="shared" si="6"/>
        <v>1071</v>
      </c>
      <c r="K121" s="81">
        <f t="shared" si="6"/>
        <v>850</v>
      </c>
      <c r="L121" s="81">
        <f t="shared" si="6"/>
        <v>64</v>
      </c>
      <c r="M121" s="81">
        <f t="shared" si="6"/>
        <v>1655</v>
      </c>
      <c r="N121" s="212">
        <f t="shared" si="6"/>
        <v>133</v>
      </c>
      <c r="O121" s="81">
        <f t="shared" si="6"/>
        <v>0</v>
      </c>
      <c r="P121" s="81">
        <f t="shared" si="6"/>
        <v>0</v>
      </c>
      <c r="Q121" s="81">
        <f t="shared" si="6"/>
        <v>0</v>
      </c>
      <c r="R121" s="81">
        <f t="shared" si="6"/>
        <v>511</v>
      </c>
      <c r="S121" s="81">
        <f t="shared" si="6"/>
        <v>1567</v>
      </c>
      <c r="T121" s="81">
        <f t="shared" si="6"/>
        <v>1286</v>
      </c>
      <c r="U121" s="81">
        <f t="shared" si="6"/>
        <v>762</v>
      </c>
      <c r="W121" s="7">
        <v>104</v>
      </c>
    </row>
    <row r="122" spans="1:23" ht="18" customHeight="1">
      <c r="B122" s="7">
        <v>105</v>
      </c>
      <c r="C122" s="193" t="s">
        <v>427</v>
      </c>
      <c r="D122" s="126" t="s">
        <v>138</v>
      </c>
      <c r="E122" s="347"/>
      <c r="F122" s="346" t="s">
        <v>783</v>
      </c>
      <c r="G122" s="225"/>
      <c r="H122" s="81">
        <f t="shared" si="6"/>
        <v>0</v>
      </c>
      <c r="I122" s="81">
        <f t="shared" si="6"/>
        <v>105</v>
      </c>
      <c r="J122" s="81">
        <f t="shared" si="6"/>
        <v>636</v>
      </c>
      <c r="K122" s="81">
        <f t="shared" si="6"/>
        <v>325</v>
      </c>
      <c r="L122" s="81">
        <f t="shared" si="6"/>
        <v>29</v>
      </c>
      <c r="M122" s="81">
        <f t="shared" si="6"/>
        <v>975</v>
      </c>
      <c r="N122" s="212">
        <f t="shared" si="6"/>
        <v>5</v>
      </c>
      <c r="O122" s="81">
        <f t="shared" si="6"/>
        <v>0</v>
      </c>
      <c r="P122" s="81">
        <f t="shared" si="6"/>
        <v>0</v>
      </c>
      <c r="Q122" s="81">
        <f t="shared" si="6"/>
        <v>0</v>
      </c>
      <c r="R122" s="81">
        <f t="shared" si="6"/>
        <v>189</v>
      </c>
      <c r="S122" s="81">
        <f t="shared" si="6"/>
        <v>1014</v>
      </c>
      <c r="T122" s="81">
        <f t="shared" si="6"/>
        <v>771</v>
      </c>
      <c r="U122" s="81">
        <f t="shared" si="6"/>
        <v>389</v>
      </c>
      <c r="W122" s="7">
        <v>105</v>
      </c>
    </row>
    <row r="123" spans="1:23" ht="18" customHeight="1">
      <c r="B123" s="7">
        <v>106</v>
      </c>
      <c r="C123" s="193"/>
      <c r="D123" s="126" t="s">
        <v>567</v>
      </c>
      <c r="E123" s="347" t="s">
        <v>735</v>
      </c>
      <c r="F123" s="346" t="s">
        <v>516</v>
      </c>
      <c r="G123" s="225"/>
      <c r="H123" s="81">
        <f t="shared" si="6"/>
        <v>0</v>
      </c>
      <c r="I123" s="81">
        <f t="shared" si="6"/>
        <v>35884</v>
      </c>
      <c r="J123" s="81">
        <f t="shared" si="6"/>
        <v>19008</v>
      </c>
      <c r="K123" s="81">
        <f t="shared" si="6"/>
        <v>35131</v>
      </c>
      <c r="L123" s="81">
        <f t="shared" si="6"/>
        <v>24705</v>
      </c>
      <c r="M123" s="81">
        <f t="shared" si="6"/>
        <v>18611</v>
      </c>
      <c r="N123" s="212">
        <f t="shared" si="6"/>
        <v>11433</v>
      </c>
      <c r="O123" s="81">
        <f t="shared" si="6"/>
        <v>0</v>
      </c>
      <c r="P123" s="81">
        <f t="shared" si="6"/>
        <v>0</v>
      </c>
      <c r="Q123" s="81">
        <f t="shared" si="6"/>
        <v>0</v>
      </c>
      <c r="R123" s="81">
        <f t="shared" si="6"/>
        <v>16956</v>
      </c>
      <c r="S123" s="81">
        <f t="shared" si="6"/>
        <v>14683</v>
      </c>
      <c r="T123" s="81">
        <f t="shared" si="6"/>
        <v>28763</v>
      </c>
      <c r="U123" s="81">
        <f t="shared" si="6"/>
        <v>21437</v>
      </c>
      <c r="W123" s="7">
        <v>106</v>
      </c>
    </row>
    <row r="124" spans="1:23" ht="18" customHeight="1">
      <c r="B124" s="7">
        <v>107</v>
      </c>
      <c r="C124" s="193"/>
      <c r="D124" s="126" t="s">
        <v>138</v>
      </c>
      <c r="E124" s="347"/>
      <c r="F124" s="346" t="s">
        <v>628</v>
      </c>
      <c r="G124" s="225"/>
      <c r="H124" s="81">
        <f t="shared" si="6"/>
        <v>0</v>
      </c>
      <c r="I124" s="81">
        <f t="shared" si="6"/>
        <v>1383</v>
      </c>
      <c r="J124" s="81">
        <f t="shared" si="6"/>
        <v>1601</v>
      </c>
      <c r="K124" s="81">
        <f t="shared" si="6"/>
        <v>1613</v>
      </c>
      <c r="L124" s="81">
        <f t="shared" si="6"/>
        <v>1552</v>
      </c>
      <c r="M124" s="81">
        <f t="shared" si="6"/>
        <v>1964</v>
      </c>
      <c r="N124" s="81">
        <f t="shared" si="6"/>
        <v>1943</v>
      </c>
      <c r="O124" s="81">
        <f t="shared" si="6"/>
        <v>0</v>
      </c>
      <c r="P124" s="81">
        <f t="shared" si="6"/>
        <v>0</v>
      </c>
      <c r="Q124" s="81">
        <f t="shared" si="6"/>
        <v>0</v>
      </c>
      <c r="R124" s="81">
        <f t="shared" si="6"/>
        <v>1627</v>
      </c>
      <c r="S124" s="81">
        <f t="shared" si="6"/>
        <v>1489</v>
      </c>
      <c r="T124" s="81">
        <f t="shared" si="6"/>
        <v>1804</v>
      </c>
      <c r="U124" s="81">
        <f t="shared" si="6"/>
        <v>1399</v>
      </c>
      <c r="W124" s="7">
        <v>107</v>
      </c>
    </row>
    <row r="125" spans="1:23" ht="18" customHeight="1">
      <c r="B125" s="7">
        <v>108</v>
      </c>
      <c r="C125" s="193"/>
      <c r="D125" s="126" t="s">
        <v>760</v>
      </c>
      <c r="E125" s="347"/>
      <c r="F125" s="346" t="s">
        <v>404</v>
      </c>
      <c r="G125" s="225"/>
      <c r="H125" s="81">
        <f t="shared" si="6"/>
        <v>0</v>
      </c>
      <c r="I125" s="81">
        <f t="shared" si="6"/>
        <v>2362</v>
      </c>
      <c r="J125" s="81">
        <f t="shared" si="6"/>
        <v>4246</v>
      </c>
      <c r="K125" s="81">
        <f t="shared" si="6"/>
        <v>1793</v>
      </c>
      <c r="L125" s="81">
        <f t="shared" si="6"/>
        <v>115</v>
      </c>
      <c r="M125" s="81">
        <f t="shared" si="6"/>
        <v>1204</v>
      </c>
      <c r="N125" s="81">
        <f t="shared" si="6"/>
        <v>805</v>
      </c>
      <c r="O125" s="81">
        <f t="shared" si="6"/>
        <v>0</v>
      </c>
      <c r="P125" s="81">
        <f t="shared" si="6"/>
        <v>0</v>
      </c>
      <c r="Q125" s="81">
        <f t="shared" si="6"/>
        <v>0</v>
      </c>
      <c r="R125" s="81">
        <f t="shared" si="6"/>
        <v>360</v>
      </c>
      <c r="S125" s="81">
        <f t="shared" si="6"/>
        <v>11630</v>
      </c>
      <c r="T125" s="81">
        <f t="shared" si="6"/>
        <v>1254</v>
      </c>
      <c r="U125" s="81">
        <f t="shared" si="6"/>
        <v>2521</v>
      </c>
      <c r="W125" s="7">
        <v>108</v>
      </c>
    </row>
    <row r="126" spans="1:23" ht="18" customHeight="1">
      <c r="B126" s="7">
        <v>109</v>
      </c>
      <c r="C126" s="193"/>
      <c r="D126" s="126" t="s">
        <v>784</v>
      </c>
      <c r="E126" s="347"/>
      <c r="F126" s="231" t="s">
        <v>121</v>
      </c>
      <c r="G126" s="355"/>
      <c r="H126" s="81">
        <f t="shared" si="6"/>
        <v>0</v>
      </c>
      <c r="I126" s="81">
        <f t="shared" si="6"/>
        <v>52943</v>
      </c>
      <c r="J126" s="81">
        <f t="shared" si="6"/>
        <v>32115</v>
      </c>
      <c r="K126" s="81">
        <f t="shared" si="6"/>
        <v>51007</v>
      </c>
      <c r="L126" s="81">
        <f t="shared" si="6"/>
        <v>27901</v>
      </c>
      <c r="M126" s="81">
        <f t="shared" si="6"/>
        <v>33872</v>
      </c>
      <c r="N126" s="212">
        <f t="shared" si="6"/>
        <v>14899</v>
      </c>
      <c r="O126" s="81">
        <f t="shared" si="6"/>
        <v>0</v>
      </c>
      <c r="P126" s="81">
        <f t="shared" si="6"/>
        <v>0</v>
      </c>
      <c r="Q126" s="81">
        <f t="shared" si="6"/>
        <v>0</v>
      </c>
      <c r="R126" s="81">
        <f t="shared" si="6"/>
        <v>21994</v>
      </c>
      <c r="S126" s="81">
        <f t="shared" si="6"/>
        <v>39841</v>
      </c>
      <c r="T126" s="81">
        <f t="shared" si="6"/>
        <v>42138</v>
      </c>
      <c r="U126" s="81">
        <f t="shared" si="6"/>
        <v>33465</v>
      </c>
      <c r="W126" s="7">
        <v>109</v>
      </c>
    </row>
    <row r="127" spans="1:23" ht="18" customHeight="1">
      <c r="B127" s="7">
        <v>110</v>
      </c>
      <c r="C127" s="193" t="s">
        <v>1155</v>
      </c>
      <c r="D127" s="126" t="s">
        <v>243</v>
      </c>
      <c r="E127" s="228"/>
      <c r="F127" s="348" t="s">
        <v>236</v>
      </c>
      <c r="G127" s="354"/>
      <c r="H127" s="81">
        <f t="shared" si="6"/>
        <v>0</v>
      </c>
      <c r="I127" s="81">
        <f t="shared" si="6"/>
        <v>560</v>
      </c>
      <c r="J127" s="81">
        <f t="shared" si="6"/>
        <v>175</v>
      </c>
      <c r="K127" s="81">
        <f t="shared" si="6"/>
        <v>544</v>
      </c>
      <c r="L127" s="81">
        <f t="shared" si="6"/>
        <v>119</v>
      </c>
      <c r="M127" s="81">
        <f t="shared" si="6"/>
        <v>453</v>
      </c>
      <c r="N127" s="212">
        <f t="shared" si="6"/>
        <v>29</v>
      </c>
      <c r="O127" s="81">
        <f t="shared" si="6"/>
        <v>0</v>
      </c>
      <c r="P127" s="81">
        <f t="shared" si="6"/>
        <v>0</v>
      </c>
      <c r="Q127" s="81">
        <f t="shared" si="6"/>
        <v>0</v>
      </c>
      <c r="R127" s="81">
        <f t="shared" si="6"/>
        <v>255</v>
      </c>
      <c r="S127" s="81">
        <f t="shared" si="6"/>
        <v>483</v>
      </c>
      <c r="T127" s="81">
        <f t="shared" si="6"/>
        <v>707</v>
      </c>
      <c r="U127" s="81">
        <f t="shared" si="6"/>
        <v>351</v>
      </c>
      <c r="W127" s="7">
        <v>110</v>
      </c>
    </row>
    <row r="128" spans="1:23" ht="18" customHeight="1">
      <c r="B128" s="7">
        <v>111</v>
      </c>
      <c r="C128" s="193"/>
      <c r="D128" s="126" t="s">
        <v>212</v>
      </c>
      <c r="E128" s="129"/>
      <c r="F128" s="349" t="s">
        <v>743</v>
      </c>
      <c r="G128" s="225"/>
      <c r="H128" s="81">
        <f t="shared" si="6"/>
        <v>0</v>
      </c>
      <c r="I128" s="81">
        <f t="shared" si="6"/>
        <v>1519</v>
      </c>
      <c r="J128" s="81">
        <f t="shared" si="6"/>
        <v>1155</v>
      </c>
      <c r="K128" s="81">
        <f t="shared" si="6"/>
        <v>1607</v>
      </c>
      <c r="L128" s="81">
        <f t="shared" si="6"/>
        <v>1206</v>
      </c>
      <c r="M128" s="81">
        <f t="shared" si="6"/>
        <v>1927</v>
      </c>
      <c r="N128" s="212">
        <f t="shared" si="6"/>
        <v>266</v>
      </c>
      <c r="O128" s="81">
        <f t="shared" si="6"/>
        <v>0</v>
      </c>
      <c r="P128" s="81">
        <f t="shared" si="6"/>
        <v>0</v>
      </c>
      <c r="Q128" s="81">
        <f t="shared" si="6"/>
        <v>0</v>
      </c>
      <c r="R128" s="81">
        <f t="shared" si="6"/>
        <v>1691</v>
      </c>
      <c r="S128" s="81">
        <f t="shared" si="6"/>
        <v>1994</v>
      </c>
      <c r="T128" s="81">
        <f t="shared" si="6"/>
        <v>2920</v>
      </c>
      <c r="U128" s="81">
        <f t="shared" si="6"/>
        <v>1343</v>
      </c>
      <c r="W128" s="7">
        <v>111</v>
      </c>
    </row>
    <row r="129" spans="2:23" ht="18" customHeight="1">
      <c r="B129" s="7">
        <v>112</v>
      </c>
      <c r="C129" s="193"/>
      <c r="D129" s="126" t="s">
        <v>733</v>
      </c>
      <c r="E129" s="129" t="s">
        <v>749</v>
      </c>
      <c r="F129" s="349" t="s">
        <v>379</v>
      </c>
      <c r="G129" s="225"/>
      <c r="H129" s="81">
        <f t="shared" si="6"/>
        <v>0</v>
      </c>
      <c r="I129" s="81">
        <f t="shared" si="6"/>
        <v>2238</v>
      </c>
      <c r="J129" s="81">
        <f t="shared" si="6"/>
        <v>42</v>
      </c>
      <c r="K129" s="81">
        <f t="shared" si="6"/>
        <v>3170</v>
      </c>
      <c r="L129" s="81">
        <f t="shared" si="6"/>
        <v>5</v>
      </c>
      <c r="M129" s="81">
        <f t="shared" si="6"/>
        <v>241</v>
      </c>
      <c r="N129" s="212">
        <f t="shared" si="6"/>
        <v>1</v>
      </c>
      <c r="O129" s="81">
        <f t="shared" si="6"/>
        <v>0</v>
      </c>
      <c r="P129" s="81">
        <f t="shared" si="6"/>
        <v>0</v>
      </c>
      <c r="Q129" s="81">
        <f t="shared" si="6"/>
        <v>0</v>
      </c>
      <c r="R129" s="81">
        <f t="shared" si="6"/>
        <v>7</v>
      </c>
      <c r="S129" s="81">
        <f t="shared" si="6"/>
        <v>1243</v>
      </c>
      <c r="T129" s="81">
        <f t="shared" si="6"/>
        <v>1421</v>
      </c>
      <c r="U129" s="81">
        <f t="shared" si="6"/>
        <v>1182</v>
      </c>
      <c r="W129" s="7">
        <v>112</v>
      </c>
    </row>
    <row r="130" spans="2:23" ht="18" customHeight="1">
      <c r="B130" s="7">
        <v>113</v>
      </c>
      <c r="C130" s="193"/>
      <c r="D130" s="126" t="s">
        <v>390</v>
      </c>
      <c r="E130" s="129"/>
      <c r="F130" s="349" t="s">
        <v>382</v>
      </c>
      <c r="G130" s="225"/>
      <c r="H130" s="81">
        <f t="shared" si="6"/>
        <v>0</v>
      </c>
      <c r="I130" s="81">
        <f t="shared" si="6"/>
        <v>3012</v>
      </c>
      <c r="J130" s="81">
        <f t="shared" si="6"/>
        <v>953</v>
      </c>
      <c r="K130" s="81">
        <f t="shared" si="6"/>
        <v>12191</v>
      </c>
      <c r="L130" s="81">
        <f t="shared" si="6"/>
        <v>338</v>
      </c>
      <c r="M130" s="81">
        <f t="shared" si="6"/>
        <v>3392</v>
      </c>
      <c r="N130" s="212">
        <f t="shared" si="6"/>
        <v>43</v>
      </c>
      <c r="O130" s="81">
        <f t="shared" si="6"/>
        <v>0</v>
      </c>
      <c r="P130" s="81">
        <f t="shared" si="6"/>
        <v>0</v>
      </c>
      <c r="Q130" s="81">
        <f t="shared" si="6"/>
        <v>0</v>
      </c>
      <c r="R130" s="81">
        <f t="shared" si="6"/>
        <v>873</v>
      </c>
      <c r="S130" s="81">
        <f t="shared" si="6"/>
        <v>1765</v>
      </c>
      <c r="T130" s="81">
        <f t="shared" si="6"/>
        <v>2882</v>
      </c>
      <c r="U130" s="81">
        <f t="shared" si="6"/>
        <v>3740</v>
      </c>
      <c r="W130" s="7">
        <v>113</v>
      </c>
    </row>
    <row r="131" spans="2:23" ht="18" customHeight="1">
      <c r="B131" s="7">
        <v>114</v>
      </c>
      <c r="C131" s="193"/>
      <c r="D131" s="126" t="s">
        <v>427</v>
      </c>
      <c r="E131" s="129"/>
      <c r="F131" s="349" t="s">
        <v>119</v>
      </c>
      <c r="G131" s="225"/>
      <c r="H131" s="81">
        <f t="shared" si="6"/>
        <v>0</v>
      </c>
      <c r="I131" s="81">
        <f t="shared" si="6"/>
        <v>3913</v>
      </c>
      <c r="J131" s="81">
        <f t="shared" si="6"/>
        <v>228</v>
      </c>
      <c r="K131" s="81">
        <f t="shared" si="6"/>
        <v>4650</v>
      </c>
      <c r="L131" s="81">
        <f t="shared" si="6"/>
        <v>227</v>
      </c>
      <c r="M131" s="81">
        <f t="shared" si="6"/>
        <v>482</v>
      </c>
      <c r="N131" s="212">
        <f t="shared" si="6"/>
        <v>0</v>
      </c>
      <c r="O131" s="81">
        <f t="shared" si="6"/>
        <v>0</v>
      </c>
      <c r="P131" s="81">
        <f t="shared" si="6"/>
        <v>0</v>
      </c>
      <c r="Q131" s="81">
        <f t="shared" si="6"/>
        <v>0</v>
      </c>
      <c r="R131" s="81">
        <f t="shared" si="6"/>
        <v>193</v>
      </c>
      <c r="S131" s="81">
        <f t="shared" si="6"/>
        <v>5432</v>
      </c>
      <c r="T131" s="81">
        <f t="shared" si="6"/>
        <v>463</v>
      </c>
      <c r="U131" s="81">
        <f t="shared" si="6"/>
        <v>2103</v>
      </c>
      <c r="W131" s="7">
        <v>114</v>
      </c>
    </row>
    <row r="132" spans="2:23" ht="18" customHeight="1">
      <c r="B132" s="7">
        <v>115</v>
      </c>
      <c r="C132" s="193" t="s">
        <v>233</v>
      </c>
      <c r="D132" s="126" t="s">
        <v>401</v>
      </c>
      <c r="E132" s="129" t="s">
        <v>752</v>
      </c>
      <c r="F132" s="349" t="s">
        <v>179</v>
      </c>
      <c r="G132" s="225"/>
      <c r="H132" s="81">
        <f t="shared" si="6"/>
        <v>0</v>
      </c>
      <c r="I132" s="81">
        <f t="shared" si="6"/>
        <v>7178</v>
      </c>
      <c r="J132" s="81">
        <f t="shared" si="6"/>
        <v>2861</v>
      </c>
      <c r="K132" s="81">
        <f t="shared" si="6"/>
        <v>7098</v>
      </c>
      <c r="L132" s="81">
        <f t="shared" si="6"/>
        <v>3846</v>
      </c>
      <c r="M132" s="81">
        <f t="shared" si="6"/>
        <v>5070</v>
      </c>
      <c r="N132" s="81">
        <f t="shared" si="6"/>
        <v>178</v>
      </c>
      <c r="O132" s="81">
        <f t="shared" si="6"/>
        <v>0</v>
      </c>
      <c r="P132" s="81">
        <f t="shared" si="6"/>
        <v>0</v>
      </c>
      <c r="Q132" s="81">
        <f t="shared" si="6"/>
        <v>0</v>
      </c>
      <c r="R132" s="81">
        <f t="shared" si="6"/>
        <v>3161</v>
      </c>
      <c r="S132" s="81">
        <f t="shared" si="6"/>
        <v>5518</v>
      </c>
      <c r="T132" s="81">
        <f t="shared" si="6"/>
        <v>3121</v>
      </c>
      <c r="U132" s="81">
        <f t="shared" si="6"/>
        <v>4159</v>
      </c>
      <c r="W132" s="7">
        <v>115</v>
      </c>
    </row>
    <row r="133" spans="2:23" ht="18" customHeight="1">
      <c r="B133" s="7">
        <v>116</v>
      </c>
      <c r="C133" s="193"/>
      <c r="D133" s="184"/>
      <c r="E133" s="183"/>
      <c r="F133" s="349" t="s">
        <v>783</v>
      </c>
      <c r="G133" s="225"/>
      <c r="H133" s="81">
        <f t="shared" si="6"/>
        <v>0</v>
      </c>
      <c r="I133" s="81">
        <f t="shared" si="6"/>
        <v>3382</v>
      </c>
      <c r="J133" s="81">
        <f t="shared" si="6"/>
        <v>1241</v>
      </c>
      <c r="K133" s="81">
        <f t="shared" si="6"/>
        <v>4070</v>
      </c>
      <c r="L133" s="81">
        <f t="shared" si="6"/>
        <v>841</v>
      </c>
      <c r="M133" s="81">
        <f t="shared" si="6"/>
        <v>1718</v>
      </c>
      <c r="N133" s="81">
        <f t="shared" si="6"/>
        <v>59</v>
      </c>
      <c r="O133" s="81">
        <f t="shared" si="6"/>
        <v>0</v>
      </c>
      <c r="P133" s="81">
        <f t="shared" si="6"/>
        <v>0</v>
      </c>
      <c r="Q133" s="81">
        <f t="shared" si="6"/>
        <v>0</v>
      </c>
      <c r="R133" s="81">
        <f t="shared" si="6"/>
        <v>866</v>
      </c>
      <c r="S133" s="81">
        <f t="shared" si="6"/>
        <v>2453</v>
      </c>
      <c r="T133" s="81">
        <f t="shared" si="6"/>
        <v>1555</v>
      </c>
      <c r="U133" s="81">
        <f t="shared" si="6"/>
        <v>1962</v>
      </c>
      <c r="W133" s="7">
        <v>116</v>
      </c>
    </row>
    <row r="134" spans="2:23" ht="18" customHeight="1">
      <c r="B134" s="7">
        <v>117</v>
      </c>
      <c r="C134" s="193"/>
      <c r="D134" s="184"/>
      <c r="E134" s="183"/>
      <c r="F134" s="349" t="s">
        <v>404</v>
      </c>
      <c r="G134" s="225"/>
      <c r="H134" s="81">
        <f t="shared" si="6"/>
        <v>0</v>
      </c>
      <c r="I134" s="81">
        <f t="shared" si="6"/>
        <v>3996</v>
      </c>
      <c r="J134" s="81">
        <f t="shared" si="6"/>
        <v>2971</v>
      </c>
      <c r="K134" s="81">
        <f t="shared" si="6"/>
        <v>5117</v>
      </c>
      <c r="L134" s="81">
        <f t="shared" si="6"/>
        <v>4750</v>
      </c>
      <c r="M134" s="81">
        <f t="shared" si="6"/>
        <v>3899</v>
      </c>
      <c r="N134" s="212">
        <f t="shared" si="6"/>
        <v>1464</v>
      </c>
      <c r="O134" s="81">
        <f t="shared" si="6"/>
        <v>0</v>
      </c>
      <c r="P134" s="81">
        <f t="shared" si="6"/>
        <v>0</v>
      </c>
      <c r="Q134" s="81">
        <f t="shared" si="6"/>
        <v>0</v>
      </c>
      <c r="R134" s="81">
        <f t="shared" si="6"/>
        <v>3746</v>
      </c>
      <c r="S134" s="81">
        <f t="shared" si="6"/>
        <v>3064</v>
      </c>
      <c r="T134" s="81">
        <f t="shared" si="6"/>
        <v>203</v>
      </c>
      <c r="U134" s="81">
        <f t="shared" si="6"/>
        <v>3005</v>
      </c>
      <c r="W134" s="7">
        <v>117</v>
      </c>
    </row>
    <row r="135" spans="2:23" ht="18" customHeight="1">
      <c r="B135" s="7">
        <v>118</v>
      </c>
      <c r="C135" s="193"/>
      <c r="D135" s="184"/>
      <c r="E135" s="83"/>
      <c r="F135" s="350" t="s">
        <v>121</v>
      </c>
      <c r="G135" s="355"/>
      <c r="H135" s="81">
        <f t="shared" si="6"/>
        <v>0</v>
      </c>
      <c r="I135" s="81">
        <f t="shared" si="6"/>
        <v>25797</v>
      </c>
      <c r="J135" s="81">
        <f t="shared" si="6"/>
        <v>9626</v>
      </c>
      <c r="K135" s="81">
        <f t="shared" si="6"/>
        <v>38447</v>
      </c>
      <c r="L135" s="81">
        <f t="shared" si="6"/>
        <v>11332</v>
      </c>
      <c r="M135" s="81">
        <f t="shared" si="6"/>
        <v>17183</v>
      </c>
      <c r="N135" s="212">
        <f t="shared" si="6"/>
        <v>2038</v>
      </c>
      <c r="O135" s="81">
        <f t="shared" si="6"/>
        <v>0</v>
      </c>
      <c r="P135" s="81">
        <f t="shared" si="6"/>
        <v>0</v>
      </c>
      <c r="Q135" s="81">
        <f t="shared" si="6"/>
        <v>0</v>
      </c>
      <c r="R135" s="81">
        <f t="shared" si="6"/>
        <v>10792</v>
      </c>
      <c r="S135" s="81">
        <f t="shared" si="6"/>
        <v>21953</v>
      </c>
      <c r="T135" s="81">
        <f t="shared" si="6"/>
        <v>13273</v>
      </c>
      <c r="U135" s="81">
        <f t="shared" si="6"/>
        <v>17845</v>
      </c>
      <c r="W135" s="7">
        <v>118</v>
      </c>
    </row>
    <row r="136" spans="2:23" ht="18" customHeight="1">
      <c r="B136" s="7">
        <v>119</v>
      </c>
      <c r="C136" s="193"/>
      <c r="D136" s="2609" t="s">
        <v>1159</v>
      </c>
      <c r="E136" s="1623"/>
      <c r="F136" s="2610"/>
      <c r="G136" s="356" t="s">
        <v>1218</v>
      </c>
      <c r="H136" s="81">
        <f t="shared" ref="H136:U137" si="7">IF(H19=0,0,ROUND(H$41/H19*1000,0))</f>
        <v>0</v>
      </c>
      <c r="I136" s="81">
        <f t="shared" si="7"/>
        <v>341729</v>
      </c>
      <c r="J136" s="81">
        <f t="shared" si="7"/>
        <v>448329</v>
      </c>
      <c r="K136" s="81">
        <f t="shared" si="7"/>
        <v>345121</v>
      </c>
      <c r="L136" s="81">
        <f t="shared" si="7"/>
        <v>406642</v>
      </c>
      <c r="M136" s="81">
        <f t="shared" si="7"/>
        <v>377418</v>
      </c>
      <c r="N136" s="212">
        <f t="shared" si="7"/>
        <v>367020</v>
      </c>
      <c r="O136" s="81">
        <f t="shared" si="7"/>
        <v>0</v>
      </c>
      <c r="P136" s="81">
        <f t="shared" si="7"/>
        <v>0</v>
      </c>
      <c r="Q136" s="81">
        <f t="shared" si="7"/>
        <v>0</v>
      </c>
      <c r="R136" s="81">
        <f t="shared" si="7"/>
        <v>375318</v>
      </c>
      <c r="S136" s="81">
        <f t="shared" si="7"/>
        <v>412157</v>
      </c>
      <c r="T136" s="81">
        <f t="shared" si="7"/>
        <v>533303</v>
      </c>
      <c r="U136" s="81">
        <f t="shared" si="7"/>
        <v>375016</v>
      </c>
      <c r="W136" s="7">
        <v>119</v>
      </c>
    </row>
    <row r="137" spans="2:23" ht="18" customHeight="1">
      <c r="B137" s="7">
        <v>120</v>
      </c>
      <c r="C137" s="193" t="s">
        <v>36</v>
      </c>
      <c r="D137" s="2611"/>
      <c r="E137" s="1452"/>
      <c r="F137" s="2612"/>
      <c r="G137" s="357" t="s">
        <v>786</v>
      </c>
      <c r="H137" s="81">
        <f t="shared" si="7"/>
        <v>0</v>
      </c>
      <c r="I137" s="81">
        <f t="shared" si="7"/>
        <v>48741</v>
      </c>
      <c r="J137" s="81">
        <f t="shared" si="7"/>
        <v>42390</v>
      </c>
      <c r="K137" s="81">
        <f t="shared" si="7"/>
        <v>60557</v>
      </c>
      <c r="L137" s="81">
        <f t="shared" si="7"/>
        <v>39155</v>
      </c>
      <c r="M137" s="81">
        <f t="shared" si="7"/>
        <v>52399</v>
      </c>
      <c r="N137" s="212">
        <f t="shared" si="7"/>
        <v>28272</v>
      </c>
      <c r="O137" s="81">
        <f t="shared" si="7"/>
        <v>0</v>
      </c>
      <c r="P137" s="81">
        <f t="shared" si="7"/>
        <v>0</v>
      </c>
      <c r="Q137" s="81">
        <f t="shared" si="7"/>
        <v>0</v>
      </c>
      <c r="R137" s="81">
        <f t="shared" si="7"/>
        <v>39073</v>
      </c>
      <c r="S137" s="81">
        <f t="shared" si="7"/>
        <v>48513</v>
      </c>
      <c r="T137" s="81">
        <f t="shared" si="7"/>
        <v>59997</v>
      </c>
      <c r="U137" s="81">
        <f t="shared" si="7"/>
        <v>50977</v>
      </c>
      <c r="W137" s="7">
        <v>120</v>
      </c>
    </row>
    <row r="138" spans="2:23" ht="18" customHeight="1">
      <c r="B138" s="7">
        <v>121</v>
      </c>
      <c r="C138" s="193"/>
      <c r="D138" s="2608" t="s">
        <v>1219</v>
      </c>
      <c r="E138" s="1740"/>
      <c r="F138" s="1740"/>
      <c r="G138" s="358"/>
      <c r="H138" s="127">
        <f t="shared" ref="H138:U138" si="8">IF(H41=0,0,ROUND((H23+H24+H34+H35+H26+H37+H27+H38)/H41*100,1))</f>
        <v>0</v>
      </c>
      <c r="I138" s="127">
        <f t="shared" si="8"/>
        <v>22.1</v>
      </c>
      <c r="J138" s="127">
        <f t="shared" si="8"/>
        <v>21.4</v>
      </c>
      <c r="K138" s="127">
        <f t="shared" si="8"/>
        <v>32.6</v>
      </c>
      <c r="L138" s="127">
        <f t="shared" si="8"/>
        <v>13.7</v>
      </c>
      <c r="M138" s="127">
        <f t="shared" si="8"/>
        <v>34.5</v>
      </c>
      <c r="N138" s="243">
        <f t="shared" si="8"/>
        <v>5.8</v>
      </c>
      <c r="O138" s="127">
        <f t="shared" si="8"/>
        <v>0</v>
      </c>
      <c r="P138" s="127">
        <f t="shared" si="8"/>
        <v>0</v>
      </c>
      <c r="Q138" s="127">
        <f t="shared" si="8"/>
        <v>0</v>
      </c>
      <c r="R138" s="127">
        <f t="shared" si="8"/>
        <v>21.3</v>
      </c>
      <c r="S138" s="127">
        <f t="shared" si="8"/>
        <v>26</v>
      </c>
      <c r="T138" s="127">
        <f t="shared" si="8"/>
        <v>23.8</v>
      </c>
      <c r="U138" s="127">
        <f t="shared" si="8"/>
        <v>26.7</v>
      </c>
      <c r="W138" s="7">
        <v>121</v>
      </c>
    </row>
    <row r="139" spans="2:23" ht="18" customHeight="1">
      <c r="B139" s="7">
        <v>122</v>
      </c>
      <c r="C139" s="193"/>
      <c r="D139" s="184"/>
      <c r="E139" s="184"/>
      <c r="F139" s="349" t="s">
        <v>16</v>
      </c>
      <c r="G139" s="225"/>
      <c r="H139" s="127">
        <f t="shared" ref="H139:U139" si="9">IF(H41=0,0,ROUND((H23+H24+H34+H35)/H41*100,1))</f>
        <v>0</v>
      </c>
      <c r="I139" s="127">
        <f t="shared" si="9"/>
        <v>8</v>
      </c>
      <c r="J139" s="127">
        <f t="shared" si="9"/>
        <v>7.5</v>
      </c>
      <c r="K139" s="127">
        <f t="shared" si="9"/>
        <v>18.8</v>
      </c>
      <c r="L139" s="127">
        <f t="shared" si="9"/>
        <v>1.6</v>
      </c>
      <c r="M139" s="127">
        <f t="shared" si="9"/>
        <v>16.100000000000001</v>
      </c>
      <c r="N139" s="243">
        <f t="shared" si="9"/>
        <v>3.6</v>
      </c>
      <c r="O139" s="127">
        <f t="shared" si="9"/>
        <v>0</v>
      </c>
      <c r="P139" s="127">
        <f t="shared" si="9"/>
        <v>0</v>
      </c>
      <c r="Q139" s="127">
        <f t="shared" si="9"/>
        <v>0</v>
      </c>
      <c r="R139" s="127">
        <f t="shared" si="9"/>
        <v>6.8</v>
      </c>
      <c r="S139" s="127">
        <f t="shared" si="9"/>
        <v>8.9</v>
      </c>
      <c r="T139" s="127">
        <f t="shared" si="9"/>
        <v>11.6</v>
      </c>
      <c r="U139" s="127">
        <f t="shared" si="9"/>
        <v>12.6</v>
      </c>
      <c r="W139" s="7">
        <v>122</v>
      </c>
    </row>
    <row r="140" spans="2:23" ht="18" customHeight="1">
      <c r="B140" s="7">
        <v>123</v>
      </c>
      <c r="C140" s="193"/>
      <c r="D140" s="184"/>
      <c r="E140" s="184"/>
      <c r="F140" s="349" t="s">
        <v>541</v>
      </c>
      <c r="G140" s="225"/>
      <c r="H140" s="127">
        <f t="shared" ref="H140:U140" si="10">IF(H41=0,0,ROUND((H26+H37)/H41*100,1))</f>
        <v>0</v>
      </c>
      <c r="I140" s="127">
        <f t="shared" si="10"/>
        <v>9.8000000000000007</v>
      </c>
      <c r="J140" s="127">
        <f t="shared" si="10"/>
        <v>9.4</v>
      </c>
      <c r="K140" s="127">
        <f t="shared" si="10"/>
        <v>8.9</v>
      </c>
      <c r="L140" s="127">
        <f t="shared" si="10"/>
        <v>10</v>
      </c>
      <c r="M140" s="127">
        <f t="shared" si="10"/>
        <v>13.2</v>
      </c>
      <c r="N140" s="243">
        <f t="shared" si="10"/>
        <v>1.8</v>
      </c>
      <c r="O140" s="127">
        <f t="shared" si="10"/>
        <v>0</v>
      </c>
      <c r="P140" s="127">
        <f t="shared" si="10"/>
        <v>0</v>
      </c>
      <c r="Q140" s="127">
        <f t="shared" si="10"/>
        <v>0</v>
      </c>
      <c r="R140" s="127">
        <f t="shared" si="10"/>
        <v>11.2</v>
      </c>
      <c r="S140" s="127">
        <f t="shared" si="10"/>
        <v>11.5</v>
      </c>
      <c r="T140" s="127">
        <f t="shared" si="10"/>
        <v>8</v>
      </c>
      <c r="U140" s="127">
        <f t="shared" si="10"/>
        <v>9.6</v>
      </c>
      <c r="W140" s="7">
        <v>123</v>
      </c>
    </row>
    <row r="141" spans="2:23" ht="18" customHeight="1">
      <c r="B141" s="7">
        <v>124</v>
      </c>
      <c r="C141" s="296"/>
      <c r="D141" s="184"/>
      <c r="E141" s="184"/>
      <c r="F141" s="349" t="s">
        <v>734</v>
      </c>
      <c r="G141" s="225"/>
      <c r="H141" s="127">
        <f t="shared" ref="H141:U141" si="11">IF(H41=0,0,ROUND((H27+H38)/H41*100,1))</f>
        <v>0</v>
      </c>
      <c r="I141" s="127">
        <f t="shared" si="11"/>
        <v>4.4000000000000004</v>
      </c>
      <c r="J141" s="127">
        <f t="shared" si="11"/>
        <v>4.5</v>
      </c>
      <c r="K141" s="127">
        <f t="shared" si="11"/>
        <v>4.9000000000000004</v>
      </c>
      <c r="L141" s="127">
        <f t="shared" si="11"/>
        <v>2.2000000000000002</v>
      </c>
      <c r="M141" s="127">
        <f t="shared" si="11"/>
        <v>5.3</v>
      </c>
      <c r="N141" s="127">
        <f t="shared" si="11"/>
        <v>0.4</v>
      </c>
      <c r="O141" s="127">
        <f t="shared" si="11"/>
        <v>0</v>
      </c>
      <c r="P141" s="127">
        <f t="shared" si="11"/>
        <v>0</v>
      </c>
      <c r="Q141" s="127">
        <f t="shared" si="11"/>
        <v>0</v>
      </c>
      <c r="R141" s="127">
        <f t="shared" si="11"/>
        <v>3.2</v>
      </c>
      <c r="S141" s="127">
        <f t="shared" si="11"/>
        <v>5.6</v>
      </c>
      <c r="T141" s="127">
        <f t="shared" si="11"/>
        <v>4.2</v>
      </c>
      <c r="U141" s="127">
        <f t="shared" si="11"/>
        <v>4.5999999999999996</v>
      </c>
      <c r="W141" s="7">
        <v>124</v>
      </c>
    </row>
    <row r="142" spans="2:23" ht="18" customHeight="1">
      <c r="B142" s="7">
        <v>125</v>
      </c>
      <c r="C142" s="295"/>
      <c r="D142" s="1734" t="s">
        <v>788</v>
      </c>
      <c r="E142" s="1622"/>
      <c r="F142" s="1622"/>
      <c r="G142" s="359"/>
      <c r="H142" s="81">
        <f>IF(H$12=0,0,ROUND(H47/H$12*1000,0))</f>
        <v>0</v>
      </c>
      <c r="I142" s="81">
        <f>ROUND('21表'!H24/'09表 (その２)'!J11*1000,0)</f>
        <v>2590</v>
      </c>
      <c r="J142" s="81">
        <f>ROUND('21表'!I24/'09表 (その２)'!K11*1000,0)</f>
        <v>1242</v>
      </c>
      <c r="K142" s="81">
        <f>ROUND('21表'!J24/'09表 (その２)'!L11*1000,0)</f>
        <v>4770</v>
      </c>
      <c r="L142" s="81">
        <f>ROUND('21表'!K24/'09表 (その２)'!M11*1000,0)</f>
        <v>600</v>
      </c>
      <c r="M142" s="81">
        <f>ROUND('21表'!L24/'09表 (その２)'!N11*1000,0)</f>
        <v>2165</v>
      </c>
      <c r="N142" s="212">
        <f>ROUND('21表'!M24/'09表 (その２)'!O11*1000,0)</f>
        <v>483</v>
      </c>
      <c r="O142" s="81">
        <f>ROUND('21表'!N24/'09表 (その２)'!P11*1000,0)</f>
        <v>0</v>
      </c>
      <c r="P142" s="81"/>
      <c r="Q142" s="81"/>
      <c r="R142" s="81">
        <f>ROUND('21表'!Q24/'09表 (その２)'!S11*1000,0)</f>
        <v>724</v>
      </c>
      <c r="S142" s="81">
        <f>ROUND('21表'!R24/'09表 (その２)'!T11*1000,0)</f>
        <v>1666</v>
      </c>
      <c r="T142" s="81">
        <f>ROUND('21表'!S24/'09表 (その２)'!U11*1000,0)</f>
        <v>1687</v>
      </c>
      <c r="U142" s="81">
        <f>ROUND('21表'!T24/'09表 (その２)'!V11*1000,0)</f>
        <v>2233</v>
      </c>
      <c r="W142" s="7">
        <v>125</v>
      </c>
    </row>
    <row r="143" spans="2:23" ht="18" customHeight="1">
      <c r="B143" s="7">
        <v>126</v>
      </c>
      <c r="C143" s="193"/>
      <c r="D143" s="183"/>
      <c r="E143" s="184"/>
      <c r="F143" s="349" t="s">
        <v>379</v>
      </c>
      <c r="G143" s="225"/>
      <c r="H143" s="81">
        <f>IF(H$12=0,0,ROUND(H48/H$12*1000,0))</f>
        <v>0</v>
      </c>
      <c r="I143" s="81">
        <f>ROUND('21表'!H22/'09表 (その２)'!J11*1000,0)</f>
        <v>448</v>
      </c>
      <c r="J143" s="81">
        <f>ROUND('21表'!I22/'09表 (その２)'!K11*1000,0)</f>
        <v>362</v>
      </c>
      <c r="K143" s="81">
        <f>ROUND('21表'!J22/'09表 (その２)'!L11*1000,0)</f>
        <v>841</v>
      </c>
      <c r="L143" s="81">
        <f>ROUND('21表'!K22/'09表 (その２)'!M11*1000,0)</f>
        <v>169</v>
      </c>
      <c r="M143" s="81">
        <f>ROUND('21表'!L22/'09表 (その２)'!N11*1000,0)</f>
        <v>284</v>
      </c>
      <c r="N143" s="212">
        <f>ROUND('21表'!M22/'09表 (その２)'!O11*1000,0)</f>
        <v>421</v>
      </c>
      <c r="O143" s="81">
        <f>ROUND('21表'!N22/'09表 (その２)'!P11*1000,0)</f>
        <v>0</v>
      </c>
      <c r="P143" s="81"/>
      <c r="Q143" s="81"/>
      <c r="R143" s="81">
        <f>ROUND('21表'!Q22/'09表 (その２)'!S11*1000,0)</f>
        <v>376</v>
      </c>
      <c r="S143" s="81">
        <f>ROUND('21表'!R22/'09表 (その２)'!T11*1000,0)</f>
        <v>483</v>
      </c>
      <c r="T143" s="81">
        <f>ROUND('21表'!S22/'09表 (その２)'!U11*1000,0)</f>
        <v>354</v>
      </c>
      <c r="U143" s="81">
        <f>ROUND('21表'!T22/'09表 (その２)'!V11*1000,0)</f>
        <v>446</v>
      </c>
      <c r="W143" s="7">
        <v>126</v>
      </c>
    </row>
    <row r="144" spans="2:23" ht="18" customHeight="1">
      <c r="B144" s="7">
        <v>127</v>
      </c>
      <c r="C144" s="193" t="s">
        <v>352</v>
      </c>
      <c r="D144" s="183"/>
      <c r="E144" s="184"/>
      <c r="F144" s="349" t="s">
        <v>382</v>
      </c>
      <c r="G144" s="225"/>
      <c r="H144" s="81">
        <f>IF(H$12=0,0,ROUND(H49/H$12*1000,0))</f>
        <v>0</v>
      </c>
      <c r="I144" s="81">
        <f>ROUND('21表'!H23/'09表 (その２)'!J11*1000,0)</f>
        <v>2142</v>
      </c>
      <c r="J144" s="81">
        <f>ROUND('21表'!I23/'09表 (その２)'!K11*1000,0)</f>
        <v>880</v>
      </c>
      <c r="K144" s="81">
        <f>ROUND('21表'!J23/'09表 (その２)'!L11*1000,0)</f>
        <v>3929</v>
      </c>
      <c r="L144" s="81">
        <f>ROUND('21表'!K23/'09表 (その２)'!M11*1000,0)</f>
        <v>431</v>
      </c>
      <c r="M144" s="81">
        <f>ROUND('21表'!L23/'09表 (その２)'!N11*1000,0)</f>
        <v>1881</v>
      </c>
      <c r="N144" s="212">
        <f>ROUND('21表'!M23/'09表 (その２)'!O11*1000,0)</f>
        <v>61</v>
      </c>
      <c r="O144" s="81">
        <f>ROUND('21表'!N23/'09表 (その２)'!P11*1000,0)</f>
        <v>0</v>
      </c>
      <c r="P144" s="81"/>
      <c r="Q144" s="81"/>
      <c r="R144" s="81">
        <f>ROUND('21表'!Q23/'09表 (その２)'!S11*1000,0)</f>
        <v>348</v>
      </c>
      <c r="S144" s="81">
        <f>ROUND('21表'!R23/'09表 (その２)'!T11*1000,0)</f>
        <v>1183</v>
      </c>
      <c r="T144" s="81">
        <f>ROUND('21表'!S23/'09表 (その２)'!U11*1000,0)</f>
        <v>1333</v>
      </c>
      <c r="U144" s="81">
        <f>ROUND('21表'!T23/'09表 (その２)'!V11*1000,0)</f>
        <v>1786</v>
      </c>
      <c r="W144" s="7">
        <v>127</v>
      </c>
    </row>
    <row r="145" spans="2:23" ht="18" customHeight="1">
      <c r="B145" s="7">
        <v>128</v>
      </c>
      <c r="C145" s="193"/>
      <c r="D145" s="227" t="s">
        <v>1221</v>
      </c>
      <c r="E145" s="226"/>
      <c r="F145" s="226"/>
      <c r="G145" s="225"/>
      <c r="H145" s="81">
        <f>IF(H$12=0,0,ROUND(H50/H$12*1000,0))</f>
        <v>0</v>
      </c>
      <c r="I145" s="81">
        <f t="shared" ref="I145:U145" si="12">IF(I$12=0,0,ROUND(I50/I$12*1000,0))</f>
        <v>41</v>
      </c>
      <c r="J145" s="81">
        <f t="shared" si="12"/>
        <v>0</v>
      </c>
      <c r="K145" s="81">
        <f t="shared" si="12"/>
        <v>0</v>
      </c>
      <c r="L145" s="81">
        <f t="shared" si="12"/>
        <v>0</v>
      </c>
      <c r="M145" s="81">
        <f t="shared" si="12"/>
        <v>29</v>
      </c>
      <c r="N145" s="212">
        <f t="shared" si="12"/>
        <v>0</v>
      </c>
      <c r="O145" s="81">
        <f t="shared" si="12"/>
        <v>0</v>
      </c>
      <c r="P145" s="81">
        <f t="shared" si="12"/>
        <v>0</v>
      </c>
      <c r="Q145" s="81">
        <f t="shared" si="12"/>
        <v>0</v>
      </c>
      <c r="R145" s="81">
        <f t="shared" si="12"/>
        <v>0</v>
      </c>
      <c r="S145" s="81">
        <f t="shared" si="12"/>
        <v>36</v>
      </c>
      <c r="T145" s="81">
        <f t="shared" si="12"/>
        <v>0</v>
      </c>
      <c r="U145" s="81">
        <f t="shared" si="12"/>
        <v>11</v>
      </c>
      <c r="W145" s="7">
        <v>128</v>
      </c>
    </row>
    <row r="146" spans="2:23" ht="18" customHeight="1">
      <c r="B146" s="7">
        <v>129</v>
      </c>
      <c r="C146" s="193" t="s">
        <v>452</v>
      </c>
      <c r="D146" s="1742" t="s">
        <v>704</v>
      </c>
      <c r="E146" s="2607"/>
      <c r="F146" s="2607"/>
      <c r="G146" s="225"/>
      <c r="H146" s="127">
        <f>IF('21表'!G24=0,0,ROUND(H44/'21表'!G24*100,1))</f>
        <v>0</v>
      </c>
      <c r="I146" s="127">
        <f>IF('21表'!H24=0,0,ROUND(I44/'21表'!H24*100,1))</f>
        <v>69.099999999999994</v>
      </c>
      <c r="J146" s="127">
        <f>IF('21表'!I24=0,0,ROUND(J44/'21表'!I24*100,1))</f>
        <v>103.8</v>
      </c>
      <c r="K146" s="127">
        <f>IF('21表'!J24=0,0,ROUND(K44/'21表'!J24*100,1))</f>
        <v>102.3</v>
      </c>
      <c r="L146" s="127">
        <f>IF('21表'!K24=0,0,ROUND(L44/'21表'!K24*100,1))</f>
        <v>47.9</v>
      </c>
      <c r="M146" s="127">
        <f>IF('21表'!L24=0,0,ROUND(M44/'21表'!L24*100,1))</f>
        <v>138.5</v>
      </c>
      <c r="N146" s="243">
        <f>IF('21表'!M24=0,0,ROUND(N44/'21表'!M24*100,1))</f>
        <v>91.5</v>
      </c>
      <c r="O146" s="127">
        <f>IF('21表'!N24=0,0,ROUND(O44/'21表'!N24*100,1))</f>
        <v>0</v>
      </c>
      <c r="P146" s="127">
        <f>IF('21表'!O24=0,0,ROUND(P44/'21表'!O24*100,1))</f>
        <v>0</v>
      </c>
      <c r="Q146" s="127">
        <f>IF('21表'!P24=0,0,ROUND(Q44/'21表'!P24*100,1))</f>
        <v>0</v>
      </c>
      <c r="R146" s="127">
        <f>IF('21表'!Q24=0,0,ROUND(R44/'21表'!Q24*100,1))</f>
        <v>116.8</v>
      </c>
      <c r="S146" s="127">
        <f>IF('21表'!R24=0,0,ROUND(S44/'21表'!R24*100,1))</f>
        <v>101.8</v>
      </c>
      <c r="T146" s="127">
        <f>IF('21表'!S24=0,0,ROUND(T44/'21表'!S24*100,1))</f>
        <v>132.9</v>
      </c>
      <c r="U146" s="127">
        <f>IF('21表'!T24=0,0,ROUND(U44/'21表'!T24*100,1))</f>
        <v>100.6</v>
      </c>
      <c r="W146" s="7">
        <v>129</v>
      </c>
    </row>
    <row r="147" spans="2:23" ht="18" customHeight="1">
      <c r="B147" s="7">
        <v>130</v>
      </c>
      <c r="C147" s="193"/>
      <c r="D147" s="183"/>
      <c r="E147" s="184"/>
      <c r="F147" s="349" t="s">
        <v>379</v>
      </c>
      <c r="G147" s="225"/>
      <c r="H147" s="127">
        <f>IF('21表'!G22=0,0,ROUND(H42/'21表'!G22*100,1))</f>
        <v>0</v>
      </c>
      <c r="I147" s="127">
        <f>IF('21表'!H22=0,0,ROUND(I42/'21表'!H22*100,1))</f>
        <v>162.6</v>
      </c>
      <c r="J147" s="127">
        <f>IF('21表'!I22=0,0,ROUND(J42/'21表'!I22*100,1))</f>
        <v>98.3</v>
      </c>
      <c r="K147" s="127">
        <f>IF('21表'!J22=0,0,ROUND(K42/'21表'!J22*100,1))</f>
        <v>122.8</v>
      </c>
      <c r="L147" s="127">
        <f>IF('21表'!K22=0,0,ROUND(L42/'21表'!K22*100,1))</f>
        <v>43.4</v>
      </c>
      <c r="M147" s="127">
        <f>IF('21表'!L22=0,0,ROUND(M42/'21表'!L22*100,1))</f>
        <v>138.6</v>
      </c>
      <c r="N147" s="243">
        <f>IF('21表'!M22=0,0,ROUND(N42/'21表'!M22*100,1))</f>
        <v>91.5</v>
      </c>
      <c r="O147" s="127">
        <f>IF('21表'!N22=0,0,ROUND(O42/'21表'!N22*100,1))</f>
        <v>0</v>
      </c>
      <c r="P147" s="127">
        <f>IF('21表'!O22=0,0,ROUND(P42/'21表'!O22*100,1))</f>
        <v>0</v>
      </c>
      <c r="Q147" s="127">
        <f>IF('21表'!P22=0,0,ROUND(Q42/'21表'!P22*100,1))</f>
        <v>0</v>
      </c>
      <c r="R147" s="127">
        <f>IF('21表'!Q22=0,0,ROUND(R42/'21表'!Q22*100,1))</f>
        <v>102.9</v>
      </c>
      <c r="S147" s="127">
        <f>IF('21表'!R22=0,0,ROUND(S42/'21表'!R22*100,1))</f>
        <v>112</v>
      </c>
      <c r="T147" s="127">
        <f>IF('21表'!S22=0,0,ROUND(T42/'21表'!S22*100,1))</f>
        <v>209.9</v>
      </c>
      <c r="U147" s="127">
        <f>IF('21表'!T22=0,0,ROUND(U42/'21表'!T22*100,1))</f>
        <v>128.19999999999999</v>
      </c>
      <c r="W147" s="7">
        <v>130</v>
      </c>
    </row>
    <row r="148" spans="2:23" ht="18" customHeight="1">
      <c r="B148" s="7">
        <v>131</v>
      </c>
      <c r="C148" s="193" t="s">
        <v>333</v>
      </c>
      <c r="D148" s="183"/>
      <c r="E148" s="184"/>
      <c r="F148" s="349" t="s">
        <v>382</v>
      </c>
      <c r="G148" s="225"/>
      <c r="H148" s="127">
        <f>IF('21表'!G23=0,0,ROUND(H43/'21表'!G23*100,1))</f>
        <v>0</v>
      </c>
      <c r="I148" s="127">
        <f>IF('21表'!H23=0,0,ROUND(I43/'21表'!H23*100,1))</f>
        <v>49.6</v>
      </c>
      <c r="J148" s="127">
        <f>IF('21表'!I23=0,0,ROUND(J43/'21表'!I23*100,1))</f>
        <v>106</v>
      </c>
      <c r="K148" s="127">
        <f>IF('21表'!J23=0,0,ROUND(K43/'21表'!J23*100,1))</f>
        <v>98</v>
      </c>
      <c r="L148" s="127">
        <f>IF('21表'!K23=0,0,ROUND(L43/'21表'!K23*100,1))</f>
        <v>49.7</v>
      </c>
      <c r="M148" s="127">
        <f>IF('21表'!L23=0,0,ROUND(M43/'21表'!L23*100,1))</f>
        <v>138.5</v>
      </c>
      <c r="N148" s="243">
        <f>IF('21表'!M23=0,0,ROUND(N43/'21表'!M23*100,1))</f>
        <v>91.5</v>
      </c>
      <c r="O148" s="127">
        <f>IF('21表'!N23=0,0,ROUND(O43/'21表'!N23*100,1))</f>
        <v>0</v>
      </c>
      <c r="P148" s="127">
        <f>IF('21表'!O23=0,0,ROUND(P43/'21表'!O23*100,1))</f>
        <v>0</v>
      </c>
      <c r="Q148" s="127">
        <f>IF('21表'!P23=0,0,ROUND(Q43/'21表'!P23*100,1))</f>
        <v>0</v>
      </c>
      <c r="R148" s="127">
        <f>IF('21表'!Q23=0,0,ROUND(R43/'21表'!Q23*100,1))</f>
        <v>131.80000000000001</v>
      </c>
      <c r="S148" s="127">
        <f>IF('21表'!R23=0,0,ROUND(S43/'21表'!R23*100,1))</f>
        <v>97.7</v>
      </c>
      <c r="T148" s="127">
        <f>IF('21表'!S23=0,0,ROUND(T43/'21表'!S23*100,1))</f>
        <v>112.5</v>
      </c>
      <c r="U148" s="127">
        <f>IF('21表'!T23=0,0,ROUND(U43/'21表'!T23*100,1))</f>
        <v>93.8</v>
      </c>
      <c r="W148" s="7">
        <v>131</v>
      </c>
    </row>
    <row r="149" spans="2:23" ht="18" customHeight="1">
      <c r="B149" s="7">
        <v>132</v>
      </c>
      <c r="C149" s="193"/>
      <c r="D149" s="1742" t="s">
        <v>188</v>
      </c>
      <c r="E149" s="2607"/>
      <c r="F149" s="2607"/>
      <c r="G149" s="225"/>
      <c r="H149" s="127">
        <f>IF('20表'!I8=0,0,ROUND(('21表'!G26+'21表'!G12)/'20表'!I8*100,1))</f>
        <v>0</v>
      </c>
      <c r="I149" s="127">
        <f>IF('20表'!J8=0,0,ROUND(('21表'!H26+'21表'!H12)/'20表'!J8*100,1))</f>
        <v>84.3</v>
      </c>
      <c r="J149" s="127">
        <f>IF('20表'!K8=0,0,ROUND(('21表'!I26+'21表'!I12)/'20表'!K8*100,1))</f>
        <v>77.099999999999994</v>
      </c>
      <c r="K149" s="127">
        <f>IF('20表'!L8=0,0,ROUND(('21表'!J26+'21表'!J12)/'20表'!L8*100,1))</f>
        <v>83.4</v>
      </c>
      <c r="L149" s="127">
        <f>IF('20表'!M8=0,0,ROUND(('21表'!K26+'21表'!K12)/'20表'!M8*100,1))</f>
        <v>82.4</v>
      </c>
      <c r="M149" s="127">
        <f>IF('20表'!N8=0,0,ROUND(('21表'!L26+'21表'!L12)/'20表'!N8*100,1))</f>
        <v>88</v>
      </c>
      <c r="N149" s="127">
        <f>IF('20表'!O8=0,0,ROUND(('21表'!M26+'21表'!M12)/'20表'!O8*100,1))</f>
        <v>90.8</v>
      </c>
      <c r="O149" s="127">
        <f>IF('20表'!P8=0,0,ROUND(('21表'!N26+'21表'!N12)/'20表'!P8*100,1))</f>
        <v>0</v>
      </c>
      <c r="P149" s="127">
        <f>IF('20表'!Q8=0,0,ROUND(('21表'!O26+'21表'!O12)/'20表'!Q8*100,1))</f>
        <v>0</v>
      </c>
      <c r="Q149" s="127">
        <f>IF('20表'!R8=0,0,ROUND(('21表'!P26+'21表'!P12)/'20表'!R8*100,1))</f>
        <v>0</v>
      </c>
      <c r="R149" s="127">
        <f>IF('20表'!S8=0,0,ROUND(('21表'!Q26+'21表'!Q12)/'20表'!S8*100,1))</f>
        <v>92.3</v>
      </c>
      <c r="S149" s="127">
        <f>IF('20表'!T8=0,0,ROUND(('21表'!R26+'21表'!R12)/'20表'!T8*100,1))</f>
        <v>82.9</v>
      </c>
      <c r="T149" s="127">
        <f>IF('20表'!U8=0,0,ROUND(('21表'!S26+'21表'!S12)/'20表'!U8*100,1))</f>
        <v>76</v>
      </c>
      <c r="U149" s="127">
        <f>IF('20表'!V8=0,0,ROUND(('21表'!T26+'21表'!T12)/'20表'!V8*100,1))</f>
        <v>83</v>
      </c>
      <c r="W149" s="7">
        <v>132</v>
      </c>
    </row>
    <row r="150" spans="2:23" ht="18" customHeight="1">
      <c r="B150" s="7">
        <v>133</v>
      </c>
      <c r="C150" s="193" t="s">
        <v>337</v>
      </c>
      <c r="D150" s="183"/>
      <c r="E150" s="219" t="s">
        <v>211</v>
      </c>
      <c r="F150" s="224" t="s">
        <v>438</v>
      </c>
      <c r="G150" s="360" t="s">
        <v>449</v>
      </c>
      <c r="H150" s="127">
        <f>IF('20表'!I8=0,0,ROUND('21表'!G24/'20表'!I8*100,1))</f>
        <v>0</v>
      </c>
      <c r="I150" s="127">
        <f>IF('20表'!J8=0,0,ROUND('21表'!H24/'20表'!J8*100,1))</f>
        <v>10.6</v>
      </c>
      <c r="J150" s="127">
        <f>IF('20表'!K8=0,0,ROUND('21表'!I24/'20表'!K8*100,1))</f>
        <v>6.5</v>
      </c>
      <c r="K150" s="127">
        <f>IF('20表'!L8=0,0,ROUND('21表'!J24/'20表'!L8*100,1))</f>
        <v>17.600000000000001</v>
      </c>
      <c r="L150" s="127">
        <f>IF('20表'!M8=0,0,ROUND('21表'!K24/'20表'!M8*100,1))</f>
        <v>3</v>
      </c>
      <c r="M150" s="127">
        <f>IF('20表'!N8=0,0,ROUND('21表'!L24/'20表'!N8*100,1))</f>
        <v>10.9</v>
      </c>
      <c r="N150" s="243">
        <f>IF('20表'!O8=0,0,ROUND('21表'!M24/'20表'!O8*100,1))</f>
        <v>3.9</v>
      </c>
      <c r="O150" s="127">
        <f>IF('20表'!P8=0,0,ROUND('21表'!N24/'20表'!P8*100,1))</f>
        <v>0</v>
      </c>
      <c r="P150" s="127">
        <f>IF('20表'!Q8=0,0,ROUND('21表'!O24/'20表'!Q8*100,1))</f>
        <v>0</v>
      </c>
      <c r="Q150" s="127">
        <f>IF('20表'!R8=0,0,ROUND('21表'!P24/'20表'!R8*100,1))</f>
        <v>0</v>
      </c>
      <c r="R150" s="127">
        <f>IF('20表'!S8=0,0,ROUND('21表'!Q24/'20表'!S8*100,1))</f>
        <v>5.3</v>
      </c>
      <c r="S150" s="127">
        <f>IF('20表'!T8=0,0,ROUND('21表'!R24/'20表'!T8*100,1))</f>
        <v>8.1</v>
      </c>
      <c r="T150" s="127">
        <f>IF('20表'!U8=0,0,ROUND('21表'!S24/'20表'!U8*100,1))</f>
        <v>8.3000000000000007</v>
      </c>
      <c r="U150" s="127">
        <f>IF('20表'!V8=0,0,ROUND('21表'!T24/'20表'!V8*100,1))</f>
        <v>11.7</v>
      </c>
      <c r="W150" s="7">
        <v>133</v>
      </c>
    </row>
    <row r="151" spans="2:23" ht="18" customHeight="1">
      <c r="B151" s="7">
        <v>134</v>
      </c>
      <c r="C151" s="193"/>
      <c r="D151" s="183"/>
      <c r="E151" s="222"/>
      <c r="F151" s="221"/>
      <c r="G151" s="360" t="s">
        <v>404</v>
      </c>
      <c r="H151" s="127">
        <f>IF('20表'!I8=0,0,ROUND('21表'!G25/'20表'!I8*100,1))</f>
        <v>0</v>
      </c>
      <c r="I151" s="127">
        <f>IF('20表'!J8=0,0,ROUND('21表'!H25/'20表'!J8*100,1))</f>
        <v>11.7</v>
      </c>
      <c r="J151" s="127">
        <f>IF('20表'!K8=0,0,ROUND('21表'!I25/'20表'!K8*100,1))</f>
        <v>7.1</v>
      </c>
      <c r="K151" s="127">
        <f>IF('20表'!L8=0,0,ROUND('21表'!J25/'20表'!L8*100,1))</f>
        <v>11.2</v>
      </c>
      <c r="L151" s="127">
        <f>IF('20表'!M8=0,0,ROUND('21表'!K25/'20表'!M8*100,1))</f>
        <v>6.6</v>
      </c>
      <c r="M151" s="127">
        <f>IF('20表'!N8=0,0,ROUND('21表'!L25/'20表'!N8*100,1))</f>
        <v>7.2</v>
      </c>
      <c r="N151" s="243">
        <f>IF('20表'!O8=0,0,ROUND('21表'!M25/'20表'!O8*100,1))</f>
        <v>1.7</v>
      </c>
      <c r="O151" s="127">
        <f>IF('20表'!P8=0,0,ROUND('21表'!N25/'20表'!P8*100,1))</f>
        <v>0</v>
      </c>
      <c r="P151" s="127">
        <f>IF('20表'!Q8=0,0,ROUND('21表'!O25/'20表'!Q8*100,1))</f>
        <v>0</v>
      </c>
      <c r="Q151" s="127">
        <f>IF('20表'!R8=0,0,ROUND('21表'!P25/'20表'!R8*100,1))</f>
        <v>0</v>
      </c>
      <c r="R151" s="127">
        <f>IF('20表'!S8=0,0,ROUND('21表'!Q25/'20表'!S8*100,1))</f>
        <v>5.0999999999999996</v>
      </c>
      <c r="S151" s="127">
        <f>IF('20表'!T8=0,0,ROUND('21表'!R25/'20表'!T8*100,1))</f>
        <v>10.4</v>
      </c>
      <c r="T151" s="127">
        <f>IF('20表'!U8=0,0,ROUND('21表'!S25/'20表'!U8*100,1))</f>
        <v>10</v>
      </c>
      <c r="U151" s="127">
        <f>IF('20表'!V8=0,0,ROUND('21表'!T25/'20表'!V8*100,1))</f>
        <v>9.8000000000000007</v>
      </c>
      <c r="W151" s="7">
        <v>134</v>
      </c>
    </row>
    <row r="152" spans="2:23" ht="18" customHeight="1">
      <c r="B152" s="7">
        <v>135</v>
      </c>
      <c r="C152" s="296"/>
      <c r="D152" s="83"/>
      <c r="E152" s="220" t="s">
        <v>790</v>
      </c>
      <c r="F152" s="233" t="s">
        <v>296</v>
      </c>
      <c r="G152" s="355"/>
      <c r="H152" s="127">
        <f>IF('20表'!I8=0,0,ROUND('21表'!G12/'20表'!I8*100,1))</f>
        <v>0</v>
      </c>
      <c r="I152" s="127">
        <f>IF('20表'!J8=0,0,ROUND('21表'!H12/'20表'!J8*100,1))</f>
        <v>62.1</v>
      </c>
      <c r="J152" s="127">
        <f>IF('20表'!K8=0,0,ROUND('21表'!I12/'20表'!K8*100,1))</f>
        <v>63.6</v>
      </c>
      <c r="K152" s="127">
        <f>IF('20表'!L8=0,0,ROUND('21表'!J12/'20表'!L8*100,1))</f>
        <v>54.6</v>
      </c>
      <c r="L152" s="127">
        <f>IF('20表'!M8=0,0,ROUND('21表'!K12/'20表'!M8*100,1))</f>
        <v>72.8</v>
      </c>
      <c r="M152" s="127">
        <f>IF('20表'!N8=0,0,ROUND('21表'!L12/'20表'!N8*100,1))</f>
        <v>69.900000000000006</v>
      </c>
      <c r="N152" s="243">
        <f>IF('20表'!O8=0,0,ROUND('21表'!M12/'20表'!O8*100,1))</f>
        <v>85.2</v>
      </c>
      <c r="O152" s="127">
        <f>IF('20表'!P8=0,0,ROUND('21表'!N12/'20表'!P8*100,1))</f>
        <v>0</v>
      </c>
      <c r="P152" s="127">
        <f>IF('20表'!Q8=0,0,ROUND('21表'!O12/'20表'!Q8*100,1))</f>
        <v>0</v>
      </c>
      <c r="Q152" s="127">
        <f>IF('20表'!R8=0,0,ROUND('21表'!P12/'20表'!R8*100,1))</f>
        <v>0</v>
      </c>
      <c r="R152" s="127">
        <f>IF('20表'!S8=0,0,ROUND('21表'!Q12/'20表'!S8*100,1))</f>
        <v>81.900000000000006</v>
      </c>
      <c r="S152" s="127">
        <f>IF('20表'!T8=0,0,ROUND('21表'!R12/'20表'!T8*100,1))</f>
        <v>64.400000000000006</v>
      </c>
      <c r="T152" s="127">
        <f>IF('20表'!U8=0,0,ROUND('21表'!S12/'20表'!U8*100,1))</f>
        <v>57.7</v>
      </c>
      <c r="U152" s="127">
        <f>IF('20表'!V8=0,0,ROUND('21表'!T12/'20表'!V8*100,1))</f>
        <v>61.5</v>
      </c>
      <c r="W152" s="7">
        <v>135</v>
      </c>
    </row>
    <row r="153" spans="2:23" ht="18" customHeight="1">
      <c r="B153" s="7">
        <v>136</v>
      </c>
      <c r="C153" s="295" t="s">
        <v>658</v>
      </c>
      <c r="D153" s="82" t="s">
        <v>97</v>
      </c>
      <c r="E153" s="1416" t="s">
        <v>791</v>
      </c>
      <c r="F153" s="1416"/>
      <c r="G153" s="354"/>
      <c r="H153" s="127">
        <f>IF(H$12=0,0,ROUND(H58/H$12*1000,0))</f>
        <v>0</v>
      </c>
      <c r="I153" s="127">
        <f>ROUND(I45/'09表 (その２)'!J11*100,0)</f>
        <v>631</v>
      </c>
      <c r="J153" s="127">
        <f>ROUND(J45/'09表 (その２)'!K11*100,0)</f>
        <v>159</v>
      </c>
      <c r="K153" s="127">
        <f>ROUND(K45/'09表 (その２)'!L11*100,0)</f>
        <v>428</v>
      </c>
      <c r="L153" s="127">
        <f>ROUND(L45/'09表 (その２)'!M11*100,0)</f>
        <v>123</v>
      </c>
      <c r="M153" s="127">
        <f>ROUND(M45/'09表 (その２)'!N11*100,0)</f>
        <v>475</v>
      </c>
      <c r="N153" s="243">
        <f>ROUND(N45/'09表 (その２)'!O11*100,0)</f>
        <v>12</v>
      </c>
      <c r="O153" s="127">
        <f>ROUND(O45/'09表 (その２)'!P11*100,0)</f>
        <v>538</v>
      </c>
      <c r="P153" s="127"/>
      <c r="Q153" s="127"/>
      <c r="R153" s="127">
        <f>ROUND(R45/'09表 (その２)'!S11*100,0)</f>
        <v>254</v>
      </c>
      <c r="S153" s="127">
        <f>ROUND(S45/'09表 (その２)'!T11*100,0)</f>
        <v>417</v>
      </c>
      <c r="T153" s="127">
        <f>ROUND(T45/'09表 (その２)'!U11*100,0)</f>
        <v>287</v>
      </c>
      <c r="U153" s="127">
        <f>ROUND(U45/'09表 (その２)'!V11*100,0)</f>
        <v>408</v>
      </c>
      <c r="W153" s="7">
        <v>136</v>
      </c>
    </row>
    <row r="154" spans="2:23" ht="18" customHeight="1">
      <c r="B154" s="7">
        <v>137</v>
      </c>
      <c r="C154" s="193" t="s">
        <v>129</v>
      </c>
      <c r="D154" s="227" t="s">
        <v>103</v>
      </c>
      <c r="E154" s="1322" t="s">
        <v>22</v>
      </c>
      <c r="F154" s="1322"/>
      <c r="G154" s="225"/>
      <c r="H154" s="127">
        <f>IF(H$12=0,0,ROUND(H59/H$12*1000,0))</f>
        <v>0</v>
      </c>
      <c r="I154" s="127">
        <f>ROUND(I46/'09表 (その２)'!J11*100,0)</f>
        <v>27</v>
      </c>
      <c r="J154" s="127">
        <f>ROUND(J46/'09表 (その２)'!K11*100,0)</f>
        <v>70</v>
      </c>
      <c r="K154" s="127">
        <f>ROUND(K46/'09表 (その２)'!L11*100,0)</f>
        <v>37</v>
      </c>
      <c r="L154" s="127">
        <f>ROUND(L46/'09表 (その２)'!M11*100,0)</f>
        <v>23</v>
      </c>
      <c r="M154" s="127">
        <f>ROUND(M46/'09表 (その２)'!N11*100,0)</f>
        <v>18</v>
      </c>
      <c r="N154" s="243">
        <f>ROUND(N46/'09表 (その２)'!O11*100,0)</f>
        <v>0</v>
      </c>
      <c r="O154" s="127">
        <f>ROUND(O46/'09表 (その２)'!P11*100,0)</f>
        <v>23</v>
      </c>
      <c r="P154" s="127"/>
      <c r="Q154" s="127"/>
      <c r="R154" s="127">
        <f>ROUND(R46/'09表 (その２)'!S11*100,0)</f>
        <v>12</v>
      </c>
      <c r="S154" s="127">
        <f>ROUND(S46/'09表 (その２)'!T11*100,0)</f>
        <v>18</v>
      </c>
      <c r="T154" s="127">
        <f>ROUND(T46/'09表 (その２)'!U11*100,0)</f>
        <v>14</v>
      </c>
      <c r="U154" s="127">
        <f>ROUND(U46/'09表 (その２)'!V11*100,0)</f>
        <v>28</v>
      </c>
      <c r="W154" s="7">
        <v>137</v>
      </c>
    </row>
    <row r="155" spans="2:23" ht="18" customHeight="1">
      <c r="B155" s="7">
        <v>138</v>
      </c>
      <c r="C155" s="193" t="s">
        <v>656</v>
      </c>
      <c r="D155" s="227" t="s">
        <v>112</v>
      </c>
      <c r="E155" s="1322" t="s">
        <v>335</v>
      </c>
      <c r="F155" s="1322"/>
      <c r="G155" s="225"/>
      <c r="H155" s="81">
        <f>IF(H$12=0,0,ROUND(H60/H$12*1000,0))</f>
        <v>0</v>
      </c>
      <c r="I155" s="81">
        <f t="shared" ref="I155:P155" si="13">IF(I21=0,0,ROUND(I45/I21,1))</f>
        <v>8673.7999999999993</v>
      </c>
      <c r="J155" s="81">
        <f t="shared" si="13"/>
        <v>3603.2</v>
      </c>
      <c r="K155" s="81">
        <f t="shared" si="13"/>
        <v>6211.3</v>
      </c>
      <c r="L155" s="81">
        <f t="shared" si="13"/>
        <v>1130.9000000000001</v>
      </c>
      <c r="M155" s="81">
        <f t="shared" si="13"/>
        <v>7009.4</v>
      </c>
      <c r="N155" s="212">
        <f t="shared" si="13"/>
        <v>311.5</v>
      </c>
      <c r="O155" s="81">
        <f t="shared" si="13"/>
        <v>0</v>
      </c>
      <c r="P155" s="81">
        <f t="shared" si="13"/>
        <v>0</v>
      </c>
      <c r="Q155" s="81">
        <f>IF(Q$12=0,0,ROUND(Q60/Q$12*1000,0))</f>
        <v>0</v>
      </c>
      <c r="R155" s="81">
        <f>IF(R21=0,0,ROUND(R45/R21,1))</f>
        <v>3749.5</v>
      </c>
      <c r="S155" s="81">
        <f>IF(S21=0,0,ROUND(S45/S21,1))</f>
        <v>6914.4</v>
      </c>
      <c r="T155" s="81">
        <f>IF(T21=0,0,ROUND(T45/T21,1))</f>
        <v>8691.2000000000007</v>
      </c>
      <c r="U155" s="81">
        <f>IF(U21=0,0,ROUND(U45/U21,1))</f>
        <v>7518.3</v>
      </c>
      <c r="W155" s="7">
        <v>138</v>
      </c>
    </row>
    <row r="156" spans="2:23" ht="18" customHeight="1">
      <c r="B156" s="7">
        <v>139</v>
      </c>
      <c r="C156" s="193" t="s">
        <v>653</v>
      </c>
      <c r="D156" s="227" t="s">
        <v>115</v>
      </c>
      <c r="E156" s="1322" t="s">
        <v>1189</v>
      </c>
      <c r="F156" s="1322"/>
      <c r="G156" s="225" t="s">
        <v>283</v>
      </c>
      <c r="H156" s="81">
        <f t="shared" ref="H156:U156" si="14">IF(H41=0,0,ROUND((H26+H37)/H21,1))</f>
        <v>0</v>
      </c>
      <c r="I156" s="81">
        <f t="shared" si="14"/>
        <v>3017.2</v>
      </c>
      <c r="J156" s="81">
        <f t="shared" si="14"/>
        <v>3676.9</v>
      </c>
      <c r="K156" s="81">
        <f t="shared" si="14"/>
        <v>3357.5</v>
      </c>
      <c r="L156" s="81">
        <f t="shared" si="14"/>
        <v>1686.1</v>
      </c>
      <c r="M156" s="81">
        <f t="shared" si="14"/>
        <v>3629.4</v>
      </c>
      <c r="N156" s="212">
        <f t="shared" si="14"/>
        <v>568.70000000000005</v>
      </c>
      <c r="O156" s="81">
        <f t="shared" si="14"/>
        <v>0</v>
      </c>
      <c r="P156" s="81">
        <f t="shared" si="14"/>
        <v>0</v>
      </c>
      <c r="Q156" s="81">
        <f t="shared" si="14"/>
        <v>0</v>
      </c>
      <c r="R156" s="81">
        <f t="shared" si="14"/>
        <v>2045.7</v>
      </c>
      <c r="S156" s="81">
        <f t="shared" si="14"/>
        <v>3609.3</v>
      </c>
      <c r="T156" s="81">
        <f t="shared" si="14"/>
        <v>4645.1000000000004</v>
      </c>
      <c r="U156" s="81">
        <f t="shared" si="14"/>
        <v>3160.2</v>
      </c>
      <c r="W156" s="7">
        <v>139</v>
      </c>
    </row>
    <row r="157" spans="2:23" ht="18" customHeight="1">
      <c r="B157" s="7">
        <v>140</v>
      </c>
      <c r="C157" s="193" t="s">
        <v>507</v>
      </c>
      <c r="D157" s="227" t="s">
        <v>126</v>
      </c>
      <c r="E157" s="1737" t="s">
        <v>793</v>
      </c>
      <c r="F157" s="1737"/>
      <c r="G157" s="225"/>
      <c r="H157" s="81">
        <f t="shared" ref="H157:U157" si="15">IF(H22=0,0,ROUND(H46/H22,1))</f>
        <v>0</v>
      </c>
      <c r="I157" s="81">
        <f t="shared" si="15"/>
        <v>598.20000000000005</v>
      </c>
      <c r="J157" s="81">
        <f t="shared" si="15"/>
        <v>1324.6</v>
      </c>
      <c r="K157" s="81">
        <f t="shared" si="15"/>
        <v>759.2</v>
      </c>
      <c r="L157" s="81">
        <f t="shared" si="15"/>
        <v>336.5</v>
      </c>
      <c r="M157" s="81">
        <f t="shared" si="15"/>
        <v>367</v>
      </c>
      <c r="N157" s="81">
        <f t="shared" si="15"/>
        <v>0</v>
      </c>
      <c r="O157" s="81">
        <f t="shared" si="15"/>
        <v>0</v>
      </c>
      <c r="P157" s="81">
        <f t="shared" si="15"/>
        <v>0</v>
      </c>
      <c r="Q157" s="81">
        <f t="shared" si="15"/>
        <v>0</v>
      </c>
      <c r="R157" s="81">
        <f t="shared" si="15"/>
        <v>173.9</v>
      </c>
      <c r="S157" s="81">
        <f t="shared" si="15"/>
        <v>299.2</v>
      </c>
      <c r="T157" s="81">
        <f t="shared" si="15"/>
        <v>427.8</v>
      </c>
      <c r="U157" s="81">
        <f t="shared" si="15"/>
        <v>685.1</v>
      </c>
      <c r="W157" s="7">
        <v>140</v>
      </c>
    </row>
    <row r="158" spans="2:23" ht="18" customHeight="1">
      <c r="B158" s="7">
        <v>141</v>
      </c>
      <c r="C158" s="296" t="s">
        <v>794</v>
      </c>
      <c r="D158" s="229" t="s">
        <v>359</v>
      </c>
      <c r="E158" s="1414" t="s">
        <v>1223</v>
      </c>
      <c r="F158" s="1414"/>
      <c r="G158" s="355" t="s">
        <v>283</v>
      </c>
      <c r="H158" s="81">
        <f t="shared" ref="H158:U158" si="16">IF(H22=0,0,ROUND((H27+H38)/H22,1))</f>
        <v>0</v>
      </c>
      <c r="I158" s="81">
        <f t="shared" si="16"/>
        <v>2224</v>
      </c>
      <c r="J158" s="81">
        <f t="shared" si="16"/>
        <v>1462.7</v>
      </c>
      <c r="K158" s="81">
        <f t="shared" si="16"/>
        <v>2652.3</v>
      </c>
      <c r="L158" s="81">
        <f t="shared" si="16"/>
        <v>610.70000000000005</v>
      </c>
      <c r="M158" s="81">
        <f t="shared" si="16"/>
        <v>2034.3</v>
      </c>
      <c r="N158" s="81">
        <f t="shared" si="16"/>
        <v>0</v>
      </c>
      <c r="O158" s="81">
        <f t="shared" si="16"/>
        <v>0</v>
      </c>
      <c r="P158" s="81">
        <f t="shared" si="16"/>
        <v>0</v>
      </c>
      <c r="Q158" s="81">
        <f t="shared" si="16"/>
        <v>0</v>
      </c>
      <c r="R158" s="81">
        <f t="shared" si="16"/>
        <v>587.79999999999995</v>
      </c>
      <c r="S158" s="81">
        <f t="shared" si="16"/>
        <v>1766.5</v>
      </c>
      <c r="T158" s="81">
        <f t="shared" si="16"/>
        <v>2451.1999999999998</v>
      </c>
      <c r="U158" s="81">
        <f t="shared" si="16"/>
        <v>1995.2</v>
      </c>
      <c r="W158" s="7">
        <v>141</v>
      </c>
    </row>
    <row r="159" spans="2:23" ht="18" customHeight="1">
      <c r="B159" s="7">
        <v>142</v>
      </c>
      <c r="C159" s="295" t="s">
        <v>771</v>
      </c>
      <c r="D159" s="82" t="s">
        <v>97</v>
      </c>
      <c r="E159" s="1416" t="s">
        <v>590</v>
      </c>
      <c r="F159" s="1416"/>
      <c r="G159" s="354"/>
      <c r="H159" s="127">
        <f t="shared" ref="H159:U159" si="17">IF(H66=0,0,ROUND(H52/H66*100,1))</f>
        <v>0</v>
      </c>
      <c r="I159" s="127">
        <f t="shared" si="17"/>
        <v>0.3</v>
      </c>
      <c r="J159" s="127">
        <f t="shared" si="17"/>
        <v>0.1</v>
      </c>
      <c r="K159" s="127">
        <f t="shared" si="17"/>
        <v>0.1</v>
      </c>
      <c r="L159" s="127">
        <f t="shared" si="17"/>
        <v>0.1</v>
      </c>
      <c r="M159" s="127">
        <f t="shared" si="17"/>
        <v>0.2</v>
      </c>
      <c r="N159" s="127">
        <f t="shared" si="17"/>
        <v>0</v>
      </c>
      <c r="O159" s="127">
        <f t="shared" si="17"/>
        <v>0</v>
      </c>
      <c r="P159" s="127">
        <f t="shared" si="17"/>
        <v>0</v>
      </c>
      <c r="Q159" s="127">
        <f t="shared" si="17"/>
        <v>0</v>
      </c>
      <c r="R159" s="127">
        <f t="shared" si="17"/>
        <v>0.2</v>
      </c>
      <c r="S159" s="127">
        <f t="shared" si="17"/>
        <v>0.2</v>
      </c>
      <c r="T159" s="127">
        <f t="shared" si="17"/>
        <v>0.1</v>
      </c>
      <c r="U159" s="127">
        <f t="shared" si="17"/>
        <v>0.3</v>
      </c>
      <c r="W159" s="7">
        <v>142</v>
      </c>
    </row>
    <row r="160" spans="2:23" ht="18" customHeight="1">
      <c r="B160" s="7">
        <v>143</v>
      </c>
      <c r="C160" s="193" t="s">
        <v>395</v>
      </c>
      <c r="D160" s="227" t="s">
        <v>103</v>
      </c>
      <c r="E160" s="1322" t="s">
        <v>720</v>
      </c>
      <c r="F160" s="1322"/>
      <c r="G160" s="225"/>
      <c r="H160" s="127">
        <f t="shared" ref="H160:U161" si="18">IF(H67=0,0,ROUND(H52/H67*100,1))</f>
        <v>0</v>
      </c>
      <c r="I160" s="127">
        <f t="shared" si="18"/>
        <v>0.2</v>
      </c>
      <c r="J160" s="127">
        <f t="shared" si="18"/>
        <v>0.1</v>
      </c>
      <c r="K160" s="127">
        <f t="shared" si="18"/>
        <v>0.1</v>
      </c>
      <c r="L160" s="127">
        <f t="shared" si="18"/>
        <v>0</v>
      </c>
      <c r="M160" s="127">
        <f t="shared" si="18"/>
        <v>0.1</v>
      </c>
      <c r="N160" s="127">
        <f t="shared" si="18"/>
        <v>0</v>
      </c>
      <c r="O160" s="127">
        <f t="shared" si="18"/>
        <v>0</v>
      </c>
      <c r="P160" s="127">
        <f t="shared" si="18"/>
        <v>0</v>
      </c>
      <c r="Q160" s="127">
        <f t="shared" si="18"/>
        <v>0</v>
      </c>
      <c r="R160" s="127">
        <f t="shared" si="18"/>
        <v>0.1</v>
      </c>
      <c r="S160" s="127">
        <f t="shared" si="18"/>
        <v>0.1</v>
      </c>
      <c r="T160" s="127">
        <f t="shared" si="18"/>
        <v>0</v>
      </c>
      <c r="U160" s="127">
        <f t="shared" si="18"/>
        <v>0.1</v>
      </c>
      <c r="W160" s="7">
        <v>143</v>
      </c>
    </row>
    <row r="161" spans="2:23" ht="18" customHeight="1">
      <c r="B161" s="1749">
        <v>144</v>
      </c>
      <c r="C161" s="193" t="s">
        <v>705</v>
      </c>
      <c r="D161" s="227" t="s">
        <v>112</v>
      </c>
      <c r="E161" s="1740" t="s">
        <v>710</v>
      </c>
      <c r="F161" s="1740"/>
      <c r="G161" s="225"/>
      <c r="H161" s="195">
        <f t="shared" si="18"/>
        <v>0</v>
      </c>
      <c r="I161" s="195">
        <f t="shared" si="18"/>
        <v>18.3</v>
      </c>
      <c r="J161" s="195">
        <f t="shared" si="18"/>
        <v>12</v>
      </c>
      <c r="K161" s="195">
        <f t="shared" si="18"/>
        <v>9.6999999999999993</v>
      </c>
      <c r="L161" s="195">
        <f t="shared" si="18"/>
        <v>10.6</v>
      </c>
      <c r="M161" s="195">
        <f t="shared" si="18"/>
        <v>12.4</v>
      </c>
      <c r="N161" s="195">
        <f t="shared" si="18"/>
        <v>0</v>
      </c>
      <c r="O161" s="195">
        <f t="shared" si="18"/>
        <v>0</v>
      </c>
      <c r="P161" s="195">
        <f t="shared" si="18"/>
        <v>0</v>
      </c>
      <c r="Q161" s="195">
        <f t="shared" si="18"/>
        <v>0</v>
      </c>
      <c r="R161" s="195">
        <f t="shared" si="18"/>
        <v>10</v>
      </c>
      <c r="S161" s="195">
        <f t="shared" si="18"/>
        <v>19.899999999999999</v>
      </c>
      <c r="T161" s="195">
        <f t="shared" si="18"/>
        <v>11.5</v>
      </c>
      <c r="U161" s="195">
        <f t="shared" si="18"/>
        <v>14.6</v>
      </c>
      <c r="W161" s="1766">
        <v>144</v>
      </c>
    </row>
    <row r="162" spans="2:23" ht="18" customHeight="1">
      <c r="B162" s="1749"/>
      <c r="C162" s="296" t="s">
        <v>776</v>
      </c>
      <c r="D162" s="83"/>
      <c r="E162" s="1764" t="s">
        <v>537</v>
      </c>
      <c r="F162" s="1764"/>
      <c r="G162" s="125"/>
      <c r="H162" s="363"/>
      <c r="I162" s="363"/>
      <c r="J162" s="363"/>
      <c r="K162" s="363"/>
      <c r="L162" s="363"/>
      <c r="M162" s="363"/>
      <c r="N162" s="363"/>
      <c r="O162" s="363"/>
      <c r="P162" s="363"/>
      <c r="Q162" s="363"/>
      <c r="R162" s="363"/>
      <c r="S162" s="363"/>
      <c r="T162" s="363"/>
      <c r="U162" s="363"/>
      <c r="W162" s="1766"/>
    </row>
    <row r="163" spans="2:23" ht="18" customHeight="1">
      <c r="B163" s="7">
        <v>145</v>
      </c>
      <c r="C163" s="1734" t="s">
        <v>348</v>
      </c>
      <c r="D163" s="1622"/>
      <c r="E163" s="1622"/>
      <c r="F163" s="1622"/>
      <c r="G163" s="225" t="s">
        <v>283</v>
      </c>
      <c r="H163" s="81">
        <f>IF(H68=0,0,ROUND(('28表'!H31-'28表'!H36)/H68,0))</f>
        <v>0</v>
      </c>
      <c r="I163" s="81">
        <f>IF(I68=0,0,ROUND(('28表'!I31-'28表'!I36)/I68,0))</f>
        <v>18644</v>
      </c>
      <c r="J163" s="81">
        <f>IF(J68=0,0,ROUND(('28表'!J31-'28表'!J36)/J68,0))</f>
        <v>13004</v>
      </c>
      <c r="K163" s="81">
        <f>IF(K68=0,0,ROUND(('28表'!K31-'28表'!K36)/K68,0))</f>
        <v>19491</v>
      </c>
      <c r="L163" s="81">
        <f>IF(L68=0,0,ROUND(('28表'!L31-'28表'!L36)/L68,0))</f>
        <v>6814</v>
      </c>
      <c r="M163" s="81">
        <f>IF(M68=0,0,ROUND(('28表'!M31-'28表'!M36)/M68,0))</f>
        <v>10537</v>
      </c>
      <c r="N163" s="81">
        <f>IF(N68=0,0,ROUND(('28表'!N31-'28表'!N36)/N68,0))</f>
        <v>0</v>
      </c>
      <c r="O163" s="81">
        <f>IF(O68=0,0,ROUND(('28表'!P31-'28表'!P36)/O68,0))</f>
        <v>0</v>
      </c>
      <c r="P163" s="81">
        <f>IF(P68=0,0,ROUND((#REF!-#REF!)/P68,0))</f>
        <v>0</v>
      </c>
      <c r="Q163" s="81">
        <f>IF(Q68=0,0,ROUND(('28表'!Q31-'28表'!Q36)/Q68,0))</f>
        <v>0</v>
      </c>
      <c r="R163" s="81">
        <f>IF(R68=0,0,ROUND(('28表'!R31-'28表'!R36)/R68,0))</f>
        <v>24806</v>
      </c>
      <c r="S163" s="81">
        <f>IF(S68=0,0,ROUND(('28表'!S31-'28表'!S36)/S68,0))</f>
        <v>31523</v>
      </c>
      <c r="T163" s="81">
        <f>IF(T68=0,0,ROUND(('28表'!T31-'28表'!T36)/T68,0))</f>
        <v>17646</v>
      </c>
      <c r="U163" s="81">
        <f>IF(U68=0,0,ROUND(('28表'!U31-'28表'!U36)/U68,0))</f>
        <v>22236</v>
      </c>
      <c r="W163" s="7">
        <v>146</v>
      </c>
    </row>
    <row r="164" spans="2:23" ht="18" customHeight="1">
      <c r="B164" s="7">
        <v>146</v>
      </c>
      <c r="C164" s="183"/>
      <c r="D164" s="160" t="s">
        <v>270</v>
      </c>
      <c r="E164" s="219" t="s">
        <v>197</v>
      </c>
      <c r="F164" s="224" t="s">
        <v>131</v>
      </c>
      <c r="G164" s="225"/>
      <c r="H164" s="81">
        <f>IF(H68=0,0,ROUND(('28表'!H32-'28表'!H37)/H68,0))</f>
        <v>0</v>
      </c>
      <c r="I164" s="81">
        <f>IF(I68=0,0,ROUND(('28表'!I32-'28表'!I37)/I68,0))</f>
        <v>13582</v>
      </c>
      <c r="J164" s="81">
        <f>IF(J68=0,0,ROUND(('28表'!J32-'28表'!J37)/J68,0))</f>
        <v>8924</v>
      </c>
      <c r="K164" s="81">
        <f>IF(K68=0,0,ROUND(('28表'!K32-'28表'!K37)/K68,0))</f>
        <v>14900</v>
      </c>
      <c r="L164" s="81">
        <f>IF(L68=0,0,ROUND(('28表'!L32-'28表'!L37)/L68,0))</f>
        <v>5383</v>
      </c>
      <c r="M164" s="81">
        <f>IF(M68=0,0,ROUND(('28表'!M32-'28表'!M37)/M68,0))</f>
        <v>6817</v>
      </c>
      <c r="N164" s="81">
        <f>IF(N68=0,0,ROUND(('28表'!N32-'28表'!N37)/N68,0))</f>
        <v>0</v>
      </c>
      <c r="O164" s="81">
        <f>IF(O68=0,0,ROUND(('28表'!P32-'28表'!P37)/O68,0))</f>
        <v>0</v>
      </c>
      <c r="P164" s="81">
        <f>IF(P68=0,0,ROUND((#REF!-#REF!)/P68,0))</f>
        <v>0</v>
      </c>
      <c r="Q164" s="81">
        <f>IF(Q68=0,0,ROUND(('28表'!Q32-'28表'!Q37)/Q68,0))</f>
        <v>0</v>
      </c>
      <c r="R164" s="81">
        <f>IF(R68=0,0,ROUND(('28表'!R32-'28表'!R37)/R68,0))</f>
        <v>23843</v>
      </c>
      <c r="S164" s="81">
        <f>IF(S68=0,0,ROUND(('28表'!S32-'28表'!S37)/S68,0))</f>
        <v>28536</v>
      </c>
      <c r="T164" s="81">
        <f>IF(T68=0,0,ROUND(('28表'!T32-'28表'!T37)/T68,0))</f>
        <v>14604</v>
      </c>
      <c r="U164" s="81">
        <f>IF(U68=0,0,ROUND(('28表'!U32-'28表'!U37)/U68,0))</f>
        <v>18257</v>
      </c>
      <c r="W164" s="7">
        <v>147</v>
      </c>
    </row>
    <row r="165" spans="2:23" ht="18" customHeight="1">
      <c r="B165" s="7">
        <v>147</v>
      </c>
      <c r="C165" s="83"/>
      <c r="D165" s="211" t="s">
        <v>425</v>
      </c>
      <c r="E165" s="220" t="s">
        <v>204</v>
      </c>
      <c r="F165" s="233" t="s">
        <v>795</v>
      </c>
      <c r="G165" s="355"/>
      <c r="H165" s="81">
        <f>IF(H68=0,0,ROUND(('28表'!H33-'28表'!H38)/H68,0))</f>
        <v>0</v>
      </c>
      <c r="I165" s="81">
        <f>IF(I68=0,0,ROUND(('28表'!I33-'28表'!I38)/I68,0))</f>
        <v>4571</v>
      </c>
      <c r="J165" s="81">
        <f>IF(J68=0,0,ROUND(('28表'!J33-'28表'!J38)/J68,0))</f>
        <v>3979</v>
      </c>
      <c r="K165" s="81">
        <f>IF(K68=0,0,ROUND(('28表'!K33-'28表'!K38)/K68,0))</f>
        <v>4543</v>
      </c>
      <c r="L165" s="81">
        <f>IF(L68=0,0,ROUND(('28表'!L33-'28表'!L38)/L68,0))</f>
        <v>1321</v>
      </c>
      <c r="M165" s="81">
        <f>IF(M68=0,0,ROUND(('28表'!M33-'28表'!M38)/M68,0))</f>
        <v>1227</v>
      </c>
      <c r="N165" s="81">
        <f>IF(N68=0,0,ROUND(('28表'!N33-'28表'!N38)/N68,0))</f>
        <v>0</v>
      </c>
      <c r="O165" s="81">
        <f>IF(O68=0,0,ROUND(('28表'!P33-'28表'!P38)/O68,0))</f>
        <v>0</v>
      </c>
      <c r="P165" s="81">
        <f>IF(P68=0,0,ROUND((#REF!-#REF!)/P68,0))</f>
        <v>0</v>
      </c>
      <c r="Q165" s="81">
        <f>IF(Q68=0,0,ROUND(('28表'!Q33-'28表'!Q38)/Q68,0))</f>
        <v>0</v>
      </c>
      <c r="R165" s="81">
        <f>IF(R68=0,0,ROUND(('28表'!R33-'28表'!R38)/R68,0))</f>
        <v>566</v>
      </c>
      <c r="S165" s="81">
        <f>IF(S68=0,0,ROUND(('28表'!S33-'28表'!S38)/S68,0))</f>
        <v>2174</v>
      </c>
      <c r="T165" s="81">
        <f>IF(T68=0,0,ROUND(('28表'!T33-'28表'!T38)/T68,0))</f>
        <v>2979</v>
      </c>
      <c r="U165" s="81">
        <f>IF(U68=0,0,ROUND(('28表'!U33-'28表'!U38)/U68,0))</f>
        <v>3356</v>
      </c>
      <c r="W165" s="7">
        <v>148</v>
      </c>
    </row>
    <row r="166" spans="2:23" ht="18" customHeight="1">
      <c r="C166" s="93"/>
      <c r="D166" s="93"/>
      <c r="E166" s="93"/>
      <c r="F166" s="93"/>
      <c r="G166" s="93"/>
      <c r="H166" s="93"/>
      <c r="I166" s="93"/>
      <c r="J166" s="93"/>
      <c r="K166" s="93"/>
      <c r="L166" s="93"/>
      <c r="M166" s="93"/>
    </row>
    <row r="167" spans="2:23" ht="17.100000000000001" customHeight="1">
      <c r="C167" s="7"/>
      <c r="D167" s="7"/>
      <c r="E167" s="7"/>
      <c r="F167" s="7"/>
      <c r="G167" s="7"/>
    </row>
    <row r="168" spans="2:23" ht="17.100000000000001" customHeight="1">
      <c r="C168" s="7"/>
      <c r="D168" s="7"/>
      <c r="E168" s="7"/>
      <c r="F168" s="7"/>
      <c r="G168" s="7"/>
    </row>
    <row r="169" spans="2:23" ht="17.100000000000001" customHeight="1">
      <c r="C169" s="7"/>
      <c r="D169" s="7"/>
      <c r="E169" s="7"/>
      <c r="F169" s="7"/>
      <c r="G169" s="7"/>
    </row>
    <row r="170" spans="2:23" ht="17.100000000000001" customHeight="1">
      <c r="C170" s="7"/>
      <c r="D170" s="7"/>
      <c r="E170" s="7"/>
      <c r="F170" s="7"/>
      <c r="G170" s="7"/>
    </row>
  </sheetData>
  <mergeCells count="135">
    <mergeCell ref="B161:B162"/>
    <mergeCell ref="E162:F162"/>
    <mergeCell ref="E161:F161"/>
    <mergeCell ref="E160:F160"/>
    <mergeCell ref="E159:F159"/>
    <mergeCell ref="D136:F137"/>
    <mergeCell ref="C84:C116"/>
    <mergeCell ref="D111:D113"/>
    <mergeCell ref="E111:G111"/>
    <mergeCell ref="E112:G112"/>
    <mergeCell ref="E113:G113"/>
    <mergeCell ref="D114:D116"/>
    <mergeCell ref="E114:G114"/>
    <mergeCell ref="E115:G115"/>
    <mergeCell ref="E116:G116"/>
    <mergeCell ref="D105:D107"/>
    <mergeCell ref="E105:G105"/>
    <mergeCell ref="E106:G106"/>
    <mergeCell ref="E107:G107"/>
    <mergeCell ref="D108:D110"/>
    <mergeCell ref="E108:G108"/>
    <mergeCell ref="E109:G109"/>
    <mergeCell ref="E110:G110"/>
    <mergeCell ref="D99:D101"/>
    <mergeCell ref="E99:G99"/>
    <mergeCell ref="E100:G100"/>
    <mergeCell ref="E101:G101"/>
    <mergeCell ref="D102:D104"/>
    <mergeCell ref="E102:G102"/>
    <mergeCell ref="E103:G103"/>
    <mergeCell ref="E104:G104"/>
    <mergeCell ref="D87:D95"/>
    <mergeCell ref="D96:D98"/>
    <mergeCell ref="E96:G96"/>
    <mergeCell ref="E97:G97"/>
    <mergeCell ref="E98:G98"/>
    <mergeCell ref="E90:E92"/>
    <mergeCell ref="F90:G90"/>
    <mergeCell ref="F91:G91"/>
    <mergeCell ref="F92:G92"/>
    <mergeCell ref="E93:E95"/>
    <mergeCell ref="F93:G93"/>
    <mergeCell ref="F94:G94"/>
    <mergeCell ref="F95:G95"/>
    <mergeCell ref="W161:W162"/>
    <mergeCell ref="C56:C63"/>
    <mergeCell ref="D72:D74"/>
    <mergeCell ref="E72:G72"/>
    <mergeCell ref="E73:G73"/>
    <mergeCell ref="E74:G74"/>
    <mergeCell ref="D75:D77"/>
    <mergeCell ref="E75:G75"/>
    <mergeCell ref="E76:G76"/>
    <mergeCell ref="E77:G77"/>
    <mergeCell ref="D78:D80"/>
    <mergeCell ref="E78:G78"/>
    <mergeCell ref="E79:G79"/>
    <mergeCell ref="E80:G80"/>
    <mergeCell ref="D81:D83"/>
    <mergeCell ref="E81:G81"/>
    <mergeCell ref="E71:F71"/>
    <mergeCell ref="E62:F62"/>
    <mergeCell ref="E63:F63"/>
    <mergeCell ref="E64:F64"/>
    <mergeCell ref="E65:F65"/>
    <mergeCell ref="E66:F66"/>
    <mergeCell ref="E57:F57"/>
    <mergeCell ref="E58:F58"/>
    <mergeCell ref="U5:U6"/>
    <mergeCell ref="F48:F49"/>
    <mergeCell ref="F50:F51"/>
    <mergeCell ref="E82:G82"/>
    <mergeCell ref="E83:G83"/>
    <mergeCell ref="C72:C83"/>
    <mergeCell ref="D84:D86"/>
    <mergeCell ref="E84:G84"/>
    <mergeCell ref="E85:G85"/>
    <mergeCell ref="E86:G86"/>
    <mergeCell ref="E87:E89"/>
    <mergeCell ref="F87:G87"/>
    <mergeCell ref="F88:G88"/>
    <mergeCell ref="F89:G89"/>
    <mergeCell ref="E67:F67"/>
    <mergeCell ref="E68:F68"/>
    <mergeCell ref="E69:F69"/>
    <mergeCell ref="E70:F70"/>
    <mergeCell ref="C163:F163"/>
    <mergeCell ref="E154:F154"/>
    <mergeCell ref="E155:F155"/>
    <mergeCell ref="E156:F156"/>
    <mergeCell ref="E157:F157"/>
    <mergeCell ref="E158:F158"/>
    <mergeCell ref="D138:F138"/>
    <mergeCell ref="D142:F142"/>
    <mergeCell ref="D146:F146"/>
    <mergeCell ref="D149:F149"/>
    <mergeCell ref="E153:F153"/>
    <mergeCell ref="E61:F61"/>
    <mergeCell ref="E52:F52"/>
    <mergeCell ref="E53:F53"/>
    <mergeCell ref="E54:F54"/>
    <mergeCell ref="E55:F55"/>
    <mergeCell ref="E56:F56"/>
    <mergeCell ref="E43:F43"/>
    <mergeCell ref="D44:G44"/>
    <mergeCell ref="E45:G45"/>
    <mergeCell ref="E46:G46"/>
    <mergeCell ref="D47:G47"/>
    <mergeCell ref="E41:F41"/>
    <mergeCell ref="E42:F42"/>
    <mergeCell ref="E17:F17"/>
    <mergeCell ref="E18:F18"/>
    <mergeCell ref="E19:F19"/>
    <mergeCell ref="E20:F20"/>
    <mergeCell ref="E21:F21"/>
    <mergeCell ref="E59:F59"/>
    <mergeCell ref="E60:F60"/>
    <mergeCell ref="E16:F16"/>
    <mergeCell ref="E7:F7"/>
    <mergeCell ref="E8:F8"/>
    <mergeCell ref="E9:F9"/>
    <mergeCell ref="E10:F10"/>
    <mergeCell ref="E11:F11"/>
    <mergeCell ref="E22:F22"/>
    <mergeCell ref="E31:F31"/>
    <mergeCell ref="E40:F40"/>
    <mergeCell ref="C1:E1"/>
    <mergeCell ref="I5:J5"/>
    <mergeCell ref="K5:L5"/>
    <mergeCell ref="O5:Q5"/>
    <mergeCell ref="R5:S5"/>
    <mergeCell ref="E12:F12"/>
    <mergeCell ref="E13:F13"/>
    <mergeCell ref="E14:F14"/>
    <mergeCell ref="E15:F15"/>
  </mergeCells>
  <phoneticPr fontId="2"/>
  <pageMargins left="0.78740157480314965" right="0.78740157480314965" top="0.78740157480314965" bottom="0.39370078740157483" header="0.19685039370078741" footer="0.19685039370078741"/>
  <pageSetup paperSize="9" scale="38" orientation="portrait" r:id="rId1"/>
  <headerFooter alignWithMargins="0"/>
  <colBreaks count="1" manualBreakCount="1">
    <brk id="14" max="11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FF0000"/>
    <outlinePr showOutlineSymbols="0"/>
    <pageSetUpPr autoPageBreaks="0"/>
  </sheetPr>
  <dimension ref="A1:V116"/>
  <sheetViews>
    <sheetView showZeros="0" showOutlineSymbols="0" view="pageBreakPreview" zoomScale="55" zoomScaleNormal="85" zoomScaleSheetLayoutView="55" workbookViewId="0">
      <pane xSplit="7" ySplit="6" topLeftCell="H7" activePane="bottomRight" state="frozen"/>
      <selection activeCell="P113" sqref="P113"/>
      <selection pane="topRight" activeCell="P113" sqref="P113"/>
      <selection pane="bottomLeft" activeCell="P113" sqref="P113"/>
      <selection pane="bottomRight"/>
    </sheetView>
  </sheetViews>
  <sheetFormatPr defaultColWidth="12.7109375" defaultRowHeight="20.100000000000001" customHeight="1"/>
  <cols>
    <col min="1" max="5" width="5.7109375" style="7" customWidth="1"/>
    <col min="6" max="6" width="13.7109375" style="7" customWidth="1"/>
    <col min="7" max="7" width="22.140625" style="7" customWidth="1"/>
    <col min="8" max="21" width="18.7109375" style="7" customWidth="1"/>
    <col min="22" max="22" width="7.7109375" style="7" customWidth="1"/>
    <col min="23" max="16384" width="12.7109375" style="7"/>
  </cols>
  <sheetData>
    <row r="1" spans="1:22" ht="30" customHeight="1">
      <c r="B1" s="209" t="s">
        <v>87</v>
      </c>
      <c r="C1" s="1390" t="s">
        <v>1103</v>
      </c>
      <c r="D1" s="1391"/>
      <c r="E1" s="1391"/>
      <c r="F1" s="1392"/>
      <c r="V1" s="246" t="s">
        <v>1226</v>
      </c>
    </row>
    <row r="2" spans="1:22" ht="9.9499999999999993" customHeight="1"/>
    <row r="3" spans="1:22" ht="20.100000000000001" customHeight="1">
      <c r="A3" s="8"/>
      <c r="B3" s="85" t="s">
        <v>1721</v>
      </c>
      <c r="C3" s="230"/>
      <c r="D3" s="370"/>
      <c r="E3" s="370"/>
      <c r="G3" s="215"/>
      <c r="H3" s="215"/>
      <c r="I3" s="215"/>
      <c r="J3" s="215"/>
      <c r="K3" s="215"/>
      <c r="L3" s="215"/>
      <c r="M3" s="215"/>
      <c r="N3" s="215"/>
      <c r="O3" s="215"/>
      <c r="P3" s="384"/>
      <c r="Q3" s="215"/>
      <c r="R3" s="215"/>
      <c r="S3" s="202"/>
      <c r="T3" s="215"/>
    </row>
    <row r="4" spans="1:22" ht="9.9499999999999993" customHeight="1">
      <c r="B4" s="1"/>
      <c r="D4" s="93"/>
      <c r="E4" s="93"/>
      <c r="F4" s="93"/>
    </row>
    <row r="5" spans="1:22" ht="30" customHeight="1">
      <c r="B5" s="1"/>
      <c r="C5" s="210"/>
      <c r="D5" s="217"/>
      <c r="E5" s="217"/>
      <c r="F5" s="217"/>
      <c r="G5" s="375" t="s">
        <v>1021</v>
      </c>
      <c r="H5" s="383" t="s">
        <v>365</v>
      </c>
      <c r="I5" s="1777" t="s">
        <v>1054</v>
      </c>
      <c r="J5" s="1777"/>
      <c r="K5" s="1777" t="s">
        <v>65</v>
      </c>
      <c r="L5" s="1777"/>
      <c r="M5" s="383" t="s">
        <v>921</v>
      </c>
      <c r="N5" s="1043" t="s">
        <v>824</v>
      </c>
      <c r="O5" s="1778" t="s">
        <v>1057</v>
      </c>
      <c r="P5" s="1779"/>
      <c r="Q5" s="1780"/>
      <c r="R5" s="1777" t="s">
        <v>687</v>
      </c>
      <c r="S5" s="1777"/>
      <c r="T5" s="383" t="s">
        <v>1059</v>
      </c>
      <c r="U5" s="1777" t="s">
        <v>1033</v>
      </c>
    </row>
    <row r="6" spans="1:22" ht="30" customHeight="1">
      <c r="C6" s="83" t="s">
        <v>618</v>
      </c>
      <c r="D6" s="290"/>
      <c r="E6" s="290"/>
      <c r="F6" s="290"/>
      <c r="G6" s="376" t="s">
        <v>377</v>
      </c>
      <c r="H6" s="78" t="s">
        <v>902</v>
      </c>
      <c r="I6" s="192" t="s">
        <v>1052</v>
      </c>
      <c r="J6" s="192" t="s">
        <v>1053</v>
      </c>
      <c r="K6" s="192" t="s">
        <v>572</v>
      </c>
      <c r="L6" s="192" t="s">
        <v>863</v>
      </c>
      <c r="M6" s="876" t="s">
        <v>1633</v>
      </c>
      <c r="N6" s="192" t="s">
        <v>163</v>
      </c>
      <c r="O6" s="324" t="s">
        <v>914</v>
      </c>
      <c r="P6" s="78" t="s">
        <v>963</v>
      </c>
      <c r="Q6" s="78" t="s">
        <v>1475</v>
      </c>
      <c r="R6" s="192" t="s">
        <v>858</v>
      </c>
      <c r="S6" s="192" t="s">
        <v>102</v>
      </c>
      <c r="T6" s="192" t="s">
        <v>804</v>
      </c>
      <c r="U6" s="1794"/>
    </row>
    <row r="7" spans="1:22" ht="27" customHeight="1">
      <c r="B7" s="207">
        <v>101</v>
      </c>
      <c r="C7" s="87"/>
      <c r="D7" s="184"/>
      <c r="E7" s="82"/>
      <c r="F7" s="1781" t="s">
        <v>379</v>
      </c>
      <c r="G7" s="1417"/>
      <c r="H7" s="993">
        <f>'27表の1'!H118</f>
        <v>0</v>
      </c>
      <c r="I7" s="81">
        <f>'27表の1'!I118</f>
        <v>310</v>
      </c>
      <c r="J7" s="81">
        <f>'27表の1'!J118</f>
        <v>821</v>
      </c>
      <c r="K7" s="81">
        <f>'27表の1'!K118</f>
        <v>381</v>
      </c>
      <c r="L7" s="81">
        <f>'27表の1'!L118</f>
        <v>151</v>
      </c>
      <c r="M7" s="81">
        <f>'27表の1'!M118</f>
        <v>835</v>
      </c>
      <c r="N7" s="868">
        <f>'27表の1'!N118</f>
        <v>536</v>
      </c>
      <c r="O7" s="81">
        <f>'27表の1'!O118</f>
        <v>0</v>
      </c>
      <c r="P7" s="993">
        <f>'27表の1'!P118</f>
        <v>0</v>
      </c>
      <c r="Q7" s="993">
        <f>'27表の1'!Q118</f>
        <v>0</v>
      </c>
      <c r="R7" s="81">
        <f>'27表の1'!R118</f>
        <v>1019</v>
      </c>
      <c r="S7" s="81">
        <f>'27表の1'!S118</f>
        <v>520</v>
      </c>
      <c r="T7" s="81">
        <f>'27表の1'!T118</f>
        <v>715</v>
      </c>
      <c r="U7" s="81">
        <f>'27表の1'!U118</f>
        <v>459</v>
      </c>
      <c r="V7" s="207">
        <v>101</v>
      </c>
    </row>
    <row r="8" spans="1:22" ht="27" customHeight="1">
      <c r="B8" s="207">
        <v>102</v>
      </c>
      <c r="C8" s="193"/>
      <c r="D8" s="126" t="s">
        <v>97</v>
      </c>
      <c r="E8" s="183"/>
      <c r="F8" s="1455" t="s">
        <v>382</v>
      </c>
      <c r="G8" s="1782"/>
      <c r="H8" s="993">
        <f>'27表の1'!H119</f>
        <v>0</v>
      </c>
      <c r="I8" s="81">
        <f>'27表の1'!I119</f>
        <v>703</v>
      </c>
      <c r="J8" s="81">
        <f>'27表の1'!J119</f>
        <v>1306</v>
      </c>
      <c r="K8" s="81">
        <f>'27表の1'!K119</f>
        <v>1036</v>
      </c>
      <c r="L8" s="81">
        <f>'27表の1'!L119</f>
        <v>117</v>
      </c>
      <c r="M8" s="81">
        <f>'27表の1'!M119</f>
        <v>3731</v>
      </c>
      <c r="N8" s="868">
        <f>'27表の1'!N119</f>
        <v>35</v>
      </c>
      <c r="O8" s="81">
        <f>'27表の1'!O119</f>
        <v>0</v>
      </c>
      <c r="P8" s="993">
        <f>'27表の1'!P119</f>
        <v>0</v>
      </c>
      <c r="Q8" s="993">
        <f>'27表の1'!Q119</f>
        <v>0</v>
      </c>
      <c r="R8" s="81">
        <f>'27表の1'!R119</f>
        <v>342</v>
      </c>
      <c r="S8" s="81">
        <f>'27表の1'!S119</f>
        <v>1999</v>
      </c>
      <c r="T8" s="81">
        <f>'27表の1'!T119</f>
        <v>1432</v>
      </c>
      <c r="U8" s="81">
        <f>'27表の1'!U119</f>
        <v>1062</v>
      </c>
      <c r="V8" s="207">
        <v>102</v>
      </c>
    </row>
    <row r="9" spans="1:22" ht="27" customHeight="1">
      <c r="B9" s="207">
        <v>103</v>
      </c>
      <c r="C9" s="193"/>
      <c r="D9" s="126" t="s">
        <v>158</v>
      </c>
      <c r="E9" s="129" t="s">
        <v>401</v>
      </c>
      <c r="F9" s="1455" t="s">
        <v>400</v>
      </c>
      <c r="G9" s="1420"/>
      <c r="H9" s="993">
        <f>'27表の1'!H120</f>
        <v>0</v>
      </c>
      <c r="I9" s="81">
        <f>'27表の1'!I120</f>
        <v>11694</v>
      </c>
      <c r="J9" s="81">
        <f>'27表の1'!J120</f>
        <v>3428</v>
      </c>
      <c r="K9" s="81">
        <f>'27表の1'!K120</f>
        <v>9879</v>
      </c>
      <c r="L9" s="81">
        <f>'27表の1'!L120</f>
        <v>1169</v>
      </c>
      <c r="M9" s="81">
        <f>'27表の1'!M120</f>
        <v>4897</v>
      </c>
      <c r="N9" s="868">
        <f>'27表の1'!N120</f>
        <v>9</v>
      </c>
      <c r="O9" s="81">
        <f>'27表の1'!O120</f>
        <v>0</v>
      </c>
      <c r="P9" s="993">
        <f>'27表の1'!P120</f>
        <v>0</v>
      </c>
      <c r="Q9" s="993">
        <f>'27表の1'!Q120</f>
        <v>0</v>
      </c>
      <c r="R9" s="81">
        <f>'27表の1'!R120</f>
        <v>990</v>
      </c>
      <c r="S9" s="81">
        <f>'27表の1'!S120</f>
        <v>6939</v>
      </c>
      <c r="T9" s="81">
        <f>'27表の1'!T120</f>
        <v>6113</v>
      </c>
      <c r="U9" s="81">
        <f>'27表の1'!U120</f>
        <v>5437</v>
      </c>
      <c r="V9" s="207">
        <v>103</v>
      </c>
    </row>
    <row r="10" spans="1:22" ht="27" customHeight="1">
      <c r="B10" s="207">
        <v>104</v>
      </c>
      <c r="C10" s="193"/>
      <c r="D10" s="126" t="s">
        <v>165</v>
      </c>
      <c r="E10" s="129"/>
      <c r="F10" s="1455" t="s">
        <v>179</v>
      </c>
      <c r="G10" s="1420"/>
      <c r="H10" s="993">
        <f>'27表の1'!H121</f>
        <v>0</v>
      </c>
      <c r="I10" s="81">
        <f>'27表の1'!I121</f>
        <v>502</v>
      </c>
      <c r="J10" s="81">
        <f>'27表の1'!J121</f>
        <v>1071</v>
      </c>
      <c r="K10" s="81">
        <f>'27表の1'!K121</f>
        <v>850</v>
      </c>
      <c r="L10" s="81">
        <f>'27表の1'!L121</f>
        <v>64</v>
      </c>
      <c r="M10" s="81">
        <f>'27表の1'!M121</f>
        <v>1655</v>
      </c>
      <c r="N10" s="868">
        <f>'27表の1'!N121</f>
        <v>133</v>
      </c>
      <c r="O10" s="81">
        <f>'27表の1'!O121</f>
        <v>0</v>
      </c>
      <c r="P10" s="993">
        <f>'27表の1'!P121</f>
        <v>0</v>
      </c>
      <c r="Q10" s="993">
        <f>'27表の1'!Q121</f>
        <v>0</v>
      </c>
      <c r="R10" s="81">
        <f>'27表の1'!R121</f>
        <v>511</v>
      </c>
      <c r="S10" s="81">
        <f>'27表の1'!S121</f>
        <v>1567</v>
      </c>
      <c r="T10" s="81">
        <f>'27表の1'!T121</f>
        <v>1286</v>
      </c>
      <c r="U10" s="81">
        <f>'27表の1'!U121</f>
        <v>762</v>
      </c>
      <c r="V10" s="207">
        <v>104</v>
      </c>
    </row>
    <row r="11" spans="1:22" ht="27" customHeight="1">
      <c r="B11" s="207">
        <v>105</v>
      </c>
      <c r="C11" s="193"/>
      <c r="D11" s="126" t="s">
        <v>138</v>
      </c>
      <c r="E11" s="129"/>
      <c r="F11" s="1455" t="s">
        <v>783</v>
      </c>
      <c r="G11" s="1420"/>
      <c r="H11" s="993">
        <f>'27表の1'!H122</f>
        <v>0</v>
      </c>
      <c r="I11" s="81">
        <f>'27表の1'!I122</f>
        <v>105</v>
      </c>
      <c r="J11" s="81">
        <f>'27表の1'!J122</f>
        <v>636</v>
      </c>
      <c r="K11" s="81">
        <f>'27表の1'!K122</f>
        <v>325</v>
      </c>
      <c r="L11" s="81">
        <f>'27表の1'!L122</f>
        <v>29</v>
      </c>
      <c r="M11" s="81">
        <f>'27表の1'!M122</f>
        <v>975</v>
      </c>
      <c r="N11" s="868">
        <f>'27表の1'!N122</f>
        <v>5</v>
      </c>
      <c r="O11" s="81">
        <f>'27表の1'!O122</f>
        <v>0</v>
      </c>
      <c r="P11" s="993">
        <f>'27表の1'!P122</f>
        <v>0</v>
      </c>
      <c r="Q11" s="993">
        <f>'27表の1'!Q122</f>
        <v>0</v>
      </c>
      <c r="R11" s="81">
        <f>'27表の1'!R122</f>
        <v>189</v>
      </c>
      <c r="S11" s="81">
        <f>'27表の1'!S122</f>
        <v>1014</v>
      </c>
      <c r="T11" s="81">
        <f>'27表の1'!T122</f>
        <v>771</v>
      </c>
      <c r="U11" s="81">
        <f>'27表の1'!U122</f>
        <v>389</v>
      </c>
      <c r="V11" s="207">
        <v>105</v>
      </c>
    </row>
    <row r="12" spans="1:22" ht="27" customHeight="1">
      <c r="B12" s="207">
        <v>106</v>
      </c>
      <c r="C12" s="193" t="s">
        <v>695</v>
      </c>
      <c r="D12" s="126" t="s">
        <v>567</v>
      </c>
      <c r="E12" s="129"/>
      <c r="F12" s="1455" t="s">
        <v>516</v>
      </c>
      <c r="G12" s="1420"/>
      <c r="H12" s="993">
        <f>'27表の1'!H123</f>
        <v>0</v>
      </c>
      <c r="I12" s="81">
        <f>'27表の1'!I123</f>
        <v>35884</v>
      </c>
      <c r="J12" s="81">
        <f>'27表の1'!J123</f>
        <v>19008</v>
      </c>
      <c r="K12" s="81">
        <f>'27表の1'!K123</f>
        <v>35131</v>
      </c>
      <c r="L12" s="81">
        <f>'27表の1'!L123</f>
        <v>24705</v>
      </c>
      <c r="M12" s="81">
        <f>'27表の1'!M123</f>
        <v>18611</v>
      </c>
      <c r="N12" s="868">
        <f>'27表の1'!N123</f>
        <v>11433</v>
      </c>
      <c r="O12" s="81">
        <f>'27表の1'!O123</f>
        <v>0</v>
      </c>
      <c r="P12" s="993">
        <f>'27表の1'!P123</f>
        <v>0</v>
      </c>
      <c r="Q12" s="993">
        <f>'27表の1'!Q123</f>
        <v>0</v>
      </c>
      <c r="R12" s="81">
        <f>'27表の1'!R123</f>
        <v>16956</v>
      </c>
      <c r="S12" s="81">
        <f>'27表の1'!S123</f>
        <v>14683</v>
      </c>
      <c r="T12" s="81">
        <f>'27表の1'!T123</f>
        <v>28763</v>
      </c>
      <c r="U12" s="81">
        <f>'27表の1'!U123</f>
        <v>21437</v>
      </c>
      <c r="V12" s="207">
        <v>106</v>
      </c>
    </row>
    <row r="13" spans="1:22" ht="27" customHeight="1">
      <c r="B13" s="207">
        <v>107</v>
      </c>
      <c r="C13" s="193"/>
      <c r="D13" s="126" t="s">
        <v>138</v>
      </c>
      <c r="E13" s="129" t="s">
        <v>735</v>
      </c>
      <c r="F13" s="1455" t="s">
        <v>1027</v>
      </c>
      <c r="G13" s="1420"/>
      <c r="H13" s="993">
        <f>'27表の1'!H124</f>
        <v>0</v>
      </c>
      <c r="I13" s="81">
        <f>'27表の1'!I124</f>
        <v>1383</v>
      </c>
      <c r="J13" s="81">
        <f>'27表の1'!J124</f>
        <v>1601</v>
      </c>
      <c r="K13" s="81">
        <f>'27表の1'!K124</f>
        <v>1613</v>
      </c>
      <c r="L13" s="81">
        <f>'27表の1'!L124</f>
        <v>1552</v>
      </c>
      <c r="M13" s="81">
        <f>'27表の1'!M124</f>
        <v>1964</v>
      </c>
      <c r="N13" s="868">
        <f>'27表の1'!N124</f>
        <v>1943</v>
      </c>
      <c r="O13" s="81">
        <f>'27表の1'!O124</f>
        <v>0</v>
      </c>
      <c r="P13" s="993">
        <f>'27表の1'!P124</f>
        <v>0</v>
      </c>
      <c r="Q13" s="993">
        <f>'27表の1'!Q124</f>
        <v>0</v>
      </c>
      <c r="R13" s="81">
        <f>'27表の1'!R124</f>
        <v>1627</v>
      </c>
      <c r="S13" s="81">
        <f>'27表の1'!S124</f>
        <v>1489</v>
      </c>
      <c r="T13" s="81">
        <f>'27表の1'!T124</f>
        <v>1804</v>
      </c>
      <c r="U13" s="81">
        <f>'27表の1'!U124</f>
        <v>1399</v>
      </c>
      <c r="V13" s="207">
        <v>107</v>
      </c>
    </row>
    <row r="14" spans="1:22" ht="27" customHeight="1">
      <c r="B14" s="207">
        <v>108</v>
      </c>
      <c r="C14" s="193"/>
      <c r="D14" s="126" t="s">
        <v>760</v>
      </c>
      <c r="E14" s="129"/>
      <c r="F14" s="1455" t="s">
        <v>404</v>
      </c>
      <c r="G14" s="1420"/>
      <c r="H14" s="993">
        <f>'27表の1'!H125</f>
        <v>0</v>
      </c>
      <c r="I14" s="81">
        <f>'27表の1'!I125</f>
        <v>2362</v>
      </c>
      <c r="J14" s="81">
        <f>'27表の1'!J125</f>
        <v>4246</v>
      </c>
      <c r="K14" s="81">
        <f>'27表の1'!K125</f>
        <v>1793</v>
      </c>
      <c r="L14" s="81">
        <f>'27表の1'!L125</f>
        <v>115</v>
      </c>
      <c r="M14" s="81">
        <f>'27表の1'!M125</f>
        <v>1204</v>
      </c>
      <c r="N14" s="868">
        <f>'27表の1'!N125</f>
        <v>805</v>
      </c>
      <c r="O14" s="81">
        <f>'27表の1'!O125</f>
        <v>0</v>
      </c>
      <c r="P14" s="993">
        <f>'27表の1'!P125</f>
        <v>0</v>
      </c>
      <c r="Q14" s="993">
        <f>'27表の1'!Q125</f>
        <v>0</v>
      </c>
      <c r="R14" s="81">
        <f>'27表の1'!R125</f>
        <v>360</v>
      </c>
      <c r="S14" s="81">
        <f>'27表の1'!S125</f>
        <v>11630</v>
      </c>
      <c r="T14" s="81">
        <f>'27表の1'!T125</f>
        <v>1254</v>
      </c>
      <c r="U14" s="81">
        <f>'27表の1'!U125</f>
        <v>2521</v>
      </c>
      <c r="V14" s="207">
        <v>108</v>
      </c>
    </row>
    <row r="15" spans="1:22" ht="27" customHeight="1">
      <c r="B15" s="207">
        <v>109</v>
      </c>
      <c r="C15" s="193"/>
      <c r="D15" s="126" t="s">
        <v>784</v>
      </c>
      <c r="E15" s="211"/>
      <c r="F15" s="1783" t="s">
        <v>121</v>
      </c>
      <c r="G15" s="1415"/>
      <c r="H15" s="993">
        <f>'27表の1'!H126</f>
        <v>0</v>
      </c>
      <c r="I15" s="81">
        <f>'27表の1'!I126</f>
        <v>52943</v>
      </c>
      <c r="J15" s="81">
        <f>'27表の1'!J126</f>
        <v>32115</v>
      </c>
      <c r="K15" s="81">
        <f>'27表の1'!K126</f>
        <v>51007</v>
      </c>
      <c r="L15" s="81">
        <f>'27表の1'!L126</f>
        <v>27901</v>
      </c>
      <c r="M15" s="81">
        <f>'27表の1'!M126</f>
        <v>33872</v>
      </c>
      <c r="N15" s="868">
        <f>'27表の1'!N126</f>
        <v>14899</v>
      </c>
      <c r="O15" s="81">
        <f>'27表の1'!O126</f>
        <v>0</v>
      </c>
      <c r="P15" s="993">
        <f>'27表の1'!P126</f>
        <v>0</v>
      </c>
      <c r="Q15" s="993">
        <f>'27表の1'!Q126</f>
        <v>0</v>
      </c>
      <c r="R15" s="81">
        <f>'27表の1'!R126</f>
        <v>21994</v>
      </c>
      <c r="S15" s="81">
        <f>'27表の1'!S126</f>
        <v>39841</v>
      </c>
      <c r="T15" s="81">
        <f>'27表の1'!T126</f>
        <v>42138</v>
      </c>
      <c r="U15" s="81">
        <f>'27表の1'!U126</f>
        <v>33465</v>
      </c>
      <c r="V15" s="207">
        <v>109</v>
      </c>
    </row>
    <row r="16" spans="1:22" ht="27" customHeight="1">
      <c r="B16" s="207">
        <v>110</v>
      </c>
      <c r="C16" s="193" t="s">
        <v>1028</v>
      </c>
      <c r="D16" s="126" t="s">
        <v>243</v>
      </c>
      <c r="E16" s="347"/>
      <c r="F16" s="1784" t="s">
        <v>236</v>
      </c>
      <c r="G16" s="1748"/>
      <c r="H16" s="993">
        <f>'27表の1'!H127</f>
        <v>0</v>
      </c>
      <c r="I16" s="81">
        <f>'27表の1'!I127</f>
        <v>560</v>
      </c>
      <c r="J16" s="81">
        <f>'27表の1'!J127</f>
        <v>175</v>
      </c>
      <c r="K16" s="81">
        <f>'27表の1'!K127</f>
        <v>544</v>
      </c>
      <c r="L16" s="81">
        <f>'27表の1'!L127</f>
        <v>119</v>
      </c>
      <c r="M16" s="81">
        <f>'27表の1'!M127</f>
        <v>453</v>
      </c>
      <c r="N16" s="868">
        <f>'27表の1'!N127</f>
        <v>29</v>
      </c>
      <c r="O16" s="81">
        <f>'27表の1'!O127</f>
        <v>0</v>
      </c>
      <c r="P16" s="993">
        <f>'27表の1'!P127</f>
        <v>0</v>
      </c>
      <c r="Q16" s="993">
        <f>'27表の1'!Q127</f>
        <v>0</v>
      </c>
      <c r="R16" s="81">
        <f>'27表の1'!R127</f>
        <v>255</v>
      </c>
      <c r="S16" s="81">
        <f>'27表の1'!S127</f>
        <v>483</v>
      </c>
      <c r="T16" s="81">
        <f>'27表の1'!T127</f>
        <v>707</v>
      </c>
      <c r="U16" s="81">
        <f>'27表の1'!U127</f>
        <v>351</v>
      </c>
      <c r="V16" s="207">
        <v>110</v>
      </c>
    </row>
    <row r="17" spans="2:22" ht="27" customHeight="1">
      <c r="B17" s="207">
        <v>111</v>
      </c>
      <c r="C17" s="194"/>
      <c r="D17" s="126" t="s">
        <v>212</v>
      </c>
      <c r="E17" s="347"/>
      <c r="F17" s="1455" t="s">
        <v>743</v>
      </c>
      <c r="G17" s="1736"/>
      <c r="H17" s="993">
        <f>'27表の1'!H128</f>
        <v>0</v>
      </c>
      <c r="I17" s="81">
        <f>'27表の1'!I128</f>
        <v>1519</v>
      </c>
      <c r="J17" s="81">
        <f>'27表の1'!J128</f>
        <v>1155</v>
      </c>
      <c r="K17" s="81">
        <f>'27表の1'!K128</f>
        <v>1607</v>
      </c>
      <c r="L17" s="81">
        <f>'27表の1'!L128</f>
        <v>1206</v>
      </c>
      <c r="M17" s="81">
        <f>'27表の1'!M128</f>
        <v>1927</v>
      </c>
      <c r="N17" s="868">
        <f>'27表の1'!N128</f>
        <v>266</v>
      </c>
      <c r="O17" s="81">
        <f>'27表の1'!O128</f>
        <v>0</v>
      </c>
      <c r="P17" s="993">
        <f>'27表の1'!P128</f>
        <v>0</v>
      </c>
      <c r="Q17" s="993">
        <f>'27表の1'!Q128</f>
        <v>0</v>
      </c>
      <c r="R17" s="81">
        <f>'27表の1'!R128</f>
        <v>1691</v>
      </c>
      <c r="S17" s="81">
        <f>'27表の1'!S128</f>
        <v>1994</v>
      </c>
      <c r="T17" s="81">
        <f>'27表の1'!T128</f>
        <v>2920</v>
      </c>
      <c r="U17" s="81">
        <f>'27表の1'!U128</f>
        <v>1343</v>
      </c>
      <c r="V17" s="207">
        <v>111</v>
      </c>
    </row>
    <row r="18" spans="2:22" ht="27" customHeight="1">
      <c r="B18" s="207">
        <v>112</v>
      </c>
      <c r="C18" s="194"/>
      <c r="D18" s="126" t="s">
        <v>733</v>
      </c>
      <c r="E18" s="347" t="s">
        <v>749</v>
      </c>
      <c r="F18" s="1455" t="s">
        <v>379</v>
      </c>
      <c r="G18" s="1736"/>
      <c r="H18" s="993">
        <f>'27表の1'!H129</f>
        <v>0</v>
      </c>
      <c r="I18" s="81">
        <f>'27表の1'!I129</f>
        <v>2238</v>
      </c>
      <c r="J18" s="81">
        <f>'27表の1'!J129</f>
        <v>42</v>
      </c>
      <c r="K18" s="81">
        <f>'27表の1'!K129</f>
        <v>3170</v>
      </c>
      <c r="L18" s="81">
        <f>'27表の1'!L129</f>
        <v>5</v>
      </c>
      <c r="M18" s="81">
        <f>'27表の1'!M129</f>
        <v>241</v>
      </c>
      <c r="N18" s="868">
        <f>'27表の1'!N129</f>
        <v>1</v>
      </c>
      <c r="O18" s="81">
        <f>'27表の1'!O129</f>
        <v>0</v>
      </c>
      <c r="P18" s="993">
        <f>'27表の1'!P129</f>
        <v>0</v>
      </c>
      <c r="Q18" s="993">
        <f>'27表の1'!Q129</f>
        <v>0</v>
      </c>
      <c r="R18" s="81">
        <f>'27表の1'!R129</f>
        <v>7</v>
      </c>
      <c r="S18" s="81">
        <f>'27表の1'!S129</f>
        <v>1243</v>
      </c>
      <c r="T18" s="81">
        <f>'27表の1'!T129</f>
        <v>1421</v>
      </c>
      <c r="U18" s="81">
        <f>'27表の1'!U129</f>
        <v>1182</v>
      </c>
      <c r="V18" s="207">
        <v>112</v>
      </c>
    </row>
    <row r="19" spans="2:22" ht="27" customHeight="1">
      <c r="B19" s="207">
        <v>113</v>
      </c>
      <c r="C19" s="194"/>
      <c r="D19" s="126" t="s">
        <v>390</v>
      </c>
      <c r="E19" s="347"/>
      <c r="F19" s="1455" t="s">
        <v>382</v>
      </c>
      <c r="G19" s="1736"/>
      <c r="H19" s="993">
        <f>'27表の1'!H130</f>
        <v>0</v>
      </c>
      <c r="I19" s="81">
        <f>'27表の1'!I130</f>
        <v>3012</v>
      </c>
      <c r="J19" s="81">
        <f>'27表の1'!J130</f>
        <v>953</v>
      </c>
      <c r="K19" s="81">
        <f>'27表の1'!K130</f>
        <v>12191</v>
      </c>
      <c r="L19" s="81">
        <f>'27表の1'!L130</f>
        <v>338</v>
      </c>
      <c r="M19" s="81">
        <f>'27表の1'!M130</f>
        <v>3392</v>
      </c>
      <c r="N19" s="868">
        <f>'27表の1'!N130</f>
        <v>43</v>
      </c>
      <c r="O19" s="81">
        <f>'27表の1'!O130</f>
        <v>0</v>
      </c>
      <c r="P19" s="993">
        <f>'27表の1'!P130</f>
        <v>0</v>
      </c>
      <c r="Q19" s="993">
        <f>'27表の1'!Q130</f>
        <v>0</v>
      </c>
      <c r="R19" s="81">
        <f>'27表の1'!R130</f>
        <v>873</v>
      </c>
      <c r="S19" s="81">
        <f>'27表の1'!S130</f>
        <v>1765</v>
      </c>
      <c r="T19" s="81">
        <f>'27表の1'!T130</f>
        <v>2882</v>
      </c>
      <c r="U19" s="81">
        <f>'27表の1'!U130</f>
        <v>3740</v>
      </c>
      <c r="V19" s="207">
        <v>113</v>
      </c>
    </row>
    <row r="20" spans="2:22" ht="27" customHeight="1">
      <c r="B20" s="207">
        <v>114</v>
      </c>
      <c r="C20" s="193" t="s">
        <v>233</v>
      </c>
      <c r="D20" s="126" t="s">
        <v>427</v>
      </c>
      <c r="E20" s="347"/>
      <c r="F20" s="1455" t="s">
        <v>119</v>
      </c>
      <c r="G20" s="1736"/>
      <c r="H20" s="993">
        <f>'27表の1'!H131</f>
        <v>0</v>
      </c>
      <c r="I20" s="81">
        <f>'27表の1'!I131</f>
        <v>3913</v>
      </c>
      <c r="J20" s="81">
        <f>'27表の1'!J131</f>
        <v>228</v>
      </c>
      <c r="K20" s="81">
        <f>'27表の1'!K131</f>
        <v>4650</v>
      </c>
      <c r="L20" s="81">
        <f>'27表の1'!L131</f>
        <v>227</v>
      </c>
      <c r="M20" s="81">
        <f>'27表の1'!M131</f>
        <v>482</v>
      </c>
      <c r="N20" s="868">
        <f>'27表の1'!N131</f>
        <v>0</v>
      </c>
      <c r="O20" s="81">
        <f>'27表の1'!O131</f>
        <v>0</v>
      </c>
      <c r="P20" s="993">
        <f>'27表の1'!P131</f>
        <v>0</v>
      </c>
      <c r="Q20" s="993">
        <f>'27表の1'!Q131</f>
        <v>0</v>
      </c>
      <c r="R20" s="81">
        <f>'27表の1'!R131</f>
        <v>193</v>
      </c>
      <c r="S20" s="81">
        <f>'27表の1'!S131</f>
        <v>5432</v>
      </c>
      <c r="T20" s="81">
        <f>'27表の1'!T131</f>
        <v>463</v>
      </c>
      <c r="U20" s="81">
        <f>'27表の1'!U131</f>
        <v>2103</v>
      </c>
      <c r="V20" s="207">
        <v>114</v>
      </c>
    </row>
    <row r="21" spans="2:22" ht="27" customHeight="1">
      <c r="B21" s="207">
        <v>115</v>
      </c>
      <c r="C21" s="194"/>
      <c r="D21" s="126" t="s">
        <v>401</v>
      </c>
      <c r="E21" s="347"/>
      <c r="F21" s="1455" t="s">
        <v>179</v>
      </c>
      <c r="G21" s="1736"/>
      <c r="H21" s="993">
        <f>'27表の1'!H132</f>
        <v>0</v>
      </c>
      <c r="I21" s="81">
        <f>'27表の1'!I132</f>
        <v>7178</v>
      </c>
      <c r="J21" s="81">
        <f>'27表の1'!J132</f>
        <v>2861</v>
      </c>
      <c r="K21" s="81">
        <f>'27表の1'!K132</f>
        <v>7098</v>
      </c>
      <c r="L21" s="81">
        <f>'27表の1'!L132</f>
        <v>3846</v>
      </c>
      <c r="M21" s="81">
        <f>'27表の1'!M132</f>
        <v>5070</v>
      </c>
      <c r="N21" s="868">
        <f>'27表の1'!N132</f>
        <v>178</v>
      </c>
      <c r="O21" s="81">
        <f>'27表の1'!O132</f>
        <v>0</v>
      </c>
      <c r="P21" s="993">
        <f>'27表の1'!P132</f>
        <v>0</v>
      </c>
      <c r="Q21" s="993">
        <f>'27表の1'!Q132</f>
        <v>0</v>
      </c>
      <c r="R21" s="81">
        <f>'27表の1'!R132</f>
        <v>3161</v>
      </c>
      <c r="S21" s="81">
        <f>'27表の1'!S132</f>
        <v>5518</v>
      </c>
      <c r="T21" s="81">
        <f>'27表の1'!T132</f>
        <v>3121</v>
      </c>
      <c r="U21" s="81">
        <f>'27表の1'!U132</f>
        <v>4159</v>
      </c>
      <c r="V21" s="207">
        <v>115</v>
      </c>
    </row>
    <row r="22" spans="2:22" ht="27" customHeight="1">
      <c r="B22" s="207">
        <v>116</v>
      </c>
      <c r="C22" s="194"/>
      <c r="D22" s="364" t="s">
        <v>939</v>
      </c>
      <c r="E22" s="347" t="s">
        <v>752</v>
      </c>
      <c r="F22" s="1455" t="s">
        <v>783</v>
      </c>
      <c r="G22" s="1736"/>
      <c r="H22" s="993">
        <f>'27表の1'!H133</f>
        <v>0</v>
      </c>
      <c r="I22" s="81">
        <f>'27表の1'!I133</f>
        <v>3382</v>
      </c>
      <c r="J22" s="81">
        <f>'27表の1'!J133</f>
        <v>1241</v>
      </c>
      <c r="K22" s="81">
        <f>'27表の1'!K133</f>
        <v>4070</v>
      </c>
      <c r="L22" s="81">
        <f>'27表の1'!L133</f>
        <v>841</v>
      </c>
      <c r="M22" s="81">
        <f>'27表の1'!M133</f>
        <v>1718</v>
      </c>
      <c r="N22" s="868">
        <f>'27表の1'!N133</f>
        <v>59</v>
      </c>
      <c r="O22" s="81">
        <f>'27表の1'!O133</f>
        <v>0</v>
      </c>
      <c r="P22" s="993">
        <f>'27表の1'!P133</f>
        <v>0</v>
      </c>
      <c r="Q22" s="993">
        <f>'27表の1'!Q133</f>
        <v>0</v>
      </c>
      <c r="R22" s="81">
        <f>'27表の1'!R133</f>
        <v>866</v>
      </c>
      <c r="S22" s="81">
        <f>'27表の1'!S133</f>
        <v>2453</v>
      </c>
      <c r="T22" s="81">
        <f>'27表の1'!T133</f>
        <v>1555</v>
      </c>
      <c r="U22" s="81">
        <f>'27表の1'!U133</f>
        <v>1962</v>
      </c>
      <c r="V22" s="207">
        <v>116</v>
      </c>
    </row>
    <row r="23" spans="2:22" ht="27" customHeight="1">
      <c r="B23" s="207">
        <v>117</v>
      </c>
      <c r="C23" s="194"/>
      <c r="D23" s="126" t="s">
        <v>259</v>
      </c>
      <c r="E23" s="222"/>
      <c r="F23" s="1455" t="s">
        <v>404</v>
      </c>
      <c r="G23" s="1736"/>
      <c r="H23" s="993">
        <f>'27表の1'!H134</f>
        <v>0</v>
      </c>
      <c r="I23" s="81">
        <f>'27表の1'!I134</f>
        <v>3996</v>
      </c>
      <c r="J23" s="81">
        <f>'27表の1'!J134</f>
        <v>2971</v>
      </c>
      <c r="K23" s="81">
        <f>'27表の1'!K134</f>
        <v>5117</v>
      </c>
      <c r="L23" s="81">
        <f>'27表の1'!L134</f>
        <v>4750</v>
      </c>
      <c r="M23" s="81">
        <f>'27表の1'!M134</f>
        <v>3899</v>
      </c>
      <c r="N23" s="868">
        <f>'27表の1'!N134</f>
        <v>1464</v>
      </c>
      <c r="O23" s="81">
        <f>'27表の1'!O134</f>
        <v>0</v>
      </c>
      <c r="P23" s="993">
        <f>'27表の1'!P134</f>
        <v>0</v>
      </c>
      <c r="Q23" s="993">
        <f>'27表の1'!Q134</f>
        <v>0</v>
      </c>
      <c r="R23" s="81">
        <f>'27表の1'!R134</f>
        <v>3746</v>
      </c>
      <c r="S23" s="81">
        <f>'27表の1'!S134</f>
        <v>3064</v>
      </c>
      <c r="T23" s="81">
        <f>'27表の1'!T134</f>
        <v>203</v>
      </c>
      <c r="U23" s="81">
        <f>'27表の1'!U134</f>
        <v>3005</v>
      </c>
      <c r="V23" s="207">
        <v>117</v>
      </c>
    </row>
    <row r="24" spans="2:22" ht="27" customHeight="1">
      <c r="B24" s="207">
        <v>118</v>
      </c>
      <c r="C24" s="193" t="s">
        <v>36</v>
      </c>
      <c r="D24" s="364" t="s">
        <v>941</v>
      </c>
      <c r="E24" s="222"/>
      <c r="F24" s="1785" t="s">
        <v>121</v>
      </c>
      <c r="G24" s="1786"/>
      <c r="H24" s="993">
        <f>'27表の1'!H135</f>
        <v>0</v>
      </c>
      <c r="I24" s="81">
        <f>'27表の1'!I135</f>
        <v>25797</v>
      </c>
      <c r="J24" s="81">
        <f>'27表の1'!J135</f>
        <v>9626</v>
      </c>
      <c r="K24" s="81">
        <f>'27表の1'!K135</f>
        <v>38447</v>
      </c>
      <c r="L24" s="81">
        <f>'27表の1'!L135</f>
        <v>11332</v>
      </c>
      <c r="M24" s="81">
        <f>'27表の1'!M135</f>
        <v>17183</v>
      </c>
      <c r="N24" s="868">
        <f>'27表の1'!N135</f>
        <v>2038</v>
      </c>
      <c r="O24" s="81">
        <f>'27表の1'!O135</f>
        <v>0</v>
      </c>
      <c r="P24" s="993">
        <f>'27表の1'!P135</f>
        <v>0</v>
      </c>
      <c r="Q24" s="993">
        <f>'27表の1'!Q135</f>
        <v>0</v>
      </c>
      <c r="R24" s="81">
        <f>'27表の1'!R135</f>
        <v>10792</v>
      </c>
      <c r="S24" s="81">
        <f>'27表の1'!S135</f>
        <v>21953</v>
      </c>
      <c r="T24" s="81">
        <f>'27表の1'!T135</f>
        <v>13273</v>
      </c>
      <c r="U24" s="81">
        <f>'27表の1'!U135</f>
        <v>17845</v>
      </c>
      <c r="V24" s="207">
        <v>118</v>
      </c>
    </row>
    <row r="25" spans="2:22" ht="27" customHeight="1">
      <c r="B25" s="207">
        <v>119</v>
      </c>
      <c r="C25" s="194"/>
      <c r="D25" s="365" t="s">
        <v>1032</v>
      </c>
      <c r="E25" s="368"/>
      <c r="F25" s="368"/>
      <c r="G25" s="377" t="s">
        <v>172</v>
      </c>
      <c r="H25" s="993">
        <f>'27表の1'!H136</f>
        <v>0</v>
      </c>
      <c r="I25" s="81">
        <f>'27表の1'!I136</f>
        <v>341729</v>
      </c>
      <c r="J25" s="81">
        <f>'27表の1'!J136</f>
        <v>448329</v>
      </c>
      <c r="K25" s="81">
        <f>'27表の1'!K136</f>
        <v>345121</v>
      </c>
      <c r="L25" s="81">
        <f>'27表の1'!L136</f>
        <v>406642</v>
      </c>
      <c r="M25" s="81">
        <f>'27表の1'!M136</f>
        <v>377418</v>
      </c>
      <c r="N25" s="868">
        <f>'27表の1'!N136</f>
        <v>367020</v>
      </c>
      <c r="O25" s="81">
        <f>'27表の1'!O136</f>
        <v>0</v>
      </c>
      <c r="P25" s="993">
        <f>'27表の1'!P136</f>
        <v>0</v>
      </c>
      <c r="Q25" s="993">
        <f>'27表の1'!Q136</f>
        <v>0</v>
      </c>
      <c r="R25" s="81">
        <f>'27表の1'!R136</f>
        <v>375318</v>
      </c>
      <c r="S25" s="81">
        <f>'27表の1'!S136</f>
        <v>412157</v>
      </c>
      <c r="T25" s="81">
        <f>'27表の1'!T136</f>
        <v>533303</v>
      </c>
      <c r="U25" s="81">
        <f>'27表の1'!U136</f>
        <v>375016</v>
      </c>
      <c r="V25" s="207">
        <v>119</v>
      </c>
    </row>
    <row r="26" spans="2:22" ht="27" customHeight="1">
      <c r="B26" s="207">
        <v>120</v>
      </c>
      <c r="C26" s="194"/>
      <c r="D26" s="366" t="s">
        <v>288</v>
      </c>
      <c r="E26" s="366"/>
      <c r="F26" s="201"/>
      <c r="G26" s="378" t="s">
        <v>786</v>
      </c>
      <c r="H26" s="993">
        <f>'27表の1'!H137</f>
        <v>0</v>
      </c>
      <c r="I26" s="81">
        <f>'27表の1'!I137</f>
        <v>48741</v>
      </c>
      <c r="J26" s="81">
        <f>'27表の1'!J137</f>
        <v>42390</v>
      </c>
      <c r="K26" s="81">
        <f>'27表の1'!K137</f>
        <v>60557</v>
      </c>
      <c r="L26" s="81">
        <f>'27表の1'!L137</f>
        <v>39155</v>
      </c>
      <c r="M26" s="81">
        <f>'27表の1'!M137</f>
        <v>52399</v>
      </c>
      <c r="N26" s="868">
        <f>'27表の1'!N137</f>
        <v>28272</v>
      </c>
      <c r="O26" s="81">
        <f>'27表の1'!O137</f>
        <v>0</v>
      </c>
      <c r="P26" s="993">
        <f>'27表の1'!P137</f>
        <v>0</v>
      </c>
      <c r="Q26" s="993">
        <f>'27表の1'!Q137</f>
        <v>0</v>
      </c>
      <c r="R26" s="81">
        <f>'27表の1'!R137</f>
        <v>39073</v>
      </c>
      <c r="S26" s="81">
        <f>'27表の1'!S137</f>
        <v>48513</v>
      </c>
      <c r="T26" s="81">
        <f>'27表の1'!T137</f>
        <v>59997</v>
      </c>
      <c r="U26" s="81">
        <f>'27表の1'!U137</f>
        <v>50977</v>
      </c>
      <c r="V26" s="207">
        <v>120</v>
      </c>
    </row>
    <row r="27" spans="2:22" ht="27" customHeight="1">
      <c r="B27" s="207">
        <v>121</v>
      </c>
      <c r="C27" s="194"/>
      <c r="D27" s="93" t="s">
        <v>112</v>
      </c>
      <c r="E27" s="93"/>
      <c r="F27" s="1784" t="s">
        <v>16</v>
      </c>
      <c r="G27" s="1609"/>
      <c r="H27" s="1004">
        <f>'27表の1'!H139</f>
        <v>0</v>
      </c>
      <c r="I27" s="127">
        <f>'27表の1'!I139</f>
        <v>8</v>
      </c>
      <c r="J27" s="127">
        <f>'27表の1'!J139</f>
        <v>7.5</v>
      </c>
      <c r="K27" s="127">
        <f>'27表の1'!K139</f>
        <v>18.8</v>
      </c>
      <c r="L27" s="127">
        <f>'27表の1'!L139</f>
        <v>1.6</v>
      </c>
      <c r="M27" s="127">
        <f>'27表の1'!M139</f>
        <v>16.100000000000001</v>
      </c>
      <c r="N27" s="1063">
        <f>'27表の1'!N139</f>
        <v>3.6</v>
      </c>
      <c r="O27" s="127">
        <f>'27表の1'!O139</f>
        <v>0</v>
      </c>
      <c r="P27" s="1004">
        <f>'27表の1'!P139</f>
        <v>0</v>
      </c>
      <c r="Q27" s="1004">
        <f>'27表の1'!Q139</f>
        <v>0</v>
      </c>
      <c r="R27" s="127">
        <f>'27表の1'!R139</f>
        <v>6.8</v>
      </c>
      <c r="S27" s="127">
        <f>'27表の1'!S139</f>
        <v>8.9</v>
      </c>
      <c r="T27" s="127">
        <f>'27表の1'!T139</f>
        <v>11.6</v>
      </c>
      <c r="U27" s="127">
        <f>'27表の1'!U139</f>
        <v>12.6</v>
      </c>
      <c r="V27" s="207">
        <v>121</v>
      </c>
    </row>
    <row r="28" spans="2:22" ht="27" customHeight="1">
      <c r="B28" s="207">
        <v>122</v>
      </c>
      <c r="C28" s="194"/>
      <c r="D28" s="216" t="s">
        <v>185</v>
      </c>
      <c r="E28" s="216"/>
      <c r="F28" s="1455" t="s">
        <v>541</v>
      </c>
      <c r="G28" s="1610"/>
      <c r="H28" s="1004">
        <f>'27表の1'!H140</f>
        <v>0</v>
      </c>
      <c r="I28" s="127">
        <f>'27表の1'!I140</f>
        <v>9.8000000000000007</v>
      </c>
      <c r="J28" s="127">
        <f>'27表の1'!J140</f>
        <v>9.4</v>
      </c>
      <c r="K28" s="127">
        <f>'27表の1'!K140</f>
        <v>8.9</v>
      </c>
      <c r="L28" s="127">
        <f>'27表の1'!L140</f>
        <v>10</v>
      </c>
      <c r="M28" s="127">
        <f>'27表の1'!M140</f>
        <v>13.2</v>
      </c>
      <c r="N28" s="1063">
        <f>'27表の1'!N140</f>
        <v>1.8</v>
      </c>
      <c r="O28" s="127">
        <f>'27表の1'!O140</f>
        <v>0</v>
      </c>
      <c r="P28" s="1004">
        <f>'27表の1'!P140</f>
        <v>0</v>
      </c>
      <c r="Q28" s="1004">
        <f>'27表の1'!Q140</f>
        <v>0</v>
      </c>
      <c r="R28" s="127">
        <f>'27表の1'!R140</f>
        <v>11.2</v>
      </c>
      <c r="S28" s="127">
        <f>'27表の1'!S140</f>
        <v>11.5</v>
      </c>
      <c r="T28" s="127">
        <f>'27表の1'!T140</f>
        <v>8</v>
      </c>
      <c r="U28" s="127">
        <f>'27表の1'!U140</f>
        <v>9.6</v>
      </c>
      <c r="V28" s="207">
        <v>122</v>
      </c>
    </row>
    <row r="29" spans="2:22" ht="27" customHeight="1">
      <c r="B29" s="207">
        <v>123</v>
      </c>
      <c r="C29" s="194"/>
      <c r="D29" s="216" t="s">
        <v>394</v>
      </c>
      <c r="E29" s="216"/>
      <c r="F29" s="1455" t="s">
        <v>734</v>
      </c>
      <c r="G29" s="1610"/>
      <c r="H29" s="1004">
        <f>'27表の1'!H141</f>
        <v>0</v>
      </c>
      <c r="I29" s="127">
        <f>'27表の1'!I141</f>
        <v>4.4000000000000004</v>
      </c>
      <c r="J29" s="127">
        <f>'27表の1'!J141</f>
        <v>4.5</v>
      </c>
      <c r="K29" s="127">
        <f>'27表の1'!K141</f>
        <v>4.9000000000000004</v>
      </c>
      <c r="L29" s="127">
        <f>'27表の1'!L141</f>
        <v>2.2000000000000002</v>
      </c>
      <c r="M29" s="127">
        <f>'27表の1'!M141</f>
        <v>5.3</v>
      </c>
      <c r="N29" s="1063">
        <f>'27表の1'!N141</f>
        <v>0.4</v>
      </c>
      <c r="O29" s="127">
        <f>'27表の1'!O141</f>
        <v>0</v>
      </c>
      <c r="P29" s="1004">
        <f>'27表の1'!P141</f>
        <v>0</v>
      </c>
      <c r="Q29" s="1004">
        <f>'27表の1'!Q141</f>
        <v>0</v>
      </c>
      <c r="R29" s="127">
        <f>'27表の1'!R141</f>
        <v>3.2</v>
      </c>
      <c r="S29" s="127">
        <f>'27表の1'!S141</f>
        <v>5.6</v>
      </c>
      <c r="T29" s="127">
        <f>'27表の1'!T141</f>
        <v>4.2</v>
      </c>
      <c r="U29" s="127">
        <f>'27表の1'!U141</f>
        <v>4.5999999999999996</v>
      </c>
      <c r="V29" s="207">
        <v>123</v>
      </c>
    </row>
    <row r="30" spans="2:22" ht="27" customHeight="1">
      <c r="B30" s="207">
        <v>124</v>
      </c>
      <c r="C30" s="88"/>
      <c r="D30" s="216" t="s">
        <v>797</v>
      </c>
      <c r="E30" s="216"/>
      <c r="F30" s="373" t="s">
        <v>121</v>
      </c>
      <c r="G30" s="379"/>
      <c r="H30" s="1004">
        <f>'27表の1'!H138</f>
        <v>0</v>
      </c>
      <c r="I30" s="127">
        <f>'27表の1'!I138</f>
        <v>22.1</v>
      </c>
      <c r="J30" s="127">
        <f>'27表の1'!J138</f>
        <v>21.4</v>
      </c>
      <c r="K30" s="127">
        <f>'27表の1'!K138</f>
        <v>32.6</v>
      </c>
      <c r="L30" s="127">
        <f>'27表の1'!L138</f>
        <v>13.7</v>
      </c>
      <c r="M30" s="127">
        <f>'27表の1'!M138</f>
        <v>34.5</v>
      </c>
      <c r="N30" s="1063">
        <f>'27表の1'!N138</f>
        <v>5.8</v>
      </c>
      <c r="O30" s="127">
        <f>'27表の1'!O138</f>
        <v>0</v>
      </c>
      <c r="P30" s="1004">
        <f>'27表の1'!P138</f>
        <v>0</v>
      </c>
      <c r="Q30" s="1004">
        <f>'27表の1'!Q138</f>
        <v>0</v>
      </c>
      <c r="R30" s="127">
        <f>'27表の1'!R138</f>
        <v>21.3</v>
      </c>
      <c r="S30" s="127">
        <f>'27表の1'!S138</f>
        <v>26</v>
      </c>
      <c r="T30" s="127">
        <f>'27表の1'!T138</f>
        <v>23.8</v>
      </c>
      <c r="U30" s="127">
        <f>'27表の1'!U138</f>
        <v>26.7</v>
      </c>
      <c r="V30" s="207">
        <v>124</v>
      </c>
    </row>
    <row r="31" spans="2:22" ht="27" customHeight="1">
      <c r="B31" s="207">
        <v>125</v>
      </c>
      <c r="C31" s="295"/>
      <c r="D31" s="1734" t="s">
        <v>788</v>
      </c>
      <c r="E31" s="1735"/>
      <c r="F31" s="1735"/>
      <c r="G31" s="1805"/>
      <c r="H31" s="993">
        <f>'27表の1'!H142</f>
        <v>0</v>
      </c>
      <c r="I31" s="81">
        <f>'27表の1'!I142</f>
        <v>2590</v>
      </c>
      <c r="J31" s="81">
        <f>'27表の1'!J142</f>
        <v>1242</v>
      </c>
      <c r="K31" s="81">
        <f>'27表の1'!K142</f>
        <v>4770</v>
      </c>
      <c r="L31" s="81">
        <f>'27表の1'!L142</f>
        <v>600</v>
      </c>
      <c r="M31" s="81">
        <f>'27表の1'!M142</f>
        <v>2165</v>
      </c>
      <c r="N31" s="868">
        <f>'27表の1'!N142</f>
        <v>483</v>
      </c>
      <c r="O31" s="81">
        <f>'27表の1'!O142</f>
        <v>0</v>
      </c>
      <c r="P31" s="993">
        <f>'27表の1'!P142</f>
        <v>0</v>
      </c>
      <c r="Q31" s="993">
        <f>'27表の1'!Q142</f>
        <v>0</v>
      </c>
      <c r="R31" s="81">
        <f>'27表の1'!R142</f>
        <v>724</v>
      </c>
      <c r="S31" s="81">
        <f>'27表の1'!S142</f>
        <v>1666</v>
      </c>
      <c r="T31" s="81">
        <f>'27表の1'!T142</f>
        <v>1687</v>
      </c>
      <c r="U31" s="81">
        <f>'27表の1'!U142</f>
        <v>2233</v>
      </c>
      <c r="V31" s="207">
        <v>125</v>
      </c>
    </row>
    <row r="32" spans="2:22" ht="27" customHeight="1">
      <c r="B32" s="207">
        <v>126</v>
      </c>
      <c r="C32" s="193"/>
      <c r="D32" s="1803" t="s">
        <v>647</v>
      </c>
      <c r="E32" s="1804"/>
      <c r="F32" s="1455" t="s">
        <v>379</v>
      </c>
      <c r="G32" s="1420"/>
      <c r="H32" s="993">
        <f>'27表の1'!H143</f>
        <v>0</v>
      </c>
      <c r="I32" s="81">
        <f>'27表の1'!I143</f>
        <v>448</v>
      </c>
      <c r="J32" s="81">
        <f>'27表の1'!J143</f>
        <v>362</v>
      </c>
      <c r="K32" s="81">
        <f>'27表の1'!K143</f>
        <v>841</v>
      </c>
      <c r="L32" s="81">
        <f>'27表の1'!L143</f>
        <v>169</v>
      </c>
      <c r="M32" s="81">
        <f>'27表の1'!M143</f>
        <v>284</v>
      </c>
      <c r="N32" s="868">
        <f>'27表の1'!N143</f>
        <v>421</v>
      </c>
      <c r="O32" s="81">
        <f>'27表の1'!O143</f>
        <v>0</v>
      </c>
      <c r="P32" s="993">
        <f>'27表の1'!P143</f>
        <v>0</v>
      </c>
      <c r="Q32" s="993">
        <f>'27表の1'!Q143</f>
        <v>0</v>
      </c>
      <c r="R32" s="81">
        <f>'27表の1'!R143</f>
        <v>376</v>
      </c>
      <c r="S32" s="81">
        <f>'27表の1'!S143</f>
        <v>483</v>
      </c>
      <c r="T32" s="81">
        <f>'27表の1'!T143</f>
        <v>354</v>
      </c>
      <c r="U32" s="81">
        <f>'27表の1'!U143</f>
        <v>446</v>
      </c>
      <c r="V32" s="207">
        <v>126</v>
      </c>
    </row>
    <row r="33" spans="2:22" ht="27" customHeight="1">
      <c r="B33" s="207">
        <v>127</v>
      </c>
      <c r="C33" s="193" t="s">
        <v>352</v>
      </c>
      <c r="D33" s="83"/>
      <c r="E33" s="201"/>
      <c r="F33" s="1783" t="s">
        <v>382</v>
      </c>
      <c r="G33" s="1415"/>
      <c r="H33" s="993">
        <f>'27表の1'!H144</f>
        <v>0</v>
      </c>
      <c r="I33" s="81">
        <f>'27表の1'!I144</f>
        <v>2142</v>
      </c>
      <c r="J33" s="81">
        <f>'27表の1'!J144</f>
        <v>880</v>
      </c>
      <c r="K33" s="81">
        <f>'27表の1'!K144</f>
        <v>3929</v>
      </c>
      <c r="L33" s="81">
        <f>'27表の1'!L144</f>
        <v>431</v>
      </c>
      <c r="M33" s="81">
        <f>'27表の1'!M144</f>
        <v>1881</v>
      </c>
      <c r="N33" s="868">
        <f>'27表の1'!N144</f>
        <v>61</v>
      </c>
      <c r="O33" s="81">
        <f>'27表の1'!O144</f>
        <v>0</v>
      </c>
      <c r="P33" s="993">
        <f>'27表の1'!P144</f>
        <v>0</v>
      </c>
      <c r="Q33" s="993">
        <f>'27表の1'!Q144</f>
        <v>0</v>
      </c>
      <c r="R33" s="81">
        <f>'27表の1'!R144</f>
        <v>348</v>
      </c>
      <c r="S33" s="81">
        <f>'27表の1'!S144</f>
        <v>1183</v>
      </c>
      <c r="T33" s="81">
        <f>'27表の1'!T144</f>
        <v>1333</v>
      </c>
      <c r="U33" s="81">
        <f>'27表の1'!U144</f>
        <v>1786</v>
      </c>
      <c r="V33" s="207">
        <v>127</v>
      </c>
    </row>
    <row r="34" spans="2:22" ht="27" customHeight="1">
      <c r="B34" s="207">
        <v>128</v>
      </c>
      <c r="C34" s="193"/>
      <c r="D34" s="184" t="s">
        <v>103</v>
      </c>
      <c r="E34" s="1802" t="s">
        <v>550</v>
      </c>
      <c r="F34" s="1748"/>
      <c r="G34" s="1748"/>
      <c r="H34" s="993">
        <f>'27表の1'!H145</f>
        <v>0</v>
      </c>
      <c r="I34" s="81">
        <f>'27表の1'!I145</f>
        <v>41</v>
      </c>
      <c r="J34" s="81">
        <f>'27表の1'!J145</f>
        <v>0</v>
      </c>
      <c r="K34" s="81">
        <f>'27表の1'!K145</f>
        <v>0</v>
      </c>
      <c r="L34" s="81">
        <f>'27表の1'!L145</f>
        <v>0</v>
      </c>
      <c r="M34" s="81">
        <f>'27表の1'!M145</f>
        <v>29</v>
      </c>
      <c r="N34" s="868">
        <f>'27表の1'!N145</f>
        <v>0</v>
      </c>
      <c r="O34" s="81">
        <f>'27表の1'!O145</f>
        <v>0</v>
      </c>
      <c r="P34" s="993">
        <f>'27表の1'!P145</f>
        <v>0</v>
      </c>
      <c r="Q34" s="993">
        <f>'27表の1'!Q145</f>
        <v>0</v>
      </c>
      <c r="R34" s="81">
        <f>'27表の1'!R145</f>
        <v>0</v>
      </c>
      <c r="S34" s="81">
        <f>'27表の1'!S145</f>
        <v>36</v>
      </c>
      <c r="T34" s="81">
        <f>'27表の1'!T145</f>
        <v>0</v>
      </c>
      <c r="U34" s="81">
        <f>'27表の1'!U145</f>
        <v>11</v>
      </c>
      <c r="V34" s="207">
        <v>128</v>
      </c>
    </row>
    <row r="35" spans="2:22" ht="27" customHeight="1">
      <c r="B35" s="207">
        <v>129</v>
      </c>
      <c r="C35" s="193" t="s">
        <v>452</v>
      </c>
      <c r="D35" s="226" t="s">
        <v>112</v>
      </c>
      <c r="E35" s="1740" t="s">
        <v>798</v>
      </c>
      <c r="F35" s="1741"/>
      <c r="G35" s="1741"/>
      <c r="H35" s="1004">
        <f>'27表の1'!H146</f>
        <v>0</v>
      </c>
      <c r="I35" s="127">
        <f>'27表の1'!I146</f>
        <v>69.099999999999994</v>
      </c>
      <c r="J35" s="127">
        <f>'27表の1'!J146</f>
        <v>103.8</v>
      </c>
      <c r="K35" s="127">
        <f>'27表の1'!K146</f>
        <v>102.3</v>
      </c>
      <c r="L35" s="127">
        <f>'27表の1'!L146</f>
        <v>47.9</v>
      </c>
      <c r="M35" s="127">
        <f>'27表の1'!M146</f>
        <v>138.5</v>
      </c>
      <c r="N35" s="1063">
        <f>'27表の1'!N146</f>
        <v>91.5</v>
      </c>
      <c r="O35" s="127">
        <f>'27表の1'!O146</f>
        <v>0</v>
      </c>
      <c r="P35" s="1004">
        <f>'27表の1'!P146</f>
        <v>0</v>
      </c>
      <c r="Q35" s="1004">
        <f>'27表の1'!Q146</f>
        <v>0</v>
      </c>
      <c r="R35" s="127">
        <f>'27表の1'!R146</f>
        <v>116.8</v>
      </c>
      <c r="S35" s="127">
        <f>'27表の1'!S146</f>
        <v>101.8</v>
      </c>
      <c r="T35" s="127">
        <f>'27表の1'!T146</f>
        <v>132.9</v>
      </c>
      <c r="U35" s="127">
        <f>'27表の1'!U146</f>
        <v>100.6</v>
      </c>
      <c r="V35" s="207">
        <v>129</v>
      </c>
    </row>
    <row r="36" spans="2:22" ht="27" customHeight="1">
      <c r="B36" s="207">
        <v>130</v>
      </c>
      <c r="C36" s="193"/>
      <c r="D36" s="1803" t="s">
        <v>877</v>
      </c>
      <c r="E36" s="1804"/>
      <c r="F36" s="1455" t="s">
        <v>379</v>
      </c>
      <c r="G36" s="1736"/>
      <c r="H36" s="1004">
        <f>'27表の1'!H147</f>
        <v>0</v>
      </c>
      <c r="I36" s="127">
        <f>'27表の1'!I147</f>
        <v>162.6</v>
      </c>
      <c r="J36" s="127">
        <f>'27表の1'!J147</f>
        <v>98.3</v>
      </c>
      <c r="K36" s="127">
        <f>'27表の1'!K147</f>
        <v>122.8</v>
      </c>
      <c r="L36" s="127">
        <f>'27表の1'!L147</f>
        <v>43.4</v>
      </c>
      <c r="M36" s="127">
        <f>'27表の1'!M147</f>
        <v>138.6</v>
      </c>
      <c r="N36" s="1063">
        <f>'27表の1'!N147</f>
        <v>91.5</v>
      </c>
      <c r="O36" s="127">
        <f>'27表の1'!O147</f>
        <v>0</v>
      </c>
      <c r="P36" s="1004">
        <f>'27表の1'!P147</f>
        <v>0</v>
      </c>
      <c r="Q36" s="1004">
        <f>'27表の1'!Q147</f>
        <v>0</v>
      </c>
      <c r="R36" s="127">
        <f>'27表の1'!R147</f>
        <v>102.9</v>
      </c>
      <c r="S36" s="127">
        <f>'27表の1'!S147</f>
        <v>112</v>
      </c>
      <c r="T36" s="127">
        <f>'27表の1'!T147</f>
        <v>209.9</v>
      </c>
      <c r="U36" s="127">
        <f>'27表の1'!U147</f>
        <v>128.19999999999999</v>
      </c>
      <c r="V36" s="207">
        <v>130</v>
      </c>
    </row>
    <row r="37" spans="2:22" ht="27" customHeight="1">
      <c r="B37" s="207">
        <v>131</v>
      </c>
      <c r="C37" s="193" t="s">
        <v>333</v>
      </c>
      <c r="D37" s="184"/>
      <c r="E37" s="184"/>
      <c r="F37" s="1455" t="s">
        <v>382</v>
      </c>
      <c r="G37" s="1736"/>
      <c r="H37" s="1004">
        <f>'27表の1'!H148</f>
        <v>0</v>
      </c>
      <c r="I37" s="127">
        <f>'27表の1'!I148</f>
        <v>49.6</v>
      </c>
      <c r="J37" s="127">
        <f>'27表の1'!J148</f>
        <v>106</v>
      </c>
      <c r="K37" s="127">
        <f>'27表の1'!K148</f>
        <v>98</v>
      </c>
      <c r="L37" s="127">
        <f>'27表の1'!L148</f>
        <v>49.7</v>
      </c>
      <c r="M37" s="127">
        <f>'27表の1'!M148</f>
        <v>138.5</v>
      </c>
      <c r="N37" s="1063">
        <f>'27表の1'!N148</f>
        <v>91.5</v>
      </c>
      <c r="O37" s="127">
        <f>'27表の1'!O148</f>
        <v>0</v>
      </c>
      <c r="P37" s="1004">
        <f>'27表の1'!P148</f>
        <v>0</v>
      </c>
      <c r="Q37" s="1004">
        <f>'27表の1'!Q148</f>
        <v>0</v>
      </c>
      <c r="R37" s="127">
        <f>'27表の1'!R148</f>
        <v>131.80000000000001</v>
      </c>
      <c r="S37" s="127">
        <f>'27表の1'!S148</f>
        <v>97.7</v>
      </c>
      <c r="T37" s="127">
        <f>'27表の1'!T148</f>
        <v>112.5</v>
      </c>
      <c r="U37" s="127">
        <f>'27表の1'!U148</f>
        <v>93.8</v>
      </c>
      <c r="V37" s="207">
        <v>131</v>
      </c>
    </row>
    <row r="38" spans="2:22" ht="27" customHeight="1">
      <c r="B38" s="207">
        <v>132</v>
      </c>
      <c r="C38" s="193"/>
      <c r="D38" s="226" t="s">
        <v>115</v>
      </c>
      <c r="E38" s="226" t="s">
        <v>750</v>
      </c>
      <c r="F38" s="226"/>
      <c r="G38" s="226"/>
      <c r="H38" s="1004">
        <f>'27表の1'!H149</f>
        <v>0</v>
      </c>
      <c r="I38" s="127">
        <f>'27表の1'!I149</f>
        <v>84.3</v>
      </c>
      <c r="J38" s="127">
        <f>'27表の1'!J149</f>
        <v>77.099999999999994</v>
      </c>
      <c r="K38" s="127">
        <f>'27表の1'!K149</f>
        <v>83.4</v>
      </c>
      <c r="L38" s="127">
        <f>'27表の1'!L149</f>
        <v>82.4</v>
      </c>
      <c r="M38" s="127">
        <f>'27表の1'!M149</f>
        <v>88</v>
      </c>
      <c r="N38" s="1063">
        <f>'27表の1'!N149</f>
        <v>90.8</v>
      </c>
      <c r="O38" s="127">
        <f>'27表の1'!O149</f>
        <v>0</v>
      </c>
      <c r="P38" s="1004">
        <f>'27表の1'!P149</f>
        <v>0</v>
      </c>
      <c r="Q38" s="1004">
        <f>'27表の1'!Q149</f>
        <v>0</v>
      </c>
      <c r="R38" s="127">
        <f>'27表の1'!R149</f>
        <v>92.3</v>
      </c>
      <c r="S38" s="127">
        <f>'27表の1'!S149</f>
        <v>82.9</v>
      </c>
      <c r="T38" s="127">
        <f>'27表の1'!T149</f>
        <v>76</v>
      </c>
      <c r="U38" s="127">
        <f>'27表の1'!U149</f>
        <v>83</v>
      </c>
      <c r="V38" s="207">
        <v>132</v>
      </c>
    </row>
    <row r="39" spans="2:22" ht="27" customHeight="1">
      <c r="B39" s="207">
        <v>133</v>
      </c>
      <c r="C39" s="193" t="s">
        <v>337</v>
      </c>
      <c r="D39" s="184"/>
      <c r="E39" s="1795" t="s">
        <v>211</v>
      </c>
      <c r="F39" s="1797" t="s">
        <v>438</v>
      </c>
      <c r="G39" s="349" t="s">
        <v>449</v>
      </c>
      <c r="H39" s="1004">
        <f>'27表の1'!H150</f>
        <v>0</v>
      </c>
      <c r="I39" s="127">
        <f>'27表の1'!I150</f>
        <v>10.6</v>
      </c>
      <c r="J39" s="127">
        <f>'27表の1'!J150</f>
        <v>6.5</v>
      </c>
      <c r="K39" s="127">
        <f>'27表の1'!K150</f>
        <v>17.600000000000001</v>
      </c>
      <c r="L39" s="127">
        <f>'27表の1'!L150</f>
        <v>3</v>
      </c>
      <c r="M39" s="127">
        <f>'27表の1'!M150</f>
        <v>10.9</v>
      </c>
      <c r="N39" s="1063">
        <f>'27表の1'!N150</f>
        <v>3.9</v>
      </c>
      <c r="O39" s="127">
        <f>'27表の1'!O150</f>
        <v>0</v>
      </c>
      <c r="P39" s="1004">
        <f>'27表の1'!P150</f>
        <v>0</v>
      </c>
      <c r="Q39" s="1004">
        <f>'27表の1'!Q150</f>
        <v>0</v>
      </c>
      <c r="R39" s="127">
        <f>'27表の1'!R150</f>
        <v>5.3</v>
      </c>
      <c r="S39" s="127">
        <f>'27表の1'!S150</f>
        <v>8.1</v>
      </c>
      <c r="T39" s="127">
        <f>'27表の1'!T150</f>
        <v>8.3000000000000007</v>
      </c>
      <c r="U39" s="127">
        <f>'27表の1'!U150</f>
        <v>11.7</v>
      </c>
      <c r="V39" s="207">
        <v>133</v>
      </c>
    </row>
    <row r="40" spans="2:22" ht="27" customHeight="1">
      <c r="B40" s="207">
        <v>134</v>
      </c>
      <c r="C40" s="193"/>
      <c r="D40" s="184"/>
      <c r="E40" s="1796"/>
      <c r="F40" s="1798"/>
      <c r="G40" s="349" t="s">
        <v>404</v>
      </c>
      <c r="H40" s="1004">
        <f>'27表の1'!H151</f>
        <v>0</v>
      </c>
      <c r="I40" s="127">
        <f>'27表の1'!I151</f>
        <v>11.7</v>
      </c>
      <c r="J40" s="127">
        <f>'27表の1'!J151</f>
        <v>7.1</v>
      </c>
      <c r="K40" s="127">
        <f>'27表の1'!K151</f>
        <v>11.2</v>
      </c>
      <c r="L40" s="127">
        <f>'27表の1'!L151</f>
        <v>6.6</v>
      </c>
      <c r="M40" s="127">
        <f>'27表の1'!M151</f>
        <v>7.2</v>
      </c>
      <c r="N40" s="1063">
        <f>'27表の1'!N151</f>
        <v>1.7</v>
      </c>
      <c r="O40" s="127">
        <f>'27表の1'!O151</f>
        <v>0</v>
      </c>
      <c r="P40" s="1004">
        <f>'27表の1'!P151</f>
        <v>0</v>
      </c>
      <c r="Q40" s="1004">
        <f>'27表の1'!Q151</f>
        <v>0</v>
      </c>
      <c r="R40" s="127">
        <f>'27表の1'!R151</f>
        <v>5.0999999999999996</v>
      </c>
      <c r="S40" s="127">
        <f>'27表の1'!S151</f>
        <v>10.4</v>
      </c>
      <c r="T40" s="127">
        <f>'27表の1'!T151</f>
        <v>10</v>
      </c>
      <c r="U40" s="127">
        <f>'27表の1'!U151</f>
        <v>9.8000000000000007</v>
      </c>
      <c r="V40" s="207">
        <v>134</v>
      </c>
    </row>
    <row r="41" spans="2:22" ht="27" customHeight="1">
      <c r="B41" s="207">
        <v>135</v>
      </c>
      <c r="C41" s="296"/>
      <c r="D41" s="184"/>
      <c r="E41" s="219" t="s">
        <v>790</v>
      </c>
      <c r="F41" s="1787" t="s">
        <v>296</v>
      </c>
      <c r="G41" s="1741"/>
      <c r="H41" s="1004">
        <f>'27表の1'!H152</f>
        <v>0</v>
      </c>
      <c r="I41" s="127">
        <f>'27表の1'!I152</f>
        <v>62.1</v>
      </c>
      <c r="J41" s="127">
        <f>'27表の1'!J152</f>
        <v>63.6</v>
      </c>
      <c r="K41" s="127">
        <f>'27表の1'!K152</f>
        <v>54.6</v>
      </c>
      <c r="L41" s="127">
        <f>'27表の1'!L152</f>
        <v>72.8</v>
      </c>
      <c r="M41" s="127">
        <f>'27表の1'!M152</f>
        <v>69.900000000000006</v>
      </c>
      <c r="N41" s="1063">
        <f>'27表の1'!N152</f>
        <v>85.2</v>
      </c>
      <c r="O41" s="127">
        <f>'27表の1'!O152</f>
        <v>0</v>
      </c>
      <c r="P41" s="1004">
        <f>'27表の1'!P152</f>
        <v>0</v>
      </c>
      <c r="Q41" s="1004">
        <f>'27表の1'!Q152</f>
        <v>0</v>
      </c>
      <c r="R41" s="127">
        <f>'27表の1'!R152</f>
        <v>81.900000000000006</v>
      </c>
      <c r="S41" s="127">
        <f>'27表の1'!S152</f>
        <v>64.400000000000006</v>
      </c>
      <c r="T41" s="127">
        <f>'27表の1'!T152</f>
        <v>57.7</v>
      </c>
      <c r="U41" s="127">
        <f>'27表の1'!U152</f>
        <v>61.5</v>
      </c>
      <c r="V41" s="207">
        <v>135</v>
      </c>
    </row>
    <row r="42" spans="2:22" ht="27" customHeight="1">
      <c r="B42" s="207">
        <v>136</v>
      </c>
      <c r="C42" s="295" t="s">
        <v>658</v>
      </c>
      <c r="D42" s="367" t="s">
        <v>97</v>
      </c>
      <c r="E42" s="1450" t="s">
        <v>791</v>
      </c>
      <c r="F42" s="1788"/>
      <c r="G42" s="1789"/>
      <c r="H42" s="1004">
        <f>'27表の1'!H153</f>
        <v>0</v>
      </c>
      <c r="I42" s="127">
        <f>'27表の1'!I153</f>
        <v>631</v>
      </c>
      <c r="J42" s="127">
        <f>'27表の1'!J153</f>
        <v>159</v>
      </c>
      <c r="K42" s="127">
        <f>'27表の1'!K153</f>
        <v>428</v>
      </c>
      <c r="L42" s="127">
        <f>'27表の1'!L153</f>
        <v>123</v>
      </c>
      <c r="M42" s="127">
        <f>'27表の1'!M153</f>
        <v>475</v>
      </c>
      <c r="N42" s="1063">
        <f>'27表の1'!N153</f>
        <v>12</v>
      </c>
      <c r="O42" s="127">
        <f>'27表の1'!O153</f>
        <v>538</v>
      </c>
      <c r="P42" s="1004">
        <f>'27表の1'!P153</f>
        <v>0</v>
      </c>
      <c r="Q42" s="1004">
        <f>'27表の1'!Q153</f>
        <v>0</v>
      </c>
      <c r="R42" s="127">
        <f>'27表の1'!R153</f>
        <v>254</v>
      </c>
      <c r="S42" s="127">
        <f>'27表の1'!S153</f>
        <v>417</v>
      </c>
      <c r="T42" s="127">
        <f>'27表の1'!T153</f>
        <v>287</v>
      </c>
      <c r="U42" s="127">
        <f>'27表の1'!U153</f>
        <v>408</v>
      </c>
      <c r="V42" s="207">
        <v>136</v>
      </c>
    </row>
    <row r="43" spans="2:22" ht="27" customHeight="1">
      <c r="B43" s="207">
        <v>137</v>
      </c>
      <c r="C43" s="193" t="s">
        <v>129</v>
      </c>
      <c r="D43" s="227" t="s">
        <v>103</v>
      </c>
      <c r="E43" s="1790" t="s">
        <v>22</v>
      </c>
      <c r="F43" s="1791"/>
      <c r="G43" s="1792"/>
      <c r="H43" s="1004">
        <f>'27表の1'!H154</f>
        <v>0</v>
      </c>
      <c r="I43" s="127">
        <f>'27表の1'!I154</f>
        <v>27</v>
      </c>
      <c r="J43" s="127">
        <f>'27表の1'!J154</f>
        <v>70</v>
      </c>
      <c r="K43" s="127">
        <f>'27表の1'!K154</f>
        <v>37</v>
      </c>
      <c r="L43" s="127">
        <f>'27表の1'!L154</f>
        <v>23</v>
      </c>
      <c r="M43" s="127">
        <f>'27表の1'!M154</f>
        <v>18</v>
      </c>
      <c r="N43" s="1063">
        <f>'27表の1'!N154</f>
        <v>0</v>
      </c>
      <c r="O43" s="127">
        <f>'27表の1'!O154</f>
        <v>23</v>
      </c>
      <c r="P43" s="1004">
        <f>'27表の1'!P154</f>
        <v>0</v>
      </c>
      <c r="Q43" s="1004">
        <f>'27表の1'!Q154</f>
        <v>0</v>
      </c>
      <c r="R43" s="127">
        <f>'27表の1'!R154</f>
        <v>12</v>
      </c>
      <c r="S43" s="127">
        <f>'27表の1'!S154</f>
        <v>18</v>
      </c>
      <c r="T43" s="127">
        <f>'27表の1'!T154</f>
        <v>14</v>
      </c>
      <c r="U43" s="127">
        <f>'27表の1'!U154</f>
        <v>28</v>
      </c>
      <c r="V43" s="207">
        <v>137</v>
      </c>
    </row>
    <row r="44" spans="2:22" ht="27" customHeight="1">
      <c r="B44" s="207">
        <v>138</v>
      </c>
      <c r="C44" s="193" t="s">
        <v>656</v>
      </c>
      <c r="D44" s="227" t="s">
        <v>112</v>
      </c>
      <c r="E44" s="1790" t="s">
        <v>335</v>
      </c>
      <c r="F44" s="1738"/>
      <c r="G44" s="1419"/>
      <c r="H44" s="993">
        <f>'27表の1'!H155</f>
        <v>0</v>
      </c>
      <c r="I44" s="81">
        <f>'27表の1'!I155</f>
        <v>8673.7999999999993</v>
      </c>
      <c r="J44" s="81">
        <f>'27表の1'!J155</f>
        <v>3603.2</v>
      </c>
      <c r="K44" s="81">
        <f>'27表の1'!K155</f>
        <v>6211.3</v>
      </c>
      <c r="L44" s="81">
        <f>'27表の1'!L155</f>
        <v>1130.9000000000001</v>
      </c>
      <c r="M44" s="81">
        <f>'27表の1'!M155</f>
        <v>7009.4</v>
      </c>
      <c r="N44" s="868">
        <f>'27表の1'!N155</f>
        <v>311.5</v>
      </c>
      <c r="O44" s="81">
        <f>'27表の1'!O155</f>
        <v>0</v>
      </c>
      <c r="P44" s="993">
        <f>'27表の1'!P155</f>
        <v>0</v>
      </c>
      <c r="Q44" s="993">
        <f>'27表の1'!Q155</f>
        <v>0</v>
      </c>
      <c r="R44" s="81">
        <f>'27表の1'!R155</f>
        <v>3749.5</v>
      </c>
      <c r="S44" s="81">
        <f>'27表の1'!S155</f>
        <v>6914.4</v>
      </c>
      <c r="T44" s="81">
        <f>'27表の1'!T155</f>
        <v>8691.2000000000007</v>
      </c>
      <c r="U44" s="81">
        <f>'27表の1'!U155</f>
        <v>7518.3</v>
      </c>
      <c r="V44" s="207">
        <v>138</v>
      </c>
    </row>
    <row r="45" spans="2:22" ht="27" customHeight="1">
      <c r="B45" s="207">
        <v>139</v>
      </c>
      <c r="C45" s="193" t="s">
        <v>653</v>
      </c>
      <c r="D45" s="227" t="s">
        <v>115</v>
      </c>
      <c r="E45" s="371" t="s">
        <v>799</v>
      </c>
      <c r="F45" s="226"/>
      <c r="G45" s="380" t="s">
        <v>283</v>
      </c>
      <c r="H45" s="993">
        <f>'27表の1'!H156</f>
        <v>0</v>
      </c>
      <c r="I45" s="81">
        <f>'27表の1'!I156</f>
        <v>3017.2</v>
      </c>
      <c r="J45" s="81">
        <f>'27表の1'!J156</f>
        <v>3676.9</v>
      </c>
      <c r="K45" s="81">
        <f>'27表の1'!K156</f>
        <v>3357.5</v>
      </c>
      <c r="L45" s="81">
        <f>'27表の1'!L156</f>
        <v>1686.1</v>
      </c>
      <c r="M45" s="81">
        <f>'27表の1'!M156</f>
        <v>3629.4</v>
      </c>
      <c r="N45" s="868">
        <f>'27表の1'!N156</f>
        <v>568.70000000000005</v>
      </c>
      <c r="O45" s="81">
        <f>'27表の1'!O156</f>
        <v>0</v>
      </c>
      <c r="P45" s="993">
        <f>'27表の1'!P156</f>
        <v>0</v>
      </c>
      <c r="Q45" s="993">
        <f>'27表の1'!Q156</f>
        <v>0</v>
      </c>
      <c r="R45" s="81">
        <f>'27表の1'!R156</f>
        <v>2045.7</v>
      </c>
      <c r="S45" s="81">
        <f>'27表の1'!S156</f>
        <v>3609.3</v>
      </c>
      <c r="T45" s="81">
        <f>'27表の1'!T156</f>
        <v>4645.1000000000004</v>
      </c>
      <c r="U45" s="81">
        <f>'27表の1'!U156</f>
        <v>3160.2</v>
      </c>
      <c r="V45" s="207">
        <v>139</v>
      </c>
    </row>
    <row r="46" spans="2:22" ht="27" customHeight="1">
      <c r="B46" s="207">
        <v>140</v>
      </c>
      <c r="C46" s="193" t="s">
        <v>507</v>
      </c>
      <c r="D46" s="227" t="s">
        <v>126</v>
      </c>
      <c r="E46" s="1793" t="s">
        <v>793</v>
      </c>
      <c r="F46" s="1736"/>
      <c r="G46" s="1420"/>
      <c r="H46" s="993">
        <f>'27表の1'!H157</f>
        <v>0</v>
      </c>
      <c r="I46" s="81">
        <f>'27表の1'!I157</f>
        <v>598.20000000000005</v>
      </c>
      <c r="J46" s="81">
        <f>'27表の1'!J157</f>
        <v>1324.6</v>
      </c>
      <c r="K46" s="81">
        <f>'27表の1'!K157</f>
        <v>759.2</v>
      </c>
      <c r="L46" s="81">
        <f>'27表の1'!L157</f>
        <v>336.5</v>
      </c>
      <c r="M46" s="81">
        <f>'27表の1'!M157</f>
        <v>367</v>
      </c>
      <c r="N46" s="868">
        <f>'27表の1'!N157</f>
        <v>0</v>
      </c>
      <c r="O46" s="81">
        <f>'27表の1'!O157</f>
        <v>0</v>
      </c>
      <c r="P46" s="993">
        <f>'27表の1'!P157</f>
        <v>0</v>
      </c>
      <c r="Q46" s="993">
        <f>'27表の1'!Q157</f>
        <v>0</v>
      </c>
      <c r="R46" s="81">
        <f>'27表の1'!R157</f>
        <v>173.9</v>
      </c>
      <c r="S46" s="81">
        <f>'27表の1'!S157</f>
        <v>299.2</v>
      </c>
      <c r="T46" s="81">
        <f>'27表の1'!T157</f>
        <v>427.8</v>
      </c>
      <c r="U46" s="81">
        <f>'27表の1'!U157</f>
        <v>685.1</v>
      </c>
      <c r="V46" s="207">
        <v>140</v>
      </c>
    </row>
    <row r="47" spans="2:22" ht="27" customHeight="1">
      <c r="B47" s="207">
        <v>141</v>
      </c>
      <c r="C47" s="296" t="s">
        <v>794</v>
      </c>
      <c r="D47" s="229" t="s">
        <v>359</v>
      </c>
      <c r="E47" s="372" t="s">
        <v>796</v>
      </c>
      <c r="F47" s="374"/>
      <c r="G47" s="381" t="s">
        <v>283</v>
      </c>
      <c r="H47" s="993">
        <f>'27表の1'!H158</f>
        <v>0</v>
      </c>
      <c r="I47" s="81">
        <f>'27表の1'!I158</f>
        <v>2224</v>
      </c>
      <c r="J47" s="81">
        <f>'27表の1'!J158</f>
        <v>1462.7</v>
      </c>
      <c r="K47" s="81">
        <f>'27表の1'!K158</f>
        <v>2652.3</v>
      </c>
      <c r="L47" s="81">
        <f>'27表の1'!L158</f>
        <v>610.70000000000005</v>
      </c>
      <c r="M47" s="81">
        <f>'27表の1'!M158</f>
        <v>2034.3</v>
      </c>
      <c r="N47" s="868">
        <f>'27表の1'!N158</f>
        <v>0</v>
      </c>
      <c r="O47" s="81">
        <f>'27表の1'!O158</f>
        <v>0</v>
      </c>
      <c r="P47" s="993">
        <f>'27表の1'!P158</f>
        <v>0</v>
      </c>
      <c r="Q47" s="993">
        <f>'27表の1'!Q158</f>
        <v>0</v>
      </c>
      <c r="R47" s="81">
        <f>'27表の1'!R158</f>
        <v>587.79999999999995</v>
      </c>
      <c r="S47" s="81">
        <f>'27表の1'!S158</f>
        <v>1766.5</v>
      </c>
      <c r="T47" s="81">
        <f>'27表の1'!T158</f>
        <v>2451.1999999999998</v>
      </c>
      <c r="U47" s="81">
        <f>'27表の1'!U158</f>
        <v>1995.2</v>
      </c>
      <c r="V47" s="207">
        <v>141</v>
      </c>
    </row>
    <row r="48" spans="2:22" ht="27" customHeight="1">
      <c r="B48" s="207">
        <v>142</v>
      </c>
      <c r="C48" s="1799" t="s">
        <v>324</v>
      </c>
      <c r="D48" s="184" t="s">
        <v>97</v>
      </c>
      <c r="E48" s="1452" t="s">
        <v>590</v>
      </c>
      <c r="F48" s="1748"/>
      <c r="G48" s="1748"/>
      <c r="H48" s="1035">
        <f>'27表の1'!H159</f>
        <v>0</v>
      </c>
      <c r="I48" s="362">
        <f>'27表の1'!I159</f>
        <v>0.3</v>
      </c>
      <c r="J48" s="362">
        <f>'27表の1'!J159</f>
        <v>0.1</v>
      </c>
      <c r="K48" s="362">
        <f>'27表の1'!K159</f>
        <v>0.1</v>
      </c>
      <c r="L48" s="362">
        <f>'27表の1'!L159</f>
        <v>0.1</v>
      </c>
      <c r="M48" s="362">
        <f>'27表の1'!M159</f>
        <v>0.2</v>
      </c>
      <c r="N48" s="1064">
        <f>'27表の1'!N159</f>
        <v>0</v>
      </c>
      <c r="O48" s="81">
        <f>'27表の1'!O159</f>
        <v>0</v>
      </c>
      <c r="P48" s="993">
        <f>'27表の1'!P159</f>
        <v>0</v>
      </c>
      <c r="Q48" s="1035">
        <f>'27表の1'!Q159</f>
        <v>0</v>
      </c>
      <c r="R48" s="362">
        <f>'27表の1'!R159</f>
        <v>0.2</v>
      </c>
      <c r="S48" s="362">
        <f>'27表の1'!S159</f>
        <v>0.2</v>
      </c>
      <c r="T48" s="362">
        <f>'27表の1'!T159</f>
        <v>0.1</v>
      </c>
      <c r="U48" s="127">
        <f>'27表の1'!U159</f>
        <v>0.3</v>
      </c>
      <c r="V48" s="207">
        <v>142</v>
      </c>
    </row>
    <row r="49" spans="2:22" ht="27" customHeight="1">
      <c r="B49" s="207">
        <v>143</v>
      </c>
      <c r="C49" s="1800"/>
      <c r="D49" s="226" t="s">
        <v>103</v>
      </c>
      <c r="E49" s="1322" t="s">
        <v>720</v>
      </c>
      <c r="F49" s="1736"/>
      <c r="G49" s="1736"/>
      <c r="H49" s="1035">
        <f>'27表の1'!H160</f>
        <v>0</v>
      </c>
      <c r="I49" s="362">
        <f>'27表の1'!I160</f>
        <v>0.2</v>
      </c>
      <c r="J49" s="362">
        <f>'27表の1'!J160</f>
        <v>0.1</v>
      </c>
      <c r="K49" s="362">
        <f>'27表の1'!K160</f>
        <v>0.1</v>
      </c>
      <c r="L49" s="362">
        <f>'27表の1'!L160</f>
        <v>0</v>
      </c>
      <c r="M49" s="362">
        <f>'27表の1'!M160</f>
        <v>0.1</v>
      </c>
      <c r="N49" s="1064">
        <f>'27表の1'!N160</f>
        <v>0</v>
      </c>
      <c r="O49" s="81">
        <f>'27表の1'!O160</f>
        <v>0</v>
      </c>
      <c r="P49" s="993">
        <f>'27表の1'!P160</f>
        <v>0</v>
      </c>
      <c r="Q49" s="1035">
        <f>'27表の1'!Q160</f>
        <v>0</v>
      </c>
      <c r="R49" s="362">
        <f>'27表の1'!R160</f>
        <v>0.1</v>
      </c>
      <c r="S49" s="362">
        <f>'27表の1'!S160</f>
        <v>0.1</v>
      </c>
      <c r="T49" s="362">
        <f>'27表の1'!T160</f>
        <v>0</v>
      </c>
      <c r="U49" s="127">
        <f>'27表の1'!U160</f>
        <v>0.1</v>
      </c>
      <c r="V49" s="207">
        <v>143</v>
      </c>
    </row>
    <row r="50" spans="2:22" ht="27" customHeight="1">
      <c r="B50" s="206">
        <v>144</v>
      </c>
      <c r="C50" s="1800"/>
      <c r="D50" s="227" t="s">
        <v>112</v>
      </c>
      <c r="E50" s="1793" t="s">
        <v>1174</v>
      </c>
      <c r="F50" s="1801"/>
      <c r="G50" s="1801"/>
      <c r="H50" s="1035">
        <f>'27表の1'!H161</f>
        <v>0</v>
      </c>
      <c r="I50" s="362">
        <f>'27表の1'!I161</f>
        <v>18.3</v>
      </c>
      <c r="J50" s="362">
        <f>'27表の1'!J161</f>
        <v>12</v>
      </c>
      <c r="K50" s="362">
        <f>'27表の1'!K161</f>
        <v>9.6999999999999993</v>
      </c>
      <c r="L50" s="362">
        <f>'27表の1'!L161</f>
        <v>10.6</v>
      </c>
      <c r="M50" s="362">
        <f>'27表の1'!M161</f>
        <v>12.4</v>
      </c>
      <c r="N50" s="1064">
        <f>'27表の1'!N161</f>
        <v>0</v>
      </c>
      <c r="O50" s="81">
        <f>'27表の1'!O161</f>
        <v>0</v>
      </c>
      <c r="P50" s="993">
        <f>'27表の1'!P161</f>
        <v>0</v>
      </c>
      <c r="Q50" s="1035">
        <f>'27表の1'!Q161</f>
        <v>0</v>
      </c>
      <c r="R50" s="362">
        <f>'27表の1'!R161</f>
        <v>10</v>
      </c>
      <c r="S50" s="362">
        <f>'27表の1'!S161</f>
        <v>19.899999999999999</v>
      </c>
      <c r="T50" s="362">
        <f>'27表の1'!T161</f>
        <v>11.5</v>
      </c>
      <c r="U50" s="127">
        <f>'27表の1'!U161</f>
        <v>14.6</v>
      </c>
      <c r="V50" s="385">
        <v>144</v>
      </c>
    </row>
    <row r="51" spans="2:22" ht="27" customHeight="1">
      <c r="B51" s="207">
        <v>145</v>
      </c>
      <c r="C51" s="82" t="s">
        <v>1451</v>
      </c>
      <c r="D51" s="368"/>
      <c r="E51" s="368"/>
      <c r="F51" s="368"/>
      <c r="G51" s="382"/>
      <c r="H51" s="993">
        <f>'27表の1'!H163</f>
        <v>0</v>
      </c>
      <c r="I51" s="81">
        <f>'27表の1'!I163</f>
        <v>18644</v>
      </c>
      <c r="J51" s="81">
        <f>'27表の1'!J163</f>
        <v>13004</v>
      </c>
      <c r="K51" s="81">
        <f>'27表の1'!K163</f>
        <v>19491</v>
      </c>
      <c r="L51" s="81">
        <f>'27表の1'!L163</f>
        <v>6814</v>
      </c>
      <c r="M51" s="81">
        <f>'27表の1'!M163</f>
        <v>10537</v>
      </c>
      <c r="N51" s="868">
        <f>'27表の1'!N163</f>
        <v>0</v>
      </c>
      <c r="O51" s="81">
        <f>'27表の1'!O163</f>
        <v>0</v>
      </c>
      <c r="P51" s="993">
        <f>'27表の1'!P163</f>
        <v>0</v>
      </c>
      <c r="Q51" s="993">
        <f>'27表の1'!Q163</f>
        <v>0</v>
      </c>
      <c r="R51" s="81">
        <f>'27表の1'!R163</f>
        <v>24806</v>
      </c>
      <c r="S51" s="81">
        <f>'27表の1'!S163</f>
        <v>31523</v>
      </c>
      <c r="T51" s="81">
        <f>'27表の1'!T163</f>
        <v>17646</v>
      </c>
      <c r="U51" s="81">
        <f>'27表の1'!U163</f>
        <v>22236</v>
      </c>
      <c r="V51" s="207">
        <v>145</v>
      </c>
    </row>
    <row r="52" spans="2:22" ht="27" customHeight="1">
      <c r="B52" s="207">
        <v>146</v>
      </c>
      <c r="C52" s="183"/>
      <c r="D52" s="360" t="s">
        <v>270</v>
      </c>
      <c r="E52" s="219" t="s">
        <v>197</v>
      </c>
      <c r="F52" s="1322" t="s">
        <v>5</v>
      </c>
      <c r="G52" s="1420"/>
      <c r="H52" s="993">
        <f>'27表の1'!H164</f>
        <v>0</v>
      </c>
      <c r="I52" s="81">
        <f>'27表の1'!I164</f>
        <v>13582</v>
      </c>
      <c r="J52" s="81">
        <f>'27表の1'!J164</f>
        <v>8924</v>
      </c>
      <c r="K52" s="81">
        <f>'27表の1'!K164</f>
        <v>14900</v>
      </c>
      <c r="L52" s="81">
        <f>'27表の1'!L164</f>
        <v>5383</v>
      </c>
      <c r="M52" s="81">
        <f>'27表の1'!M164</f>
        <v>6817</v>
      </c>
      <c r="N52" s="868">
        <f>'27表の1'!N164</f>
        <v>0</v>
      </c>
      <c r="O52" s="81">
        <f>'27表の1'!O164</f>
        <v>0</v>
      </c>
      <c r="P52" s="993">
        <f>'27表の1'!P164</f>
        <v>0</v>
      </c>
      <c r="Q52" s="993">
        <f>'27表の1'!Q164</f>
        <v>0</v>
      </c>
      <c r="R52" s="81">
        <f>'27表の1'!R164</f>
        <v>23843</v>
      </c>
      <c r="S52" s="81">
        <f>'27表の1'!S164</f>
        <v>28536</v>
      </c>
      <c r="T52" s="81">
        <f>'27表の1'!T164</f>
        <v>14604</v>
      </c>
      <c r="U52" s="81">
        <f>'27表の1'!U164</f>
        <v>18257</v>
      </c>
      <c r="V52" s="207">
        <v>146</v>
      </c>
    </row>
    <row r="53" spans="2:22" ht="27" customHeight="1">
      <c r="B53" s="207">
        <v>147</v>
      </c>
      <c r="C53" s="83"/>
      <c r="D53" s="369" t="s">
        <v>425</v>
      </c>
      <c r="E53" s="220" t="s">
        <v>204</v>
      </c>
      <c r="F53" s="1414" t="s">
        <v>795</v>
      </c>
      <c r="G53" s="1415"/>
      <c r="H53" s="993">
        <f>'27表の1'!H165</f>
        <v>0</v>
      </c>
      <c r="I53" s="81">
        <f>'27表の1'!I165</f>
        <v>4571</v>
      </c>
      <c r="J53" s="81">
        <f>'27表の1'!J165</f>
        <v>3979</v>
      </c>
      <c r="K53" s="81">
        <f>'27表の1'!K165</f>
        <v>4543</v>
      </c>
      <c r="L53" s="81">
        <f>'27表の1'!L165</f>
        <v>1321</v>
      </c>
      <c r="M53" s="81">
        <f>'27表の1'!M165</f>
        <v>1227</v>
      </c>
      <c r="N53" s="868">
        <f>'27表の1'!N165</f>
        <v>0</v>
      </c>
      <c r="O53" s="81">
        <f>'27表の1'!O165</f>
        <v>0</v>
      </c>
      <c r="P53" s="993">
        <f>'27表の1'!P165</f>
        <v>0</v>
      </c>
      <c r="Q53" s="993">
        <f>'27表の1'!Q165</f>
        <v>0</v>
      </c>
      <c r="R53" s="81">
        <f>'27表の1'!R165</f>
        <v>566</v>
      </c>
      <c r="S53" s="81">
        <f>'27表の1'!S165</f>
        <v>2174</v>
      </c>
      <c r="T53" s="81">
        <f>'27表の1'!T165</f>
        <v>2979</v>
      </c>
      <c r="U53" s="81">
        <f>'27表の1'!U165</f>
        <v>3356</v>
      </c>
      <c r="V53" s="207">
        <v>147</v>
      </c>
    </row>
    <row r="54" spans="2:22" ht="20.100000000000001" customHeight="1">
      <c r="I54" s="205"/>
      <c r="N54" s="1066"/>
      <c r="O54" s="1065"/>
      <c r="P54" s="1041"/>
      <c r="Q54" s="1041"/>
    </row>
    <row r="55" spans="2:22" ht="20.100000000000001" customHeight="1">
      <c r="N55" s="1042"/>
      <c r="O55" s="1062"/>
      <c r="P55" s="1041"/>
      <c r="Q55" s="1041"/>
    </row>
    <row r="56" spans="2:22" ht="20.100000000000001" customHeight="1">
      <c r="N56" s="1042"/>
      <c r="O56" s="244"/>
      <c r="P56" s="1041"/>
      <c r="Q56" s="1041"/>
    </row>
    <row r="57" spans="2:22" ht="20.100000000000001" customHeight="1">
      <c r="N57" s="1042"/>
      <c r="O57" s="244"/>
      <c r="P57" s="1041"/>
      <c r="Q57" s="1041"/>
    </row>
    <row r="58" spans="2:22" ht="20.100000000000001" customHeight="1">
      <c r="N58" s="1042"/>
      <c r="O58" s="244"/>
      <c r="P58" s="1041"/>
      <c r="Q58" s="1041"/>
    </row>
    <row r="59" spans="2:22" ht="20.100000000000001" customHeight="1">
      <c r="N59" s="1042"/>
      <c r="O59" s="244"/>
      <c r="P59" s="1041"/>
      <c r="Q59" s="1041"/>
    </row>
    <row r="60" spans="2:22" ht="20.100000000000001" customHeight="1">
      <c r="N60" s="1042"/>
      <c r="O60" s="244"/>
      <c r="P60" s="1041"/>
      <c r="Q60" s="1041"/>
    </row>
    <row r="61" spans="2:22" ht="20.100000000000001" customHeight="1">
      <c r="N61" s="1042"/>
      <c r="O61" s="244"/>
      <c r="P61" s="1041"/>
      <c r="Q61" s="1041"/>
    </row>
    <row r="62" spans="2:22" ht="20.100000000000001" customHeight="1">
      <c r="N62" s="1042"/>
      <c r="O62" s="244"/>
      <c r="P62" s="1041"/>
      <c r="Q62" s="1041"/>
    </row>
    <row r="63" spans="2:22" ht="20.100000000000001" customHeight="1">
      <c r="N63" s="1042"/>
      <c r="O63" s="244"/>
      <c r="P63" s="1041"/>
      <c r="Q63" s="1041"/>
    </row>
    <row r="64" spans="2:22" ht="20.100000000000001" customHeight="1">
      <c r="N64" s="1042"/>
      <c r="O64" s="244"/>
      <c r="P64" s="1041"/>
      <c r="Q64" s="1041"/>
    </row>
    <row r="65" spans="4:17" ht="20.100000000000001" customHeight="1">
      <c r="N65" s="1042"/>
      <c r="O65" s="244"/>
      <c r="P65" s="1041"/>
      <c r="Q65" s="1041"/>
    </row>
    <row r="66" spans="4:17" ht="20.100000000000001" customHeight="1">
      <c r="N66" s="1042"/>
      <c r="O66" s="244"/>
      <c r="P66" s="1041"/>
      <c r="Q66" s="1041"/>
    </row>
    <row r="67" spans="4:17" ht="20.100000000000001" customHeight="1">
      <c r="N67" s="1042"/>
      <c r="O67" s="244"/>
      <c r="P67" s="1041"/>
      <c r="Q67" s="1041"/>
    </row>
    <row r="68" spans="4:17" ht="20.100000000000001" customHeight="1">
      <c r="N68" s="1042"/>
      <c r="O68" s="244"/>
      <c r="P68" s="1041"/>
      <c r="Q68" s="1041"/>
    </row>
    <row r="69" spans="4:17" ht="20.100000000000001" customHeight="1">
      <c r="N69" s="1042"/>
      <c r="O69" s="244"/>
      <c r="P69" s="1041"/>
      <c r="Q69" s="1041"/>
    </row>
    <row r="70" spans="4:17" ht="20.100000000000001" customHeight="1">
      <c r="D70" s="8"/>
      <c r="N70" s="1042"/>
      <c r="O70" s="244"/>
      <c r="P70" s="1041"/>
      <c r="Q70" s="1041"/>
    </row>
    <row r="71" spans="4:17" ht="20.100000000000001" customHeight="1">
      <c r="D71" s="8"/>
      <c r="N71" s="1042"/>
      <c r="O71" s="244"/>
      <c r="P71" s="1041"/>
      <c r="Q71" s="1041"/>
    </row>
    <row r="72" spans="4:17" ht="20.100000000000001" customHeight="1">
      <c r="D72" s="8"/>
      <c r="N72" s="1042"/>
      <c r="O72" s="244"/>
      <c r="P72" s="1041"/>
      <c r="Q72" s="1041"/>
    </row>
    <row r="73" spans="4:17" ht="20.100000000000001" customHeight="1">
      <c r="D73" s="8"/>
      <c r="N73" s="1042"/>
      <c r="O73" s="244"/>
      <c r="P73" s="1041"/>
      <c r="Q73" s="1041"/>
    </row>
    <row r="74" spans="4:17" ht="20.100000000000001" customHeight="1">
      <c r="N74" s="1042"/>
      <c r="O74" s="244"/>
      <c r="P74" s="1041"/>
      <c r="Q74" s="1041"/>
    </row>
    <row r="75" spans="4:17" ht="20.100000000000001" customHeight="1">
      <c r="N75" s="1042"/>
      <c r="O75" s="244"/>
      <c r="P75" s="1041"/>
      <c r="Q75" s="1041"/>
    </row>
    <row r="76" spans="4:17" ht="20.100000000000001" customHeight="1">
      <c r="N76" s="1042"/>
      <c r="O76" s="244"/>
      <c r="P76" s="1041"/>
      <c r="Q76" s="1041"/>
    </row>
    <row r="77" spans="4:17" ht="20.100000000000001" customHeight="1">
      <c r="N77" s="1042"/>
      <c r="O77" s="244"/>
      <c r="P77" s="1041"/>
      <c r="Q77" s="1041"/>
    </row>
    <row r="78" spans="4:17" ht="20.100000000000001" customHeight="1">
      <c r="N78" s="1042"/>
      <c r="O78" s="244"/>
      <c r="P78" s="1041"/>
      <c r="Q78" s="1041"/>
    </row>
    <row r="79" spans="4:17" ht="20.100000000000001" customHeight="1">
      <c r="N79" s="1042"/>
      <c r="O79" s="1062"/>
      <c r="P79" s="1041"/>
      <c r="Q79" s="1041"/>
    </row>
    <row r="80" spans="4:17" ht="20.100000000000001" customHeight="1">
      <c r="N80" s="1042"/>
      <c r="O80" s="1062"/>
      <c r="P80" s="1041"/>
      <c r="Q80" s="1041"/>
    </row>
    <row r="81" spans="14:17" ht="20.100000000000001" customHeight="1">
      <c r="N81" s="1042"/>
      <c r="O81" s="244"/>
      <c r="P81" s="1041"/>
      <c r="Q81" s="1041"/>
    </row>
    <row r="82" spans="14:17" ht="20.100000000000001" customHeight="1">
      <c r="N82" s="1042"/>
      <c r="O82" s="244"/>
      <c r="P82" s="1041"/>
      <c r="Q82" s="1041"/>
    </row>
    <row r="83" spans="14:17" ht="20.100000000000001" customHeight="1">
      <c r="N83" s="1042"/>
      <c r="O83" s="244"/>
      <c r="P83" s="1041"/>
      <c r="Q83" s="1041"/>
    </row>
    <row r="84" spans="14:17" ht="20.100000000000001" customHeight="1">
      <c r="N84" s="1042"/>
      <c r="O84" s="244"/>
      <c r="P84" s="1041"/>
      <c r="Q84" s="1041"/>
    </row>
    <row r="85" spans="14:17" ht="20.100000000000001" customHeight="1">
      <c r="N85" s="1042"/>
      <c r="O85" s="244"/>
      <c r="P85" s="1041"/>
      <c r="Q85" s="1041"/>
    </row>
    <row r="86" spans="14:17" ht="20.100000000000001" customHeight="1">
      <c r="N86" s="1042"/>
      <c r="O86" s="244"/>
      <c r="P86" s="1041"/>
      <c r="Q86" s="1041"/>
    </row>
    <row r="87" spans="14:17" ht="20.100000000000001" customHeight="1">
      <c r="N87" s="1042"/>
      <c r="O87" s="1062"/>
      <c r="P87" s="1041"/>
      <c r="Q87" s="1041"/>
    </row>
    <row r="88" spans="14:17" ht="20.100000000000001" customHeight="1">
      <c r="N88" s="1042"/>
      <c r="O88" s="1062"/>
      <c r="P88" s="1041"/>
      <c r="Q88" s="1041"/>
    </row>
    <row r="89" spans="14:17" ht="20.100000000000001" customHeight="1">
      <c r="N89" s="1042"/>
      <c r="O89" s="244"/>
      <c r="P89" s="1041"/>
      <c r="Q89" s="1041"/>
    </row>
    <row r="90" spans="14:17" ht="20.100000000000001" customHeight="1">
      <c r="N90" s="1042"/>
      <c r="O90" s="244"/>
      <c r="P90" s="1041"/>
      <c r="Q90" s="1041"/>
    </row>
    <row r="91" spans="14:17" ht="20.100000000000001" customHeight="1">
      <c r="N91" s="1042"/>
      <c r="O91" s="244"/>
      <c r="P91" s="1041"/>
      <c r="Q91" s="1041"/>
    </row>
    <row r="92" spans="14:17" ht="20.100000000000001" customHeight="1">
      <c r="N92" s="1042"/>
      <c r="O92" s="244"/>
      <c r="P92" s="1041"/>
      <c r="Q92" s="1041"/>
    </row>
    <row r="93" spans="14:17" ht="20.100000000000001" customHeight="1">
      <c r="N93" s="1042"/>
      <c r="O93" s="244"/>
      <c r="P93" s="1041"/>
      <c r="Q93" s="1041"/>
    </row>
    <row r="94" spans="14:17" ht="20.100000000000001" customHeight="1">
      <c r="N94" s="1042"/>
      <c r="O94" s="244"/>
      <c r="P94" s="1041"/>
      <c r="Q94" s="1041"/>
    </row>
    <row r="95" spans="14:17" ht="20.100000000000001" customHeight="1">
      <c r="N95" s="1042"/>
      <c r="O95" s="244"/>
      <c r="P95" s="1041"/>
      <c r="Q95" s="1041"/>
    </row>
    <row r="96" spans="14:17" ht="20.100000000000001" customHeight="1">
      <c r="N96" s="1042"/>
      <c r="O96" s="1062"/>
      <c r="P96" s="1041"/>
      <c r="Q96" s="1041"/>
    </row>
    <row r="97" spans="14:17" ht="20.100000000000001" customHeight="1">
      <c r="N97" s="1042"/>
      <c r="O97" s="244"/>
      <c r="P97" s="1041"/>
      <c r="Q97" s="1041"/>
    </row>
    <row r="98" spans="14:17" ht="20.100000000000001" customHeight="1">
      <c r="N98" s="1042"/>
      <c r="O98" s="244"/>
      <c r="P98" s="1041"/>
      <c r="Q98" s="1041"/>
    </row>
    <row r="99" spans="14:17" ht="20.100000000000001" customHeight="1">
      <c r="N99" s="1042"/>
      <c r="O99" s="244"/>
      <c r="P99" s="1041"/>
      <c r="Q99" s="1041"/>
    </row>
    <row r="100" spans="14:17" ht="20.100000000000001" customHeight="1">
      <c r="N100" s="1042"/>
      <c r="O100" s="244"/>
      <c r="P100" s="1041"/>
      <c r="Q100" s="1041"/>
    </row>
    <row r="101" spans="14:17" ht="20.100000000000001" customHeight="1">
      <c r="N101" s="1042"/>
      <c r="O101" s="244"/>
      <c r="P101" s="1041"/>
      <c r="Q101" s="1041"/>
    </row>
    <row r="102" spans="14:17" ht="20.100000000000001" customHeight="1">
      <c r="N102" s="1042"/>
      <c r="O102" s="244"/>
      <c r="P102" s="1041"/>
      <c r="Q102" s="1041"/>
    </row>
    <row r="103" spans="14:17" ht="20.100000000000001" customHeight="1">
      <c r="N103" s="1042"/>
      <c r="O103" s="244"/>
      <c r="P103" s="1041"/>
      <c r="Q103" s="1041"/>
    </row>
    <row r="104" spans="14:17" ht="20.100000000000001" customHeight="1">
      <c r="N104" s="1042"/>
      <c r="O104" s="1062"/>
      <c r="P104" s="1041"/>
      <c r="Q104" s="1041"/>
    </row>
    <row r="105" spans="14:17" ht="20.100000000000001" customHeight="1">
      <c r="N105" s="1042"/>
      <c r="O105" s="244"/>
      <c r="P105" s="1041"/>
      <c r="Q105" s="1041"/>
    </row>
    <row r="106" spans="14:17" ht="20.100000000000001" customHeight="1">
      <c r="N106" s="1042"/>
      <c r="O106" s="244"/>
      <c r="P106" s="1041"/>
      <c r="Q106" s="1041"/>
    </row>
    <row r="107" spans="14:17" ht="20.100000000000001" customHeight="1">
      <c r="N107" s="1042"/>
      <c r="O107" s="244"/>
      <c r="P107" s="1041"/>
      <c r="Q107" s="1041"/>
    </row>
    <row r="108" spans="14:17" ht="20.100000000000001" customHeight="1">
      <c r="N108" s="1042"/>
      <c r="O108" s="244"/>
      <c r="P108" s="1041"/>
      <c r="Q108" s="1041"/>
    </row>
    <row r="109" spans="14:17" ht="20.100000000000001" customHeight="1">
      <c r="N109" s="1042"/>
      <c r="O109" s="244"/>
      <c r="P109" s="1041"/>
      <c r="Q109" s="1041"/>
    </row>
    <row r="110" spans="14:17" ht="20.100000000000001" customHeight="1">
      <c r="N110" s="1042"/>
      <c r="O110" s="244"/>
      <c r="P110" s="1041"/>
      <c r="Q110" s="1041"/>
    </row>
    <row r="111" spans="14:17" ht="20.100000000000001" customHeight="1">
      <c r="N111" s="1042"/>
      <c r="O111" s="244"/>
      <c r="P111" s="1041"/>
      <c r="Q111" s="1041"/>
    </row>
    <row r="112" spans="14:17" ht="20.100000000000001" customHeight="1">
      <c r="N112" s="1042"/>
      <c r="O112" s="1062"/>
      <c r="P112" s="1041"/>
      <c r="Q112" s="1041"/>
    </row>
    <row r="113" spans="14:17" ht="20.100000000000001" customHeight="1">
      <c r="N113" s="1042"/>
      <c r="O113" s="1062"/>
      <c r="P113" s="1041"/>
      <c r="Q113" s="1041"/>
    </row>
    <row r="114" spans="14:17" ht="20.100000000000001" customHeight="1">
      <c r="N114" s="1042"/>
      <c r="O114" s="1062"/>
      <c r="P114" s="1041"/>
      <c r="Q114" s="1041"/>
    </row>
    <row r="115" spans="14:17" ht="20.100000000000001" customHeight="1">
      <c r="N115" s="1042"/>
      <c r="O115" s="1062"/>
      <c r="P115" s="1041"/>
      <c r="Q115" s="1041"/>
    </row>
    <row r="116" spans="14:17" ht="20.100000000000001" customHeight="1">
      <c r="N116" s="1042"/>
      <c r="O116" s="1062"/>
      <c r="P116" s="1041"/>
      <c r="Q116" s="1041"/>
    </row>
  </sheetData>
  <mergeCells count="49">
    <mergeCell ref="U5:U6"/>
    <mergeCell ref="E39:E40"/>
    <mergeCell ref="F39:F40"/>
    <mergeCell ref="C48:C50"/>
    <mergeCell ref="E48:G48"/>
    <mergeCell ref="E49:G49"/>
    <mergeCell ref="E50:G50"/>
    <mergeCell ref="E34:G34"/>
    <mergeCell ref="E35:G35"/>
    <mergeCell ref="D36:E36"/>
    <mergeCell ref="F36:G36"/>
    <mergeCell ref="F37:G37"/>
    <mergeCell ref="F29:G29"/>
    <mergeCell ref="D31:G31"/>
    <mergeCell ref="D32:E32"/>
    <mergeCell ref="F32:G32"/>
    <mergeCell ref="F52:G52"/>
    <mergeCell ref="F53:G53"/>
    <mergeCell ref="F41:G41"/>
    <mergeCell ref="E42:G42"/>
    <mergeCell ref="E43:G43"/>
    <mergeCell ref="E44:G44"/>
    <mergeCell ref="E46:G46"/>
    <mergeCell ref="F33:G33"/>
    <mergeCell ref="F22:G22"/>
    <mergeCell ref="F23:G23"/>
    <mergeCell ref="F24:G24"/>
    <mergeCell ref="F27:G27"/>
    <mergeCell ref="F28:G28"/>
    <mergeCell ref="F17:G17"/>
    <mergeCell ref="F18:G18"/>
    <mergeCell ref="F19:G19"/>
    <mergeCell ref="F20:G20"/>
    <mergeCell ref="F21:G21"/>
    <mergeCell ref="F12:G12"/>
    <mergeCell ref="F13:G13"/>
    <mergeCell ref="F14:G14"/>
    <mergeCell ref="F15:G15"/>
    <mergeCell ref="F16:G16"/>
    <mergeCell ref="F7:G7"/>
    <mergeCell ref="F8:G8"/>
    <mergeCell ref="F9:G9"/>
    <mergeCell ref="F10:G10"/>
    <mergeCell ref="F11:G11"/>
    <mergeCell ref="C1:F1"/>
    <mergeCell ref="I5:J5"/>
    <mergeCell ref="K5:L5"/>
    <mergeCell ref="O5:Q5"/>
    <mergeCell ref="R5:S5"/>
  </mergeCells>
  <phoneticPr fontId="2"/>
  <pageMargins left="0.78740157480314965" right="0.78740157480314965" top="0.78740157480314965" bottom="0.39370078740157483" header="0.19685039370078741" footer="0.19685039370078741"/>
  <pageSetup paperSize="9" scale="48" orientation="portrait" r:id="rId1"/>
  <headerFooter alignWithMargins="0"/>
  <colBreaks count="1" manualBreakCount="1">
    <brk id="14" max="52"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0000"/>
    <outlinePr showOutlineSymbols="0"/>
    <pageSetUpPr autoPageBreaks="0"/>
  </sheetPr>
  <dimension ref="A1:X111"/>
  <sheetViews>
    <sheetView showZeros="0" showOutlineSymbols="0" view="pageBreakPreview" zoomScale="70" zoomScaleNormal="70" zoomScaleSheetLayoutView="70" workbookViewId="0">
      <pane xSplit="7" ySplit="6" topLeftCell="H7" activePane="bottomRight" state="frozen"/>
      <selection activeCell="K3" sqref="K3"/>
      <selection pane="topRight" activeCell="K3" sqref="K3"/>
      <selection pane="bottomLeft" activeCell="K3" sqref="K3"/>
      <selection pane="bottomRight"/>
    </sheetView>
  </sheetViews>
  <sheetFormatPr defaultColWidth="12.7109375" defaultRowHeight="21.95" customHeight="1"/>
  <cols>
    <col min="1" max="2" width="4.7109375" style="7" customWidth="1"/>
    <col min="3" max="5" width="5.7109375" style="15" customWidth="1"/>
    <col min="6" max="6" width="22.7109375" style="15" customWidth="1"/>
    <col min="7" max="7" width="15.85546875" style="15" customWidth="1"/>
    <col min="8" max="21" width="17.7109375" style="7" customWidth="1"/>
    <col min="22" max="24" width="4.7109375" style="7" customWidth="1"/>
    <col min="25" max="16384" width="12.7109375" style="7"/>
  </cols>
  <sheetData>
    <row r="1" spans="1:24" ht="30" customHeight="1">
      <c r="C1" s="329" t="s">
        <v>87</v>
      </c>
      <c r="D1" s="1721" t="s">
        <v>1103</v>
      </c>
      <c r="E1" s="1722"/>
      <c r="F1" s="1723"/>
      <c r="V1" s="1390" t="s">
        <v>1226</v>
      </c>
      <c r="W1" s="1806"/>
      <c r="X1" s="1637"/>
    </row>
    <row r="2" spans="1:24" ht="9.9499999999999993" customHeight="1"/>
    <row r="3" spans="1:24" ht="20.100000000000001" customHeight="1">
      <c r="B3" s="298">
        <v>0</v>
      </c>
      <c r="C3" s="387" t="s">
        <v>1004</v>
      </c>
      <c r="D3" s="387"/>
      <c r="E3" s="387"/>
      <c r="F3" s="387"/>
      <c r="G3" s="387"/>
      <c r="I3" s="302"/>
      <c r="J3" s="302"/>
      <c r="K3" s="302"/>
      <c r="L3" s="302"/>
      <c r="M3" s="302"/>
      <c r="N3" s="414"/>
      <c r="O3" s="414"/>
      <c r="P3" s="416"/>
      <c r="W3" s="298">
        <v>0</v>
      </c>
    </row>
    <row r="4" spans="1:24" ht="9.9499999999999993" customHeight="1">
      <c r="B4" s="386"/>
      <c r="C4" s="388"/>
      <c r="D4" s="399"/>
      <c r="E4" s="399"/>
      <c r="F4" s="399"/>
      <c r="G4" s="399"/>
      <c r="H4" s="386"/>
      <c r="I4" s="386"/>
      <c r="J4" s="386"/>
      <c r="K4" s="386"/>
      <c r="L4" s="386"/>
      <c r="M4" s="386"/>
      <c r="N4" s="386"/>
      <c r="O4" s="386"/>
      <c r="P4" s="386"/>
      <c r="W4" s="386"/>
    </row>
    <row r="5" spans="1:24" ht="30" customHeight="1">
      <c r="B5" s="303"/>
      <c r="C5" s="389"/>
      <c r="D5" s="400"/>
      <c r="E5" s="400"/>
      <c r="F5" s="400"/>
      <c r="G5" s="351" t="s">
        <v>1021</v>
      </c>
      <c r="H5" s="77" t="s">
        <v>365</v>
      </c>
      <c r="I5" s="1183" t="s">
        <v>1054</v>
      </c>
      <c r="J5" s="1183"/>
      <c r="K5" s="1183" t="s">
        <v>65</v>
      </c>
      <c r="L5" s="1183"/>
      <c r="M5" s="77" t="s">
        <v>921</v>
      </c>
      <c r="N5" s="1040" t="s">
        <v>824</v>
      </c>
      <c r="O5" s="1184" t="s">
        <v>1057</v>
      </c>
      <c r="P5" s="1185"/>
      <c r="Q5" s="1186"/>
      <c r="R5" s="1183" t="s">
        <v>687</v>
      </c>
      <c r="S5" s="1183"/>
      <c r="T5" s="77" t="s">
        <v>1059</v>
      </c>
      <c r="U5" s="1824" t="s">
        <v>24</v>
      </c>
      <c r="W5" s="303"/>
    </row>
    <row r="6" spans="1:24" ht="30" customHeight="1">
      <c r="A6" s="8" t="s">
        <v>669</v>
      </c>
      <c r="B6" s="298" t="s">
        <v>736</v>
      </c>
      <c r="C6" s="390" t="s">
        <v>814</v>
      </c>
      <c r="D6" s="401"/>
      <c r="E6" s="401"/>
      <c r="F6" s="401"/>
      <c r="G6" s="411" t="s">
        <v>377</v>
      </c>
      <c r="H6" s="78" t="s">
        <v>69</v>
      </c>
      <c r="I6" s="192" t="s">
        <v>1052</v>
      </c>
      <c r="J6" s="192" t="s">
        <v>1053</v>
      </c>
      <c r="K6" s="192" t="s">
        <v>572</v>
      </c>
      <c r="L6" s="192" t="s">
        <v>863</v>
      </c>
      <c r="M6" s="876" t="s">
        <v>1633</v>
      </c>
      <c r="N6" s="192" t="s">
        <v>163</v>
      </c>
      <c r="O6" s="324" t="s">
        <v>914</v>
      </c>
      <c r="P6" s="78" t="s">
        <v>963</v>
      </c>
      <c r="Q6" s="78" t="s">
        <v>1475</v>
      </c>
      <c r="R6" s="192" t="s">
        <v>858</v>
      </c>
      <c r="S6" s="192" t="s">
        <v>102</v>
      </c>
      <c r="T6" s="192" t="s">
        <v>804</v>
      </c>
      <c r="U6" s="1824"/>
      <c r="V6" s="8" t="s">
        <v>669</v>
      </c>
      <c r="W6" s="298" t="s">
        <v>736</v>
      </c>
    </row>
    <row r="7" spans="1:24" ht="21.95" customHeight="1">
      <c r="A7" s="207">
        <v>1</v>
      </c>
      <c r="B7" s="297">
        <v>1</v>
      </c>
      <c r="C7" s="391"/>
      <c r="D7" s="389" t="s">
        <v>138</v>
      </c>
      <c r="E7" s="1807" t="s">
        <v>208</v>
      </c>
      <c r="F7" s="1807"/>
      <c r="G7" s="1521"/>
      <c r="H7" s="81"/>
      <c r="I7" s="81">
        <v>260087</v>
      </c>
      <c r="J7" s="81">
        <v>160124</v>
      </c>
      <c r="K7" s="81">
        <v>251003</v>
      </c>
      <c r="L7" s="81">
        <v>75076</v>
      </c>
      <c r="M7" s="81">
        <v>40749</v>
      </c>
      <c r="N7" s="868">
        <v>9158</v>
      </c>
      <c r="O7" s="81">
        <v>0</v>
      </c>
      <c r="P7" s="997"/>
      <c r="Q7" s="81"/>
      <c r="R7" s="81">
        <v>29849</v>
      </c>
      <c r="S7" s="81">
        <v>114459</v>
      </c>
      <c r="T7" s="81">
        <v>70443</v>
      </c>
      <c r="U7" s="81">
        <f t="shared" ref="U7:U48" si="0">SUM(H7:T7)</f>
        <v>1010948</v>
      </c>
      <c r="V7" s="207">
        <v>1</v>
      </c>
      <c r="W7" s="297">
        <v>1</v>
      </c>
    </row>
    <row r="8" spans="1:24" ht="21.95" customHeight="1">
      <c r="A8" s="207">
        <v>1</v>
      </c>
      <c r="B8" s="297">
        <v>2</v>
      </c>
      <c r="C8" s="392"/>
      <c r="D8" s="390"/>
      <c r="E8" s="404" t="s">
        <v>97</v>
      </c>
      <c r="F8" s="1808" t="s">
        <v>775</v>
      </c>
      <c r="G8" s="1809"/>
      <c r="H8" s="81"/>
      <c r="I8" s="81">
        <v>8401</v>
      </c>
      <c r="J8" s="81">
        <v>1481</v>
      </c>
      <c r="K8" s="81">
        <v>5805</v>
      </c>
      <c r="L8" s="81">
        <v>452</v>
      </c>
      <c r="M8" s="81">
        <v>3017</v>
      </c>
      <c r="N8" s="868">
        <v>0</v>
      </c>
      <c r="O8" s="81">
        <v>0</v>
      </c>
      <c r="P8" s="997"/>
      <c r="Q8" s="81"/>
      <c r="R8" s="81">
        <v>838</v>
      </c>
      <c r="S8" s="81">
        <v>2953</v>
      </c>
      <c r="T8" s="81">
        <v>1093</v>
      </c>
      <c r="U8" s="81">
        <f t="shared" si="0"/>
        <v>24040</v>
      </c>
      <c r="V8" s="207">
        <v>1</v>
      </c>
      <c r="W8" s="297">
        <v>2</v>
      </c>
    </row>
    <row r="9" spans="1:24" ht="21.95" customHeight="1">
      <c r="A9" s="207">
        <v>1</v>
      </c>
      <c r="B9" s="297">
        <v>3</v>
      </c>
      <c r="C9" s="392" t="s">
        <v>184</v>
      </c>
      <c r="D9" s="390" t="s">
        <v>702</v>
      </c>
      <c r="E9" s="404" t="s">
        <v>103</v>
      </c>
      <c r="F9" s="1808" t="s">
        <v>801</v>
      </c>
      <c r="G9" s="1809"/>
      <c r="H9" s="81"/>
      <c r="I9" s="81">
        <v>52324</v>
      </c>
      <c r="J9" s="81">
        <v>97271</v>
      </c>
      <c r="K9" s="81">
        <v>74679</v>
      </c>
      <c r="L9" s="81">
        <v>29137</v>
      </c>
      <c r="M9" s="81">
        <v>0</v>
      </c>
      <c r="N9" s="868">
        <v>5531</v>
      </c>
      <c r="O9" s="81">
        <v>0</v>
      </c>
      <c r="P9" s="997"/>
      <c r="Q9" s="81"/>
      <c r="R9" s="81">
        <v>19609</v>
      </c>
      <c r="S9" s="81">
        <v>60805</v>
      </c>
      <c r="T9" s="81">
        <v>12999</v>
      </c>
      <c r="U9" s="81">
        <f t="shared" si="0"/>
        <v>352355</v>
      </c>
      <c r="V9" s="207">
        <v>1</v>
      </c>
      <c r="W9" s="297">
        <v>3</v>
      </c>
    </row>
    <row r="10" spans="1:24" ht="21.95" customHeight="1">
      <c r="A10" s="207">
        <v>1</v>
      </c>
      <c r="B10" s="297">
        <v>4</v>
      </c>
      <c r="C10" s="392"/>
      <c r="D10" s="390"/>
      <c r="E10" s="404" t="s">
        <v>112</v>
      </c>
      <c r="F10" s="1808" t="s">
        <v>141</v>
      </c>
      <c r="G10" s="1809"/>
      <c r="H10" s="81"/>
      <c r="I10" s="81">
        <v>173186</v>
      </c>
      <c r="J10" s="81">
        <v>47027</v>
      </c>
      <c r="K10" s="81">
        <v>61771</v>
      </c>
      <c r="L10" s="81">
        <v>40991</v>
      </c>
      <c r="M10" s="81">
        <v>0</v>
      </c>
      <c r="N10" s="868">
        <v>0</v>
      </c>
      <c r="O10" s="81">
        <v>0</v>
      </c>
      <c r="P10" s="997"/>
      <c r="Q10" s="81"/>
      <c r="R10" s="81">
        <v>1954</v>
      </c>
      <c r="S10" s="81">
        <v>7961</v>
      </c>
      <c r="T10" s="81">
        <v>31847</v>
      </c>
      <c r="U10" s="81">
        <f t="shared" si="0"/>
        <v>364737</v>
      </c>
      <c r="V10" s="207">
        <v>1</v>
      </c>
      <c r="W10" s="297">
        <v>4</v>
      </c>
    </row>
    <row r="11" spans="1:24" ht="21.95" customHeight="1">
      <c r="A11" s="207">
        <v>1</v>
      </c>
      <c r="B11" s="297">
        <v>5</v>
      </c>
      <c r="C11" s="393" t="s">
        <v>356</v>
      </c>
      <c r="D11" s="402"/>
      <c r="E11" s="405" t="s">
        <v>115</v>
      </c>
      <c r="F11" s="1810" t="s">
        <v>208</v>
      </c>
      <c r="G11" s="1811"/>
      <c r="H11" s="81"/>
      <c r="I11" s="81">
        <v>26176</v>
      </c>
      <c r="J11" s="81">
        <v>14345</v>
      </c>
      <c r="K11" s="81">
        <v>108748</v>
      </c>
      <c r="L11" s="81">
        <v>4496</v>
      </c>
      <c r="M11" s="81">
        <v>37732</v>
      </c>
      <c r="N11" s="868">
        <v>3627</v>
      </c>
      <c r="O11" s="81">
        <v>0</v>
      </c>
      <c r="P11" s="997"/>
      <c r="Q11" s="81"/>
      <c r="R11" s="81">
        <v>7448</v>
      </c>
      <c r="S11" s="81">
        <v>42740</v>
      </c>
      <c r="T11" s="81">
        <v>24504</v>
      </c>
      <c r="U11" s="81">
        <f t="shared" si="0"/>
        <v>269816</v>
      </c>
      <c r="V11" s="207">
        <v>1</v>
      </c>
      <c r="W11" s="297">
        <v>5</v>
      </c>
    </row>
    <row r="12" spans="1:24" ht="21.95" customHeight="1">
      <c r="A12" s="207">
        <v>1</v>
      </c>
      <c r="B12" s="297">
        <v>6</v>
      </c>
      <c r="C12" s="393"/>
      <c r="D12" s="401" t="s">
        <v>62</v>
      </c>
      <c r="E12" s="1812" t="s">
        <v>231</v>
      </c>
      <c r="F12" s="1812"/>
      <c r="G12" s="1813"/>
      <c r="H12" s="81">
        <v>10241</v>
      </c>
      <c r="I12" s="81">
        <v>19918</v>
      </c>
      <c r="J12" s="81">
        <v>45001</v>
      </c>
      <c r="K12" s="81">
        <v>72511</v>
      </c>
      <c r="L12" s="81">
        <v>4965</v>
      </c>
      <c r="M12" s="81">
        <v>8667</v>
      </c>
      <c r="N12" s="868">
        <v>1943</v>
      </c>
      <c r="O12" s="81">
        <v>115291</v>
      </c>
      <c r="P12" s="997"/>
      <c r="Q12" s="81"/>
      <c r="R12" s="81">
        <v>2731</v>
      </c>
      <c r="S12" s="81">
        <v>14948</v>
      </c>
      <c r="T12" s="81">
        <v>15193</v>
      </c>
      <c r="U12" s="81">
        <f t="shared" si="0"/>
        <v>311409</v>
      </c>
      <c r="V12" s="207">
        <v>1</v>
      </c>
      <c r="W12" s="297">
        <v>6</v>
      </c>
    </row>
    <row r="13" spans="1:24" ht="21.95" customHeight="1">
      <c r="A13" s="207">
        <v>1</v>
      </c>
      <c r="B13" s="297">
        <v>7</v>
      </c>
      <c r="C13" s="393" t="s">
        <v>242</v>
      </c>
      <c r="D13" s="401"/>
      <c r="E13" s="404" t="s">
        <v>97</v>
      </c>
      <c r="F13" s="1808" t="s">
        <v>805</v>
      </c>
      <c r="G13" s="1809"/>
      <c r="H13" s="81">
        <v>0</v>
      </c>
      <c r="I13" s="81">
        <v>0</v>
      </c>
      <c r="J13" s="81">
        <v>0</v>
      </c>
      <c r="K13" s="81">
        <v>0</v>
      </c>
      <c r="L13" s="81">
        <v>0</v>
      </c>
      <c r="M13" s="81">
        <v>0</v>
      </c>
      <c r="N13" s="868">
        <v>0</v>
      </c>
      <c r="O13" s="81">
        <v>0</v>
      </c>
      <c r="P13" s="997"/>
      <c r="Q13" s="81"/>
      <c r="R13" s="81">
        <v>0</v>
      </c>
      <c r="S13" s="81">
        <v>0</v>
      </c>
      <c r="T13" s="81">
        <v>0</v>
      </c>
      <c r="U13" s="81">
        <f t="shared" si="0"/>
        <v>0</v>
      </c>
      <c r="V13" s="207">
        <v>1</v>
      </c>
      <c r="W13" s="297">
        <v>7</v>
      </c>
    </row>
    <row r="14" spans="1:24" ht="21.95" customHeight="1">
      <c r="A14" s="207">
        <v>1</v>
      </c>
      <c r="B14" s="297">
        <v>8</v>
      </c>
      <c r="C14" s="393"/>
      <c r="D14" s="401"/>
      <c r="E14" s="404" t="s">
        <v>103</v>
      </c>
      <c r="F14" s="1810" t="s">
        <v>231</v>
      </c>
      <c r="G14" s="1811"/>
      <c r="H14" s="81">
        <v>10241</v>
      </c>
      <c r="I14" s="81">
        <v>19918</v>
      </c>
      <c r="J14" s="81">
        <v>45001</v>
      </c>
      <c r="K14" s="81">
        <v>72511</v>
      </c>
      <c r="L14" s="81">
        <v>4965</v>
      </c>
      <c r="M14" s="81">
        <v>8667</v>
      </c>
      <c r="N14" s="868">
        <v>1943</v>
      </c>
      <c r="O14" s="81">
        <v>115291</v>
      </c>
      <c r="P14" s="997"/>
      <c r="Q14" s="81"/>
      <c r="R14" s="81">
        <v>2731</v>
      </c>
      <c r="S14" s="81">
        <v>14948</v>
      </c>
      <c r="T14" s="81">
        <v>15193</v>
      </c>
      <c r="U14" s="81">
        <f t="shared" si="0"/>
        <v>311409</v>
      </c>
      <c r="V14" s="207">
        <v>1</v>
      </c>
      <c r="W14" s="297">
        <v>8</v>
      </c>
    </row>
    <row r="15" spans="1:24" ht="21.95" customHeight="1">
      <c r="A15" s="207">
        <v>1</v>
      </c>
      <c r="B15" s="297">
        <v>9</v>
      </c>
      <c r="C15" s="393" t="s">
        <v>121</v>
      </c>
      <c r="D15" s="389" t="s">
        <v>597</v>
      </c>
      <c r="E15" s="1807" t="s">
        <v>248</v>
      </c>
      <c r="F15" s="1807"/>
      <c r="G15" s="1521"/>
      <c r="H15" s="81"/>
      <c r="I15" s="81">
        <v>959602</v>
      </c>
      <c r="J15" s="81">
        <v>572165</v>
      </c>
      <c r="K15" s="81">
        <v>2418511</v>
      </c>
      <c r="L15" s="81">
        <v>360737</v>
      </c>
      <c r="M15" s="81">
        <v>440355</v>
      </c>
      <c r="N15" s="868">
        <v>220525</v>
      </c>
      <c r="O15" s="81">
        <v>400990</v>
      </c>
      <c r="P15" s="997"/>
      <c r="Q15" s="81"/>
      <c r="R15" s="81">
        <v>246747</v>
      </c>
      <c r="S15" s="81">
        <v>924047</v>
      </c>
      <c r="T15" s="81">
        <v>463795</v>
      </c>
      <c r="U15" s="81">
        <f t="shared" si="0"/>
        <v>7007474</v>
      </c>
      <c r="V15" s="207">
        <v>1</v>
      </c>
      <c r="W15" s="297">
        <v>9</v>
      </c>
    </row>
    <row r="16" spans="1:24" ht="21.95" customHeight="1">
      <c r="A16" s="207">
        <v>1</v>
      </c>
      <c r="B16" s="297">
        <v>10</v>
      </c>
      <c r="C16" s="393"/>
      <c r="D16" s="390"/>
      <c r="E16" s="404" t="s">
        <v>97</v>
      </c>
      <c r="F16" s="1808" t="s">
        <v>808</v>
      </c>
      <c r="G16" s="1809"/>
      <c r="H16" s="81"/>
      <c r="I16" s="81">
        <v>946825</v>
      </c>
      <c r="J16" s="81">
        <v>558665</v>
      </c>
      <c r="K16" s="81">
        <v>2354987</v>
      </c>
      <c r="L16" s="81">
        <v>359058</v>
      </c>
      <c r="M16" s="81">
        <v>433016</v>
      </c>
      <c r="N16" s="868">
        <v>219437</v>
      </c>
      <c r="O16" s="81">
        <v>400990</v>
      </c>
      <c r="P16" s="997"/>
      <c r="Q16" s="81"/>
      <c r="R16" s="81">
        <v>246140</v>
      </c>
      <c r="S16" s="81">
        <v>878688</v>
      </c>
      <c r="T16" s="81">
        <v>455689</v>
      </c>
      <c r="U16" s="81">
        <f t="shared" si="0"/>
        <v>6853495</v>
      </c>
      <c r="V16" s="207">
        <v>1</v>
      </c>
      <c r="W16" s="297">
        <v>10</v>
      </c>
    </row>
    <row r="17" spans="1:23" ht="21.95" customHeight="1">
      <c r="A17" s="207">
        <v>1</v>
      </c>
      <c r="B17" s="297">
        <v>11</v>
      </c>
      <c r="C17" s="393" t="s">
        <v>740</v>
      </c>
      <c r="D17" s="390"/>
      <c r="E17" s="406" t="s">
        <v>211</v>
      </c>
      <c r="F17" s="1808" t="s">
        <v>371</v>
      </c>
      <c r="G17" s="1809"/>
      <c r="H17" s="81"/>
      <c r="I17" s="81">
        <v>79420</v>
      </c>
      <c r="J17" s="81">
        <v>45269</v>
      </c>
      <c r="K17" s="81">
        <v>132251</v>
      </c>
      <c r="L17" s="81">
        <v>23346</v>
      </c>
      <c r="M17" s="81">
        <v>45917</v>
      </c>
      <c r="N17" s="868">
        <v>28301</v>
      </c>
      <c r="O17" s="81">
        <v>0</v>
      </c>
      <c r="P17" s="997"/>
      <c r="Q17" s="81"/>
      <c r="R17" s="81">
        <v>20604</v>
      </c>
      <c r="S17" s="81">
        <v>55488</v>
      </c>
      <c r="T17" s="81">
        <v>35727</v>
      </c>
      <c r="U17" s="81">
        <f t="shared" si="0"/>
        <v>466323</v>
      </c>
      <c r="V17" s="207">
        <v>1</v>
      </c>
      <c r="W17" s="297">
        <v>11</v>
      </c>
    </row>
    <row r="18" spans="1:23" ht="21.95" customHeight="1">
      <c r="A18" s="207">
        <v>1</v>
      </c>
      <c r="B18" s="297">
        <v>12</v>
      </c>
      <c r="C18" s="393"/>
      <c r="D18" s="390"/>
      <c r="E18" s="406" t="s">
        <v>790</v>
      </c>
      <c r="F18" s="1808" t="s">
        <v>378</v>
      </c>
      <c r="G18" s="1809"/>
      <c r="H18" s="81"/>
      <c r="I18" s="81">
        <v>342576</v>
      </c>
      <c r="J18" s="81">
        <v>251626</v>
      </c>
      <c r="K18" s="81">
        <v>1079122</v>
      </c>
      <c r="L18" s="81">
        <v>177762</v>
      </c>
      <c r="M18" s="81">
        <v>220736</v>
      </c>
      <c r="N18" s="868">
        <v>104347</v>
      </c>
      <c r="O18" s="81">
        <v>161964</v>
      </c>
      <c r="P18" s="997"/>
      <c r="Q18" s="81"/>
      <c r="R18" s="81">
        <v>68469</v>
      </c>
      <c r="S18" s="81">
        <v>274012</v>
      </c>
      <c r="T18" s="81">
        <v>247442</v>
      </c>
      <c r="U18" s="81">
        <f t="shared" si="0"/>
        <v>2928056</v>
      </c>
      <c r="V18" s="207">
        <v>1</v>
      </c>
      <c r="W18" s="297">
        <v>12</v>
      </c>
    </row>
    <row r="19" spans="1:23" ht="21.95" customHeight="1">
      <c r="A19" s="207">
        <v>1</v>
      </c>
      <c r="B19" s="297">
        <v>13</v>
      </c>
      <c r="C19" s="393" t="s">
        <v>143</v>
      </c>
      <c r="D19" s="390"/>
      <c r="E19" s="406" t="s">
        <v>809</v>
      </c>
      <c r="F19" s="1808" t="s">
        <v>812</v>
      </c>
      <c r="G19" s="1809"/>
      <c r="H19" s="81"/>
      <c r="I19" s="81">
        <v>1925</v>
      </c>
      <c r="J19" s="81">
        <v>1162</v>
      </c>
      <c r="K19" s="81">
        <v>333</v>
      </c>
      <c r="L19" s="81">
        <v>23</v>
      </c>
      <c r="M19" s="81">
        <v>744</v>
      </c>
      <c r="N19" s="868">
        <v>0</v>
      </c>
      <c r="O19" s="81">
        <v>0</v>
      </c>
      <c r="P19" s="997"/>
      <c r="Q19" s="81"/>
      <c r="R19" s="81">
        <v>113</v>
      </c>
      <c r="S19" s="81">
        <v>721</v>
      </c>
      <c r="T19" s="81">
        <v>147</v>
      </c>
      <c r="U19" s="81">
        <f t="shared" si="0"/>
        <v>5168</v>
      </c>
      <c r="V19" s="207">
        <v>1</v>
      </c>
      <c r="W19" s="297">
        <v>13</v>
      </c>
    </row>
    <row r="20" spans="1:23" ht="21.95" customHeight="1">
      <c r="A20" s="207">
        <v>1</v>
      </c>
      <c r="B20" s="297">
        <v>14</v>
      </c>
      <c r="C20" s="393"/>
      <c r="D20" s="390"/>
      <c r="E20" s="406" t="s">
        <v>700</v>
      </c>
      <c r="F20" s="1808" t="s">
        <v>816</v>
      </c>
      <c r="G20" s="1809"/>
      <c r="H20" s="81"/>
      <c r="I20" s="81">
        <v>4000</v>
      </c>
      <c r="J20" s="81">
        <v>0</v>
      </c>
      <c r="K20" s="81">
        <v>0</v>
      </c>
      <c r="L20" s="81">
        <v>0</v>
      </c>
      <c r="M20" s="81">
        <v>90</v>
      </c>
      <c r="N20" s="868">
        <v>0</v>
      </c>
      <c r="O20" s="81">
        <v>0</v>
      </c>
      <c r="P20" s="997"/>
      <c r="Q20" s="81"/>
      <c r="R20" s="81">
        <v>1049</v>
      </c>
      <c r="S20" s="81">
        <v>7620</v>
      </c>
      <c r="T20" s="81">
        <v>0</v>
      </c>
      <c r="U20" s="81">
        <f t="shared" si="0"/>
        <v>12759</v>
      </c>
      <c r="V20" s="207">
        <v>1</v>
      </c>
      <c r="W20" s="297">
        <v>14</v>
      </c>
    </row>
    <row r="21" spans="1:23" ht="21.95" customHeight="1">
      <c r="A21" s="207">
        <v>1</v>
      </c>
      <c r="B21" s="297">
        <v>15</v>
      </c>
      <c r="C21" s="393" t="s">
        <v>295</v>
      </c>
      <c r="D21" s="390"/>
      <c r="E21" s="406" t="s">
        <v>29</v>
      </c>
      <c r="F21" s="1808" t="s">
        <v>817</v>
      </c>
      <c r="G21" s="1809"/>
      <c r="H21" s="81"/>
      <c r="I21" s="81">
        <v>25633</v>
      </c>
      <c r="J21" s="81">
        <v>26496</v>
      </c>
      <c r="K21" s="81">
        <v>74588</v>
      </c>
      <c r="L21" s="81">
        <v>16820</v>
      </c>
      <c r="M21" s="81">
        <v>24104</v>
      </c>
      <c r="N21" s="868">
        <v>23351</v>
      </c>
      <c r="O21" s="81">
        <v>0</v>
      </c>
      <c r="P21" s="997"/>
      <c r="Q21" s="81"/>
      <c r="R21" s="81">
        <v>6952</v>
      </c>
      <c r="S21" s="81">
        <v>41484</v>
      </c>
      <c r="T21" s="81">
        <v>19969</v>
      </c>
      <c r="U21" s="81">
        <f t="shared" si="0"/>
        <v>259397</v>
      </c>
      <c r="V21" s="207">
        <v>1</v>
      </c>
      <c r="W21" s="297">
        <v>15</v>
      </c>
    </row>
    <row r="22" spans="1:23" ht="21.95" customHeight="1">
      <c r="A22" s="207">
        <v>1</v>
      </c>
      <c r="B22" s="297">
        <v>16</v>
      </c>
      <c r="C22" s="393"/>
      <c r="D22" s="390"/>
      <c r="E22" s="406" t="s">
        <v>604</v>
      </c>
      <c r="F22" s="1808" t="s">
        <v>818</v>
      </c>
      <c r="G22" s="1809"/>
      <c r="H22" s="81"/>
      <c r="I22" s="81">
        <v>493271</v>
      </c>
      <c r="J22" s="81">
        <v>234112</v>
      </c>
      <c r="K22" s="81">
        <v>1068693</v>
      </c>
      <c r="L22" s="81">
        <v>141107</v>
      </c>
      <c r="M22" s="81">
        <v>141425</v>
      </c>
      <c r="N22" s="868">
        <v>63438</v>
      </c>
      <c r="O22" s="81">
        <v>239026</v>
      </c>
      <c r="P22" s="997"/>
      <c r="Q22" s="81"/>
      <c r="R22" s="81">
        <v>148953</v>
      </c>
      <c r="S22" s="81">
        <v>499363</v>
      </c>
      <c r="T22" s="81">
        <v>152404</v>
      </c>
      <c r="U22" s="81">
        <f t="shared" si="0"/>
        <v>3181792</v>
      </c>
      <c r="V22" s="207">
        <v>1</v>
      </c>
      <c r="W22" s="297">
        <v>16</v>
      </c>
    </row>
    <row r="23" spans="1:23" ht="21.95" customHeight="1">
      <c r="A23" s="207">
        <v>1</v>
      </c>
      <c r="B23" s="297">
        <v>17</v>
      </c>
      <c r="C23" s="393" t="s">
        <v>202</v>
      </c>
      <c r="D23" s="390"/>
      <c r="E23" s="404" t="s">
        <v>103</v>
      </c>
      <c r="F23" s="1808" t="s">
        <v>732</v>
      </c>
      <c r="G23" s="1809"/>
      <c r="H23" s="81"/>
      <c r="I23" s="81">
        <v>7980</v>
      </c>
      <c r="J23" s="81">
        <v>4548</v>
      </c>
      <c r="K23" s="81">
        <v>23597</v>
      </c>
      <c r="L23" s="81">
        <v>715</v>
      </c>
      <c r="M23" s="81">
        <v>1326</v>
      </c>
      <c r="N23" s="868">
        <v>978</v>
      </c>
      <c r="O23" s="81">
        <v>0</v>
      </c>
      <c r="P23" s="997"/>
      <c r="Q23" s="81"/>
      <c r="R23" s="81">
        <v>488</v>
      </c>
      <c r="S23" s="81">
        <v>41993</v>
      </c>
      <c r="T23" s="81">
        <v>5432</v>
      </c>
      <c r="U23" s="81">
        <f t="shared" si="0"/>
        <v>87057</v>
      </c>
      <c r="V23" s="207">
        <v>1</v>
      </c>
      <c r="W23" s="297">
        <v>17</v>
      </c>
    </row>
    <row r="24" spans="1:23" ht="21.95" customHeight="1">
      <c r="A24" s="207">
        <v>1</v>
      </c>
      <c r="B24" s="297">
        <v>18</v>
      </c>
      <c r="C24" s="393"/>
      <c r="D24" s="390"/>
      <c r="E24" s="406" t="s">
        <v>211</v>
      </c>
      <c r="F24" s="1808" t="s">
        <v>576</v>
      </c>
      <c r="G24" s="1809"/>
      <c r="H24" s="81"/>
      <c r="I24" s="81">
        <v>251</v>
      </c>
      <c r="J24" s="81">
        <v>634</v>
      </c>
      <c r="K24" s="81">
        <v>8931</v>
      </c>
      <c r="L24" s="81">
        <v>164</v>
      </c>
      <c r="M24" s="81">
        <v>202</v>
      </c>
      <c r="N24" s="868">
        <v>104</v>
      </c>
      <c r="O24" s="81">
        <v>0</v>
      </c>
      <c r="P24" s="997"/>
      <c r="Q24" s="81"/>
      <c r="R24" s="81">
        <v>186</v>
      </c>
      <c r="S24" s="81">
        <v>513</v>
      </c>
      <c r="T24" s="81">
        <v>405</v>
      </c>
      <c r="U24" s="81">
        <f t="shared" si="0"/>
        <v>11390</v>
      </c>
      <c r="V24" s="207">
        <v>1</v>
      </c>
      <c r="W24" s="297">
        <v>18</v>
      </c>
    </row>
    <row r="25" spans="1:23" ht="21.95" customHeight="1">
      <c r="A25" s="207">
        <v>1</v>
      </c>
      <c r="B25" s="297">
        <v>19</v>
      </c>
      <c r="C25" s="393"/>
      <c r="D25" s="390"/>
      <c r="E25" s="406" t="s">
        <v>790</v>
      </c>
      <c r="F25" s="1808" t="s">
        <v>638</v>
      </c>
      <c r="G25" s="1809"/>
      <c r="H25" s="81"/>
      <c r="I25" s="81">
        <v>3270</v>
      </c>
      <c r="J25" s="81">
        <v>1952</v>
      </c>
      <c r="K25" s="81">
        <v>7238</v>
      </c>
      <c r="L25" s="81">
        <v>406</v>
      </c>
      <c r="M25" s="81">
        <v>699</v>
      </c>
      <c r="N25" s="868">
        <v>587</v>
      </c>
      <c r="O25" s="81">
        <v>0</v>
      </c>
      <c r="P25" s="997"/>
      <c r="Q25" s="81"/>
      <c r="R25" s="81">
        <v>302</v>
      </c>
      <c r="S25" s="81">
        <v>1298</v>
      </c>
      <c r="T25" s="81">
        <v>2754</v>
      </c>
      <c r="U25" s="81">
        <f t="shared" si="0"/>
        <v>18506</v>
      </c>
      <c r="V25" s="207">
        <v>1</v>
      </c>
      <c r="W25" s="297">
        <v>19</v>
      </c>
    </row>
    <row r="26" spans="1:23" ht="21.95" customHeight="1">
      <c r="A26" s="207">
        <v>1</v>
      </c>
      <c r="B26" s="297">
        <v>20</v>
      </c>
      <c r="C26" s="392"/>
      <c r="D26" s="390"/>
      <c r="E26" s="406" t="s">
        <v>809</v>
      </c>
      <c r="F26" s="1808" t="s">
        <v>820</v>
      </c>
      <c r="G26" s="1809"/>
      <c r="H26" s="81"/>
      <c r="I26" s="81">
        <v>4459</v>
      </c>
      <c r="J26" s="81">
        <v>1962</v>
      </c>
      <c r="K26" s="81">
        <v>7428</v>
      </c>
      <c r="L26" s="81">
        <v>145</v>
      </c>
      <c r="M26" s="81">
        <v>425</v>
      </c>
      <c r="N26" s="868">
        <v>287</v>
      </c>
      <c r="O26" s="81">
        <v>0</v>
      </c>
      <c r="P26" s="997"/>
      <c r="Q26" s="81"/>
      <c r="R26" s="81">
        <v>0</v>
      </c>
      <c r="S26" s="81">
        <v>40182</v>
      </c>
      <c r="T26" s="81">
        <v>2273</v>
      </c>
      <c r="U26" s="81">
        <f t="shared" si="0"/>
        <v>57161</v>
      </c>
      <c r="V26" s="207">
        <v>1</v>
      </c>
      <c r="W26" s="297">
        <v>20</v>
      </c>
    </row>
    <row r="27" spans="1:23" ht="21.95" customHeight="1">
      <c r="A27" s="207">
        <v>1</v>
      </c>
      <c r="B27" s="297">
        <v>21</v>
      </c>
      <c r="C27" s="392"/>
      <c r="D27" s="402"/>
      <c r="E27" s="405" t="s">
        <v>112</v>
      </c>
      <c r="F27" s="1810" t="s">
        <v>246</v>
      </c>
      <c r="G27" s="1811"/>
      <c r="H27" s="81"/>
      <c r="I27" s="81">
        <v>4797</v>
      </c>
      <c r="J27" s="81">
        <v>8952</v>
      </c>
      <c r="K27" s="81">
        <v>39927</v>
      </c>
      <c r="L27" s="81">
        <v>964</v>
      </c>
      <c r="M27" s="81">
        <v>6013</v>
      </c>
      <c r="N27" s="868">
        <v>110</v>
      </c>
      <c r="O27" s="81">
        <v>0</v>
      </c>
      <c r="P27" s="997"/>
      <c r="Q27" s="81"/>
      <c r="R27" s="81">
        <v>119</v>
      </c>
      <c r="S27" s="81">
        <v>3366</v>
      </c>
      <c r="T27" s="81">
        <v>2674</v>
      </c>
      <c r="U27" s="81">
        <f t="shared" si="0"/>
        <v>66922</v>
      </c>
      <c r="V27" s="207">
        <v>1</v>
      </c>
      <c r="W27" s="297">
        <v>21</v>
      </c>
    </row>
    <row r="28" spans="1:23" ht="21.95" customHeight="1">
      <c r="A28" s="207">
        <v>1</v>
      </c>
      <c r="B28" s="297">
        <v>22</v>
      </c>
      <c r="C28" s="392"/>
      <c r="D28" s="400" t="s">
        <v>368</v>
      </c>
      <c r="E28" s="1807" t="s">
        <v>257</v>
      </c>
      <c r="F28" s="1807"/>
      <c r="G28" s="1521"/>
      <c r="H28" s="81"/>
      <c r="I28" s="81">
        <v>1000</v>
      </c>
      <c r="J28" s="81">
        <v>244</v>
      </c>
      <c r="K28" s="81">
        <v>525758</v>
      </c>
      <c r="L28" s="81">
        <v>38568</v>
      </c>
      <c r="M28" s="81">
        <v>76684</v>
      </c>
      <c r="N28" s="868">
        <v>95</v>
      </c>
      <c r="O28" s="81">
        <v>131513</v>
      </c>
      <c r="P28" s="997"/>
      <c r="Q28" s="81"/>
      <c r="R28" s="81">
        <v>23863</v>
      </c>
      <c r="S28" s="81">
        <v>134780</v>
      </c>
      <c r="T28" s="81">
        <v>74704</v>
      </c>
      <c r="U28" s="81">
        <f t="shared" si="0"/>
        <v>1007209</v>
      </c>
      <c r="V28" s="207">
        <v>1</v>
      </c>
      <c r="W28" s="297">
        <v>22</v>
      </c>
    </row>
    <row r="29" spans="1:23" ht="21.95" customHeight="1">
      <c r="A29" s="207">
        <v>1</v>
      </c>
      <c r="B29" s="297">
        <v>23</v>
      </c>
      <c r="C29" s="392"/>
      <c r="D29" s="401"/>
      <c r="E29" s="404" t="s">
        <v>97</v>
      </c>
      <c r="F29" s="1808" t="s">
        <v>635</v>
      </c>
      <c r="G29" s="1809"/>
      <c r="H29" s="81"/>
      <c r="I29" s="81">
        <v>0</v>
      </c>
      <c r="J29" s="81">
        <v>0</v>
      </c>
      <c r="K29" s="81">
        <v>0</v>
      </c>
      <c r="L29" s="81">
        <v>0</v>
      </c>
      <c r="M29" s="81">
        <v>0</v>
      </c>
      <c r="N29" s="868">
        <v>0</v>
      </c>
      <c r="O29" s="81">
        <v>0</v>
      </c>
      <c r="P29" s="997"/>
      <c r="Q29" s="81"/>
      <c r="R29" s="81">
        <v>0</v>
      </c>
      <c r="S29" s="81">
        <v>0</v>
      </c>
      <c r="T29" s="81">
        <v>0</v>
      </c>
      <c r="U29" s="81">
        <f t="shared" si="0"/>
        <v>0</v>
      </c>
      <c r="V29" s="207">
        <v>1</v>
      </c>
      <c r="W29" s="297">
        <v>23</v>
      </c>
    </row>
    <row r="30" spans="1:23" ht="21.95" customHeight="1">
      <c r="A30" s="207">
        <v>1</v>
      </c>
      <c r="B30" s="297">
        <v>24</v>
      </c>
      <c r="C30" s="394"/>
      <c r="D30" s="403"/>
      <c r="E30" s="405" t="s">
        <v>103</v>
      </c>
      <c r="F30" s="1810" t="s">
        <v>404</v>
      </c>
      <c r="G30" s="1811"/>
      <c r="H30" s="81"/>
      <c r="I30" s="81">
        <v>1000</v>
      </c>
      <c r="J30" s="81">
        <v>244</v>
      </c>
      <c r="K30" s="81">
        <v>525758</v>
      </c>
      <c r="L30" s="81">
        <v>38568</v>
      </c>
      <c r="M30" s="81">
        <v>76684</v>
      </c>
      <c r="N30" s="868">
        <v>95</v>
      </c>
      <c r="O30" s="81">
        <v>131513</v>
      </c>
      <c r="P30" s="997"/>
      <c r="Q30" s="81"/>
      <c r="R30" s="81">
        <v>23863</v>
      </c>
      <c r="S30" s="81">
        <v>134780</v>
      </c>
      <c r="T30" s="81">
        <v>74704</v>
      </c>
      <c r="U30" s="81">
        <f t="shared" si="0"/>
        <v>1007209</v>
      </c>
      <c r="V30" s="207">
        <v>1</v>
      </c>
      <c r="W30" s="297">
        <v>24</v>
      </c>
    </row>
    <row r="31" spans="1:23" ht="21.95" customHeight="1">
      <c r="A31" s="207">
        <v>1</v>
      </c>
      <c r="B31" s="297">
        <v>25</v>
      </c>
      <c r="C31" s="391" t="s">
        <v>147</v>
      </c>
      <c r="D31" s="389" t="s">
        <v>138</v>
      </c>
      <c r="E31" s="1807" t="s">
        <v>769</v>
      </c>
      <c r="F31" s="1807"/>
      <c r="G31" s="1521"/>
      <c r="H31" s="81"/>
      <c r="I31" s="81">
        <v>11700414</v>
      </c>
      <c r="J31" s="81">
        <v>6609863</v>
      </c>
      <c r="K31" s="81">
        <v>18310195</v>
      </c>
      <c r="L31" s="81">
        <v>3977264</v>
      </c>
      <c r="M31" s="81">
        <v>6081824</v>
      </c>
      <c r="N31" s="868">
        <v>2614394</v>
      </c>
      <c r="O31" s="81">
        <v>8694582</v>
      </c>
      <c r="P31" s="997"/>
      <c r="Q31" s="81"/>
      <c r="R31" s="81">
        <v>3214599</v>
      </c>
      <c r="S31" s="81">
        <v>9015081</v>
      </c>
      <c r="T31" s="81">
        <v>5110136</v>
      </c>
      <c r="U31" s="81">
        <f t="shared" si="0"/>
        <v>75328352</v>
      </c>
      <c r="V31" s="207">
        <v>1</v>
      </c>
      <c r="W31" s="297">
        <v>25</v>
      </c>
    </row>
    <row r="32" spans="1:23" ht="21.95" customHeight="1">
      <c r="A32" s="207">
        <v>1</v>
      </c>
      <c r="B32" s="297">
        <v>26</v>
      </c>
      <c r="C32" s="392"/>
      <c r="D32" s="390"/>
      <c r="E32" s="404" t="s">
        <v>97</v>
      </c>
      <c r="F32" s="1808" t="s">
        <v>131</v>
      </c>
      <c r="G32" s="1809"/>
      <c r="H32" s="81"/>
      <c r="I32" s="81">
        <v>7606230</v>
      </c>
      <c r="J32" s="81">
        <v>4101281</v>
      </c>
      <c r="K32" s="81">
        <v>12304063</v>
      </c>
      <c r="L32" s="81">
        <v>2893814</v>
      </c>
      <c r="M32" s="81">
        <v>2378257</v>
      </c>
      <c r="N32" s="868">
        <v>2294628</v>
      </c>
      <c r="O32" s="81">
        <v>7775869</v>
      </c>
      <c r="P32" s="997"/>
      <c r="Q32" s="81"/>
      <c r="R32" s="81">
        <v>2508846</v>
      </c>
      <c r="S32" s="81">
        <v>6704566</v>
      </c>
      <c r="T32" s="81">
        <v>3649352</v>
      </c>
      <c r="U32" s="81">
        <f t="shared" si="0"/>
        <v>52216906</v>
      </c>
      <c r="V32" s="207">
        <v>1</v>
      </c>
      <c r="W32" s="297">
        <v>26</v>
      </c>
    </row>
    <row r="33" spans="1:23" ht="21.95" customHeight="1">
      <c r="A33" s="207">
        <v>1</v>
      </c>
      <c r="B33" s="297">
        <v>27</v>
      </c>
      <c r="C33" s="1841" t="s">
        <v>637</v>
      </c>
      <c r="D33" s="390"/>
      <c r="E33" s="404" t="s">
        <v>103</v>
      </c>
      <c r="F33" s="1808" t="s">
        <v>557</v>
      </c>
      <c r="G33" s="1809"/>
      <c r="H33" s="81"/>
      <c r="I33" s="81">
        <v>3845967</v>
      </c>
      <c r="J33" s="81">
        <v>2359265</v>
      </c>
      <c r="K33" s="81">
        <v>5678973</v>
      </c>
      <c r="L33" s="81">
        <v>982813</v>
      </c>
      <c r="M33" s="81">
        <v>1265968</v>
      </c>
      <c r="N33" s="868">
        <v>197069</v>
      </c>
      <c r="O33" s="81">
        <v>476179</v>
      </c>
      <c r="P33" s="997"/>
      <c r="Q33" s="81"/>
      <c r="R33" s="81">
        <v>585160</v>
      </c>
      <c r="S33" s="81">
        <v>1994910</v>
      </c>
      <c r="T33" s="81">
        <v>1361120</v>
      </c>
      <c r="U33" s="81">
        <f t="shared" si="0"/>
        <v>18747424</v>
      </c>
      <c r="V33" s="207">
        <v>1</v>
      </c>
      <c r="W33" s="297">
        <v>27</v>
      </c>
    </row>
    <row r="34" spans="1:23" ht="21.95" customHeight="1">
      <c r="A34" s="207">
        <v>1</v>
      </c>
      <c r="B34" s="297">
        <v>28</v>
      </c>
      <c r="C34" s="1842"/>
      <c r="D34" s="390"/>
      <c r="E34" s="404" t="s">
        <v>112</v>
      </c>
      <c r="F34" s="1810" t="s">
        <v>482</v>
      </c>
      <c r="G34" s="1811"/>
      <c r="H34" s="81"/>
      <c r="I34" s="81">
        <v>0</v>
      </c>
      <c r="J34" s="81">
        <v>0</v>
      </c>
      <c r="K34" s="81">
        <v>0</v>
      </c>
      <c r="L34" s="81">
        <v>0</v>
      </c>
      <c r="M34" s="81">
        <v>0</v>
      </c>
      <c r="N34" s="868">
        <v>0</v>
      </c>
      <c r="O34" s="81">
        <v>0</v>
      </c>
      <c r="P34" s="997"/>
      <c r="Q34" s="81"/>
      <c r="R34" s="81">
        <v>0</v>
      </c>
      <c r="S34" s="81">
        <v>0</v>
      </c>
      <c r="T34" s="81">
        <v>0</v>
      </c>
      <c r="U34" s="81">
        <f t="shared" si="0"/>
        <v>0</v>
      </c>
      <c r="V34" s="207">
        <v>1</v>
      </c>
      <c r="W34" s="297">
        <v>28</v>
      </c>
    </row>
    <row r="35" spans="1:23" ht="21.95" customHeight="1">
      <c r="A35" s="207">
        <v>1</v>
      </c>
      <c r="B35" s="297">
        <v>29</v>
      </c>
      <c r="C35" s="1842"/>
      <c r="D35" s="402"/>
      <c r="E35" s="405" t="s">
        <v>115</v>
      </c>
      <c r="F35" s="1810" t="s">
        <v>72</v>
      </c>
      <c r="G35" s="1811"/>
      <c r="H35" s="81"/>
      <c r="I35" s="81">
        <v>248217</v>
      </c>
      <c r="J35" s="81">
        <v>149317</v>
      </c>
      <c r="K35" s="81">
        <v>327159</v>
      </c>
      <c r="L35" s="81">
        <v>100637</v>
      </c>
      <c r="M35" s="81">
        <v>2437599</v>
      </c>
      <c r="N35" s="868">
        <v>122697</v>
      </c>
      <c r="O35" s="81">
        <v>442534</v>
      </c>
      <c r="P35" s="997"/>
      <c r="Q35" s="81"/>
      <c r="R35" s="81">
        <v>120593</v>
      </c>
      <c r="S35" s="81">
        <v>315605</v>
      </c>
      <c r="T35" s="81">
        <v>99664</v>
      </c>
      <c r="U35" s="81">
        <f t="shared" si="0"/>
        <v>4364022</v>
      </c>
      <c r="V35" s="207">
        <v>1</v>
      </c>
      <c r="W35" s="297">
        <v>29</v>
      </c>
    </row>
    <row r="36" spans="1:23" ht="21.95" customHeight="1">
      <c r="A36" s="207">
        <v>1</v>
      </c>
      <c r="B36" s="297">
        <v>30</v>
      </c>
      <c r="C36" s="1842"/>
      <c r="D36" s="389" t="s">
        <v>62</v>
      </c>
      <c r="E36" s="1807" t="s">
        <v>331</v>
      </c>
      <c r="F36" s="1807"/>
      <c r="G36" s="1521"/>
      <c r="H36" s="81"/>
      <c r="I36" s="81">
        <v>7430985</v>
      </c>
      <c r="J36" s="81">
        <v>4659229</v>
      </c>
      <c r="K36" s="81">
        <v>9675838</v>
      </c>
      <c r="L36" s="81">
        <v>3268630</v>
      </c>
      <c r="M36" s="81">
        <v>4554022</v>
      </c>
      <c r="N36" s="868">
        <v>1827031</v>
      </c>
      <c r="O36" s="81">
        <v>4306593</v>
      </c>
      <c r="P36" s="997"/>
      <c r="Q36" s="81"/>
      <c r="R36" s="81">
        <v>1726221</v>
      </c>
      <c r="S36" s="81">
        <v>2521371</v>
      </c>
      <c r="T36" s="81">
        <v>3116138</v>
      </c>
      <c r="U36" s="81">
        <f t="shared" si="0"/>
        <v>43086058</v>
      </c>
      <c r="V36" s="207">
        <v>1</v>
      </c>
      <c r="W36" s="297">
        <v>30</v>
      </c>
    </row>
    <row r="37" spans="1:23" ht="21.95" customHeight="1">
      <c r="A37" s="207">
        <v>1</v>
      </c>
      <c r="B37" s="297">
        <v>31</v>
      </c>
      <c r="C37" s="1842"/>
      <c r="D37" s="390"/>
      <c r="E37" s="407" t="s">
        <v>97</v>
      </c>
      <c r="F37" s="1808" t="s">
        <v>826</v>
      </c>
      <c r="G37" s="1809"/>
      <c r="H37" s="81"/>
      <c r="I37" s="81">
        <v>4496002</v>
      </c>
      <c r="J37" s="81">
        <v>2762717</v>
      </c>
      <c r="K37" s="81">
        <v>5703284</v>
      </c>
      <c r="L37" s="81">
        <v>2333931</v>
      </c>
      <c r="M37" s="81">
        <v>1389823</v>
      </c>
      <c r="N37" s="868">
        <v>1602006</v>
      </c>
      <c r="O37" s="81">
        <v>3553371</v>
      </c>
      <c r="P37" s="997"/>
      <c r="Q37" s="81"/>
      <c r="R37" s="81">
        <v>1078245</v>
      </c>
      <c r="S37" s="81">
        <v>826144</v>
      </c>
      <c r="T37" s="81">
        <v>1999107</v>
      </c>
      <c r="U37" s="81">
        <f t="shared" si="0"/>
        <v>25744630</v>
      </c>
      <c r="V37" s="207">
        <v>1</v>
      </c>
      <c r="W37" s="297">
        <v>31</v>
      </c>
    </row>
    <row r="38" spans="1:23" ht="21.95" customHeight="1">
      <c r="A38" s="207">
        <v>1</v>
      </c>
      <c r="B38" s="297">
        <v>32</v>
      </c>
      <c r="C38" s="1842"/>
      <c r="D38" s="390"/>
      <c r="E38" s="407" t="s">
        <v>103</v>
      </c>
      <c r="F38" s="1808" t="s">
        <v>1251</v>
      </c>
      <c r="G38" s="1809"/>
      <c r="H38" s="81"/>
      <c r="I38" s="81">
        <v>2799191</v>
      </c>
      <c r="J38" s="81">
        <v>1762415</v>
      </c>
      <c r="K38" s="81">
        <v>3666542</v>
      </c>
      <c r="L38" s="81">
        <v>845480</v>
      </c>
      <c r="M38" s="81">
        <v>1088096</v>
      </c>
      <c r="N38" s="868">
        <v>148571</v>
      </c>
      <c r="O38" s="81">
        <v>447500</v>
      </c>
      <c r="P38" s="997"/>
      <c r="Q38" s="81"/>
      <c r="R38" s="81">
        <v>551203</v>
      </c>
      <c r="S38" s="81">
        <v>1547040</v>
      </c>
      <c r="T38" s="81">
        <v>1024534</v>
      </c>
      <c r="U38" s="81">
        <f t="shared" si="0"/>
        <v>13880572</v>
      </c>
      <c r="V38" s="207">
        <v>1</v>
      </c>
      <c r="W38" s="297">
        <v>32</v>
      </c>
    </row>
    <row r="39" spans="1:23" ht="21.95" customHeight="1">
      <c r="A39" s="207">
        <v>1</v>
      </c>
      <c r="B39" s="297">
        <v>33</v>
      </c>
      <c r="C39" s="1842"/>
      <c r="D39" s="390"/>
      <c r="E39" s="407" t="s">
        <v>112</v>
      </c>
      <c r="F39" s="1808" t="s">
        <v>996</v>
      </c>
      <c r="G39" s="1809"/>
      <c r="H39" s="81"/>
      <c r="I39" s="81">
        <v>0</v>
      </c>
      <c r="J39" s="81">
        <v>0</v>
      </c>
      <c r="K39" s="81">
        <v>0</v>
      </c>
      <c r="L39" s="81">
        <v>0</v>
      </c>
      <c r="M39" s="81">
        <v>0</v>
      </c>
      <c r="N39" s="868">
        <v>0</v>
      </c>
      <c r="O39" s="81">
        <v>0</v>
      </c>
      <c r="P39" s="997"/>
      <c r="Q39" s="81"/>
      <c r="R39" s="81">
        <v>0</v>
      </c>
      <c r="S39" s="81">
        <v>0</v>
      </c>
      <c r="T39" s="81">
        <v>0</v>
      </c>
      <c r="U39" s="81">
        <f t="shared" si="0"/>
        <v>0</v>
      </c>
      <c r="V39" s="207">
        <v>1</v>
      </c>
      <c r="W39" s="297">
        <v>33</v>
      </c>
    </row>
    <row r="40" spans="1:23" ht="21.95" customHeight="1">
      <c r="A40" s="207">
        <v>1</v>
      </c>
      <c r="B40" s="297">
        <v>34</v>
      </c>
      <c r="C40" s="1842"/>
      <c r="D40" s="390"/>
      <c r="E40" s="407" t="s">
        <v>115</v>
      </c>
      <c r="F40" s="1808" t="s">
        <v>1299</v>
      </c>
      <c r="G40" s="1809"/>
      <c r="H40" s="81"/>
      <c r="I40" s="81">
        <v>135792</v>
      </c>
      <c r="J40" s="81">
        <v>134097</v>
      </c>
      <c r="K40" s="81">
        <v>306012</v>
      </c>
      <c r="L40" s="81">
        <v>89219</v>
      </c>
      <c r="M40" s="81">
        <v>2076103</v>
      </c>
      <c r="N40" s="868">
        <v>76454</v>
      </c>
      <c r="O40" s="81">
        <v>305722</v>
      </c>
      <c r="P40" s="997"/>
      <c r="Q40" s="81"/>
      <c r="R40" s="81">
        <v>96773</v>
      </c>
      <c r="S40" s="81">
        <v>148187</v>
      </c>
      <c r="T40" s="81">
        <v>92497</v>
      </c>
      <c r="U40" s="81">
        <f t="shared" si="0"/>
        <v>3460856</v>
      </c>
      <c r="V40" s="207">
        <v>1</v>
      </c>
      <c r="W40" s="297">
        <v>34</v>
      </c>
    </row>
    <row r="41" spans="1:23" ht="21.95" customHeight="1">
      <c r="A41" s="207">
        <v>1</v>
      </c>
      <c r="B41" s="297">
        <v>35</v>
      </c>
      <c r="C41" s="395"/>
      <c r="D41" s="1814" t="s">
        <v>1301</v>
      </c>
      <c r="E41" s="1810"/>
      <c r="F41" s="1810"/>
      <c r="G41" s="1811"/>
      <c r="H41" s="81"/>
      <c r="I41" s="81">
        <v>4269429</v>
      </c>
      <c r="J41" s="81">
        <v>1950634</v>
      </c>
      <c r="K41" s="81">
        <v>8634357</v>
      </c>
      <c r="L41" s="81">
        <v>708634</v>
      </c>
      <c r="M41" s="81">
        <v>1527802</v>
      </c>
      <c r="N41" s="868">
        <v>787363</v>
      </c>
      <c r="O41" s="81">
        <v>4387989</v>
      </c>
      <c r="P41" s="997"/>
      <c r="Q41" s="81"/>
      <c r="R41" s="81">
        <v>1488378</v>
      </c>
      <c r="S41" s="81">
        <v>6493710</v>
      </c>
      <c r="T41" s="81">
        <v>1993998</v>
      </c>
      <c r="U41" s="81">
        <f t="shared" si="0"/>
        <v>32242294</v>
      </c>
      <c r="V41" s="207">
        <v>1</v>
      </c>
      <c r="W41" s="297">
        <v>35</v>
      </c>
    </row>
    <row r="42" spans="1:23" ht="21.95" customHeight="1">
      <c r="A42" s="207">
        <v>1</v>
      </c>
      <c r="B42" s="297">
        <v>36</v>
      </c>
      <c r="C42" s="389" t="s">
        <v>261</v>
      </c>
      <c r="D42" s="400"/>
      <c r="E42" s="408" t="s">
        <v>184</v>
      </c>
      <c r="F42" s="1807" t="s">
        <v>830</v>
      </c>
      <c r="G42" s="1818"/>
      <c r="H42" s="81"/>
      <c r="I42" s="81">
        <v>0</v>
      </c>
      <c r="J42" s="81">
        <v>0</v>
      </c>
      <c r="K42" s="81">
        <v>0</v>
      </c>
      <c r="L42" s="81">
        <v>0</v>
      </c>
      <c r="M42" s="81">
        <v>0</v>
      </c>
      <c r="N42" s="868">
        <v>0</v>
      </c>
      <c r="O42" s="81">
        <v>0</v>
      </c>
      <c r="P42" s="997"/>
      <c r="Q42" s="81"/>
      <c r="R42" s="81">
        <v>0</v>
      </c>
      <c r="S42" s="81">
        <v>0</v>
      </c>
      <c r="T42" s="81">
        <v>0</v>
      </c>
      <c r="U42" s="81">
        <f t="shared" si="0"/>
        <v>0</v>
      </c>
      <c r="V42" s="207">
        <v>1</v>
      </c>
      <c r="W42" s="297">
        <v>36</v>
      </c>
    </row>
    <row r="43" spans="1:23" ht="21.95" customHeight="1">
      <c r="A43" s="207">
        <v>1</v>
      </c>
      <c r="B43" s="297">
        <v>37</v>
      </c>
      <c r="C43" s="1819" t="s">
        <v>81</v>
      </c>
      <c r="D43" s="1820"/>
      <c r="E43" s="404" t="s">
        <v>147</v>
      </c>
      <c r="F43" s="1808" t="s">
        <v>832</v>
      </c>
      <c r="G43" s="1809"/>
      <c r="H43" s="81"/>
      <c r="I43" s="81">
        <v>0</v>
      </c>
      <c r="J43" s="81">
        <v>0</v>
      </c>
      <c r="K43" s="81">
        <v>0</v>
      </c>
      <c r="L43" s="81">
        <v>0</v>
      </c>
      <c r="M43" s="81">
        <v>0</v>
      </c>
      <c r="N43" s="868">
        <v>0</v>
      </c>
      <c r="O43" s="81">
        <v>0</v>
      </c>
      <c r="P43" s="997"/>
      <c r="Q43" s="81"/>
      <c r="R43" s="81">
        <v>0</v>
      </c>
      <c r="S43" s="81">
        <v>0</v>
      </c>
      <c r="T43" s="81">
        <v>0</v>
      </c>
      <c r="U43" s="81">
        <f t="shared" si="0"/>
        <v>0</v>
      </c>
      <c r="V43" s="207">
        <v>1</v>
      </c>
      <c r="W43" s="297">
        <v>37</v>
      </c>
    </row>
    <row r="44" spans="1:23" ht="21.95" customHeight="1">
      <c r="A44" s="207">
        <v>1</v>
      </c>
      <c r="B44" s="297">
        <v>38</v>
      </c>
      <c r="C44" s="1821" t="s">
        <v>12</v>
      </c>
      <c r="D44" s="1822"/>
      <c r="E44" s="405" t="s">
        <v>261</v>
      </c>
      <c r="F44" s="1810" t="s">
        <v>834</v>
      </c>
      <c r="G44" s="1811"/>
      <c r="H44" s="81"/>
      <c r="I44" s="81">
        <v>0</v>
      </c>
      <c r="J44" s="81">
        <v>0</v>
      </c>
      <c r="K44" s="81">
        <v>0</v>
      </c>
      <c r="L44" s="81">
        <v>0</v>
      </c>
      <c r="M44" s="81">
        <v>0</v>
      </c>
      <c r="N44" s="868">
        <v>0</v>
      </c>
      <c r="O44" s="81">
        <v>0</v>
      </c>
      <c r="P44" s="997"/>
      <c r="Q44" s="81"/>
      <c r="R44" s="81">
        <v>0</v>
      </c>
      <c r="S44" s="81">
        <v>0</v>
      </c>
      <c r="T44" s="81">
        <v>0</v>
      </c>
      <c r="U44" s="81">
        <f t="shared" si="0"/>
        <v>0</v>
      </c>
      <c r="V44" s="207">
        <v>1</v>
      </c>
      <c r="W44" s="297">
        <v>38</v>
      </c>
    </row>
    <row r="45" spans="1:23" ht="21.95" customHeight="1">
      <c r="A45" s="207">
        <v>1</v>
      </c>
      <c r="B45" s="297">
        <v>40</v>
      </c>
      <c r="C45" s="389" t="s">
        <v>277</v>
      </c>
      <c r="D45" s="1366" t="s">
        <v>651</v>
      </c>
      <c r="E45" s="1366"/>
      <c r="F45" s="1366"/>
      <c r="G45" s="1367"/>
      <c r="H45" s="81"/>
      <c r="I45" s="81">
        <v>745525</v>
      </c>
      <c r="J45" s="81">
        <v>316745</v>
      </c>
      <c r="K45" s="81">
        <v>1749827</v>
      </c>
      <c r="L45" s="81">
        <v>161292</v>
      </c>
      <c r="M45" s="81">
        <v>372173</v>
      </c>
      <c r="N45" s="868">
        <v>99424</v>
      </c>
      <c r="O45" s="81"/>
      <c r="P45" s="997"/>
      <c r="Q45" s="81"/>
      <c r="R45" s="81">
        <v>85570</v>
      </c>
      <c r="S45" s="81">
        <v>533850</v>
      </c>
      <c r="T45" s="81">
        <v>263607</v>
      </c>
      <c r="U45" s="81">
        <f t="shared" si="0"/>
        <v>4328013</v>
      </c>
      <c r="V45" s="207">
        <v>1</v>
      </c>
      <c r="W45" s="297">
        <v>40</v>
      </c>
    </row>
    <row r="46" spans="1:23" ht="21.95" customHeight="1">
      <c r="A46" s="207">
        <v>1</v>
      </c>
      <c r="B46" s="297">
        <v>41</v>
      </c>
      <c r="C46" s="1825" t="s">
        <v>650</v>
      </c>
      <c r="D46" s="1826"/>
      <c r="E46" s="1843" t="s">
        <v>1068</v>
      </c>
      <c r="F46" s="1845"/>
      <c r="G46" s="1846"/>
      <c r="H46" s="81"/>
      <c r="I46" s="81">
        <v>625439</v>
      </c>
      <c r="J46" s="81">
        <v>260690</v>
      </c>
      <c r="K46" s="81">
        <v>1403748</v>
      </c>
      <c r="L46" s="81">
        <v>146309</v>
      </c>
      <c r="M46" s="81">
        <v>333345</v>
      </c>
      <c r="N46" s="868">
        <v>86503</v>
      </c>
      <c r="O46" s="81"/>
      <c r="P46" s="997"/>
      <c r="Q46" s="81"/>
      <c r="R46" s="81">
        <v>78008</v>
      </c>
      <c r="S46" s="81">
        <v>445149</v>
      </c>
      <c r="T46" s="81">
        <v>215928</v>
      </c>
      <c r="U46" s="81">
        <f t="shared" si="0"/>
        <v>3595119</v>
      </c>
      <c r="V46" s="207">
        <v>1</v>
      </c>
      <c r="W46" s="297">
        <v>41</v>
      </c>
    </row>
    <row r="47" spans="1:23" ht="21.95" customHeight="1">
      <c r="A47" s="207">
        <v>1</v>
      </c>
      <c r="B47" s="297">
        <v>42</v>
      </c>
      <c r="C47" s="1827"/>
      <c r="D47" s="1828"/>
      <c r="E47" s="1831" t="s">
        <v>56</v>
      </c>
      <c r="F47" s="1832"/>
      <c r="G47" s="412" t="s">
        <v>275</v>
      </c>
      <c r="H47" s="81"/>
      <c r="I47" s="81">
        <v>110628</v>
      </c>
      <c r="J47" s="81">
        <v>6549</v>
      </c>
      <c r="K47" s="81">
        <v>75950</v>
      </c>
      <c r="L47" s="81">
        <v>4961</v>
      </c>
      <c r="M47" s="81">
        <v>4778</v>
      </c>
      <c r="N47" s="868">
        <v>6006</v>
      </c>
      <c r="O47" s="81"/>
      <c r="P47" s="997"/>
      <c r="Q47" s="81"/>
      <c r="R47" s="81">
        <v>1120</v>
      </c>
      <c r="S47" s="81">
        <v>21112</v>
      </c>
      <c r="T47" s="81">
        <v>18737</v>
      </c>
      <c r="U47" s="81">
        <f t="shared" si="0"/>
        <v>249841</v>
      </c>
      <c r="V47" s="207">
        <v>1</v>
      </c>
      <c r="W47" s="297">
        <v>42</v>
      </c>
    </row>
    <row r="48" spans="1:23" ht="21.95" customHeight="1">
      <c r="A48" s="207">
        <v>1</v>
      </c>
      <c r="B48" s="297">
        <v>43</v>
      </c>
      <c r="C48" s="1829"/>
      <c r="D48" s="1830"/>
      <c r="E48" s="1833"/>
      <c r="F48" s="1834"/>
      <c r="G48" s="413" t="s">
        <v>1069</v>
      </c>
      <c r="H48" s="81"/>
      <c r="I48" s="81">
        <v>9458</v>
      </c>
      <c r="J48" s="81">
        <v>8386</v>
      </c>
      <c r="K48" s="81">
        <v>72816</v>
      </c>
      <c r="L48" s="81">
        <v>4423</v>
      </c>
      <c r="M48" s="81">
        <v>1114</v>
      </c>
      <c r="N48" s="868">
        <v>6915</v>
      </c>
      <c r="O48" s="81"/>
      <c r="P48" s="997"/>
      <c r="Q48" s="81"/>
      <c r="R48" s="81">
        <v>2299</v>
      </c>
      <c r="S48" s="81">
        <v>16328</v>
      </c>
      <c r="T48" s="81">
        <v>28942</v>
      </c>
      <c r="U48" s="81">
        <f t="shared" si="0"/>
        <v>150681</v>
      </c>
      <c r="V48" s="207">
        <v>1</v>
      </c>
      <c r="W48" s="297">
        <v>43</v>
      </c>
    </row>
    <row r="49" spans="1:23" ht="21.95" customHeight="1">
      <c r="A49" s="207">
        <v>1</v>
      </c>
      <c r="B49" s="297">
        <v>49</v>
      </c>
      <c r="C49" s="1843" t="s">
        <v>1302</v>
      </c>
      <c r="D49" s="1278"/>
      <c r="E49" s="1278"/>
      <c r="F49" s="1278"/>
      <c r="G49" s="1510"/>
      <c r="H49" s="81">
        <v>10241</v>
      </c>
      <c r="I49" s="81">
        <v>29370</v>
      </c>
      <c r="J49" s="81">
        <v>31181</v>
      </c>
      <c r="K49" s="81">
        <v>120537</v>
      </c>
      <c r="L49" s="81">
        <v>220</v>
      </c>
      <c r="M49" s="81">
        <v>34549</v>
      </c>
      <c r="N49" s="868">
        <v>18434</v>
      </c>
      <c r="O49" s="81">
        <v>74215</v>
      </c>
      <c r="P49" s="997"/>
      <c r="Q49" s="81">
        <v>1513</v>
      </c>
      <c r="R49" s="81">
        <v>12991</v>
      </c>
      <c r="S49" s="81">
        <v>9504</v>
      </c>
      <c r="T49" s="81">
        <v>24175</v>
      </c>
      <c r="U49" s="81">
        <f>H49+I49+J49+K49+L49+M49+N49+O49+P49+R49+S49+T49+Q49</f>
        <v>366930</v>
      </c>
      <c r="V49" s="207">
        <v>1</v>
      </c>
      <c r="W49" s="297">
        <v>49</v>
      </c>
    </row>
    <row r="50" spans="1:23" ht="21.95" customHeight="1">
      <c r="A50" s="207">
        <v>1</v>
      </c>
      <c r="B50" s="297">
        <v>50</v>
      </c>
      <c r="C50" s="398" t="s">
        <v>295</v>
      </c>
      <c r="D50" s="1815" t="s">
        <v>1358</v>
      </c>
      <c r="E50" s="1209"/>
      <c r="F50" s="1209"/>
      <c r="G50" s="1522"/>
      <c r="H50" s="81">
        <v>10241</v>
      </c>
      <c r="I50" s="81">
        <v>29370</v>
      </c>
      <c r="J50" s="81">
        <v>31181</v>
      </c>
      <c r="K50" s="81">
        <v>120049</v>
      </c>
      <c r="L50" s="81">
        <v>220</v>
      </c>
      <c r="M50" s="81">
        <v>34549</v>
      </c>
      <c r="N50" s="868">
        <v>18434</v>
      </c>
      <c r="O50" s="81">
        <v>74215</v>
      </c>
      <c r="P50" s="997"/>
      <c r="Q50" s="81">
        <v>1513</v>
      </c>
      <c r="R50" s="81">
        <v>12991</v>
      </c>
      <c r="S50" s="81">
        <v>9491</v>
      </c>
      <c r="T50" s="81">
        <v>24175</v>
      </c>
      <c r="U50" s="81">
        <f>H50+I50+J50+K50+L50+M50+N50+O50+P50+R50+S50+T50+Q50</f>
        <v>366429</v>
      </c>
      <c r="V50" s="207">
        <v>1</v>
      </c>
      <c r="W50" s="297">
        <v>50</v>
      </c>
    </row>
    <row r="51" spans="1:23" ht="21.95" customHeight="1">
      <c r="A51" s="207">
        <v>1</v>
      </c>
      <c r="B51" s="297">
        <v>51</v>
      </c>
      <c r="C51" s="396" t="s">
        <v>202</v>
      </c>
      <c r="D51" s="1816" t="s">
        <v>298</v>
      </c>
      <c r="E51" s="1211"/>
      <c r="F51" s="1211"/>
      <c r="G51" s="1817"/>
      <c r="H51" s="81"/>
      <c r="I51" s="81">
        <v>0</v>
      </c>
      <c r="J51" s="81">
        <v>0</v>
      </c>
      <c r="K51" s="81">
        <v>488</v>
      </c>
      <c r="L51" s="81">
        <v>0</v>
      </c>
      <c r="M51" s="81">
        <v>0</v>
      </c>
      <c r="N51" s="868">
        <v>0</v>
      </c>
      <c r="O51" s="81">
        <v>0</v>
      </c>
      <c r="P51" s="997"/>
      <c r="Q51" s="81">
        <v>0</v>
      </c>
      <c r="R51" s="81">
        <v>0</v>
      </c>
      <c r="S51" s="81">
        <v>13</v>
      </c>
      <c r="T51" s="81">
        <v>0</v>
      </c>
      <c r="U51" s="81">
        <f>H51+I51+J51+K51+L51+M51+N51+O51+P51+R51+S51+T51+Q51</f>
        <v>501</v>
      </c>
      <c r="V51" s="207">
        <v>1</v>
      </c>
      <c r="W51" s="297">
        <v>51</v>
      </c>
    </row>
    <row r="52" spans="1:23" ht="21.95" customHeight="1">
      <c r="A52" s="207">
        <v>1</v>
      </c>
      <c r="B52" s="297">
        <v>52</v>
      </c>
      <c r="C52" s="1843" t="s">
        <v>1220</v>
      </c>
      <c r="D52" s="1278"/>
      <c r="E52" s="1278"/>
      <c r="F52" s="1278"/>
      <c r="G52" s="1510"/>
      <c r="H52" s="81"/>
      <c r="I52" s="81">
        <v>7980</v>
      </c>
      <c r="J52" s="81">
        <v>4548</v>
      </c>
      <c r="K52" s="81">
        <v>23597</v>
      </c>
      <c r="L52" s="81">
        <v>715</v>
      </c>
      <c r="M52" s="81">
        <v>1326</v>
      </c>
      <c r="N52" s="868">
        <v>978</v>
      </c>
      <c r="O52" s="81">
        <v>0</v>
      </c>
      <c r="P52" s="997"/>
      <c r="Q52" s="81">
        <v>0</v>
      </c>
      <c r="R52" s="81">
        <v>488</v>
      </c>
      <c r="S52" s="81">
        <v>41993</v>
      </c>
      <c r="T52" s="81">
        <v>5432</v>
      </c>
      <c r="U52" s="81">
        <f t="shared" ref="U52:U58" si="1">SUM(H52:T52)</f>
        <v>87057</v>
      </c>
      <c r="V52" s="207">
        <v>1</v>
      </c>
      <c r="W52" s="297">
        <v>52</v>
      </c>
    </row>
    <row r="53" spans="1:23" ht="21.95" customHeight="1">
      <c r="A53" s="207">
        <v>1</v>
      </c>
      <c r="B53" s="297">
        <v>53</v>
      </c>
      <c r="C53" s="396"/>
      <c r="D53" s="1835" t="s">
        <v>1116</v>
      </c>
      <c r="E53" s="409" t="s">
        <v>211</v>
      </c>
      <c r="F53" s="1807" t="s">
        <v>576</v>
      </c>
      <c r="G53" s="1844"/>
      <c r="H53" s="81"/>
      <c r="I53" s="81">
        <v>12</v>
      </c>
      <c r="J53" s="81">
        <v>495</v>
      </c>
      <c r="K53" s="81">
        <v>970</v>
      </c>
      <c r="L53" s="81">
        <v>0</v>
      </c>
      <c r="M53" s="81">
        <v>118</v>
      </c>
      <c r="N53" s="868">
        <v>98</v>
      </c>
      <c r="O53" s="81">
        <v>0</v>
      </c>
      <c r="P53" s="997"/>
      <c r="Q53" s="81">
        <v>0</v>
      </c>
      <c r="R53" s="81">
        <v>32</v>
      </c>
      <c r="S53" s="81">
        <v>121</v>
      </c>
      <c r="T53" s="81">
        <v>6</v>
      </c>
      <c r="U53" s="81">
        <f t="shared" si="1"/>
        <v>1852</v>
      </c>
      <c r="V53" s="207">
        <v>1</v>
      </c>
      <c r="W53" s="297">
        <v>53</v>
      </c>
    </row>
    <row r="54" spans="1:23" ht="21.95" customHeight="1">
      <c r="A54" s="207">
        <v>1</v>
      </c>
      <c r="B54" s="297">
        <v>54</v>
      </c>
      <c r="C54" s="396" t="s">
        <v>295</v>
      </c>
      <c r="D54" s="1836"/>
      <c r="E54" s="410" t="s">
        <v>790</v>
      </c>
      <c r="F54" s="1808" t="s">
        <v>638</v>
      </c>
      <c r="G54" s="1823"/>
      <c r="H54" s="81"/>
      <c r="I54" s="81">
        <v>2513</v>
      </c>
      <c r="J54" s="81">
        <v>983</v>
      </c>
      <c r="K54" s="81">
        <v>5689</v>
      </c>
      <c r="L54" s="81">
        <v>405</v>
      </c>
      <c r="M54" s="81">
        <v>633</v>
      </c>
      <c r="N54" s="868">
        <v>37</v>
      </c>
      <c r="O54" s="81">
        <v>0</v>
      </c>
      <c r="P54" s="997"/>
      <c r="Q54" s="81">
        <v>0</v>
      </c>
      <c r="R54" s="81">
        <v>221</v>
      </c>
      <c r="S54" s="81">
        <v>1236</v>
      </c>
      <c r="T54" s="81">
        <v>1092</v>
      </c>
      <c r="U54" s="81">
        <f t="shared" si="1"/>
        <v>12809</v>
      </c>
      <c r="V54" s="207">
        <v>1</v>
      </c>
      <c r="W54" s="297">
        <v>54</v>
      </c>
    </row>
    <row r="55" spans="1:23" ht="21.95" customHeight="1">
      <c r="A55" s="207">
        <v>1</v>
      </c>
      <c r="B55" s="297">
        <v>55</v>
      </c>
      <c r="C55" s="396"/>
      <c r="D55" s="1837"/>
      <c r="E55" s="410" t="s">
        <v>809</v>
      </c>
      <c r="F55" s="1808" t="s">
        <v>820</v>
      </c>
      <c r="G55" s="1823"/>
      <c r="H55" s="81"/>
      <c r="I55" s="81">
        <v>3375</v>
      </c>
      <c r="J55" s="81">
        <v>921</v>
      </c>
      <c r="K55" s="81">
        <v>4878</v>
      </c>
      <c r="L55" s="81">
        <v>145</v>
      </c>
      <c r="M55" s="81">
        <v>338</v>
      </c>
      <c r="N55" s="81">
        <v>79</v>
      </c>
      <c r="O55" s="81">
        <v>0</v>
      </c>
      <c r="P55" s="997"/>
      <c r="Q55" s="81">
        <v>0</v>
      </c>
      <c r="R55" s="81">
        <v>0</v>
      </c>
      <c r="S55" s="81">
        <v>38712</v>
      </c>
      <c r="T55" s="81">
        <v>1291</v>
      </c>
      <c r="U55" s="81">
        <f t="shared" si="1"/>
        <v>49739</v>
      </c>
      <c r="V55" s="207">
        <v>1</v>
      </c>
      <c r="W55" s="297">
        <v>55</v>
      </c>
    </row>
    <row r="56" spans="1:23" ht="21.95" customHeight="1">
      <c r="A56" s="207">
        <v>1</v>
      </c>
      <c r="B56" s="297">
        <v>56</v>
      </c>
      <c r="C56" s="396"/>
      <c r="D56" s="1838" t="s">
        <v>80</v>
      </c>
      <c r="E56" s="410" t="s">
        <v>211</v>
      </c>
      <c r="F56" s="1808" t="s">
        <v>576</v>
      </c>
      <c r="G56" s="1823"/>
      <c r="H56" s="81"/>
      <c r="I56" s="81">
        <v>239</v>
      </c>
      <c r="J56" s="81">
        <v>139</v>
      </c>
      <c r="K56" s="81">
        <v>7961</v>
      </c>
      <c r="L56" s="81">
        <v>164</v>
      </c>
      <c r="M56" s="81">
        <v>84</v>
      </c>
      <c r="N56" s="868">
        <v>6</v>
      </c>
      <c r="O56" s="81">
        <v>0</v>
      </c>
      <c r="P56" s="997"/>
      <c r="Q56" s="81">
        <v>0</v>
      </c>
      <c r="R56" s="81">
        <v>154</v>
      </c>
      <c r="S56" s="81">
        <v>392</v>
      </c>
      <c r="T56" s="81">
        <v>399</v>
      </c>
      <c r="U56" s="81">
        <f t="shared" si="1"/>
        <v>9538</v>
      </c>
      <c r="V56" s="207">
        <v>1</v>
      </c>
      <c r="W56" s="297">
        <v>56</v>
      </c>
    </row>
    <row r="57" spans="1:23" ht="21.95" customHeight="1">
      <c r="A57" s="207">
        <v>1</v>
      </c>
      <c r="B57" s="297">
        <v>57</v>
      </c>
      <c r="C57" s="396" t="s">
        <v>202</v>
      </c>
      <c r="D57" s="1839"/>
      <c r="E57" s="410" t="s">
        <v>790</v>
      </c>
      <c r="F57" s="1808" t="s">
        <v>638</v>
      </c>
      <c r="G57" s="1823"/>
      <c r="H57" s="81"/>
      <c r="I57" s="81">
        <v>757</v>
      </c>
      <c r="J57" s="81">
        <v>969</v>
      </c>
      <c r="K57" s="81">
        <v>1549</v>
      </c>
      <c r="L57" s="81">
        <v>1</v>
      </c>
      <c r="M57" s="81">
        <v>66</v>
      </c>
      <c r="N57" s="868">
        <v>550</v>
      </c>
      <c r="O57" s="81">
        <v>0</v>
      </c>
      <c r="P57" s="997"/>
      <c r="Q57" s="81">
        <v>0</v>
      </c>
      <c r="R57" s="81">
        <v>81</v>
      </c>
      <c r="S57" s="81">
        <v>62</v>
      </c>
      <c r="T57" s="81">
        <v>1662</v>
      </c>
      <c r="U57" s="81">
        <f t="shared" si="1"/>
        <v>5697</v>
      </c>
      <c r="V57" s="207">
        <v>1</v>
      </c>
      <c r="W57" s="297">
        <v>57</v>
      </c>
    </row>
    <row r="58" spans="1:23" ht="21.95" customHeight="1">
      <c r="A58" s="207">
        <v>1</v>
      </c>
      <c r="B58" s="297">
        <v>58</v>
      </c>
      <c r="C58" s="397"/>
      <c r="D58" s="1840"/>
      <c r="E58" s="410" t="s">
        <v>809</v>
      </c>
      <c r="F58" s="1808" t="s">
        <v>820</v>
      </c>
      <c r="G58" s="1823"/>
      <c r="H58" s="81"/>
      <c r="I58" s="81">
        <v>1084</v>
      </c>
      <c r="J58" s="81">
        <v>1041</v>
      </c>
      <c r="K58" s="81">
        <v>2550</v>
      </c>
      <c r="L58" s="81">
        <v>0</v>
      </c>
      <c r="M58" s="81">
        <v>87</v>
      </c>
      <c r="N58" s="868">
        <v>208</v>
      </c>
      <c r="O58" s="81">
        <v>0</v>
      </c>
      <c r="P58" s="997"/>
      <c r="Q58" s="81">
        <v>0</v>
      </c>
      <c r="R58" s="81">
        <v>0</v>
      </c>
      <c r="S58" s="81">
        <v>1470</v>
      </c>
      <c r="T58" s="81">
        <v>982</v>
      </c>
      <c r="U58" s="81">
        <f t="shared" si="1"/>
        <v>7422</v>
      </c>
      <c r="V58" s="207">
        <v>1</v>
      </c>
      <c r="W58" s="297">
        <v>58</v>
      </c>
    </row>
    <row r="59" spans="1:23" ht="21.95" customHeight="1">
      <c r="C59" s="31"/>
      <c r="D59" s="31"/>
      <c r="E59" s="31"/>
      <c r="F59" s="122"/>
      <c r="G59" s="31"/>
      <c r="H59" s="93"/>
      <c r="I59" s="184"/>
      <c r="J59" s="93"/>
      <c r="K59" s="93"/>
      <c r="L59" s="93"/>
      <c r="M59" s="93"/>
      <c r="N59" s="415"/>
      <c r="O59" s="93"/>
      <c r="P59" s="93"/>
    </row>
    <row r="60" spans="1:23" ht="21.95" customHeight="1">
      <c r="N60" s="93"/>
      <c r="O60" s="93"/>
    </row>
    <row r="61" spans="1:23" ht="21.95" customHeight="1">
      <c r="N61" s="93"/>
      <c r="O61" s="93"/>
    </row>
    <row r="62" spans="1:23" ht="21.95" customHeight="1">
      <c r="N62" s="93"/>
      <c r="O62" s="93"/>
    </row>
    <row r="63" spans="1:23" ht="21.95" customHeight="1">
      <c r="N63" s="93"/>
      <c r="O63" s="93"/>
    </row>
    <row r="64" spans="1:23" ht="21.95" customHeight="1">
      <c r="N64" s="93"/>
      <c r="O64" s="93"/>
    </row>
    <row r="65" spans="4:15" ht="21.95" customHeight="1">
      <c r="N65" s="93"/>
      <c r="O65" s="93"/>
    </row>
    <row r="66" spans="4:15" ht="21.95" customHeight="1">
      <c r="N66" s="93"/>
      <c r="O66" s="93"/>
    </row>
    <row r="67" spans="4:15" ht="21.95" customHeight="1">
      <c r="N67" s="93"/>
      <c r="O67" s="93"/>
    </row>
    <row r="68" spans="4:15" ht="21.95" customHeight="1">
      <c r="N68" s="93"/>
      <c r="O68" s="93"/>
    </row>
    <row r="69" spans="4:15" ht="21.95" customHeight="1">
      <c r="N69" s="93"/>
      <c r="O69" s="93"/>
    </row>
    <row r="70" spans="4:15" ht="21.95" customHeight="1">
      <c r="D70" s="247"/>
      <c r="N70" s="93"/>
      <c r="O70" s="93"/>
    </row>
    <row r="71" spans="4:15" ht="21.95" customHeight="1">
      <c r="D71" s="247"/>
      <c r="N71" s="93"/>
      <c r="O71" s="93"/>
    </row>
    <row r="72" spans="4:15" ht="21.95" customHeight="1">
      <c r="D72" s="247"/>
      <c r="N72" s="93"/>
      <c r="O72" s="93"/>
    </row>
    <row r="73" spans="4:15" ht="21.95" customHeight="1">
      <c r="D73" s="247"/>
      <c r="N73" s="93"/>
      <c r="O73" s="93"/>
    </row>
    <row r="74" spans="4:15" ht="21.95" customHeight="1">
      <c r="N74" s="93"/>
      <c r="O74" s="93"/>
    </row>
    <row r="75" spans="4:15" ht="21.95" customHeight="1">
      <c r="N75" s="93"/>
      <c r="O75" s="93"/>
    </row>
    <row r="76" spans="4:15" ht="21.95" customHeight="1">
      <c r="N76" s="93"/>
      <c r="O76" s="93"/>
    </row>
    <row r="77" spans="4:15" ht="21.95" customHeight="1">
      <c r="N77" s="93"/>
      <c r="O77" s="93"/>
    </row>
    <row r="78" spans="4:15" ht="21.95" customHeight="1">
      <c r="N78" s="93"/>
      <c r="O78" s="93"/>
    </row>
    <row r="79" spans="4:15" ht="21.95" customHeight="1">
      <c r="N79" s="93"/>
    </row>
    <row r="80" spans="4:15" ht="21.95" customHeight="1">
      <c r="N80" s="93"/>
    </row>
    <row r="81" spans="14:15" ht="21.95" customHeight="1">
      <c r="N81" s="93"/>
      <c r="O81" s="93"/>
    </row>
    <row r="82" spans="14:15" ht="21.95" customHeight="1">
      <c r="N82" s="93"/>
      <c r="O82" s="93"/>
    </row>
    <row r="83" spans="14:15" ht="21.95" customHeight="1">
      <c r="N83" s="93"/>
      <c r="O83" s="93"/>
    </row>
    <row r="84" spans="14:15" ht="21.95" customHeight="1">
      <c r="N84" s="93"/>
      <c r="O84" s="93"/>
    </row>
    <row r="85" spans="14:15" ht="21.95" customHeight="1">
      <c r="N85" s="93"/>
      <c r="O85" s="93"/>
    </row>
    <row r="86" spans="14:15" ht="21.95" customHeight="1">
      <c r="N86" s="93"/>
      <c r="O86" s="93"/>
    </row>
    <row r="87" spans="14:15" ht="21.95" customHeight="1">
      <c r="N87" s="93"/>
    </row>
    <row r="88" spans="14:15" ht="21.95" customHeight="1">
      <c r="N88" s="93"/>
    </row>
    <row r="89" spans="14:15" ht="21.95" customHeight="1">
      <c r="N89" s="93"/>
      <c r="O89" s="93"/>
    </row>
    <row r="90" spans="14:15" ht="21.95" customHeight="1">
      <c r="N90" s="93"/>
      <c r="O90" s="93"/>
    </row>
    <row r="91" spans="14:15" ht="21.95" customHeight="1">
      <c r="N91" s="93"/>
      <c r="O91" s="93"/>
    </row>
    <row r="92" spans="14:15" ht="21.95" customHeight="1">
      <c r="N92" s="93"/>
      <c r="O92" s="93"/>
    </row>
    <row r="93" spans="14:15" ht="21.95" customHeight="1">
      <c r="N93" s="93"/>
      <c r="O93" s="93"/>
    </row>
    <row r="94" spans="14:15" ht="21.95" customHeight="1">
      <c r="N94" s="93"/>
      <c r="O94" s="93"/>
    </row>
    <row r="95" spans="14:15" ht="21.95" customHeight="1">
      <c r="N95" s="93"/>
      <c r="O95" s="93"/>
    </row>
    <row r="96" spans="14:15" ht="21.95" customHeight="1">
      <c r="N96" s="93"/>
    </row>
    <row r="97" spans="14:15" ht="21.95" customHeight="1">
      <c r="N97" s="93"/>
      <c r="O97" s="93"/>
    </row>
    <row r="98" spans="14:15" ht="21.95" customHeight="1">
      <c r="N98" s="93"/>
      <c r="O98" s="93"/>
    </row>
    <row r="99" spans="14:15" ht="21.95" customHeight="1">
      <c r="N99" s="93"/>
      <c r="O99" s="93"/>
    </row>
    <row r="100" spans="14:15" ht="21.95" customHeight="1">
      <c r="N100" s="93"/>
      <c r="O100" s="93"/>
    </row>
    <row r="101" spans="14:15" ht="21.95" customHeight="1">
      <c r="N101" s="93"/>
      <c r="O101" s="93"/>
    </row>
    <row r="102" spans="14:15" ht="21.95" customHeight="1">
      <c r="N102" s="93"/>
      <c r="O102" s="93"/>
    </row>
    <row r="103" spans="14:15" ht="21.95" customHeight="1">
      <c r="N103" s="93"/>
      <c r="O103" s="93"/>
    </row>
    <row r="104" spans="14:15" ht="21.95" customHeight="1">
      <c r="N104" s="93"/>
    </row>
    <row r="105" spans="14:15" ht="21.95" customHeight="1">
      <c r="N105" s="93"/>
      <c r="O105" s="93"/>
    </row>
    <row r="106" spans="14:15" ht="21.95" customHeight="1">
      <c r="N106" s="93"/>
      <c r="O106" s="93"/>
    </row>
    <row r="107" spans="14:15" ht="21.95" customHeight="1">
      <c r="N107" s="93"/>
      <c r="O107" s="93"/>
    </row>
    <row r="108" spans="14:15" ht="21.95" customHeight="1">
      <c r="N108" s="93"/>
      <c r="O108" s="93"/>
    </row>
    <row r="109" spans="14:15" ht="21.95" customHeight="1">
      <c r="N109" s="93"/>
      <c r="O109" s="93"/>
    </row>
    <row r="110" spans="14:15" ht="21.95" customHeight="1">
      <c r="N110" s="93"/>
      <c r="O110" s="93"/>
    </row>
    <row r="111" spans="14:15" ht="21.95" customHeight="1">
      <c r="N111" s="93"/>
      <c r="O111" s="93"/>
    </row>
  </sheetData>
  <mergeCells count="64">
    <mergeCell ref="F57:G57"/>
    <mergeCell ref="F58:G58"/>
    <mergeCell ref="U5:U6"/>
    <mergeCell ref="C46:D48"/>
    <mergeCell ref="E47:F48"/>
    <mergeCell ref="D53:D55"/>
    <mergeCell ref="D56:D58"/>
    <mergeCell ref="C33:C40"/>
    <mergeCell ref="C52:G52"/>
    <mergeCell ref="F53:G53"/>
    <mergeCell ref="F54:G54"/>
    <mergeCell ref="F55:G55"/>
    <mergeCell ref="F56:G56"/>
    <mergeCell ref="D45:G45"/>
    <mergeCell ref="E46:G46"/>
    <mergeCell ref="C49:G49"/>
    <mergeCell ref="D50:G50"/>
    <mergeCell ref="D51:G51"/>
    <mergeCell ref="F42:G42"/>
    <mergeCell ref="C43:D43"/>
    <mergeCell ref="F43:G43"/>
    <mergeCell ref="C44:D44"/>
    <mergeCell ref="F44:G44"/>
    <mergeCell ref="F37:G37"/>
    <mergeCell ref="F38:G38"/>
    <mergeCell ref="F39:G39"/>
    <mergeCell ref="F40:G40"/>
    <mergeCell ref="D41:G41"/>
    <mergeCell ref="F32:G32"/>
    <mergeCell ref="F33:G33"/>
    <mergeCell ref="F34:G34"/>
    <mergeCell ref="F35:G35"/>
    <mergeCell ref="E36:G36"/>
    <mergeCell ref="F27:G27"/>
    <mergeCell ref="E28:G28"/>
    <mergeCell ref="F29:G29"/>
    <mergeCell ref="F30:G30"/>
    <mergeCell ref="E31:G31"/>
    <mergeCell ref="F22:G22"/>
    <mergeCell ref="F23:G23"/>
    <mergeCell ref="F24:G24"/>
    <mergeCell ref="F25:G25"/>
    <mergeCell ref="F26:G26"/>
    <mergeCell ref="F17:G17"/>
    <mergeCell ref="F18:G18"/>
    <mergeCell ref="F19:G19"/>
    <mergeCell ref="F20:G20"/>
    <mergeCell ref="F21:G21"/>
    <mergeCell ref="E12:G12"/>
    <mergeCell ref="F13:G13"/>
    <mergeCell ref="F14:G14"/>
    <mergeCell ref="E15:G15"/>
    <mergeCell ref="F16:G16"/>
    <mergeCell ref="E7:G7"/>
    <mergeCell ref="F8:G8"/>
    <mergeCell ref="F9:G9"/>
    <mergeCell ref="F10:G10"/>
    <mergeCell ref="F11:G11"/>
    <mergeCell ref="D1:F1"/>
    <mergeCell ref="V1:X1"/>
    <mergeCell ref="I5:J5"/>
    <mergeCell ref="K5:L5"/>
    <mergeCell ref="O5:Q5"/>
    <mergeCell ref="R5:S5"/>
  </mergeCells>
  <phoneticPr fontId="2"/>
  <pageMargins left="0.78740157480314965" right="0.78740157480314965" top="0.78740157480314965" bottom="0.39370078740157483" header="0.19685039370078741" footer="0.19685039370078741"/>
  <pageSetup paperSize="9" scale="50" orientation="portrait" r:id="rId1"/>
  <headerFooter alignWithMargins="0"/>
  <colBreaks count="1" manualBreakCount="1">
    <brk id="14" max="57"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00B050"/>
    <outlinePr showOutlineSymbols="0"/>
    <pageSetUpPr autoPageBreaks="0"/>
  </sheetPr>
  <dimension ref="A1:X128"/>
  <sheetViews>
    <sheetView showZeros="0" showOutlineSymbols="0" view="pageBreakPreview" zoomScale="70" zoomScaleNormal="85" zoomScaleSheetLayoutView="70" workbookViewId="0"/>
  </sheetViews>
  <sheetFormatPr defaultColWidth="12.7109375" defaultRowHeight="12.95" customHeight="1"/>
  <cols>
    <col min="1" max="1" width="4.7109375" style="417" customWidth="1"/>
    <col min="2" max="2" width="4.7109375" style="418" customWidth="1"/>
    <col min="3" max="3" width="6.7109375" style="417" customWidth="1"/>
    <col min="4" max="5" width="6.7109375" style="15" customWidth="1"/>
    <col min="6" max="6" width="24.140625" style="15" customWidth="1"/>
    <col min="7" max="7" width="8" style="15" customWidth="1"/>
    <col min="8" max="21" width="19.7109375" style="417" customWidth="1"/>
    <col min="22" max="22" width="4.7109375" style="417" customWidth="1"/>
    <col min="23" max="23" width="4.7109375" style="418" customWidth="1"/>
    <col min="24" max="24" width="8.7109375" style="418" customWidth="1"/>
    <col min="25" max="16384" width="12.7109375" style="417"/>
  </cols>
  <sheetData>
    <row r="1" spans="1:24" s="7" customFormat="1" ht="30" customHeight="1">
      <c r="A1" s="207"/>
      <c r="B1" s="209" t="s">
        <v>87</v>
      </c>
      <c r="C1" s="1721" t="s">
        <v>1103</v>
      </c>
      <c r="D1" s="1722"/>
      <c r="E1" s="1722"/>
      <c r="F1" s="1723"/>
      <c r="X1" s="92" t="s">
        <v>1226</v>
      </c>
    </row>
    <row r="2" spans="1:24" s="7" customFormat="1" ht="9.9499999999999993" customHeight="1">
      <c r="A2" s="207"/>
      <c r="B2" s="209"/>
      <c r="C2" s="433"/>
      <c r="D2" s="433"/>
      <c r="E2" s="433"/>
      <c r="F2" s="433"/>
      <c r="V2" s="207"/>
      <c r="W2" s="207"/>
    </row>
    <row r="3" spans="1:24" s="7" customFormat="1" ht="20.100000000000001" customHeight="1">
      <c r="A3" s="419"/>
      <c r="B3" s="230" t="s">
        <v>1005</v>
      </c>
      <c r="C3" s="339"/>
      <c r="D3" s="339"/>
      <c r="E3" s="437"/>
      <c r="F3" s="437"/>
      <c r="H3" s="230"/>
      <c r="I3" s="230"/>
      <c r="J3" s="230"/>
      <c r="K3" s="230"/>
      <c r="L3" s="230"/>
      <c r="O3" s="85"/>
      <c r="V3" s="419"/>
      <c r="W3" s="419"/>
    </row>
    <row r="4" spans="1:24" s="7" customFormat="1" ht="9.9499999999999993" customHeight="1">
      <c r="B4" s="207"/>
      <c r="D4" s="31"/>
      <c r="E4" s="31"/>
      <c r="F4" s="31"/>
      <c r="G4" s="31"/>
      <c r="W4" s="207"/>
      <c r="X4" s="207"/>
    </row>
    <row r="5" spans="1:24" s="7" customFormat="1" ht="30" customHeight="1">
      <c r="B5" s="208"/>
      <c r="C5" s="1098"/>
      <c r="D5" s="343"/>
      <c r="E5" s="343"/>
      <c r="F5" s="1095"/>
      <c r="G5" s="1096" t="s">
        <v>1023</v>
      </c>
      <c r="H5" s="1083" t="s">
        <v>365</v>
      </c>
      <c r="I5" s="1183" t="s">
        <v>1054</v>
      </c>
      <c r="J5" s="1183"/>
      <c r="K5" s="1183" t="s">
        <v>65</v>
      </c>
      <c r="L5" s="1183"/>
      <c r="M5" s="1083" t="s">
        <v>921</v>
      </c>
      <c r="N5" s="1083" t="s">
        <v>824</v>
      </c>
      <c r="O5" s="1184" t="s">
        <v>1057</v>
      </c>
      <c r="P5" s="1185"/>
      <c r="Q5" s="1186"/>
      <c r="R5" s="1183" t="s">
        <v>687</v>
      </c>
      <c r="S5" s="1183"/>
      <c r="T5" s="1083" t="s">
        <v>1059</v>
      </c>
      <c r="U5" s="1824" t="s">
        <v>24</v>
      </c>
      <c r="W5" s="207"/>
      <c r="X5" s="207"/>
    </row>
    <row r="6" spans="1:24" s="7" customFormat="1" ht="30" customHeight="1">
      <c r="A6" s="8" t="s">
        <v>669</v>
      </c>
      <c r="B6" s="8" t="s">
        <v>736</v>
      </c>
      <c r="C6" s="1099" t="s">
        <v>814</v>
      </c>
      <c r="D6" s="344"/>
      <c r="E6" s="152"/>
      <c r="F6" s="438"/>
      <c r="G6" s="287" t="s">
        <v>1255</v>
      </c>
      <c r="H6" s="78" t="s">
        <v>902</v>
      </c>
      <c r="I6" s="192" t="s">
        <v>1052</v>
      </c>
      <c r="J6" s="192" t="s">
        <v>1053</v>
      </c>
      <c r="K6" s="192" t="s">
        <v>572</v>
      </c>
      <c r="L6" s="192" t="s">
        <v>863</v>
      </c>
      <c r="M6" s="78" t="s">
        <v>1633</v>
      </c>
      <c r="N6" s="192" t="s">
        <v>163</v>
      </c>
      <c r="O6" s="324" t="s">
        <v>914</v>
      </c>
      <c r="P6" s="78" t="s">
        <v>1476</v>
      </c>
      <c r="Q6" s="78" t="s">
        <v>807</v>
      </c>
      <c r="R6" s="192" t="s">
        <v>858</v>
      </c>
      <c r="S6" s="192" t="s">
        <v>102</v>
      </c>
      <c r="T6" s="192" t="s">
        <v>804</v>
      </c>
      <c r="U6" s="1824"/>
      <c r="V6" s="8" t="s">
        <v>669</v>
      </c>
      <c r="W6" s="8" t="s">
        <v>736</v>
      </c>
      <c r="X6" s="8"/>
    </row>
    <row r="7" spans="1:24" s="7" customFormat="1" ht="15.95" customHeight="1">
      <c r="A7" s="7">
        <v>1</v>
      </c>
      <c r="B7" s="7">
        <v>1</v>
      </c>
      <c r="C7" s="420" t="s">
        <v>184</v>
      </c>
      <c r="D7" s="1078" t="s">
        <v>97</v>
      </c>
      <c r="E7" s="1190" t="s">
        <v>320</v>
      </c>
      <c r="F7" s="1190"/>
      <c r="G7" s="1191"/>
      <c r="H7" s="1023"/>
      <c r="I7" s="185">
        <v>70445</v>
      </c>
      <c r="J7" s="185">
        <v>36500</v>
      </c>
      <c r="K7" s="185">
        <v>126655</v>
      </c>
      <c r="L7" s="185">
        <v>22630</v>
      </c>
      <c r="M7" s="185">
        <v>48910</v>
      </c>
      <c r="N7" s="852">
        <v>0</v>
      </c>
      <c r="O7" s="185">
        <v>60590</v>
      </c>
      <c r="P7" s="1023"/>
      <c r="Q7" s="1023"/>
      <c r="R7" s="185">
        <v>18980</v>
      </c>
      <c r="S7" s="185">
        <v>58400</v>
      </c>
      <c r="T7" s="185">
        <v>21170</v>
      </c>
      <c r="U7" s="185">
        <f t="shared" ref="U7:U27" si="0">SUM(H7:T7)</f>
        <v>464280</v>
      </c>
      <c r="V7" s="7">
        <v>1</v>
      </c>
      <c r="W7" s="7">
        <v>1</v>
      </c>
    </row>
    <row r="8" spans="1:24" s="7" customFormat="1" ht="15.95" customHeight="1">
      <c r="A8" s="7">
        <v>1</v>
      </c>
      <c r="B8" s="7">
        <v>2</v>
      </c>
      <c r="C8" s="421" t="s">
        <v>1712</v>
      </c>
      <c r="D8" s="434" t="s">
        <v>103</v>
      </c>
      <c r="E8" s="1190" t="s">
        <v>1018</v>
      </c>
      <c r="F8" s="1190"/>
      <c r="G8" s="1191"/>
      <c r="H8" s="1023"/>
      <c r="I8" s="185">
        <v>0</v>
      </c>
      <c r="J8" s="185">
        <v>16790</v>
      </c>
      <c r="K8" s="185">
        <v>0</v>
      </c>
      <c r="L8" s="185">
        <v>15330</v>
      </c>
      <c r="M8" s="185">
        <v>0</v>
      </c>
      <c r="N8" s="852">
        <v>0</v>
      </c>
      <c r="O8" s="185">
        <v>17520</v>
      </c>
      <c r="P8" s="1023"/>
      <c r="Q8" s="1023"/>
      <c r="R8" s="185">
        <v>0</v>
      </c>
      <c r="S8" s="185">
        <v>0</v>
      </c>
      <c r="T8" s="185">
        <v>20075</v>
      </c>
      <c r="U8" s="185">
        <f t="shared" si="0"/>
        <v>69715</v>
      </c>
      <c r="V8" s="7">
        <v>1</v>
      </c>
      <c r="W8" s="7">
        <v>2</v>
      </c>
    </row>
    <row r="9" spans="1:24" s="7" customFormat="1" ht="15.95" customHeight="1">
      <c r="A9" s="7">
        <v>1</v>
      </c>
      <c r="B9" s="7">
        <v>3</v>
      </c>
      <c r="C9" s="1157" t="s">
        <v>1713</v>
      </c>
      <c r="D9" s="1078" t="s">
        <v>112</v>
      </c>
      <c r="E9" s="1190" t="s">
        <v>835</v>
      </c>
      <c r="F9" s="1190"/>
      <c r="G9" s="1191"/>
      <c r="H9" s="1023"/>
      <c r="I9" s="185">
        <v>0</v>
      </c>
      <c r="J9" s="185">
        <v>0</v>
      </c>
      <c r="K9" s="185">
        <v>2190</v>
      </c>
      <c r="L9" s="185">
        <v>0</v>
      </c>
      <c r="M9" s="185">
        <v>0</v>
      </c>
      <c r="N9" s="852">
        <v>0</v>
      </c>
      <c r="O9" s="185">
        <v>1460</v>
      </c>
      <c r="P9" s="1023"/>
      <c r="Q9" s="1023"/>
      <c r="R9" s="185">
        <v>0</v>
      </c>
      <c r="S9" s="185">
        <v>0</v>
      </c>
      <c r="T9" s="185">
        <v>0</v>
      </c>
      <c r="U9" s="185">
        <f t="shared" si="0"/>
        <v>3650</v>
      </c>
      <c r="V9" s="7">
        <v>1</v>
      </c>
      <c r="W9" s="7">
        <v>3</v>
      </c>
    </row>
    <row r="10" spans="1:24" s="7" customFormat="1" ht="15.95" customHeight="1">
      <c r="A10" s="7">
        <v>1</v>
      </c>
      <c r="B10" s="7">
        <v>4</v>
      </c>
      <c r="C10" s="1157" t="s">
        <v>1714</v>
      </c>
      <c r="D10" s="434" t="s">
        <v>115</v>
      </c>
      <c r="E10" s="1190" t="s">
        <v>616</v>
      </c>
      <c r="F10" s="1190"/>
      <c r="G10" s="1191"/>
      <c r="H10" s="1023"/>
      <c r="I10" s="185">
        <v>0</v>
      </c>
      <c r="J10" s="185">
        <v>0</v>
      </c>
      <c r="K10" s="185">
        <v>21900</v>
      </c>
      <c r="L10" s="185">
        <v>0</v>
      </c>
      <c r="M10" s="185">
        <v>0</v>
      </c>
      <c r="N10" s="852">
        <v>43800</v>
      </c>
      <c r="O10" s="185">
        <v>0</v>
      </c>
      <c r="P10" s="1023"/>
      <c r="Q10" s="1023"/>
      <c r="R10" s="185">
        <v>0</v>
      </c>
      <c r="S10" s="185">
        <v>13140</v>
      </c>
      <c r="T10" s="185">
        <v>0</v>
      </c>
      <c r="U10" s="185">
        <f t="shared" si="0"/>
        <v>78840</v>
      </c>
      <c r="V10" s="7">
        <v>1</v>
      </c>
      <c r="W10" s="7">
        <v>4</v>
      </c>
    </row>
    <row r="11" spans="1:24" s="7" customFormat="1" ht="15.95" customHeight="1">
      <c r="A11" s="7">
        <v>1</v>
      </c>
      <c r="B11" s="7">
        <v>5</v>
      </c>
      <c r="C11" s="1157" t="s">
        <v>1715</v>
      </c>
      <c r="D11" s="1078" t="s">
        <v>126</v>
      </c>
      <c r="E11" s="1190" t="s">
        <v>917</v>
      </c>
      <c r="F11" s="1190"/>
      <c r="G11" s="1191"/>
      <c r="H11" s="1023"/>
      <c r="I11" s="185">
        <v>0</v>
      </c>
      <c r="J11" s="185">
        <v>0</v>
      </c>
      <c r="K11" s="185">
        <v>730</v>
      </c>
      <c r="L11" s="185">
        <v>0</v>
      </c>
      <c r="M11" s="185">
        <v>0</v>
      </c>
      <c r="N11" s="852">
        <v>0</v>
      </c>
      <c r="O11" s="185">
        <v>1460</v>
      </c>
      <c r="P11" s="1023"/>
      <c r="Q11" s="1023"/>
      <c r="R11" s="185">
        <v>0</v>
      </c>
      <c r="S11" s="185">
        <v>0</v>
      </c>
      <c r="T11" s="185">
        <v>0</v>
      </c>
      <c r="U11" s="185">
        <f t="shared" si="0"/>
        <v>2190</v>
      </c>
      <c r="V11" s="7">
        <v>1</v>
      </c>
      <c r="W11" s="7">
        <v>5</v>
      </c>
    </row>
    <row r="12" spans="1:24" s="7" customFormat="1" ht="15.95" customHeight="1">
      <c r="A12" s="7">
        <v>1</v>
      </c>
      <c r="B12" s="7">
        <v>6</v>
      </c>
      <c r="C12" s="1158" t="s">
        <v>1716</v>
      </c>
      <c r="D12" s="1116"/>
      <c r="E12" s="1187" t="s">
        <v>121</v>
      </c>
      <c r="F12" s="1187"/>
      <c r="G12" s="1188"/>
      <c r="H12" s="1023"/>
      <c r="I12" s="185">
        <v>70445</v>
      </c>
      <c r="J12" s="185">
        <v>53290</v>
      </c>
      <c r="K12" s="185">
        <v>151475</v>
      </c>
      <c r="L12" s="185">
        <v>37960</v>
      </c>
      <c r="M12" s="185">
        <v>48910</v>
      </c>
      <c r="N12" s="852">
        <v>43800</v>
      </c>
      <c r="O12" s="185">
        <v>81030</v>
      </c>
      <c r="P12" s="1023"/>
      <c r="Q12" s="1023"/>
      <c r="R12" s="185">
        <v>18980</v>
      </c>
      <c r="S12" s="185">
        <v>71540</v>
      </c>
      <c r="T12" s="185">
        <v>41245</v>
      </c>
      <c r="U12" s="185">
        <f t="shared" si="0"/>
        <v>618675</v>
      </c>
      <c r="V12" s="7">
        <v>1</v>
      </c>
      <c r="W12" s="7">
        <v>6</v>
      </c>
    </row>
    <row r="13" spans="1:24" s="7" customFormat="1" ht="15.95" customHeight="1">
      <c r="A13" s="7">
        <v>1</v>
      </c>
      <c r="B13" s="7">
        <v>7</v>
      </c>
      <c r="C13" s="421" t="s">
        <v>147</v>
      </c>
      <c r="D13" s="1078" t="s">
        <v>97</v>
      </c>
      <c r="E13" s="1190" t="s">
        <v>838</v>
      </c>
      <c r="F13" s="1190"/>
      <c r="G13" s="1191"/>
      <c r="H13" s="1036"/>
      <c r="I13" s="361">
        <v>180</v>
      </c>
      <c r="J13" s="361">
        <v>50</v>
      </c>
      <c r="K13" s="361">
        <v>230</v>
      </c>
      <c r="L13" s="361">
        <v>60</v>
      </c>
      <c r="M13" s="361">
        <v>50</v>
      </c>
      <c r="N13" s="361">
        <v>0</v>
      </c>
      <c r="O13" s="361"/>
      <c r="P13" s="1036"/>
      <c r="Q13" s="1036"/>
      <c r="R13" s="361">
        <v>30</v>
      </c>
      <c r="S13" s="361">
        <v>70</v>
      </c>
      <c r="T13" s="361">
        <v>40</v>
      </c>
      <c r="U13" s="361">
        <f t="shared" si="0"/>
        <v>710</v>
      </c>
      <c r="V13" s="7">
        <v>1</v>
      </c>
      <c r="W13" s="7">
        <v>7</v>
      </c>
    </row>
    <row r="14" spans="1:24" s="7" customFormat="1" ht="15.95" customHeight="1">
      <c r="A14" s="7">
        <v>1</v>
      </c>
      <c r="B14" s="7">
        <v>8</v>
      </c>
      <c r="C14" s="421"/>
      <c r="D14" s="1119" t="s">
        <v>103</v>
      </c>
      <c r="E14" s="1190" t="s">
        <v>1315</v>
      </c>
      <c r="F14" s="1190"/>
      <c r="G14" s="1191"/>
      <c r="H14" s="1036"/>
      <c r="I14" s="361">
        <v>0</v>
      </c>
      <c r="J14" s="361">
        <v>0</v>
      </c>
      <c r="K14" s="361">
        <v>40</v>
      </c>
      <c r="L14" s="361">
        <v>0</v>
      </c>
      <c r="M14" s="361">
        <v>0</v>
      </c>
      <c r="N14" s="361">
        <v>50</v>
      </c>
      <c r="O14" s="361"/>
      <c r="P14" s="1036"/>
      <c r="Q14" s="1036"/>
      <c r="R14" s="361">
        <v>0</v>
      </c>
      <c r="S14" s="361">
        <v>0</v>
      </c>
      <c r="T14" s="361">
        <v>0</v>
      </c>
      <c r="U14" s="361">
        <f t="shared" si="0"/>
        <v>90</v>
      </c>
      <c r="V14" s="7">
        <v>1</v>
      </c>
      <c r="W14" s="7">
        <v>8</v>
      </c>
    </row>
    <row r="15" spans="1:24" s="7" customFormat="1" ht="15.95" customHeight="1">
      <c r="A15" s="7">
        <v>1</v>
      </c>
      <c r="B15" s="7">
        <v>9</v>
      </c>
      <c r="C15" s="1858" t="s">
        <v>1113</v>
      </c>
      <c r="D15" s="1119" t="s">
        <v>112</v>
      </c>
      <c r="E15" s="1190" t="s">
        <v>839</v>
      </c>
      <c r="F15" s="1190"/>
      <c r="G15" s="1191"/>
      <c r="H15" s="1036"/>
      <c r="I15" s="361">
        <v>10</v>
      </c>
      <c r="J15" s="361">
        <v>0</v>
      </c>
      <c r="K15" s="361">
        <v>60</v>
      </c>
      <c r="L15" s="361">
        <v>0</v>
      </c>
      <c r="M15" s="361">
        <v>10</v>
      </c>
      <c r="N15" s="361">
        <v>0</v>
      </c>
      <c r="O15" s="361"/>
      <c r="P15" s="1036"/>
      <c r="Q15" s="1036"/>
      <c r="R15" s="361">
        <v>0</v>
      </c>
      <c r="S15" s="361">
        <v>10</v>
      </c>
      <c r="T15" s="361">
        <v>0</v>
      </c>
      <c r="U15" s="361">
        <f t="shared" si="0"/>
        <v>90</v>
      </c>
      <c r="V15" s="7">
        <v>1</v>
      </c>
      <c r="W15" s="7">
        <v>9</v>
      </c>
    </row>
    <row r="16" spans="1:24" s="7" customFormat="1" ht="15.95" customHeight="1">
      <c r="A16" s="7">
        <v>1</v>
      </c>
      <c r="B16" s="7">
        <v>10</v>
      </c>
      <c r="C16" s="1858"/>
      <c r="D16" s="1119" t="s">
        <v>115</v>
      </c>
      <c r="E16" s="1190" t="s">
        <v>843</v>
      </c>
      <c r="F16" s="1190"/>
      <c r="G16" s="1191"/>
      <c r="H16" s="1036"/>
      <c r="I16" s="361">
        <v>50</v>
      </c>
      <c r="J16" s="361">
        <v>20</v>
      </c>
      <c r="K16" s="361">
        <v>80</v>
      </c>
      <c r="L16" s="361">
        <v>0</v>
      </c>
      <c r="M16" s="361">
        <v>50</v>
      </c>
      <c r="N16" s="361">
        <v>0</v>
      </c>
      <c r="O16" s="361"/>
      <c r="P16" s="1036"/>
      <c r="Q16" s="1036"/>
      <c r="R16" s="361">
        <v>10</v>
      </c>
      <c r="S16" s="361">
        <v>20</v>
      </c>
      <c r="T16" s="361">
        <v>10</v>
      </c>
      <c r="U16" s="361">
        <f t="shared" si="0"/>
        <v>240</v>
      </c>
      <c r="V16" s="7">
        <v>1</v>
      </c>
      <c r="W16" s="7">
        <v>10</v>
      </c>
    </row>
    <row r="17" spans="1:23" s="7" customFormat="1" ht="15.95" customHeight="1">
      <c r="A17" s="7">
        <v>1</v>
      </c>
      <c r="B17" s="7">
        <v>11</v>
      </c>
      <c r="C17" s="1858"/>
      <c r="D17" s="1119" t="s">
        <v>126</v>
      </c>
      <c r="E17" s="1190" t="s">
        <v>539</v>
      </c>
      <c r="F17" s="1190"/>
      <c r="G17" s="1191"/>
      <c r="H17" s="1036"/>
      <c r="I17" s="361">
        <v>30</v>
      </c>
      <c r="J17" s="361">
        <v>30</v>
      </c>
      <c r="K17" s="361">
        <v>50</v>
      </c>
      <c r="L17" s="361">
        <v>0</v>
      </c>
      <c r="M17" s="361">
        <v>20</v>
      </c>
      <c r="N17" s="361">
        <v>0</v>
      </c>
      <c r="O17" s="361"/>
      <c r="P17" s="1036"/>
      <c r="Q17" s="1036"/>
      <c r="R17" s="361">
        <v>0</v>
      </c>
      <c r="S17" s="361">
        <v>30</v>
      </c>
      <c r="T17" s="361">
        <v>30</v>
      </c>
      <c r="U17" s="361">
        <f t="shared" si="0"/>
        <v>190</v>
      </c>
      <c r="V17" s="7">
        <v>1</v>
      </c>
      <c r="W17" s="7">
        <v>11</v>
      </c>
    </row>
    <row r="18" spans="1:23" s="7" customFormat="1" ht="15.95" customHeight="1">
      <c r="A18" s="7">
        <v>1</v>
      </c>
      <c r="B18" s="7">
        <v>12</v>
      </c>
      <c r="C18" s="1858"/>
      <c r="D18" s="1119" t="s">
        <v>359</v>
      </c>
      <c r="E18" s="1190" t="s">
        <v>446</v>
      </c>
      <c r="F18" s="1190"/>
      <c r="G18" s="1191"/>
      <c r="H18" s="1036"/>
      <c r="I18" s="361">
        <v>0</v>
      </c>
      <c r="J18" s="361">
        <v>0</v>
      </c>
      <c r="K18" s="361">
        <v>30</v>
      </c>
      <c r="L18" s="361">
        <v>0</v>
      </c>
      <c r="M18" s="361">
        <v>0</v>
      </c>
      <c r="N18" s="361">
        <v>0</v>
      </c>
      <c r="O18" s="361"/>
      <c r="P18" s="1036"/>
      <c r="Q18" s="1036"/>
      <c r="R18" s="361">
        <v>0</v>
      </c>
      <c r="S18" s="361">
        <v>0</v>
      </c>
      <c r="T18" s="361">
        <v>0</v>
      </c>
      <c r="U18" s="361">
        <f t="shared" si="0"/>
        <v>30</v>
      </c>
      <c r="V18" s="7">
        <v>1</v>
      </c>
      <c r="W18" s="7">
        <v>12</v>
      </c>
    </row>
    <row r="19" spans="1:23" s="7" customFormat="1" ht="15.95" customHeight="1">
      <c r="A19" s="7">
        <v>1</v>
      </c>
      <c r="B19" s="7">
        <v>13</v>
      </c>
      <c r="C19" s="1858"/>
      <c r="D19" s="1119" t="s">
        <v>648</v>
      </c>
      <c r="E19" s="1190" t="s">
        <v>850</v>
      </c>
      <c r="F19" s="1190"/>
      <c r="G19" s="1191"/>
      <c r="H19" s="1036"/>
      <c r="I19" s="361">
        <v>10</v>
      </c>
      <c r="J19" s="361">
        <v>0</v>
      </c>
      <c r="K19" s="361">
        <v>40</v>
      </c>
      <c r="L19" s="361">
        <v>0</v>
      </c>
      <c r="M19" s="361">
        <v>0</v>
      </c>
      <c r="N19" s="361">
        <v>0</v>
      </c>
      <c r="O19" s="361"/>
      <c r="P19" s="1036"/>
      <c r="Q19" s="1036"/>
      <c r="R19" s="361">
        <v>0</v>
      </c>
      <c r="S19" s="361">
        <v>10</v>
      </c>
      <c r="T19" s="361">
        <v>0</v>
      </c>
      <c r="U19" s="361">
        <f t="shared" si="0"/>
        <v>60</v>
      </c>
      <c r="V19" s="7">
        <v>1</v>
      </c>
      <c r="W19" s="7">
        <v>13</v>
      </c>
    </row>
    <row r="20" spans="1:23" s="7" customFormat="1" ht="15.95" customHeight="1">
      <c r="A20" s="7">
        <v>1</v>
      </c>
      <c r="B20" s="7">
        <v>14</v>
      </c>
      <c r="C20" s="1858"/>
      <c r="D20" s="1119" t="s">
        <v>652</v>
      </c>
      <c r="E20" s="1190" t="s">
        <v>176</v>
      </c>
      <c r="F20" s="1190"/>
      <c r="G20" s="1191"/>
      <c r="H20" s="1036"/>
      <c r="I20" s="361">
        <v>20</v>
      </c>
      <c r="J20" s="361">
        <v>0</v>
      </c>
      <c r="K20" s="361">
        <v>70</v>
      </c>
      <c r="L20" s="361">
        <v>0</v>
      </c>
      <c r="M20" s="361">
        <v>0</v>
      </c>
      <c r="N20" s="361">
        <v>0</v>
      </c>
      <c r="O20" s="361"/>
      <c r="P20" s="1036"/>
      <c r="Q20" s="1036"/>
      <c r="R20" s="361">
        <v>0</v>
      </c>
      <c r="S20" s="361">
        <v>20</v>
      </c>
      <c r="T20" s="361">
        <v>0</v>
      </c>
      <c r="U20" s="361">
        <f t="shared" si="0"/>
        <v>110</v>
      </c>
      <c r="V20" s="7">
        <v>1</v>
      </c>
      <c r="W20" s="7">
        <v>14</v>
      </c>
    </row>
    <row r="21" spans="1:23" s="7" customFormat="1" ht="15.95" customHeight="1">
      <c r="A21" s="7">
        <v>1</v>
      </c>
      <c r="B21" s="7">
        <v>15</v>
      </c>
      <c r="C21" s="1858"/>
      <c r="D21" s="1119" t="s">
        <v>122</v>
      </c>
      <c r="E21" s="1190" t="s">
        <v>88</v>
      </c>
      <c r="F21" s="1190"/>
      <c r="G21" s="1191"/>
      <c r="H21" s="1036"/>
      <c r="I21" s="361">
        <v>0</v>
      </c>
      <c r="J21" s="361">
        <v>0</v>
      </c>
      <c r="K21" s="361">
        <v>0</v>
      </c>
      <c r="L21" s="361">
        <v>0</v>
      </c>
      <c r="M21" s="361">
        <v>0</v>
      </c>
      <c r="N21" s="361">
        <v>0</v>
      </c>
      <c r="O21" s="361"/>
      <c r="P21" s="1036"/>
      <c r="Q21" s="1036"/>
      <c r="R21" s="361">
        <v>0</v>
      </c>
      <c r="S21" s="361">
        <v>0</v>
      </c>
      <c r="T21" s="361">
        <v>0</v>
      </c>
      <c r="U21" s="361">
        <f t="shared" si="0"/>
        <v>0</v>
      </c>
      <c r="V21" s="7">
        <v>1</v>
      </c>
      <c r="W21" s="7">
        <v>15</v>
      </c>
    </row>
    <row r="22" spans="1:23" s="7" customFormat="1" ht="15.95" customHeight="1">
      <c r="A22" s="7">
        <v>1</v>
      </c>
      <c r="B22" s="7">
        <v>16</v>
      </c>
      <c r="C22" s="1858"/>
      <c r="D22" s="1119" t="s">
        <v>595</v>
      </c>
      <c r="E22" s="1190" t="s">
        <v>118</v>
      </c>
      <c r="F22" s="1190"/>
      <c r="G22" s="1191"/>
      <c r="H22" s="1036"/>
      <c r="I22" s="361">
        <v>0</v>
      </c>
      <c r="J22" s="361">
        <v>0</v>
      </c>
      <c r="K22" s="361">
        <v>20</v>
      </c>
      <c r="L22" s="361">
        <v>0</v>
      </c>
      <c r="M22" s="361">
        <v>10</v>
      </c>
      <c r="N22" s="361">
        <v>0</v>
      </c>
      <c r="O22" s="361"/>
      <c r="P22" s="1036"/>
      <c r="Q22" s="1036"/>
      <c r="R22" s="361">
        <v>0</v>
      </c>
      <c r="S22" s="361">
        <v>0</v>
      </c>
      <c r="T22" s="361">
        <v>0</v>
      </c>
      <c r="U22" s="361">
        <f t="shared" si="0"/>
        <v>30</v>
      </c>
      <c r="V22" s="7">
        <v>1</v>
      </c>
      <c r="W22" s="7">
        <v>16</v>
      </c>
    </row>
    <row r="23" spans="1:23" s="7" customFormat="1" ht="15.95" customHeight="1">
      <c r="A23" s="7">
        <v>1</v>
      </c>
      <c r="B23" s="7">
        <v>17</v>
      </c>
      <c r="C23" s="1858"/>
      <c r="D23" s="1119" t="s">
        <v>601</v>
      </c>
      <c r="E23" s="1190" t="s">
        <v>851</v>
      </c>
      <c r="F23" s="1190"/>
      <c r="G23" s="1191"/>
      <c r="H23" s="1036"/>
      <c r="I23" s="361">
        <v>10</v>
      </c>
      <c r="J23" s="361">
        <v>0</v>
      </c>
      <c r="K23" s="361">
        <v>10</v>
      </c>
      <c r="L23" s="361">
        <v>0</v>
      </c>
      <c r="M23" s="361">
        <v>0</v>
      </c>
      <c r="N23" s="361">
        <v>0</v>
      </c>
      <c r="O23" s="361"/>
      <c r="P23" s="1036"/>
      <c r="Q23" s="1036"/>
      <c r="R23" s="361">
        <v>0</v>
      </c>
      <c r="S23" s="361">
        <v>0</v>
      </c>
      <c r="T23" s="361">
        <v>0</v>
      </c>
      <c r="U23" s="361">
        <f t="shared" si="0"/>
        <v>20</v>
      </c>
      <c r="V23" s="7">
        <v>1</v>
      </c>
      <c r="W23" s="7">
        <v>17</v>
      </c>
    </row>
    <row r="24" spans="1:23" s="7" customFormat="1" ht="15.95" customHeight="1">
      <c r="A24" s="7">
        <v>1</v>
      </c>
      <c r="B24" s="7">
        <v>18</v>
      </c>
      <c r="C24" s="1858"/>
      <c r="D24" s="1119" t="s">
        <v>602</v>
      </c>
      <c r="E24" s="1190" t="s">
        <v>923</v>
      </c>
      <c r="F24" s="1190"/>
      <c r="G24" s="1191"/>
      <c r="H24" s="1036"/>
      <c r="I24" s="361">
        <v>0</v>
      </c>
      <c r="J24" s="361">
        <v>0</v>
      </c>
      <c r="K24" s="361">
        <v>20</v>
      </c>
      <c r="L24" s="361">
        <v>0</v>
      </c>
      <c r="M24" s="361">
        <v>0</v>
      </c>
      <c r="N24" s="361">
        <v>0</v>
      </c>
      <c r="O24" s="361"/>
      <c r="P24" s="1036"/>
      <c r="Q24" s="1036"/>
      <c r="R24" s="361">
        <v>0</v>
      </c>
      <c r="S24" s="361">
        <v>10</v>
      </c>
      <c r="T24" s="361">
        <v>0</v>
      </c>
      <c r="U24" s="361">
        <f t="shared" si="0"/>
        <v>30</v>
      </c>
      <c r="V24" s="7">
        <v>1</v>
      </c>
      <c r="W24" s="7">
        <v>18</v>
      </c>
    </row>
    <row r="25" spans="1:23" s="7" customFormat="1" ht="15.95" customHeight="1">
      <c r="A25" s="7">
        <v>1</v>
      </c>
      <c r="B25" s="7">
        <v>19</v>
      </c>
      <c r="C25" s="1858"/>
      <c r="D25" s="1119" t="s">
        <v>234</v>
      </c>
      <c r="E25" s="1190" t="s">
        <v>207</v>
      </c>
      <c r="F25" s="1190"/>
      <c r="G25" s="1191"/>
      <c r="H25" s="1036"/>
      <c r="I25" s="361">
        <v>0</v>
      </c>
      <c r="J25" s="361">
        <v>0</v>
      </c>
      <c r="K25" s="361">
        <v>20</v>
      </c>
      <c r="L25" s="361">
        <v>0</v>
      </c>
      <c r="M25" s="361">
        <v>0</v>
      </c>
      <c r="N25" s="361">
        <v>0</v>
      </c>
      <c r="O25" s="361"/>
      <c r="P25" s="1036"/>
      <c r="Q25" s="1036"/>
      <c r="R25" s="361">
        <v>0</v>
      </c>
      <c r="S25" s="361">
        <v>0</v>
      </c>
      <c r="T25" s="361">
        <v>0</v>
      </c>
      <c r="U25" s="361">
        <f t="shared" si="0"/>
        <v>20</v>
      </c>
      <c r="V25" s="7">
        <v>1</v>
      </c>
      <c r="W25" s="7">
        <v>19</v>
      </c>
    </row>
    <row r="26" spans="1:23" s="7" customFormat="1" ht="15.95" customHeight="1">
      <c r="A26" s="7">
        <v>1</v>
      </c>
      <c r="B26" s="7">
        <v>20</v>
      </c>
      <c r="C26" s="421"/>
      <c r="D26" s="1119" t="s">
        <v>611</v>
      </c>
      <c r="E26" s="1190" t="s">
        <v>404</v>
      </c>
      <c r="F26" s="1190"/>
      <c r="G26" s="1191"/>
      <c r="H26" s="1036"/>
      <c r="I26" s="361">
        <v>60</v>
      </c>
      <c r="J26" s="361">
        <v>0</v>
      </c>
      <c r="K26" s="361">
        <v>10</v>
      </c>
      <c r="L26" s="361">
        <v>0</v>
      </c>
      <c r="M26" s="361">
        <v>0</v>
      </c>
      <c r="N26" s="361">
        <v>0</v>
      </c>
      <c r="O26" s="361"/>
      <c r="P26" s="1036"/>
      <c r="Q26" s="1036"/>
      <c r="R26" s="361">
        <v>0</v>
      </c>
      <c r="S26" s="361">
        <v>20</v>
      </c>
      <c r="T26" s="361">
        <v>10</v>
      </c>
      <c r="U26" s="361">
        <f t="shared" si="0"/>
        <v>100</v>
      </c>
      <c r="V26" s="7">
        <v>1</v>
      </c>
      <c r="W26" s="7">
        <v>20</v>
      </c>
    </row>
    <row r="27" spans="1:23" s="7" customFormat="1" ht="15.95" customHeight="1">
      <c r="A27" s="7">
        <v>1</v>
      </c>
      <c r="B27" s="7">
        <v>21</v>
      </c>
      <c r="C27" s="421"/>
      <c r="D27" s="1116" t="s">
        <v>46</v>
      </c>
      <c r="E27" s="1187" t="s">
        <v>121</v>
      </c>
      <c r="F27" s="1187"/>
      <c r="G27" s="1188"/>
      <c r="H27" s="1036"/>
      <c r="I27" s="361">
        <v>370</v>
      </c>
      <c r="J27" s="361">
        <v>100</v>
      </c>
      <c r="K27" s="361">
        <v>680</v>
      </c>
      <c r="L27" s="361">
        <v>60</v>
      </c>
      <c r="M27" s="361">
        <v>140</v>
      </c>
      <c r="N27" s="361">
        <v>50</v>
      </c>
      <c r="O27" s="361"/>
      <c r="P27" s="1036"/>
      <c r="Q27" s="1036"/>
      <c r="R27" s="361">
        <v>40</v>
      </c>
      <c r="S27" s="361">
        <v>190</v>
      </c>
      <c r="T27" s="361">
        <v>90</v>
      </c>
      <c r="U27" s="361">
        <f t="shared" si="0"/>
        <v>1720</v>
      </c>
      <c r="V27" s="7">
        <v>1</v>
      </c>
      <c r="W27" s="7">
        <v>21</v>
      </c>
    </row>
    <row r="28" spans="1:23" s="7" customFormat="1" ht="15.95" customHeight="1">
      <c r="A28" s="7">
        <v>1</v>
      </c>
      <c r="B28" s="7">
        <v>22</v>
      </c>
      <c r="C28" s="423" t="s">
        <v>261</v>
      </c>
      <c r="D28" s="122" t="s">
        <v>97</v>
      </c>
      <c r="E28" s="1190" t="s">
        <v>854</v>
      </c>
      <c r="F28" s="1190"/>
      <c r="G28" s="1191"/>
      <c r="H28" s="1037"/>
      <c r="I28" s="80" t="s">
        <v>1650</v>
      </c>
      <c r="J28" s="80" t="s">
        <v>1650</v>
      </c>
      <c r="K28" s="80" t="s">
        <v>1650</v>
      </c>
      <c r="L28" s="80" t="s">
        <v>1650</v>
      </c>
      <c r="M28" s="80"/>
      <c r="N28" s="80"/>
      <c r="O28" s="80" t="s">
        <v>1650</v>
      </c>
      <c r="P28" s="1037"/>
      <c r="Q28" s="1037"/>
      <c r="R28" s="80" t="s">
        <v>1650</v>
      </c>
      <c r="S28" s="80" t="s">
        <v>1650</v>
      </c>
      <c r="T28" s="80" t="s">
        <v>1650</v>
      </c>
      <c r="U28" s="81">
        <f t="shared" ref="U28:U88" si="1">COUNTIF(H28:T28,"○")</f>
        <v>8</v>
      </c>
      <c r="V28" s="7">
        <v>1</v>
      </c>
      <c r="W28" s="7">
        <v>22</v>
      </c>
    </row>
    <row r="29" spans="1:23" s="7" customFormat="1" ht="15.95" customHeight="1">
      <c r="C29" s="424" t="s">
        <v>512</v>
      </c>
      <c r="D29" s="250" t="s">
        <v>103</v>
      </c>
      <c r="E29" s="1190" t="s">
        <v>1</v>
      </c>
      <c r="F29" s="1190"/>
      <c r="G29" s="1191"/>
      <c r="H29" s="1037"/>
      <c r="I29" s="80" t="s">
        <v>1650</v>
      </c>
      <c r="J29" s="80"/>
      <c r="K29" s="80" t="s">
        <v>1650</v>
      </c>
      <c r="L29" s="80"/>
      <c r="M29" s="80" t="s">
        <v>1650</v>
      </c>
      <c r="N29" s="80"/>
      <c r="O29" s="80" t="s">
        <v>1650</v>
      </c>
      <c r="P29" s="1037"/>
      <c r="Q29" s="1037"/>
      <c r="R29" s="80"/>
      <c r="S29" s="80" t="s">
        <v>1650</v>
      </c>
      <c r="T29" s="80"/>
      <c r="U29" s="81">
        <f t="shared" si="1"/>
        <v>5</v>
      </c>
      <c r="V29" s="7">
        <v>0</v>
      </c>
      <c r="W29" s="7">
        <v>0</v>
      </c>
    </row>
    <row r="30" spans="1:23" s="7" customFormat="1" ht="15.95" customHeight="1">
      <c r="C30" s="424" t="s">
        <v>748</v>
      </c>
      <c r="D30" s="250" t="s">
        <v>112</v>
      </c>
      <c r="E30" s="1190" t="s">
        <v>768</v>
      </c>
      <c r="F30" s="1190"/>
      <c r="G30" s="1191"/>
      <c r="H30" s="1037"/>
      <c r="I30" s="80"/>
      <c r="J30" s="80"/>
      <c r="K30" s="80"/>
      <c r="L30" s="80"/>
      <c r="M30" s="80"/>
      <c r="N30" s="80"/>
      <c r="O30" s="80"/>
      <c r="P30" s="1037"/>
      <c r="Q30" s="1037"/>
      <c r="R30" s="80"/>
      <c r="S30" s="80"/>
      <c r="T30" s="80"/>
      <c r="U30" s="81">
        <f t="shared" si="1"/>
        <v>0</v>
      </c>
      <c r="V30" s="7">
        <v>0</v>
      </c>
      <c r="W30" s="7">
        <v>0</v>
      </c>
    </row>
    <row r="31" spans="1:23" s="7" customFormat="1" ht="15.95" customHeight="1">
      <c r="C31" s="424" t="s">
        <v>733</v>
      </c>
      <c r="D31" s="250" t="s">
        <v>115</v>
      </c>
      <c r="E31" s="1190" t="s">
        <v>925</v>
      </c>
      <c r="F31" s="1190"/>
      <c r="G31" s="1191"/>
      <c r="H31" s="1037"/>
      <c r="I31" s="80"/>
      <c r="J31" s="80"/>
      <c r="K31" s="80" t="s">
        <v>1650</v>
      </c>
      <c r="L31" s="80"/>
      <c r="M31" s="80"/>
      <c r="N31" s="80"/>
      <c r="O31" s="80"/>
      <c r="P31" s="1037"/>
      <c r="Q31" s="1037"/>
      <c r="R31" s="80"/>
      <c r="S31" s="80" t="s">
        <v>1650</v>
      </c>
      <c r="T31" s="80"/>
      <c r="U31" s="81">
        <f t="shared" si="1"/>
        <v>2</v>
      </c>
      <c r="V31" s="7">
        <v>0</v>
      </c>
      <c r="W31" s="7">
        <v>0</v>
      </c>
    </row>
    <row r="32" spans="1:23" s="7" customFormat="1" ht="15.95" customHeight="1">
      <c r="C32" s="424" t="s">
        <v>390</v>
      </c>
      <c r="D32" s="250" t="s">
        <v>126</v>
      </c>
      <c r="E32" s="1190" t="s">
        <v>803</v>
      </c>
      <c r="F32" s="1190"/>
      <c r="G32" s="1191"/>
      <c r="H32" s="1037"/>
      <c r="I32" s="80" t="s">
        <v>1650</v>
      </c>
      <c r="J32" s="80"/>
      <c r="K32" s="80" t="s">
        <v>1650</v>
      </c>
      <c r="L32" s="80" t="s">
        <v>1650</v>
      </c>
      <c r="M32" s="80"/>
      <c r="N32" s="80"/>
      <c r="O32" s="80" t="s">
        <v>1650</v>
      </c>
      <c r="P32" s="1037"/>
      <c r="Q32" s="1037"/>
      <c r="R32" s="80" t="s">
        <v>1650</v>
      </c>
      <c r="S32" s="80" t="s">
        <v>1650</v>
      </c>
      <c r="T32" s="80" t="s">
        <v>1650</v>
      </c>
      <c r="U32" s="81">
        <f t="shared" si="1"/>
        <v>7</v>
      </c>
      <c r="V32" s="7">
        <v>0</v>
      </c>
      <c r="W32" s="7">
        <v>0</v>
      </c>
    </row>
    <row r="33" spans="1:23" s="7" customFormat="1" ht="15.95" customHeight="1">
      <c r="C33" s="422"/>
      <c r="D33" s="250" t="s">
        <v>359</v>
      </c>
      <c r="E33" s="1187" t="s">
        <v>1047</v>
      </c>
      <c r="F33" s="1187"/>
      <c r="G33" s="1188"/>
      <c r="H33" s="1037"/>
      <c r="I33" s="80"/>
      <c r="J33" s="80"/>
      <c r="K33" s="80" t="s">
        <v>1650</v>
      </c>
      <c r="L33" s="80"/>
      <c r="M33" s="80"/>
      <c r="N33" s="80"/>
      <c r="O33" s="80"/>
      <c r="P33" s="1037"/>
      <c r="Q33" s="1037"/>
      <c r="R33" s="80"/>
      <c r="S33" s="80"/>
      <c r="T33" s="80"/>
      <c r="U33" s="81">
        <f t="shared" si="1"/>
        <v>1</v>
      </c>
      <c r="V33" s="7">
        <v>0</v>
      </c>
      <c r="W33" s="7">
        <v>0</v>
      </c>
    </row>
    <row r="34" spans="1:23" s="7" customFormat="1" ht="15.95" customHeight="1">
      <c r="A34" s="7">
        <v>1</v>
      </c>
      <c r="B34" s="7">
        <v>23</v>
      </c>
      <c r="C34" s="423" t="s">
        <v>277</v>
      </c>
      <c r="D34" s="1078" t="s">
        <v>97</v>
      </c>
      <c r="E34" s="1190" t="s">
        <v>311</v>
      </c>
      <c r="F34" s="1190"/>
      <c r="G34" s="1191"/>
      <c r="H34" s="1037"/>
      <c r="I34" s="80" t="s">
        <v>1650</v>
      </c>
      <c r="J34" s="80" t="s">
        <v>1650</v>
      </c>
      <c r="K34" s="80" t="s">
        <v>1650</v>
      </c>
      <c r="L34" s="80"/>
      <c r="M34" s="80" t="s">
        <v>1650</v>
      </c>
      <c r="N34" s="80"/>
      <c r="O34" s="80" t="s">
        <v>1650</v>
      </c>
      <c r="P34" s="1037"/>
      <c r="Q34" s="1037"/>
      <c r="R34" s="80"/>
      <c r="S34" s="80" t="s">
        <v>1650</v>
      </c>
      <c r="T34" s="80" t="s">
        <v>1650</v>
      </c>
      <c r="U34" s="81">
        <f t="shared" si="1"/>
        <v>7</v>
      </c>
      <c r="V34" s="7">
        <v>1</v>
      </c>
      <c r="W34" s="7">
        <v>23</v>
      </c>
    </row>
    <row r="35" spans="1:23" s="7" customFormat="1" ht="15.95" customHeight="1">
      <c r="C35" s="424" t="s">
        <v>847</v>
      </c>
      <c r="D35" s="1119" t="s">
        <v>103</v>
      </c>
      <c r="E35" s="1190" t="s">
        <v>879</v>
      </c>
      <c r="F35" s="1190"/>
      <c r="G35" s="1191"/>
      <c r="H35" s="1037"/>
      <c r="I35" s="80" t="s">
        <v>1650</v>
      </c>
      <c r="J35" s="80"/>
      <c r="K35" s="80" t="s">
        <v>1650</v>
      </c>
      <c r="L35" s="80"/>
      <c r="M35" s="80" t="s">
        <v>1650</v>
      </c>
      <c r="N35" s="80"/>
      <c r="O35" s="80" t="s">
        <v>1650</v>
      </c>
      <c r="P35" s="1037"/>
      <c r="Q35" s="1037"/>
      <c r="R35" s="80" t="s">
        <v>1650</v>
      </c>
      <c r="S35" s="80" t="s">
        <v>1650</v>
      </c>
      <c r="T35" s="80" t="s">
        <v>1650</v>
      </c>
      <c r="U35" s="81">
        <f t="shared" si="1"/>
        <v>7</v>
      </c>
      <c r="V35" s="7">
        <v>0</v>
      </c>
      <c r="W35" s="7">
        <v>0</v>
      </c>
    </row>
    <row r="36" spans="1:23" s="7" customFormat="1" ht="15.95" customHeight="1">
      <c r="C36" s="424" t="s">
        <v>855</v>
      </c>
      <c r="D36" s="1119" t="s">
        <v>112</v>
      </c>
      <c r="E36" s="1190" t="s">
        <v>609</v>
      </c>
      <c r="F36" s="1190"/>
      <c r="G36" s="1191"/>
      <c r="H36" s="1037"/>
      <c r="I36" s="80"/>
      <c r="J36" s="80"/>
      <c r="K36" s="80" t="s">
        <v>1650</v>
      </c>
      <c r="L36" s="80"/>
      <c r="M36" s="80"/>
      <c r="N36" s="80"/>
      <c r="O36" s="80" t="s">
        <v>1650</v>
      </c>
      <c r="P36" s="1037"/>
      <c r="Q36" s="1037"/>
      <c r="R36" s="80"/>
      <c r="S36" s="80"/>
      <c r="T36" s="80"/>
      <c r="U36" s="81">
        <f t="shared" si="1"/>
        <v>2</v>
      </c>
      <c r="V36" s="7">
        <v>0</v>
      </c>
      <c r="W36" s="7">
        <v>0</v>
      </c>
    </row>
    <row r="37" spans="1:23" s="7" customFormat="1" ht="15.95" customHeight="1">
      <c r="C37" s="424" t="s">
        <v>688</v>
      </c>
      <c r="D37" s="1116" t="s">
        <v>115</v>
      </c>
      <c r="E37" s="1850" t="s">
        <v>1107</v>
      </c>
      <c r="F37" s="1850"/>
      <c r="G37" s="1851"/>
      <c r="H37" s="1037"/>
      <c r="I37" s="80" t="s">
        <v>1650</v>
      </c>
      <c r="J37" s="80"/>
      <c r="K37" s="80" t="s">
        <v>1650</v>
      </c>
      <c r="L37" s="80"/>
      <c r="M37" s="80"/>
      <c r="N37" s="80"/>
      <c r="O37" s="80" t="s">
        <v>1650</v>
      </c>
      <c r="P37" s="1037"/>
      <c r="Q37" s="1037"/>
      <c r="R37" s="80"/>
      <c r="S37" s="80"/>
      <c r="T37" s="80"/>
      <c r="U37" s="81">
        <f t="shared" si="1"/>
        <v>3</v>
      </c>
      <c r="V37" s="7">
        <v>0</v>
      </c>
      <c r="W37" s="7">
        <v>0</v>
      </c>
    </row>
    <row r="38" spans="1:23" s="7" customFormat="1" ht="15.95" customHeight="1">
      <c r="C38" s="424" t="s">
        <v>735</v>
      </c>
      <c r="D38" s="435" t="s">
        <v>126</v>
      </c>
      <c r="E38" s="1187" t="s">
        <v>1316</v>
      </c>
      <c r="F38" s="1187"/>
      <c r="G38" s="1188"/>
      <c r="H38" s="1037"/>
      <c r="I38" s="80"/>
      <c r="J38" s="80"/>
      <c r="K38" s="80"/>
      <c r="L38" s="80"/>
      <c r="M38" s="80" t="s">
        <v>1650</v>
      </c>
      <c r="N38" s="80"/>
      <c r="O38" s="80" t="s">
        <v>1650</v>
      </c>
      <c r="P38" s="1037"/>
      <c r="Q38" s="1037"/>
      <c r="R38" s="80"/>
      <c r="S38" s="80"/>
      <c r="T38" s="80"/>
      <c r="U38" s="81">
        <f t="shared" si="1"/>
        <v>2</v>
      </c>
      <c r="V38" s="7">
        <v>0</v>
      </c>
      <c r="W38" s="7">
        <v>0</v>
      </c>
    </row>
    <row r="39" spans="1:23" s="7" customFormat="1" ht="15.95" customHeight="1">
      <c r="C39" s="424" t="s">
        <v>829</v>
      </c>
      <c r="D39" s="435" t="s">
        <v>359</v>
      </c>
      <c r="E39" s="1187" t="s">
        <v>305</v>
      </c>
      <c r="F39" s="1187"/>
      <c r="G39" s="1188"/>
      <c r="H39" s="1037"/>
      <c r="I39" s="80"/>
      <c r="J39" s="80"/>
      <c r="K39" s="80" t="s">
        <v>1650</v>
      </c>
      <c r="L39" s="80"/>
      <c r="M39" s="80"/>
      <c r="N39" s="80"/>
      <c r="O39" s="80" t="s">
        <v>1650</v>
      </c>
      <c r="P39" s="1037"/>
      <c r="Q39" s="1037"/>
      <c r="R39" s="80"/>
      <c r="S39" s="80" t="s">
        <v>1650</v>
      </c>
      <c r="T39" s="80"/>
      <c r="U39" s="81">
        <f t="shared" si="1"/>
        <v>3</v>
      </c>
      <c r="V39" s="7">
        <v>0</v>
      </c>
      <c r="W39" s="7">
        <v>0</v>
      </c>
    </row>
    <row r="40" spans="1:23" s="7" customFormat="1" ht="15.95" customHeight="1">
      <c r="C40" s="424" t="s">
        <v>653</v>
      </c>
      <c r="D40" s="435" t="s">
        <v>648</v>
      </c>
      <c r="E40" s="1187" t="s">
        <v>421</v>
      </c>
      <c r="F40" s="1187"/>
      <c r="G40" s="1188"/>
      <c r="H40" s="1037"/>
      <c r="I40" s="80"/>
      <c r="J40" s="80"/>
      <c r="K40" s="80"/>
      <c r="L40" s="80"/>
      <c r="M40" s="80"/>
      <c r="N40" s="80"/>
      <c r="O40" s="80"/>
      <c r="P40" s="1037"/>
      <c r="Q40" s="1037"/>
      <c r="R40" s="80"/>
      <c r="S40" s="80"/>
      <c r="T40" s="80"/>
      <c r="U40" s="81">
        <f t="shared" si="1"/>
        <v>0</v>
      </c>
      <c r="V40" s="7">
        <v>0</v>
      </c>
      <c r="W40" s="7">
        <v>0</v>
      </c>
    </row>
    <row r="41" spans="1:23" s="7" customFormat="1" ht="15.95" customHeight="1">
      <c r="C41" s="424" t="s">
        <v>1307</v>
      </c>
      <c r="D41" s="435" t="s">
        <v>652</v>
      </c>
      <c r="E41" s="1187" t="s">
        <v>426</v>
      </c>
      <c r="F41" s="1187"/>
      <c r="G41" s="1188"/>
      <c r="H41" s="1037"/>
      <c r="I41" s="80"/>
      <c r="J41" s="80"/>
      <c r="K41" s="80"/>
      <c r="L41" s="80"/>
      <c r="M41" s="80"/>
      <c r="N41" s="80"/>
      <c r="O41" s="80"/>
      <c r="P41" s="1037"/>
      <c r="Q41" s="1037"/>
      <c r="R41" s="80"/>
      <c r="S41" s="80"/>
      <c r="T41" s="80"/>
      <c r="U41" s="81">
        <f t="shared" si="1"/>
        <v>0</v>
      </c>
      <c r="V41" s="7">
        <v>0</v>
      </c>
      <c r="W41" s="7">
        <v>0</v>
      </c>
    </row>
    <row r="42" spans="1:23" s="7" customFormat="1" ht="15.95" customHeight="1">
      <c r="C42" s="424" t="s">
        <v>1308</v>
      </c>
      <c r="D42" s="435" t="s">
        <v>122</v>
      </c>
      <c r="E42" s="1193" t="s">
        <v>99</v>
      </c>
      <c r="F42" s="1193"/>
      <c r="G42" s="1194"/>
      <c r="H42" s="1037"/>
      <c r="I42" s="80" t="s">
        <v>1650</v>
      </c>
      <c r="J42" s="80" t="s">
        <v>1650</v>
      </c>
      <c r="K42" s="80"/>
      <c r="L42" s="80"/>
      <c r="M42" s="80"/>
      <c r="N42" s="80"/>
      <c r="O42" s="80"/>
      <c r="P42" s="1037"/>
      <c r="Q42" s="1037"/>
      <c r="R42" s="80"/>
      <c r="S42" s="80" t="s">
        <v>1650</v>
      </c>
      <c r="T42" s="80" t="s">
        <v>1650</v>
      </c>
      <c r="U42" s="81">
        <f t="shared" si="1"/>
        <v>4</v>
      </c>
      <c r="V42" s="7">
        <v>0</v>
      </c>
      <c r="W42" s="7">
        <v>0</v>
      </c>
    </row>
    <row r="43" spans="1:23" s="7" customFormat="1" ht="15.95" customHeight="1">
      <c r="A43" s="7">
        <v>1</v>
      </c>
      <c r="B43" s="7">
        <v>24</v>
      </c>
      <c r="C43" s="425" t="s">
        <v>127</v>
      </c>
      <c r="D43" s="122" t="s">
        <v>97</v>
      </c>
      <c r="E43" s="1190" t="s">
        <v>813</v>
      </c>
      <c r="F43" s="1190"/>
      <c r="G43" s="1191"/>
      <c r="H43" s="1037"/>
      <c r="I43" s="80"/>
      <c r="J43" s="80"/>
      <c r="K43" s="80"/>
      <c r="L43" s="80"/>
      <c r="M43" s="80"/>
      <c r="N43" s="80"/>
      <c r="O43" s="80"/>
      <c r="P43" s="1037"/>
      <c r="Q43" s="1037"/>
      <c r="R43" s="80"/>
      <c r="S43" s="80"/>
      <c r="T43" s="80"/>
      <c r="U43" s="81">
        <f t="shared" si="1"/>
        <v>0</v>
      </c>
      <c r="V43" s="7">
        <v>1</v>
      </c>
      <c r="W43" s="7">
        <v>24</v>
      </c>
    </row>
    <row r="44" spans="1:23" s="7" customFormat="1" ht="15.95" customHeight="1">
      <c r="C44" s="1159" t="s">
        <v>1711</v>
      </c>
      <c r="D44" s="250" t="s">
        <v>103</v>
      </c>
      <c r="E44" s="1190" t="s">
        <v>918</v>
      </c>
      <c r="F44" s="1190"/>
      <c r="G44" s="1191"/>
      <c r="H44" s="1037"/>
      <c r="I44" s="80"/>
      <c r="J44" s="80"/>
      <c r="K44" s="80"/>
      <c r="L44" s="80"/>
      <c r="M44" s="80"/>
      <c r="N44" s="80"/>
      <c r="O44" s="80"/>
      <c r="P44" s="1037"/>
      <c r="Q44" s="1037"/>
      <c r="R44" s="80"/>
      <c r="S44" s="80"/>
      <c r="T44" s="80"/>
      <c r="U44" s="81">
        <f t="shared" si="1"/>
        <v>0</v>
      </c>
      <c r="V44" s="7">
        <v>0</v>
      </c>
      <c r="W44" s="7">
        <v>0</v>
      </c>
    </row>
    <row r="45" spans="1:23" s="7" customFormat="1" ht="15.95" customHeight="1">
      <c r="C45" s="424" t="s">
        <v>688</v>
      </c>
      <c r="D45" s="250" t="s">
        <v>112</v>
      </c>
      <c r="E45" s="1852" t="s">
        <v>1003</v>
      </c>
      <c r="F45" s="1852"/>
      <c r="G45" s="1853"/>
      <c r="H45" s="1037"/>
      <c r="I45" s="80"/>
      <c r="J45" s="80"/>
      <c r="K45" s="80"/>
      <c r="L45" s="80"/>
      <c r="M45" s="80"/>
      <c r="N45" s="80"/>
      <c r="O45" s="80"/>
      <c r="P45" s="1037"/>
      <c r="Q45" s="1037"/>
      <c r="R45" s="80"/>
      <c r="S45" s="80"/>
      <c r="T45" s="80"/>
      <c r="U45" s="81">
        <f t="shared" si="1"/>
        <v>0</v>
      </c>
      <c r="V45" s="7">
        <v>0</v>
      </c>
      <c r="W45" s="7">
        <v>0</v>
      </c>
    </row>
    <row r="46" spans="1:23" s="7" customFormat="1" ht="15.95" customHeight="1">
      <c r="C46" s="424" t="s">
        <v>178</v>
      </c>
      <c r="D46" s="250" t="s">
        <v>115</v>
      </c>
      <c r="E46" s="1190" t="s">
        <v>23</v>
      </c>
      <c r="F46" s="1190"/>
      <c r="G46" s="1191"/>
      <c r="H46" s="1037"/>
      <c r="I46" s="80"/>
      <c r="J46" s="80"/>
      <c r="K46" s="80"/>
      <c r="L46" s="80"/>
      <c r="M46" s="80"/>
      <c r="N46" s="80"/>
      <c r="O46" s="80"/>
      <c r="P46" s="1037"/>
      <c r="Q46" s="1037"/>
      <c r="R46" s="80"/>
      <c r="S46" s="80"/>
      <c r="T46" s="80"/>
      <c r="U46" s="81">
        <f t="shared" si="1"/>
        <v>0</v>
      </c>
      <c r="V46" s="7">
        <v>0</v>
      </c>
      <c r="W46" s="7">
        <v>0</v>
      </c>
    </row>
    <row r="47" spans="1:23" s="7" customFormat="1" ht="15.95" customHeight="1">
      <c r="C47" s="424" t="s">
        <v>653</v>
      </c>
      <c r="D47" s="250" t="s">
        <v>126</v>
      </c>
      <c r="E47" s="1190" t="s">
        <v>919</v>
      </c>
      <c r="F47" s="1190"/>
      <c r="G47" s="1191"/>
      <c r="H47" s="1037"/>
      <c r="I47" s="80"/>
      <c r="J47" s="80"/>
      <c r="K47" s="80"/>
      <c r="L47" s="80"/>
      <c r="M47" s="80"/>
      <c r="N47" s="80"/>
      <c r="O47" s="80"/>
      <c r="P47" s="1037"/>
      <c r="Q47" s="1037"/>
      <c r="R47" s="80"/>
      <c r="S47" s="80"/>
      <c r="T47" s="80"/>
      <c r="U47" s="81">
        <f t="shared" si="1"/>
        <v>0</v>
      </c>
      <c r="V47" s="7">
        <v>0</v>
      </c>
      <c r="W47" s="7">
        <v>0</v>
      </c>
    </row>
    <row r="48" spans="1:23" s="7" customFormat="1" ht="15.95" customHeight="1">
      <c r="C48" s="424" t="s">
        <v>1314</v>
      </c>
      <c r="D48" s="436" t="s">
        <v>359</v>
      </c>
      <c r="E48" s="1187" t="s">
        <v>414</v>
      </c>
      <c r="F48" s="1187"/>
      <c r="G48" s="1188"/>
      <c r="H48" s="1037"/>
      <c r="I48" s="80"/>
      <c r="J48" s="80"/>
      <c r="K48" s="80"/>
      <c r="L48" s="80"/>
      <c r="M48" s="80"/>
      <c r="N48" s="80"/>
      <c r="O48" s="80"/>
      <c r="P48" s="1037"/>
      <c r="Q48" s="1037"/>
      <c r="R48" s="80"/>
      <c r="S48" s="80"/>
      <c r="T48" s="80"/>
      <c r="U48" s="81">
        <f t="shared" si="1"/>
        <v>0</v>
      </c>
      <c r="V48" s="7">
        <v>0</v>
      </c>
      <c r="W48" s="7">
        <v>0</v>
      </c>
    </row>
    <row r="49" spans="1:24" ht="15.95" customHeight="1">
      <c r="B49" s="7"/>
      <c r="C49" s="424" t="s">
        <v>284</v>
      </c>
      <c r="D49" s="119" t="s">
        <v>648</v>
      </c>
      <c r="E49" s="1187" t="s">
        <v>920</v>
      </c>
      <c r="F49" s="1187"/>
      <c r="G49" s="1188"/>
      <c r="H49" s="1037"/>
      <c r="I49" s="80"/>
      <c r="J49" s="80"/>
      <c r="K49" s="80"/>
      <c r="L49" s="80"/>
      <c r="M49" s="80"/>
      <c r="N49" s="80"/>
      <c r="O49" s="80"/>
      <c r="P49" s="1037"/>
      <c r="Q49" s="1037"/>
      <c r="R49" s="80"/>
      <c r="S49" s="80"/>
      <c r="T49" s="80"/>
      <c r="U49" s="81">
        <f t="shared" si="1"/>
        <v>0</v>
      </c>
      <c r="V49" s="7">
        <v>0</v>
      </c>
      <c r="W49" s="7">
        <v>0</v>
      </c>
      <c r="X49" s="7"/>
    </row>
    <row r="50" spans="1:24" ht="15.95" customHeight="1">
      <c r="B50" s="7"/>
      <c r="C50" s="426" t="s">
        <v>1313</v>
      </c>
      <c r="D50" s="119" t="s">
        <v>652</v>
      </c>
      <c r="E50" s="1187" t="s">
        <v>186</v>
      </c>
      <c r="F50" s="1187"/>
      <c r="G50" s="1188"/>
      <c r="H50" s="1037"/>
      <c r="I50" s="80"/>
      <c r="J50" s="80"/>
      <c r="K50" s="80"/>
      <c r="L50" s="80"/>
      <c r="M50" s="80"/>
      <c r="N50" s="80"/>
      <c r="O50" s="80"/>
      <c r="P50" s="1037"/>
      <c r="Q50" s="1037"/>
      <c r="R50" s="80"/>
      <c r="S50" s="80"/>
      <c r="T50" s="80"/>
      <c r="U50" s="81">
        <f t="shared" si="1"/>
        <v>0</v>
      </c>
      <c r="V50" s="7">
        <v>0</v>
      </c>
      <c r="W50" s="7">
        <v>0</v>
      </c>
      <c r="X50" s="7"/>
    </row>
    <row r="51" spans="1:24" ht="15.95" customHeight="1">
      <c r="B51" s="7"/>
      <c r="C51" s="1126"/>
      <c r="D51" s="119" t="s">
        <v>122</v>
      </c>
      <c r="E51" s="1187" t="s">
        <v>476</v>
      </c>
      <c r="F51" s="1187"/>
      <c r="G51" s="1188"/>
      <c r="H51" s="1037"/>
      <c r="I51" s="80"/>
      <c r="J51" s="80"/>
      <c r="K51" s="80"/>
      <c r="L51" s="80"/>
      <c r="M51" s="80"/>
      <c r="N51" s="80" t="s">
        <v>1650</v>
      </c>
      <c r="O51" s="80"/>
      <c r="P51" s="1037"/>
      <c r="Q51" s="1037"/>
      <c r="R51" s="80"/>
      <c r="S51" s="80"/>
      <c r="T51" s="80"/>
      <c r="U51" s="81">
        <f t="shared" si="1"/>
        <v>1</v>
      </c>
      <c r="V51" s="7">
        <v>0</v>
      </c>
      <c r="W51" s="7">
        <v>0</v>
      </c>
      <c r="X51" s="7"/>
    </row>
    <row r="52" spans="1:24" ht="15.95" customHeight="1">
      <c r="A52" s="1160">
        <v>1</v>
      </c>
      <c r="B52" s="1153">
        <v>25</v>
      </c>
      <c r="C52" s="1161" t="s">
        <v>1692</v>
      </c>
      <c r="D52" s="1155" t="s">
        <v>1694</v>
      </c>
      <c r="E52" s="1514" t="s">
        <v>1695</v>
      </c>
      <c r="F52" s="1302"/>
      <c r="G52" s="1303"/>
      <c r="H52" s="1037"/>
      <c r="I52" s="185">
        <v>0</v>
      </c>
      <c r="J52" s="185">
        <v>0</v>
      </c>
      <c r="K52" s="185"/>
      <c r="L52" s="185"/>
      <c r="M52" s="185"/>
      <c r="N52" s="185"/>
      <c r="O52" s="185"/>
      <c r="P52" s="1023"/>
      <c r="Q52" s="1023"/>
      <c r="R52" s="185"/>
      <c r="S52" s="185">
        <v>0</v>
      </c>
      <c r="T52" s="185">
        <v>0</v>
      </c>
      <c r="U52" s="185"/>
      <c r="V52" s="989">
        <v>1</v>
      </c>
      <c r="W52" s="987">
        <v>25</v>
      </c>
      <c r="X52" s="7"/>
    </row>
    <row r="53" spans="1:24" ht="15.95" customHeight="1">
      <c r="A53" s="1160">
        <v>1</v>
      </c>
      <c r="B53" s="1153">
        <v>26</v>
      </c>
      <c r="C53" s="1847" t="s">
        <v>1693</v>
      </c>
      <c r="D53" s="1155" t="s">
        <v>1696</v>
      </c>
      <c r="E53" s="1514" t="s">
        <v>1697</v>
      </c>
      <c r="F53" s="1302"/>
      <c r="G53" s="1303"/>
      <c r="H53" s="1037"/>
      <c r="I53" s="185">
        <v>178</v>
      </c>
      <c r="J53" s="185">
        <v>50</v>
      </c>
      <c r="K53" s="185"/>
      <c r="L53" s="185"/>
      <c r="M53" s="185"/>
      <c r="N53" s="185"/>
      <c r="O53" s="185"/>
      <c r="P53" s="1023"/>
      <c r="Q53" s="1023"/>
      <c r="R53" s="185"/>
      <c r="S53" s="185">
        <v>107</v>
      </c>
      <c r="T53" s="185">
        <v>58</v>
      </c>
      <c r="U53" s="185"/>
      <c r="V53" s="989">
        <v>1</v>
      </c>
      <c r="W53" s="987">
        <v>26</v>
      </c>
      <c r="X53" s="7"/>
    </row>
    <row r="54" spans="1:24" ht="15.95" customHeight="1">
      <c r="A54" s="1160">
        <v>1</v>
      </c>
      <c r="B54" s="1153">
        <v>27</v>
      </c>
      <c r="C54" s="1848"/>
      <c r="D54" s="1155" t="s">
        <v>1698</v>
      </c>
      <c r="E54" s="1514" t="s">
        <v>1699</v>
      </c>
      <c r="F54" s="1302"/>
      <c r="G54" s="1303"/>
      <c r="H54" s="1037"/>
      <c r="I54" s="185">
        <v>47</v>
      </c>
      <c r="J54" s="185">
        <v>50</v>
      </c>
      <c r="K54" s="185"/>
      <c r="L54" s="185"/>
      <c r="M54" s="185"/>
      <c r="N54" s="185"/>
      <c r="O54" s="185"/>
      <c r="P54" s="1023"/>
      <c r="Q54" s="1023"/>
      <c r="R54" s="185"/>
      <c r="S54" s="185">
        <v>63</v>
      </c>
      <c r="T54" s="185">
        <v>55</v>
      </c>
      <c r="U54" s="185"/>
      <c r="V54" s="989">
        <v>1</v>
      </c>
      <c r="W54" s="987">
        <v>27</v>
      </c>
      <c r="X54" s="7"/>
    </row>
    <row r="55" spans="1:24" ht="15.95" customHeight="1">
      <c r="A55" s="1160">
        <v>1</v>
      </c>
      <c r="B55" s="1153">
        <v>28</v>
      </c>
      <c r="C55" s="1848"/>
      <c r="D55" s="1155" t="s">
        <v>1700</v>
      </c>
      <c r="E55" s="1514" t="s">
        <v>1701</v>
      </c>
      <c r="F55" s="1302"/>
      <c r="G55" s="1303"/>
      <c r="H55" s="1037"/>
      <c r="I55" s="185">
        <v>0</v>
      </c>
      <c r="J55" s="185">
        <v>50</v>
      </c>
      <c r="K55" s="185"/>
      <c r="L55" s="185"/>
      <c r="M55" s="185"/>
      <c r="N55" s="185"/>
      <c r="O55" s="185"/>
      <c r="P55" s="1023"/>
      <c r="Q55" s="1023"/>
      <c r="R55" s="185">
        <v>60</v>
      </c>
      <c r="S55" s="185">
        <v>0</v>
      </c>
      <c r="T55" s="185">
        <v>0</v>
      </c>
      <c r="U55" s="185"/>
      <c r="V55" s="989">
        <v>1</v>
      </c>
      <c r="W55" s="987">
        <v>28</v>
      </c>
      <c r="X55" s="7"/>
    </row>
    <row r="56" spans="1:24" ht="15.95" customHeight="1">
      <c r="A56" s="1160">
        <v>1</v>
      </c>
      <c r="B56" s="1153">
        <v>29</v>
      </c>
      <c r="C56" s="1849"/>
      <c r="D56" s="1156" t="s">
        <v>1702</v>
      </c>
      <c r="E56" s="1514" t="s">
        <v>27</v>
      </c>
      <c r="F56" s="1302"/>
      <c r="G56" s="1303"/>
      <c r="H56" s="1037"/>
      <c r="I56" s="185">
        <v>225</v>
      </c>
      <c r="J56" s="185">
        <v>150</v>
      </c>
      <c r="K56" s="185"/>
      <c r="L56" s="185"/>
      <c r="M56" s="185"/>
      <c r="N56" s="185"/>
      <c r="O56" s="185"/>
      <c r="P56" s="1023"/>
      <c r="Q56" s="1023"/>
      <c r="R56" s="185">
        <v>60</v>
      </c>
      <c r="S56" s="185">
        <v>170</v>
      </c>
      <c r="T56" s="185">
        <v>113</v>
      </c>
      <c r="U56" s="185"/>
      <c r="V56" s="989">
        <v>1</v>
      </c>
      <c r="W56" s="987">
        <v>29</v>
      </c>
      <c r="X56" s="7"/>
    </row>
    <row r="57" spans="1:24" ht="15.95" customHeight="1">
      <c r="A57" s="988">
        <v>1</v>
      </c>
      <c r="B57" s="7">
        <v>30</v>
      </c>
      <c r="C57" s="1125" t="s">
        <v>291</v>
      </c>
      <c r="D57" s="1855" t="s">
        <v>1208</v>
      </c>
      <c r="E57" s="119" t="s">
        <v>97</v>
      </c>
      <c r="F57" s="1190" t="s">
        <v>179</v>
      </c>
      <c r="G57" s="1191"/>
      <c r="H57" s="1037"/>
      <c r="I57" s="80" t="s">
        <v>1650</v>
      </c>
      <c r="J57" s="80" t="s">
        <v>1650</v>
      </c>
      <c r="K57" s="80" t="s">
        <v>1650</v>
      </c>
      <c r="L57" s="80" t="s">
        <v>1650</v>
      </c>
      <c r="M57" s="80" t="s">
        <v>1650</v>
      </c>
      <c r="N57" s="80" t="s">
        <v>1650</v>
      </c>
      <c r="O57" s="80" t="s">
        <v>1650</v>
      </c>
      <c r="P57" s="1037"/>
      <c r="Q57" s="1037"/>
      <c r="R57" s="80" t="s">
        <v>1650</v>
      </c>
      <c r="S57" s="80" t="s">
        <v>1650</v>
      </c>
      <c r="T57" s="80" t="s">
        <v>1650</v>
      </c>
      <c r="U57" s="81">
        <f t="shared" si="1"/>
        <v>10</v>
      </c>
      <c r="V57" s="7">
        <v>1</v>
      </c>
      <c r="W57" s="7">
        <v>30</v>
      </c>
      <c r="X57" s="7"/>
    </row>
    <row r="58" spans="1:24" ht="15.95" customHeight="1">
      <c r="B58" s="7"/>
      <c r="C58" s="427"/>
      <c r="D58" s="1856"/>
      <c r="E58" s="250" t="s">
        <v>103</v>
      </c>
      <c r="F58" s="1190" t="s">
        <v>852</v>
      </c>
      <c r="G58" s="1191"/>
      <c r="H58" s="1037"/>
      <c r="I58" s="80"/>
      <c r="J58" s="80"/>
      <c r="K58" s="80" t="s">
        <v>1650</v>
      </c>
      <c r="L58" s="80"/>
      <c r="M58" s="80"/>
      <c r="N58" s="80"/>
      <c r="O58" s="80" t="s">
        <v>1650</v>
      </c>
      <c r="P58" s="1037"/>
      <c r="Q58" s="1037"/>
      <c r="R58" s="80"/>
      <c r="S58" s="80" t="s">
        <v>1650</v>
      </c>
      <c r="T58" s="80"/>
      <c r="U58" s="81">
        <f t="shared" si="1"/>
        <v>3</v>
      </c>
      <c r="V58" s="7">
        <v>0</v>
      </c>
      <c r="W58" s="7">
        <v>0</v>
      </c>
      <c r="X58" s="7"/>
    </row>
    <row r="59" spans="1:24" ht="15.95" customHeight="1">
      <c r="B59" s="7"/>
      <c r="C59" s="427"/>
      <c r="D59" s="1856"/>
      <c r="E59" s="250" t="s">
        <v>112</v>
      </c>
      <c r="F59" s="1190" t="s">
        <v>810</v>
      </c>
      <c r="G59" s="1191"/>
      <c r="H59" s="1037"/>
      <c r="I59" s="80"/>
      <c r="J59" s="80"/>
      <c r="K59" s="80"/>
      <c r="L59" s="80"/>
      <c r="M59" s="80"/>
      <c r="N59" s="80"/>
      <c r="O59" s="80"/>
      <c r="P59" s="1037"/>
      <c r="Q59" s="1037"/>
      <c r="R59" s="80"/>
      <c r="S59" s="80"/>
      <c r="T59" s="80"/>
      <c r="U59" s="81">
        <f t="shared" si="1"/>
        <v>0</v>
      </c>
      <c r="V59" s="7">
        <v>0</v>
      </c>
      <c r="W59" s="7">
        <v>0</v>
      </c>
      <c r="X59" s="7"/>
    </row>
    <row r="60" spans="1:24" ht="15.95" customHeight="1">
      <c r="B60" s="7"/>
      <c r="C60" s="1859" t="s">
        <v>1311</v>
      </c>
      <c r="D60" s="1856"/>
      <c r="E60" s="250" t="s">
        <v>115</v>
      </c>
      <c r="F60" s="1190" t="s">
        <v>730</v>
      </c>
      <c r="G60" s="1191"/>
      <c r="H60" s="1037"/>
      <c r="I60" s="80"/>
      <c r="J60" s="80"/>
      <c r="K60" s="80" t="s">
        <v>1650</v>
      </c>
      <c r="L60" s="80" t="s">
        <v>1650</v>
      </c>
      <c r="M60" s="80" t="s">
        <v>1650</v>
      </c>
      <c r="N60" s="80" t="s">
        <v>1650</v>
      </c>
      <c r="O60" s="80" t="s">
        <v>1650</v>
      </c>
      <c r="P60" s="1037"/>
      <c r="Q60" s="1037"/>
      <c r="R60" s="80" t="s">
        <v>1650</v>
      </c>
      <c r="S60" s="80"/>
      <c r="T60" s="80" t="s">
        <v>1650</v>
      </c>
      <c r="U60" s="81">
        <f t="shared" si="1"/>
        <v>7</v>
      </c>
      <c r="V60" s="7">
        <v>0</v>
      </c>
      <c r="W60" s="7">
        <v>0</v>
      </c>
      <c r="X60" s="7"/>
    </row>
    <row r="61" spans="1:24" ht="15.95" customHeight="1">
      <c r="B61" s="7"/>
      <c r="C61" s="1859"/>
      <c r="D61" s="1856"/>
      <c r="E61" s="250" t="s">
        <v>126</v>
      </c>
      <c r="F61" s="1190" t="s">
        <v>1309</v>
      </c>
      <c r="G61" s="1191"/>
      <c r="H61" s="1037"/>
      <c r="I61" s="80"/>
      <c r="J61" s="80"/>
      <c r="K61" s="80"/>
      <c r="L61" s="80"/>
      <c r="M61" s="80"/>
      <c r="N61" s="80"/>
      <c r="O61" s="80"/>
      <c r="P61" s="1037"/>
      <c r="Q61" s="1037"/>
      <c r="R61" s="80"/>
      <c r="S61" s="80"/>
      <c r="T61" s="80"/>
      <c r="U61" s="81">
        <f t="shared" si="1"/>
        <v>0</v>
      </c>
      <c r="V61" s="7">
        <v>0</v>
      </c>
      <c r="W61" s="7">
        <v>0</v>
      </c>
      <c r="X61" s="7"/>
    </row>
    <row r="62" spans="1:24" ht="15.95" customHeight="1">
      <c r="B62" s="7"/>
      <c r="C62" s="1859"/>
      <c r="D62" s="1856"/>
      <c r="E62" s="250" t="s">
        <v>359</v>
      </c>
      <c r="F62" s="1190" t="s">
        <v>754</v>
      </c>
      <c r="G62" s="1191"/>
      <c r="H62" s="1037"/>
      <c r="I62" s="80"/>
      <c r="J62" s="80"/>
      <c r="K62" s="80" t="s">
        <v>1650</v>
      </c>
      <c r="L62" s="80" t="s">
        <v>1650</v>
      </c>
      <c r="M62" s="80" t="s">
        <v>1650</v>
      </c>
      <c r="N62" s="80" t="s">
        <v>1650</v>
      </c>
      <c r="O62" s="80" t="s">
        <v>1650</v>
      </c>
      <c r="P62" s="1037"/>
      <c r="Q62" s="1037"/>
      <c r="R62" s="80"/>
      <c r="S62" s="80"/>
      <c r="T62" s="80" t="s">
        <v>1650</v>
      </c>
      <c r="U62" s="81">
        <f t="shared" si="1"/>
        <v>6</v>
      </c>
      <c r="V62" s="7">
        <v>0</v>
      </c>
      <c r="W62" s="7">
        <v>0</v>
      </c>
      <c r="X62" s="7"/>
    </row>
    <row r="63" spans="1:24" ht="15.95" customHeight="1">
      <c r="B63" s="7"/>
      <c r="C63" s="1859"/>
      <c r="D63" s="1856"/>
      <c r="E63" s="250" t="s">
        <v>648</v>
      </c>
      <c r="F63" s="1190" t="s">
        <v>83</v>
      </c>
      <c r="G63" s="1191"/>
      <c r="H63" s="1037"/>
      <c r="I63" s="80" t="s">
        <v>1650</v>
      </c>
      <c r="J63" s="80" t="s">
        <v>1650</v>
      </c>
      <c r="K63" s="80" t="s">
        <v>1650</v>
      </c>
      <c r="L63" s="80" t="s">
        <v>1650</v>
      </c>
      <c r="M63" s="80" t="s">
        <v>1650</v>
      </c>
      <c r="N63" s="80" t="s">
        <v>1650</v>
      </c>
      <c r="O63" s="80" t="s">
        <v>1650</v>
      </c>
      <c r="P63" s="1037"/>
      <c r="Q63" s="1037"/>
      <c r="R63" s="80" t="s">
        <v>1650</v>
      </c>
      <c r="S63" s="80" t="s">
        <v>1650</v>
      </c>
      <c r="T63" s="80" t="s">
        <v>1650</v>
      </c>
      <c r="U63" s="81">
        <f t="shared" si="1"/>
        <v>10</v>
      </c>
      <c r="V63" s="7">
        <v>0</v>
      </c>
      <c r="W63" s="7">
        <v>0</v>
      </c>
      <c r="X63" s="7"/>
    </row>
    <row r="64" spans="1:24" ht="15.95" customHeight="1">
      <c r="B64" s="7"/>
      <c r="C64" s="1859"/>
      <c r="D64" s="1856"/>
      <c r="E64" s="250" t="s">
        <v>652</v>
      </c>
      <c r="F64" s="1190" t="s">
        <v>312</v>
      </c>
      <c r="G64" s="1191"/>
      <c r="H64" s="1037"/>
      <c r="I64" s="80" t="s">
        <v>1650</v>
      </c>
      <c r="J64" s="80" t="s">
        <v>1650</v>
      </c>
      <c r="K64" s="80" t="s">
        <v>1650</v>
      </c>
      <c r="L64" s="80" t="s">
        <v>1650</v>
      </c>
      <c r="M64" s="80" t="s">
        <v>1650</v>
      </c>
      <c r="N64" s="80"/>
      <c r="O64" s="80" t="s">
        <v>1650</v>
      </c>
      <c r="P64" s="1037"/>
      <c r="Q64" s="1037"/>
      <c r="R64" s="80" t="s">
        <v>1650</v>
      </c>
      <c r="S64" s="80" t="s">
        <v>1650</v>
      </c>
      <c r="T64" s="80" t="s">
        <v>1650</v>
      </c>
      <c r="U64" s="81">
        <f t="shared" si="1"/>
        <v>9</v>
      </c>
      <c r="V64" s="7">
        <v>0</v>
      </c>
      <c r="W64" s="7">
        <v>0</v>
      </c>
      <c r="X64" s="7"/>
    </row>
    <row r="65" spans="1:24" ht="15.95" customHeight="1">
      <c r="B65" s="7"/>
      <c r="C65" s="1859"/>
      <c r="D65" s="1857"/>
      <c r="E65" s="1117" t="s">
        <v>122</v>
      </c>
      <c r="F65" s="1187" t="s">
        <v>152</v>
      </c>
      <c r="G65" s="1188"/>
      <c r="H65" s="1037"/>
      <c r="I65" s="80"/>
      <c r="J65" s="80"/>
      <c r="K65" s="80" t="s">
        <v>1650</v>
      </c>
      <c r="L65" s="80" t="s">
        <v>1650</v>
      </c>
      <c r="M65" s="80" t="s">
        <v>1650</v>
      </c>
      <c r="N65" s="80"/>
      <c r="O65" s="80" t="s">
        <v>1650</v>
      </c>
      <c r="P65" s="1037"/>
      <c r="Q65" s="1037"/>
      <c r="R65" s="80"/>
      <c r="S65" s="80" t="s">
        <v>1650</v>
      </c>
      <c r="T65" s="80"/>
      <c r="U65" s="81">
        <f t="shared" si="1"/>
        <v>5</v>
      </c>
      <c r="V65" s="7">
        <v>0</v>
      </c>
      <c r="W65" s="7">
        <v>0</v>
      </c>
      <c r="X65" s="7"/>
    </row>
    <row r="66" spans="1:24" ht="15.95" customHeight="1">
      <c r="A66" s="988">
        <v>1</v>
      </c>
      <c r="B66" s="7">
        <v>31</v>
      </c>
      <c r="C66" s="1859"/>
      <c r="D66" s="1855" t="s">
        <v>1310</v>
      </c>
      <c r="E66" s="119" t="s">
        <v>97</v>
      </c>
      <c r="F66" s="1190" t="s">
        <v>199</v>
      </c>
      <c r="G66" s="1191"/>
      <c r="H66" s="1037"/>
      <c r="I66" s="80"/>
      <c r="J66" s="80"/>
      <c r="K66" s="80" t="s">
        <v>1650</v>
      </c>
      <c r="L66" s="80" t="s">
        <v>1650</v>
      </c>
      <c r="M66" s="80" t="s">
        <v>1650</v>
      </c>
      <c r="N66" s="80" t="s">
        <v>1650</v>
      </c>
      <c r="O66" s="80" t="s">
        <v>1650</v>
      </c>
      <c r="P66" s="1037"/>
      <c r="Q66" s="1037"/>
      <c r="R66" s="80"/>
      <c r="S66" s="80"/>
      <c r="T66" s="80"/>
      <c r="U66" s="81">
        <f t="shared" si="1"/>
        <v>5</v>
      </c>
      <c r="V66" s="7">
        <v>1</v>
      </c>
      <c r="W66" s="7">
        <v>31</v>
      </c>
      <c r="X66" s="7"/>
    </row>
    <row r="67" spans="1:24" ht="15.95" customHeight="1">
      <c r="B67" s="7"/>
      <c r="C67" s="1859"/>
      <c r="D67" s="1856"/>
      <c r="E67" s="250" t="s">
        <v>103</v>
      </c>
      <c r="F67" s="1190" t="s">
        <v>628</v>
      </c>
      <c r="G67" s="1191"/>
      <c r="H67" s="1037"/>
      <c r="I67" s="80" t="s">
        <v>1650</v>
      </c>
      <c r="J67" s="80" t="s">
        <v>1650</v>
      </c>
      <c r="K67" s="80" t="s">
        <v>1650</v>
      </c>
      <c r="L67" s="80" t="s">
        <v>1650</v>
      </c>
      <c r="M67" s="80" t="s">
        <v>1650</v>
      </c>
      <c r="N67" s="80" t="s">
        <v>1650</v>
      </c>
      <c r="O67" s="80" t="s">
        <v>1650</v>
      </c>
      <c r="P67" s="1037"/>
      <c r="Q67" s="1037"/>
      <c r="R67" s="80" t="s">
        <v>1650</v>
      </c>
      <c r="S67" s="80" t="s">
        <v>1650</v>
      </c>
      <c r="T67" s="80" t="s">
        <v>1650</v>
      </c>
      <c r="U67" s="81">
        <f t="shared" si="1"/>
        <v>10</v>
      </c>
      <c r="V67" s="7">
        <v>0</v>
      </c>
      <c r="W67" s="7">
        <v>0</v>
      </c>
      <c r="X67" s="7"/>
    </row>
    <row r="68" spans="1:24" ht="15.95" customHeight="1">
      <c r="B68" s="7"/>
      <c r="C68" s="1859"/>
      <c r="D68" s="1856"/>
      <c r="E68" s="250" t="s">
        <v>112</v>
      </c>
      <c r="F68" s="1190" t="s">
        <v>683</v>
      </c>
      <c r="G68" s="1191"/>
      <c r="H68" s="1037"/>
      <c r="I68" s="80" t="s">
        <v>1650</v>
      </c>
      <c r="J68" s="80" t="s">
        <v>1650</v>
      </c>
      <c r="K68" s="80" t="s">
        <v>1650</v>
      </c>
      <c r="L68" s="80" t="s">
        <v>1650</v>
      </c>
      <c r="M68" s="80" t="s">
        <v>1650</v>
      </c>
      <c r="N68" s="80" t="s">
        <v>1650</v>
      </c>
      <c r="O68" s="80" t="s">
        <v>1650</v>
      </c>
      <c r="P68" s="1037"/>
      <c r="Q68" s="1037"/>
      <c r="R68" s="80" t="s">
        <v>1650</v>
      </c>
      <c r="S68" s="80" t="s">
        <v>1650</v>
      </c>
      <c r="T68" s="80" t="s">
        <v>1650</v>
      </c>
      <c r="U68" s="81">
        <f t="shared" si="1"/>
        <v>10</v>
      </c>
      <c r="V68" s="7">
        <v>0</v>
      </c>
      <c r="W68" s="7">
        <v>0</v>
      </c>
      <c r="X68" s="7"/>
    </row>
    <row r="69" spans="1:24" ht="15.95" customHeight="1">
      <c r="B69" s="7"/>
      <c r="C69" s="1859"/>
      <c r="D69" s="1856"/>
      <c r="E69" s="250" t="s">
        <v>115</v>
      </c>
      <c r="F69" s="1190" t="s">
        <v>350</v>
      </c>
      <c r="G69" s="1191"/>
      <c r="H69" s="1037"/>
      <c r="I69" s="80"/>
      <c r="J69" s="80"/>
      <c r="K69" s="80"/>
      <c r="L69" s="80"/>
      <c r="M69" s="80"/>
      <c r="N69" s="80"/>
      <c r="O69" s="80"/>
      <c r="P69" s="1037"/>
      <c r="Q69" s="1037"/>
      <c r="R69" s="80"/>
      <c r="S69" s="80"/>
      <c r="T69" s="80"/>
      <c r="U69" s="81">
        <f t="shared" si="1"/>
        <v>0</v>
      </c>
      <c r="V69" s="7">
        <v>0</v>
      </c>
      <c r="W69" s="7">
        <v>0</v>
      </c>
      <c r="X69" s="7"/>
    </row>
    <row r="70" spans="1:24" ht="15.95" customHeight="1">
      <c r="B70" s="7"/>
      <c r="C70" s="1859"/>
      <c r="D70" s="1856"/>
      <c r="E70" s="250" t="s">
        <v>126</v>
      </c>
      <c r="F70" s="1190" t="s">
        <v>753</v>
      </c>
      <c r="G70" s="1191"/>
      <c r="H70" s="1037"/>
      <c r="I70" s="80"/>
      <c r="J70" s="80"/>
      <c r="K70" s="80" t="s">
        <v>1650</v>
      </c>
      <c r="L70" s="80"/>
      <c r="M70" s="80" t="s">
        <v>1650</v>
      </c>
      <c r="N70" s="80"/>
      <c r="O70" s="80" t="s">
        <v>1650</v>
      </c>
      <c r="P70" s="1037"/>
      <c r="Q70" s="1037"/>
      <c r="R70" s="80"/>
      <c r="S70" s="80"/>
      <c r="T70" s="80"/>
      <c r="U70" s="81">
        <f t="shared" si="1"/>
        <v>3</v>
      </c>
      <c r="V70" s="7">
        <v>0</v>
      </c>
      <c r="W70" s="7">
        <v>0</v>
      </c>
      <c r="X70" s="7"/>
    </row>
    <row r="71" spans="1:24" ht="15.95" customHeight="1">
      <c r="B71" s="7"/>
      <c r="C71" s="1859"/>
      <c r="D71" s="1856"/>
      <c r="E71" s="250" t="s">
        <v>359</v>
      </c>
      <c r="F71" s="1190" t="s">
        <v>856</v>
      </c>
      <c r="G71" s="1191"/>
      <c r="H71" s="1037"/>
      <c r="I71" s="80" t="s">
        <v>1650</v>
      </c>
      <c r="J71" s="80" t="s">
        <v>1650</v>
      </c>
      <c r="K71" s="80" t="s">
        <v>1650</v>
      </c>
      <c r="L71" s="80" t="s">
        <v>1650</v>
      </c>
      <c r="M71" s="80" t="s">
        <v>1650</v>
      </c>
      <c r="N71" s="80" t="s">
        <v>1650</v>
      </c>
      <c r="O71" s="80" t="s">
        <v>1650</v>
      </c>
      <c r="P71" s="1037"/>
      <c r="Q71" s="1037"/>
      <c r="R71" s="80"/>
      <c r="S71" s="80" t="s">
        <v>1650</v>
      </c>
      <c r="T71" s="80" t="s">
        <v>1650</v>
      </c>
      <c r="U71" s="81">
        <f t="shared" si="1"/>
        <v>9</v>
      </c>
      <c r="V71" s="7">
        <v>0</v>
      </c>
      <c r="W71" s="7">
        <v>0</v>
      </c>
      <c r="X71" s="7"/>
    </row>
    <row r="72" spans="1:24" ht="15.95" customHeight="1">
      <c r="B72" s="7"/>
      <c r="C72" s="1859"/>
      <c r="D72" s="1856"/>
      <c r="E72" s="250" t="s">
        <v>648</v>
      </c>
      <c r="F72" s="1190" t="s">
        <v>859</v>
      </c>
      <c r="G72" s="1191"/>
      <c r="H72" s="1037"/>
      <c r="I72" s="80"/>
      <c r="J72" s="80"/>
      <c r="K72" s="80" t="s">
        <v>1650</v>
      </c>
      <c r="L72" s="80" t="s">
        <v>1650</v>
      </c>
      <c r="M72" s="80"/>
      <c r="N72" s="80" t="s">
        <v>1650</v>
      </c>
      <c r="O72" s="80" t="s">
        <v>1650</v>
      </c>
      <c r="P72" s="1037"/>
      <c r="Q72" s="1037"/>
      <c r="R72" s="80" t="s">
        <v>1650</v>
      </c>
      <c r="S72" s="80" t="s">
        <v>1650</v>
      </c>
      <c r="T72" s="80"/>
      <c r="U72" s="81">
        <f t="shared" si="1"/>
        <v>6</v>
      </c>
      <c r="V72" s="7">
        <v>0</v>
      </c>
      <c r="W72" s="7">
        <v>0</v>
      </c>
      <c r="X72" s="7"/>
    </row>
    <row r="73" spans="1:24" ht="15.95" customHeight="1">
      <c r="B73" s="7"/>
      <c r="C73" s="428"/>
      <c r="D73" s="1856"/>
      <c r="E73" s="250" t="s">
        <v>652</v>
      </c>
      <c r="F73" s="1190" t="s">
        <v>861</v>
      </c>
      <c r="G73" s="1191"/>
      <c r="H73" s="1037"/>
      <c r="I73" s="80" t="s">
        <v>1650</v>
      </c>
      <c r="J73" s="80" t="s">
        <v>1650</v>
      </c>
      <c r="K73" s="1162" t="s">
        <v>1650</v>
      </c>
      <c r="L73" s="80"/>
      <c r="M73" s="80"/>
      <c r="N73" s="80" t="s">
        <v>1650</v>
      </c>
      <c r="O73" s="80" t="s">
        <v>1650</v>
      </c>
      <c r="P73" s="1037"/>
      <c r="Q73" s="1037"/>
      <c r="R73" s="80"/>
      <c r="S73" s="80"/>
      <c r="T73" s="80" t="s">
        <v>1650</v>
      </c>
      <c r="U73" s="81">
        <f t="shared" si="1"/>
        <v>6</v>
      </c>
      <c r="V73" s="7">
        <v>0</v>
      </c>
      <c r="W73" s="7">
        <v>0</v>
      </c>
      <c r="X73" s="7"/>
    </row>
    <row r="74" spans="1:24" ht="15.95" customHeight="1">
      <c r="B74" s="7"/>
      <c r="C74" s="429"/>
      <c r="D74" s="1857"/>
      <c r="E74" s="1117" t="s">
        <v>122</v>
      </c>
      <c r="F74" s="1187" t="s">
        <v>445</v>
      </c>
      <c r="G74" s="1188"/>
      <c r="H74" s="1037"/>
      <c r="I74" s="80"/>
      <c r="J74" s="80"/>
      <c r="K74" s="1162" t="s">
        <v>1650</v>
      </c>
      <c r="L74" s="80"/>
      <c r="M74" s="80"/>
      <c r="N74" s="80"/>
      <c r="O74" s="80" t="s">
        <v>1650</v>
      </c>
      <c r="P74" s="1037"/>
      <c r="Q74" s="1037"/>
      <c r="R74" s="80"/>
      <c r="S74" s="80"/>
      <c r="T74" s="80"/>
      <c r="U74" s="81">
        <f t="shared" si="1"/>
        <v>2</v>
      </c>
      <c r="V74" s="7">
        <v>0</v>
      </c>
      <c r="W74" s="7">
        <v>0</v>
      </c>
      <c r="X74" s="7"/>
    </row>
    <row r="75" spans="1:24" ht="15.95" customHeight="1">
      <c r="A75" s="988">
        <v>1</v>
      </c>
      <c r="B75" s="7">
        <v>32</v>
      </c>
      <c r="C75" s="1123" t="s">
        <v>300</v>
      </c>
      <c r="D75" s="1855" t="s">
        <v>1208</v>
      </c>
      <c r="E75" s="119" t="s">
        <v>97</v>
      </c>
      <c r="F75" s="1187" t="s">
        <v>926</v>
      </c>
      <c r="G75" s="1188"/>
      <c r="H75" s="1037"/>
      <c r="I75" s="80" t="s">
        <v>1650</v>
      </c>
      <c r="J75" s="80" t="s">
        <v>1650</v>
      </c>
      <c r="K75" s="80" t="s">
        <v>1650</v>
      </c>
      <c r="L75" s="80" t="s">
        <v>1650</v>
      </c>
      <c r="M75" s="80" t="s">
        <v>1650</v>
      </c>
      <c r="N75" s="80"/>
      <c r="O75" s="80" t="s">
        <v>1650</v>
      </c>
      <c r="P75" s="1037"/>
      <c r="Q75" s="1037"/>
      <c r="R75" s="80" t="s">
        <v>1650</v>
      </c>
      <c r="S75" s="80" t="s">
        <v>1650</v>
      </c>
      <c r="T75" s="80" t="s">
        <v>1650</v>
      </c>
      <c r="U75" s="81">
        <f t="shared" si="1"/>
        <v>9</v>
      </c>
      <c r="V75" s="7">
        <v>1</v>
      </c>
      <c r="W75" s="7">
        <v>32</v>
      </c>
      <c r="X75" s="7"/>
    </row>
    <row r="76" spans="1:24" ht="15.95" customHeight="1">
      <c r="B76" s="7"/>
      <c r="C76" s="427"/>
      <c r="D76" s="1856"/>
      <c r="E76" s="1078" t="s">
        <v>103</v>
      </c>
      <c r="F76" s="1187" t="s">
        <v>1056</v>
      </c>
      <c r="G76" s="1188"/>
      <c r="H76" s="1037"/>
      <c r="I76" s="80" t="s">
        <v>1650</v>
      </c>
      <c r="J76" s="80" t="s">
        <v>1650</v>
      </c>
      <c r="K76" s="80" t="s">
        <v>1718</v>
      </c>
      <c r="L76" s="80"/>
      <c r="M76" s="80" t="s">
        <v>1650</v>
      </c>
      <c r="N76" s="80" t="s">
        <v>1650</v>
      </c>
      <c r="O76" s="80" t="s">
        <v>1718</v>
      </c>
      <c r="P76" s="1037"/>
      <c r="Q76" s="1037"/>
      <c r="R76" s="80" t="s">
        <v>1650</v>
      </c>
      <c r="S76" s="80" t="s">
        <v>1718</v>
      </c>
      <c r="T76" s="80"/>
      <c r="U76" s="81">
        <f t="shared" si="1"/>
        <v>8</v>
      </c>
      <c r="V76" s="7">
        <v>0</v>
      </c>
      <c r="W76" s="7">
        <v>0</v>
      </c>
      <c r="X76" s="7"/>
    </row>
    <row r="77" spans="1:24" ht="15.95" customHeight="1">
      <c r="B77" s="7"/>
      <c r="C77" s="1859" t="s">
        <v>1312</v>
      </c>
      <c r="D77" s="1856"/>
      <c r="E77" s="1078" t="s">
        <v>112</v>
      </c>
      <c r="F77" s="1187" t="s">
        <v>928</v>
      </c>
      <c r="G77" s="1188"/>
      <c r="H77" s="1037"/>
      <c r="I77" s="80" t="s">
        <v>1650</v>
      </c>
      <c r="J77" s="80" t="s">
        <v>1650</v>
      </c>
      <c r="K77" s="80" t="s">
        <v>1718</v>
      </c>
      <c r="L77" s="80"/>
      <c r="M77" s="80" t="s">
        <v>1650</v>
      </c>
      <c r="N77" s="80"/>
      <c r="O77" s="80" t="s">
        <v>1718</v>
      </c>
      <c r="P77" s="1037"/>
      <c r="Q77" s="1037"/>
      <c r="R77" s="80"/>
      <c r="S77" s="80" t="s">
        <v>1718</v>
      </c>
      <c r="T77" s="80"/>
      <c r="U77" s="81">
        <f t="shared" si="1"/>
        <v>6</v>
      </c>
      <c r="V77" s="7">
        <v>0</v>
      </c>
      <c r="W77" s="7">
        <v>0</v>
      </c>
      <c r="X77" s="7"/>
    </row>
    <row r="78" spans="1:24" ht="15.95" customHeight="1">
      <c r="B78" s="7"/>
      <c r="C78" s="1859"/>
      <c r="D78" s="1856"/>
      <c r="E78" s="1078" t="s">
        <v>115</v>
      </c>
      <c r="F78" s="1187" t="s">
        <v>929</v>
      </c>
      <c r="G78" s="1188"/>
      <c r="H78" s="1037"/>
      <c r="I78" s="80" t="s">
        <v>1650</v>
      </c>
      <c r="J78" s="80" t="s">
        <v>1650</v>
      </c>
      <c r="K78" s="80" t="s">
        <v>1718</v>
      </c>
      <c r="L78" s="80" t="s">
        <v>1650</v>
      </c>
      <c r="M78" s="80" t="s">
        <v>1650</v>
      </c>
      <c r="N78" s="80"/>
      <c r="O78" s="80" t="s">
        <v>1718</v>
      </c>
      <c r="P78" s="1037"/>
      <c r="Q78" s="1037"/>
      <c r="R78" s="80" t="s">
        <v>1650</v>
      </c>
      <c r="S78" s="80" t="s">
        <v>1718</v>
      </c>
      <c r="T78" s="80" t="s">
        <v>1650</v>
      </c>
      <c r="U78" s="81">
        <f t="shared" si="1"/>
        <v>9</v>
      </c>
      <c r="V78" s="7">
        <v>0</v>
      </c>
      <c r="W78" s="7">
        <v>0</v>
      </c>
      <c r="X78" s="7"/>
    </row>
    <row r="79" spans="1:24" ht="15.95" customHeight="1">
      <c r="B79" s="7"/>
      <c r="C79" s="1859"/>
      <c r="D79" s="1856"/>
      <c r="E79" s="1078" t="s">
        <v>126</v>
      </c>
      <c r="F79" s="1187" t="s">
        <v>930</v>
      </c>
      <c r="G79" s="1188"/>
      <c r="H79" s="1037"/>
      <c r="I79" s="80" t="s">
        <v>1650</v>
      </c>
      <c r="J79" s="80" t="s">
        <v>1650</v>
      </c>
      <c r="K79" s="80" t="s">
        <v>1718</v>
      </c>
      <c r="L79" s="80" t="s">
        <v>1650</v>
      </c>
      <c r="M79" s="80" t="s">
        <v>1650</v>
      </c>
      <c r="N79" s="80"/>
      <c r="O79" s="80" t="s">
        <v>1718</v>
      </c>
      <c r="P79" s="1037"/>
      <c r="Q79" s="1037"/>
      <c r="R79" s="80" t="s">
        <v>1650</v>
      </c>
      <c r="S79" s="80" t="s">
        <v>1718</v>
      </c>
      <c r="T79" s="80" t="s">
        <v>1650</v>
      </c>
      <c r="U79" s="81">
        <f t="shared" si="1"/>
        <v>9</v>
      </c>
      <c r="V79" s="7">
        <v>0</v>
      </c>
      <c r="W79" s="7">
        <v>0</v>
      </c>
      <c r="X79" s="7"/>
    </row>
    <row r="80" spans="1:24" ht="15.95" customHeight="1">
      <c r="B80" s="7"/>
      <c r="C80" s="1859"/>
      <c r="D80" s="1856"/>
      <c r="E80" s="1078" t="s">
        <v>359</v>
      </c>
      <c r="F80" s="1187" t="s">
        <v>845</v>
      </c>
      <c r="G80" s="1188"/>
      <c r="H80" s="1037"/>
      <c r="I80" s="80"/>
      <c r="J80" s="80"/>
      <c r="K80" s="80" t="s">
        <v>1718</v>
      </c>
      <c r="L80" s="80"/>
      <c r="M80" s="80"/>
      <c r="N80" s="80"/>
      <c r="O80" s="80" t="s">
        <v>1718</v>
      </c>
      <c r="P80" s="1037"/>
      <c r="Q80" s="1037"/>
      <c r="R80" s="80" t="s">
        <v>1650</v>
      </c>
      <c r="S80" s="80" t="s">
        <v>1718</v>
      </c>
      <c r="T80" s="80" t="s">
        <v>1650</v>
      </c>
      <c r="U80" s="81">
        <f t="shared" si="1"/>
        <v>5</v>
      </c>
      <c r="V80" s="7">
        <v>0</v>
      </c>
      <c r="W80" s="7">
        <v>0</v>
      </c>
      <c r="X80" s="7"/>
    </row>
    <row r="81" spans="1:24" ht="15.95" customHeight="1">
      <c r="B81" s="7"/>
      <c r="C81" s="1859"/>
      <c r="D81" s="1856"/>
      <c r="E81" s="1078" t="s">
        <v>648</v>
      </c>
      <c r="F81" s="1187" t="s">
        <v>1246</v>
      </c>
      <c r="G81" s="1188"/>
      <c r="H81" s="1037"/>
      <c r="I81" s="80" t="s">
        <v>1650</v>
      </c>
      <c r="J81" s="80" t="s">
        <v>1650</v>
      </c>
      <c r="K81" s="80" t="s">
        <v>1718</v>
      </c>
      <c r="L81" s="80"/>
      <c r="M81" s="80" t="s">
        <v>1650</v>
      </c>
      <c r="N81" s="80"/>
      <c r="O81" s="80" t="s">
        <v>1718</v>
      </c>
      <c r="P81" s="1037"/>
      <c r="Q81" s="1037"/>
      <c r="R81" s="80" t="s">
        <v>1650</v>
      </c>
      <c r="S81" s="80" t="s">
        <v>1718</v>
      </c>
      <c r="T81" s="80" t="s">
        <v>1650</v>
      </c>
      <c r="U81" s="81">
        <f t="shared" si="1"/>
        <v>8</v>
      </c>
      <c r="V81" s="7">
        <v>0</v>
      </c>
      <c r="W81" s="7">
        <v>0</v>
      </c>
      <c r="X81" s="7"/>
    </row>
    <row r="82" spans="1:24" ht="15.95" customHeight="1">
      <c r="B82" s="7"/>
      <c r="C82" s="1859"/>
      <c r="D82" s="1856"/>
      <c r="E82" s="1078" t="s">
        <v>652</v>
      </c>
      <c r="F82" s="1187" t="s">
        <v>931</v>
      </c>
      <c r="G82" s="1188"/>
      <c r="H82" s="1037"/>
      <c r="I82" s="80" t="s">
        <v>1650</v>
      </c>
      <c r="J82" s="80"/>
      <c r="K82" s="80" t="s">
        <v>1718</v>
      </c>
      <c r="L82" s="80"/>
      <c r="M82" s="80" t="s">
        <v>1650</v>
      </c>
      <c r="N82" s="80"/>
      <c r="O82" s="80" t="s">
        <v>1718</v>
      </c>
      <c r="P82" s="1037"/>
      <c r="Q82" s="1037"/>
      <c r="R82" s="80"/>
      <c r="S82" s="80" t="s">
        <v>1718</v>
      </c>
      <c r="T82" s="80"/>
      <c r="U82" s="81">
        <f t="shared" si="1"/>
        <v>5</v>
      </c>
      <c r="V82" s="7">
        <v>0</v>
      </c>
      <c r="W82" s="7">
        <v>0</v>
      </c>
      <c r="X82" s="7"/>
    </row>
    <row r="83" spans="1:24" ht="15.95" customHeight="1">
      <c r="B83" s="7"/>
      <c r="C83" s="1859"/>
      <c r="D83" s="1857"/>
      <c r="E83" s="104" t="s">
        <v>122</v>
      </c>
      <c r="F83" s="1187" t="s">
        <v>933</v>
      </c>
      <c r="G83" s="1188"/>
      <c r="H83" s="1037"/>
      <c r="I83" s="80" t="s">
        <v>1650</v>
      </c>
      <c r="J83" s="80" t="s">
        <v>1650</v>
      </c>
      <c r="K83" s="80" t="s">
        <v>1718</v>
      </c>
      <c r="L83" s="80" t="s">
        <v>1650</v>
      </c>
      <c r="M83" s="80" t="s">
        <v>1650</v>
      </c>
      <c r="N83" s="80"/>
      <c r="O83" s="80" t="s">
        <v>1718</v>
      </c>
      <c r="P83" s="1037"/>
      <c r="Q83" s="1037"/>
      <c r="R83" s="80"/>
      <c r="S83" s="80" t="s">
        <v>1718</v>
      </c>
      <c r="T83" s="80" t="s">
        <v>1650</v>
      </c>
      <c r="U83" s="81">
        <f t="shared" si="1"/>
        <v>8</v>
      </c>
      <c r="V83" s="7">
        <v>0</v>
      </c>
      <c r="W83" s="7">
        <v>0</v>
      </c>
      <c r="X83" s="7"/>
    </row>
    <row r="84" spans="1:24" ht="15.95" customHeight="1">
      <c r="A84" s="988">
        <v>1</v>
      </c>
      <c r="B84" s="7">
        <v>33</v>
      </c>
      <c r="C84" s="1859"/>
      <c r="D84" s="1855" t="s">
        <v>1310</v>
      </c>
      <c r="E84" s="119" t="s">
        <v>97</v>
      </c>
      <c r="F84" s="1187" t="s">
        <v>586</v>
      </c>
      <c r="G84" s="1188"/>
      <c r="H84" s="1037"/>
      <c r="I84" s="80"/>
      <c r="J84" s="80" t="s">
        <v>1650</v>
      </c>
      <c r="K84" s="80" t="s">
        <v>1718</v>
      </c>
      <c r="L84" s="80" t="s">
        <v>1650</v>
      </c>
      <c r="M84" s="80" t="s">
        <v>1650</v>
      </c>
      <c r="N84" s="80"/>
      <c r="O84" s="80" t="s">
        <v>1650</v>
      </c>
      <c r="P84" s="1037"/>
      <c r="Q84" s="1037"/>
      <c r="R84" s="80" t="s">
        <v>1650</v>
      </c>
      <c r="S84" s="80" t="s">
        <v>1650</v>
      </c>
      <c r="T84" s="80" t="s">
        <v>1650</v>
      </c>
      <c r="U84" s="81">
        <f t="shared" si="1"/>
        <v>8</v>
      </c>
      <c r="V84" s="7">
        <v>1</v>
      </c>
      <c r="W84" s="7">
        <v>33</v>
      </c>
      <c r="X84" s="7"/>
    </row>
    <row r="85" spans="1:24" ht="15.95" customHeight="1">
      <c r="B85" s="7"/>
      <c r="C85" s="1859"/>
      <c r="D85" s="1856"/>
      <c r="E85" s="1078" t="s">
        <v>103</v>
      </c>
      <c r="F85" s="1187" t="s">
        <v>934</v>
      </c>
      <c r="G85" s="1188"/>
      <c r="H85" s="1037"/>
      <c r="I85" s="80" t="s">
        <v>1650</v>
      </c>
      <c r="J85" s="80"/>
      <c r="K85" s="80" t="s">
        <v>1718</v>
      </c>
      <c r="L85" s="80"/>
      <c r="M85" s="80" t="s">
        <v>1650</v>
      </c>
      <c r="N85" s="80"/>
      <c r="O85" s="80" t="s">
        <v>1718</v>
      </c>
      <c r="P85" s="1037"/>
      <c r="Q85" s="1037"/>
      <c r="R85" s="80"/>
      <c r="S85" s="80"/>
      <c r="T85" s="80"/>
      <c r="U85" s="81">
        <f t="shared" si="1"/>
        <v>4</v>
      </c>
      <c r="V85" s="7">
        <v>0</v>
      </c>
      <c r="W85" s="7">
        <v>0</v>
      </c>
      <c r="X85" s="7"/>
    </row>
    <row r="86" spans="1:24" ht="15.95" customHeight="1">
      <c r="B86" s="7"/>
      <c r="C86" s="1859"/>
      <c r="D86" s="1856"/>
      <c r="E86" s="1078" t="s">
        <v>112</v>
      </c>
      <c r="F86" s="1187" t="s">
        <v>923</v>
      </c>
      <c r="G86" s="1188"/>
      <c r="H86" s="1037"/>
      <c r="I86" s="80"/>
      <c r="J86" s="80"/>
      <c r="K86" s="80" t="s">
        <v>1718</v>
      </c>
      <c r="L86" s="80"/>
      <c r="M86" s="80"/>
      <c r="N86" s="80"/>
      <c r="O86" s="80" t="s">
        <v>1718</v>
      </c>
      <c r="P86" s="1037"/>
      <c r="Q86" s="1037"/>
      <c r="R86" s="80"/>
      <c r="S86" s="80" t="s">
        <v>1650</v>
      </c>
      <c r="T86" s="80"/>
      <c r="U86" s="81">
        <f t="shared" si="1"/>
        <v>3</v>
      </c>
      <c r="V86" s="7">
        <v>0</v>
      </c>
      <c r="W86" s="7">
        <v>0</v>
      </c>
      <c r="X86" s="7"/>
    </row>
    <row r="87" spans="1:24" ht="15.95" customHeight="1">
      <c r="B87" s="7"/>
      <c r="C87" s="1859"/>
      <c r="D87" s="1856"/>
      <c r="E87" s="1078" t="s">
        <v>115</v>
      </c>
      <c r="F87" s="1187" t="s">
        <v>935</v>
      </c>
      <c r="G87" s="1188"/>
      <c r="H87" s="1037"/>
      <c r="I87" s="80"/>
      <c r="J87" s="80"/>
      <c r="K87" s="80" t="s">
        <v>1718</v>
      </c>
      <c r="L87" s="80"/>
      <c r="M87" s="80"/>
      <c r="N87" s="80"/>
      <c r="O87" s="80" t="s">
        <v>1718</v>
      </c>
      <c r="P87" s="1037"/>
      <c r="Q87" s="1037"/>
      <c r="R87" s="80"/>
      <c r="S87" s="80"/>
      <c r="T87" s="80"/>
      <c r="U87" s="81">
        <f t="shared" si="1"/>
        <v>2</v>
      </c>
      <c r="V87" s="7">
        <v>0</v>
      </c>
      <c r="W87" s="7">
        <v>0</v>
      </c>
      <c r="X87" s="7"/>
    </row>
    <row r="88" spans="1:24" ht="15.95" customHeight="1">
      <c r="B88" s="7"/>
      <c r="C88" s="1126"/>
      <c r="D88" s="1857"/>
      <c r="E88" s="104" t="s">
        <v>126</v>
      </c>
      <c r="F88" s="1187" t="s">
        <v>476</v>
      </c>
      <c r="G88" s="1188"/>
      <c r="H88" s="1037"/>
      <c r="I88" s="80" t="s">
        <v>1650</v>
      </c>
      <c r="J88" s="80" t="s">
        <v>1650</v>
      </c>
      <c r="K88" s="80" t="s">
        <v>1718</v>
      </c>
      <c r="L88" s="80"/>
      <c r="M88" s="80" t="s">
        <v>1650</v>
      </c>
      <c r="N88" s="80"/>
      <c r="O88" s="80" t="s">
        <v>1718</v>
      </c>
      <c r="P88" s="1037"/>
      <c r="Q88" s="1037"/>
      <c r="R88" s="80" t="s">
        <v>1650</v>
      </c>
      <c r="S88" s="80" t="s">
        <v>1650</v>
      </c>
      <c r="T88" s="80" t="s">
        <v>1650</v>
      </c>
      <c r="U88" s="81">
        <f t="shared" si="1"/>
        <v>8</v>
      </c>
      <c r="V88" s="7">
        <v>0</v>
      </c>
      <c r="W88" s="7">
        <v>0</v>
      </c>
      <c r="X88" s="7"/>
    </row>
    <row r="89" spans="1:24" ht="15.95" customHeight="1">
      <c r="A89" s="988">
        <v>1</v>
      </c>
      <c r="B89" s="7">
        <v>34</v>
      </c>
      <c r="C89" s="1121" t="s">
        <v>313</v>
      </c>
      <c r="D89" s="1187" t="s">
        <v>936</v>
      </c>
      <c r="E89" s="1187"/>
      <c r="F89" s="1187"/>
      <c r="G89" s="1188"/>
      <c r="H89" s="993"/>
      <c r="I89" s="81">
        <v>1538</v>
      </c>
      <c r="J89" s="81">
        <v>1124</v>
      </c>
      <c r="K89" s="81">
        <v>1744</v>
      </c>
      <c r="L89" s="81">
        <v>774</v>
      </c>
      <c r="M89" s="81">
        <v>1722</v>
      </c>
      <c r="N89" s="868">
        <v>233</v>
      </c>
      <c r="O89" s="81">
        <v>1483</v>
      </c>
      <c r="P89" s="993"/>
      <c r="Q89" s="993"/>
      <c r="R89" s="81">
        <v>1093</v>
      </c>
      <c r="S89" s="81">
        <v>1690</v>
      </c>
      <c r="T89" s="81">
        <v>1832</v>
      </c>
      <c r="U89" s="81">
        <f>SUM(H89:T89)</f>
        <v>13233</v>
      </c>
      <c r="V89" s="7">
        <v>1</v>
      </c>
      <c r="W89" s="7">
        <v>34</v>
      </c>
      <c r="X89" s="7"/>
    </row>
    <row r="90" spans="1:24" ht="15.95" customHeight="1">
      <c r="A90" s="988">
        <v>1</v>
      </c>
      <c r="B90" s="7">
        <v>35</v>
      </c>
      <c r="C90" s="1122"/>
      <c r="D90" s="1197" t="s">
        <v>272</v>
      </c>
      <c r="E90" s="1187"/>
      <c r="F90" s="1187"/>
      <c r="G90" s="1188"/>
      <c r="H90" s="993"/>
      <c r="I90" s="81">
        <v>398</v>
      </c>
      <c r="J90" s="81">
        <v>228</v>
      </c>
      <c r="K90" s="81">
        <v>364</v>
      </c>
      <c r="L90" s="81">
        <v>289</v>
      </c>
      <c r="M90" s="81">
        <v>431</v>
      </c>
      <c r="N90" s="868">
        <v>129</v>
      </c>
      <c r="O90" s="81">
        <v>429</v>
      </c>
      <c r="P90" s="993"/>
      <c r="Q90" s="993"/>
      <c r="R90" s="81">
        <v>60</v>
      </c>
      <c r="S90" s="81">
        <v>316</v>
      </c>
      <c r="T90" s="81">
        <v>509</v>
      </c>
      <c r="U90" s="81">
        <f>SUM(H90:T90)</f>
        <v>3153</v>
      </c>
      <c r="V90" s="7">
        <v>1</v>
      </c>
      <c r="W90" s="7">
        <v>35</v>
      </c>
      <c r="X90" s="7"/>
    </row>
    <row r="91" spans="1:24" ht="15.95" customHeight="1">
      <c r="A91" s="988">
        <v>1</v>
      </c>
      <c r="B91" s="7">
        <v>36</v>
      </c>
      <c r="C91" s="1121" t="s">
        <v>319</v>
      </c>
      <c r="D91" s="1187" t="s">
        <v>937</v>
      </c>
      <c r="E91" s="1187"/>
      <c r="F91" s="1187"/>
      <c r="G91" s="1188"/>
      <c r="H91" s="1037"/>
      <c r="I91" s="80" t="s">
        <v>1719</v>
      </c>
      <c r="J91" s="80" t="s">
        <v>1719</v>
      </c>
      <c r="K91" s="80" t="s">
        <v>1719</v>
      </c>
      <c r="L91" s="80" t="s">
        <v>1723</v>
      </c>
      <c r="M91" s="80" t="s">
        <v>1723</v>
      </c>
      <c r="N91" s="80" t="s">
        <v>1723</v>
      </c>
      <c r="O91" s="80" t="s">
        <v>1723</v>
      </c>
      <c r="P91" s="1037"/>
      <c r="Q91" s="1037"/>
      <c r="R91" s="80" t="s">
        <v>1723</v>
      </c>
      <c r="S91" s="80" t="s">
        <v>1723</v>
      </c>
      <c r="T91" s="80" t="s">
        <v>1723</v>
      </c>
      <c r="U91" s="81">
        <v>3</v>
      </c>
      <c r="V91" s="7">
        <v>1</v>
      </c>
      <c r="W91" s="7">
        <v>36</v>
      </c>
      <c r="X91" s="7"/>
    </row>
    <row r="92" spans="1:24" ht="15.95" customHeight="1">
      <c r="A92" s="988">
        <v>1</v>
      </c>
      <c r="B92" s="7">
        <v>37</v>
      </c>
      <c r="C92" s="431" t="s">
        <v>403</v>
      </c>
      <c r="D92" s="1187" t="s">
        <v>1303</v>
      </c>
      <c r="E92" s="1187"/>
      <c r="F92" s="1278"/>
      <c r="G92" s="118" t="s">
        <v>877</v>
      </c>
      <c r="H92" s="1004"/>
      <c r="I92" s="127">
        <v>25.2</v>
      </c>
      <c r="J92" s="127">
        <v>19.7</v>
      </c>
      <c r="K92" s="127">
        <v>31.6</v>
      </c>
      <c r="L92" s="127">
        <v>25.6</v>
      </c>
      <c r="M92" s="127">
        <v>32.9</v>
      </c>
      <c r="N92" s="127">
        <v>78.5</v>
      </c>
      <c r="O92" s="127">
        <v>14.7</v>
      </c>
      <c r="P92" s="1004"/>
      <c r="Q92" s="1004"/>
      <c r="R92" s="127">
        <v>59</v>
      </c>
      <c r="S92" s="127">
        <v>34.799999999999997</v>
      </c>
      <c r="T92" s="127">
        <v>25.3</v>
      </c>
      <c r="U92" s="81"/>
      <c r="V92" s="7">
        <v>1</v>
      </c>
      <c r="W92" s="7">
        <v>37</v>
      </c>
      <c r="X92" s="7"/>
    </row>
    <row r="93" spans="1:24" ht="15.95" customHeight="1">
      <c r="A93" s="988">
        <v>1</v>
      </c>
      <c r="B93" s="7">
        <v>38</v>
      </c>
      <c r="C93" s="431" t="s">
        <v>406</v>
      </c>
      <c r="D93" s="1187" t="s">
        <v>864</v>
      </c>
      <c r="E93" s="1187"/>
      <c r="F93" s="1187"/>
      <c r="G93" s="1188"/>
      <c r="H93" s="1004"/>
      <c r="I93" s="127">
        <v>111</v>
      </c>
      <c r="J93" s="127">
        <v>332</v>
      </c>
      <c r="K93" s="127">
        <v>118</v>
      </c>
      <c r="L93" s="127">
        <v>40</v>
      </c>
      <c r="M93" s="127">
        <v>212</v>
      </c>
      <c r="N93" s="127"/>
      <c r="O93" s="127">
        <v>173</v>
      </c>
      <c r="P93" s="1004"/>
      <c r="Q93" s="1004"/>
      <c r="R93" s="127">
        <v>1422</v>
      </c>
      <c r="S93" s="127">
        <v>151</v>
      </c>
      <c r="T93" s="127">
        <v>170</v>
      </c>
      <c r="U93" s="81">
        <f>SUM(H93:T93)</f>
        <v>2729</v>
      </c>
      <c r="V93" s="7">
        <v>1</v>
      </c>
      <c r="W93" s="7">
        <v>38</v>
      </c>
      <c r="X93" s="7"/>
    </row>
    <row r="94" spans="1:24" ht="15.95" customHeight="1">
      <c r="A94" s="988">
        <v>1</v>
      </c>
      <c r="B94" s="7">
        <v>39</v>
      </c>
      <c r="C94" s="431" t="s">
        <v>393</v>
      </c>
      <c r="D94" s="1187" t="s">
        <v>107</v>
      </c>
      <c r="E94" s="1187"/>
      <c r="F94" s="1187"/>
      <c r="G94" s="1188"/>
      <c r="H94" s="1004"/>
      <c r="I94" s="127">
        <v>123</v>
      </c>
      <c r="J94" s="127">
        <v>176</v>
      </c>
      <c r="K94" s="127">
        <v>149</v>
      </c>
      <c r="L94" s="127">
        <v>301</v>
      </c>
      <c r="M94" s="127">
        <v>115</v>
      </c>
      <c r="N94" s="1063">
        <v>379</v>
      </c>
      <c r="O94" s="127">
        <v>99</v>
      </c>
      <c r="P94" s="1004"/>
      <c r="Q94" s="1004"/>
      <c r="R94" s="127">
        <v>805</v>
      </c>
      <c r="S94" s="127">
        <v>155</v>
      </c>
      <c r="T94" s="127">
        <v>173</v>
      </c>
      <c r="U94" s="81">
        <f>SUM(H94:T94)</f>
        <v>2475</v>
      </c>
      <c r="V94" s="7">
        <v>1</v>
      </c>
      <c r="W94" s="7">
        <v>39</v>
      </c>
      <c r="X94" s="7"/>
    </row>
    <row r="95" spans="1:24" ht="15.95" customHeight="1">
      <c r="A95" s="988">
        <v>1</v>
      </c>
      <c r="B95" s="7">
        <v>40</v>
      </c>
      <c r="C95" s="431" t="s">
        <v>274</v>
      </c>
      <c r="D95" s="1187" t="s">
        <v>1304</v>
      </c>
      <c r="E95" s="1187"/>
      <c r="F95" s="1278"/>
      <c r="G95" s="118" t="s">
        <v>840</v>
      </c>
      <c r="H95" s="1004"/>
      <c r="I95" s="127">
        <v>0</v>
      </c>
      <c r="J95" s="127">
        <v>0</v>
      </c>
      <c r="K95" s="127">
        <v>0</v>
      </c>
      <c r="L95" s="127"/>
      <c r="M95" s="127"/>
      <c r="N95" s="1063"/>
      <c r="O95" s="127"/>
      <c r="P95" s="1004"/>
      <c r="Q95" s="1004"/>
      <c r="R95" s="127"/>
      <c r="S95" s="127"/>
      <c r="T95" s="127"/>
      <c r="U95" s="81">
        <f>SUM(H95:T95)</f>
        <v>0</v>
      </c>
      <c r="V95" s="7">
        <v>1</v>
      </c>
      <c r="W95" s="7">
        <v>40</v>
      </c>
      <c r="X95" s="7"/>
    </row>
    <row r="96" spans="1:24" ht="15.95" customHeight="1">
      <c r="A96" s="988">
        <v>1</v>
      </c>
      <c r="B96" s="7">
        <v>41</v>
      </c>
      <c r="C96" s="431" t="s">
        <v>978</v>
      </c>
      <c r="D96" s="1187" t="s">
        <v>1071</v>
      </c>
      <c r="E96" s="1187"/>
      <c r="F96" s="1187"/>
      <c r="G96" s="1188"/>
      <c r="H96" s="1004"/>
      <c r="I96" s="127"/>
      <c r="J96" s="127"/>
      <c r="K96" s="127"/>
      <c r="L96" s="127"/>
      <c r="M96" s="127"/>
      <c r="N96" s="1063"/>
      <c r="O96" s="127"/>
      <c r="P96" s="1004"/>
      <c r="Q96" s="1004"/>
      <c r="R96" s="127"/>
      <c r="S96" s="127"/>
      <c r="T96" s="127"/>
      <c r="U96" s="81">
        <f>COUNTIF(H96:T96,"○")</f>
        <v>0</v>
      </c>
      <c r="V96" s="7">
        <v>1</v>
      </c>
      <c r="W96" s="7">
        <v>41</v>
      </c>
      <c r="X96" s="7"/>
    </row>
    <row r="97" spans="1:24" ht="15.95" customHeight="1">
      <c r="A97" s="988">
        <v>1</v>
      </c>
      <c r="B97" s="7">
        <v>42</v>
      </c>
      <c r="C97" s="431" t="s">
        <v>1076</v>
      </c>
      <c r="D97" s="1187" t="s">
        <v>966</v>
      </c>
      <c r="E97" s="1187"/>
      <c r="F97" s="1187"/>
      <c r="G97" s="1188"/>
      <c r="H97" s="1004"/>
      <c r="I97" s="127"/>
      <c r="J97" s="127"/>
      <c r="K97" s="440" t="s">
        <v>1650</v>
      </c>
      <c r="L97" s="440"/>
      <c r="M97" s="440"/>
      <c r="N97" s="440"/>
      <c r="O97" s="440"/>
      <c r="P97" s="1039"/>
      <c r="Q97" s="1039"/>
      <c r="R97" s="440"/>
      <c r="S97" s="440"/>
      <c r="T97" s="440"/>
      <c r="U97" s="81">
        <f>COUNTIF(H97:T97,"○")</f>
        <v>1</v>
      </c>
      <c r="V97" s="7">
        <v>1</v>
      </c>
      <c r="W97" s="7">
        <v>42</v>
      </c>
      <c r="X97" s="7"/>
    </row>
    <row r="98" spans="1:24" ht="15.95" customHeight="1">
      <c r="A98" s="988">
        <v>1</v>
      </c>
      <c r="B98" s="7">
        <v>44</v>
      </c>
      <c r="C98" s="432" t="s">
        <v>938</v>
      </c>
      <c r="D98" s="1187" t="s">
        <v>1305</v>
      </c>
      <c r="E98" s="1187"/>
      <c r="F98" s="1187"/>
      <c r="G98" s="1188"/>
      <c r="H98" s="1004"/>
      <c r="I98" s="127"/>
      <c r="J98" s="127"/>
      <c r="K98" s="127"/>
      <c r="L98" s="127"/>
      <c r="M98" s="127"/>
      <c r="N98" s="1063"/>
      <c r="O98" s="127"/>
      <c r="P98" s="1004"/>
      <c r="Q98" s="1004"/>
      <c r="R98" s="127"/>
      <c r="S98" s="127"/>
      <c r="T98" s="127"/>
      <c r="U98" s="81">
        <f>SUM(H98:T98)</f>
        <v>0</v>
      </c>
      <c r="V98" s="7">
        <v>1</v>
      </c>
      <c r="W98" s="7">
        <v>44</v>
      </c>
      <c r="X98" s="7"/>
    </row>
    <row r="99" spans="1:24" ht="15.95" customHeight="1">
      <c r="A99" s="988">
        <v>1</v>
      </c>
      <c r="B99" s="7">
        <v>45</v>
      </c>
      <c r="C99" s="1124"/>
      <c r="D99" s="1523" t="s">
        <v>650</v>
      </c>
      <c r="E99" s="1854" t="s">
        <v>442</v>
      </c>
      <c r="F99" s="1195"/>
      <c r="G99" s="1196"/>
      <c r="H99" s="1004"/>
      <c r="I99" s="127"/>
      <c r="J99" s="127"/>
      <c r="K99" s="127"/>
      <c r="L99" s="127"/>
      <c r="M99" s="127"/>
      <c r="N99" s="1063"/>
      <c r="O99" s="127"/>
      <c r="P99" s="1004"/>
      <c r="Q99" s="1004"/>
      <c r="R99" s="127"/>
      <c r="S99" s="127"/>
      <c r="T99" s="127"/>
      <c r="U99" s="81">
        <f>SUM(H99:T99)</f>
        <v>0</v>
      </c>
      <c r="V99" s="7">
        <v>1</v>
      </c>
      <c r="W99" s="7">
        <v>45</v>
      </c>
      <c r="X99" s="7"/>
    </row>
    <row r="100" spans="1:24" ht="15.95" customHeight="1">
      <c r="A100" s="988">
        <v>1</v>
      </c>
      <c r="B100" s="7">
        <v>46</v>
      </c>
      <c r="C100" s="1124"/>
      <c r="D100" s="1523"/>
      <c r="E100" s="1854" t="s">
        <v>885</v>
      </c>
      <c r="F100" s="1195"/>
      <c r="G100" s="1196"/>
      <c r="H100" s="1004"/>
      <c r="I100" s="127"/>
      <c r="J100" s="127"/>
      <c r="K100" s="127"/>
      <c r="L100" s="127"/>
      <c r="M100" s="127"/>
      <c r="N100" s="1063"/>
      <c r="O100" s="127"/>
      <c r="P100" s="1004"/>
      <c r="Q100" s="1004"/>
      <c r="R100" s="127"/>
      <c r="S100" s="127"/>
      <c r="T100" s="127"/>
      <c r="U100" s="81">
        <f>SUM(H100:T100)</f>
        <v>0</v>
      </c>
      <c r="V100" s="7">
        <v>1</v>
      </c>
      <c r="W100" s="7">
        <v>46</v>
      </c>
      <c r="X100" s="7"/>
    </row>
    <row r="101" spans="1:24" ht="15.95" customHeight="1">
      <c r="A101" s="988">
        <v>1</v>
      </c>
      <c r="B101" s="7">
        <v>47</v>
      </c>
      <c r="C101" s="1124"/>
      <c r="D101" s="1523"/>
      <c r="E101" s="1219" t="s">
        <v>663</v>
      </c>
      <c r="F101" s="1193"/>
      <c r="G101" s="1194"/>
      <c r="H101" s="1004"/>
      <c r="I101" s="127"/>
      <c r="J101" s="127"/>
      <c r="K101" s="127"/>
      <c r="L101" s="127"/>
      <c r="M101" s="127"/>
      <c r="N101" s="127"/>
      <c r="O101" s="127"/>
      <c r="P101" s="1004"/>
      <c r="Q101" s="1004"/>
      <c r="R101" s="127"/>
      <c r="S101" s="127"/>
      <c r="T101" s="127"/>
      <c r="U101" s="81">
        <f>SUM(H101:T101)</f>
        <v>0</v>
      </c>
      <c r="V101" s="7">
        <v>1</v>
      </c>
      <c r="W101" s="7">
        <v>47</v>
      </c>
      <c r="X101" s="7"/>
    </row>
    <row r="102" spans="1:24" ht="15.95" customHeight="1">
      <c r="A102" s="988">
        <v>1</v>
      </c>
      <c r="B102" s="7">
        <v>49</v>
      </c>
      <c r="C102" s="431" t="s">
        <v>1093</v>
      </c>
      <c r="D102" s="1187" t="s">
        <v>510</v>
      </c>
      <c r="E102" s="1187"/>
      <c r="F102" s="1187"/>
      <c r="G102" s="1188"/>
      <c r="H102" s="1037"/>
      <c r="I102" s="80" t="s">
        <v>1719</v>
      </c>
      <c r="J102" s="80" t="s">
        <v>1719</v>
      </c>
      <c r="K102" s="80" t="s">
        <v>1719</v>
      </c>
      <c r="L102" s="80" t="s">
        <v>1719</v>
      </c>
      <c r="M102" s="80" t="s">
        <v>1719</v>
      </c>
      <c r="N102" s="80" t="s">
        <v>1719</v>
      </c>
      <c r="O102" s="80" t="s">
        <v>1719</v>
      </c>
      <c r="P102" s="1037"/>
      <c r="Q102" s="1037"/>
      <c r="R102" s="80" t="s">
        <v>1719</v>
      </c>
      <c r="S102" s="80" t="s">
        <v>1719</v>
      </c>
      <c r="T102" s="80" t="s">
        <v>1719</v>
      </c>
      <c r="U102" s="81">
        <f>COUNTA(H102:T102)</f>
        <v>10</v>
      </c>
      <c r="V102" s="7">
        <v>1</v>
      </c>
      <c r="W102" s="7">
        <v>49</v>
      </c>
      <c r="X102" s="7"/>
    </row>
    <row r="103" spans="1:24" ht="15.95" customHeight="1">
      <c r="A103" s="988">
        <v>1</v>
      </c>
      <c r="B103" s="7">
        <v>50</v>
      </c>
      <c r="C103" s="431" t="s">
        <v>773</v>
      </c>
      <c r="D103" s="1187" t="s">
        <v>381</v>
      </c>
      <c r="E103" s="1187"/>
      <c r="F103" s="1187"/>
      <c r="G103" s="1081" t="s">
        <v>877</v>
      </c>
      <c r="H103" s="1035"/>
      <c r="I103" s="362">
        <v>93.6</v>
      </c>
      <c r="J103" s="362">
        <v>98.3</v>
      </c>
      <c r="K103" s="362">
        <v>98.1</v>
      </c>
      <c r="L103" s="362">
        <v>99.3</v>
      </c>
      <c r="M103" s="362">
        <v>92.1</v>
      </c>
      <c r="N103" s="1064">
        <v>100</v>
      </c>
      <c r="O103" s="362">
        <v>97.4</v>
      </c>
      <c r="P103" s="1035"/>
      <c r="Q103" s="1035"/>
      <c r="R103" s="362">
        <v>99.5</v>
      </c>
      <c r="S103" s="362">
        <v>91.7</v>
      </c>
      <c r="T103" s="362">
        <v>90.8</v>
      </c>
      <c r="U103" s="362">
        <f>(SUM(H103:T103))/(COUNTIF(H103:T103,"&gt;0"))</f>
        <v>96.08</v>
      </c>
      <c r="V103" s="7">
        <v>1</v>
      </c>
      <c r="W103" s="7">
        <v>50</v>
      </c>
      <c r="X103" s="7"/>
    </row>
    <row r="104" spans="1:24" ht="15.95" customHeight="1">
      <c r="A104" s="988">
        <v>1</v>
      </c>
      <c r="B104" s="7">
        <v>51</v>
      </c>
      <c r="C104" s="431" t="s">
        <v>525</v>
      </c>
      <c r="D104" s="1187" t="s">
        <v>1078</v>
      </c>
      <c r="E104" s="1187"/>
      <c r="F104" s="1187"/>
      <c r="G104" s="1188"/>
      <c r="H104" s="1038"/>
      <c r="I104" s="439" t="s">
        <v>1650</v>
      </c>
      <c r="J104" s="439"/>
      <c r="K104" s="439" t="s">
        <v>1650</v>
      </c>
      <c r="L104" s="439"/>
      <c r="M104" s="439"/>
      <c r="N104" s="439"/>
      <c r="O104" s="439" t="s">
        <v>1650</v>
      </c>
      <c r="P104" s="1038"/>
      <c r="Q104" s="1038"/>
      <c r="R104" s="439"/>
      <c r="S104" s="439"/>
      <c r="T104" s="439"/>
      <c r="U104" s="441">
        <f>COUNTIF(H104:T104,"○")</f>
        <v>3</v>
      </c>
      <c r="V104" s="7">
        <v>1</v>
      </c>
      <c r="W104" s="7">
        <v>51</v>
      </c>
      <c r="X104" s="7"/>
    </row>
    <row r="105" spans="1:24" ht="15.95" customHeight="1">
      <c r="A105" s="988">
        <v>1</v>
      </c>
      <c r="B105" s="7">
        <v>52</v>
      </c>
      <c r="C105" s="431" t="s">
        <v>819</v>
      </c>
      <c r="D105" s="1187" t="s">
        <v>1048</v>
      </c>
      <c r="E105" s="1187"/>
      <c r="F105" s="1187"/>
      <c r="G105" s="1081" t="s">
        <v>1306</v>
      </c>
      <c r="H105" s="993"/>
      <c r="I105" s="81">
        <v>1030</v>
      </c>
      <c r="J105" s="81">
        <v>284</v>
      </c>
      <c r="K105" s="81">
        <v>2556</v>
      </c>
      <c r="L105" s="81">
        <v>22</v>
      </c>
      <c r="M105" s="81">
        <v>245</v>
      </c>
      <c r="N105" s="868"/>
      <c r="O105" s="81">
        <v>799</v>
      </c>
      <c r="P105" s="993"/>
      <c r="Q105" s="993"/>
      <c r="R105" s="81">
        <v>1</v>
      </c>
      <c r="S105" s="81">
        <v>680</v>
      </c>
      <c r="T105" s="81">
        <v>858</v>
      </c>
      <c r="U105" s="81">
        <f>SUM(H105:T105)</f>
        <v>6475</v>
      </c>
      <c r="V105" s="7">
        <v>1</v>
      </c>
      <c r="W105" s="7">
        <v>52</v>
      </c>
      <c r="X105" s="7"/>
    </row>
    <row r="106" spans="1:24" ht="15.95" customHeight="1">
      <c r="A106" s="988">
        <v>1</v>
      </c>
      <c r="B106" s="7">
        <v>53</v>
      </c>
      <c r="C106" s="431" t="s">
        <v>1094</v>
      </c>
      <c r="D106" s="1187" t="s">
        <v>865</v>
      </c>
      <c r="E106" s="1187"/>
      <c r="F106" s="1187"/>
      <c r="G106" s="1188"/>
      <c r="H106" s="993"/>
      <c r="I106" s="81">
        <v>17</v>
      </c>
      <c r="J106" s="81">
        <v>13</v>
      </c>
      <c r="K106" s="81">
        <v>25</v>
      </c>
      <c r="L106" s="81">
        <v>5</v>
      </c>
      <c r="M106" s="81">
        <v>13</v>
      </c>
      <c r="N106" s="868">
        <v>1</v>
      </c>
      <c r="O106" s="81">
        <v>21</v>
      </c>
      <c r="P106" s="993"/>
      <c r="Q106" s="993"/>
      <c r="R106" s="81">
        <v>9</v>
      </c>
      <c r="S106" s="81">
        <v>15</v>
      </c>
      <c r="T106" s="81">
        <v>10</v>
      </c>
      <c r="U106" s="81">
        <f>SUM(H106:T106)</f>
        <v>129</v>
      </c>
      <c r="V106" s="7">
        <v>1</v>
      </c>
      <c r="W106" s="7">
        <v>53</v>
      </c>
      <c r="X106" s="7"/>
    </row>
    <row r="107" spans="1:24" ht="15.95" customHeight="1">
      <c r="A107" s="988">
        <v>1</v>
      </c>
      <c r="B107" s="7">
        <v>54</v>
      </c>
      <c r="C107" s="431" t="s">
        <v>1095</v>
      </c>
      <c r="D107" s="1187" t="s">
        <v>868</v>
      </c>
      <c r="E107" s="1187"/>
      <c r="F107" s="1187"/>
      <c r="G107" s="1081" t="s">
        <v>943</v>
      </c>
      <c r="H107" s="993"/>
      <c r="I107" s="81">
        <v>275</v>
      </c>
      <c r="J107" s="81">
        <v>182</v>
      </c>
      <c r="K107" s="81">
        <v>569</v>
      </c>
      <c r="L107" s="81">
        <v>205</v>
      </c>
      <c r="M107" s="81">
        <v>216</v>
      </c>
      <c r="N107" s="868">
        <v>22</v>
      </c>
      <c r="O107" s="81">
        <v>445</v>
      </c>
      <c r="P107" s="993"/>
      <c r="Q107" s="993"/>
      <c r="R107" s="81">
        <v>37</v>
      </c>
      <c r="S107" s="81">
        <v>243</v>
      </c>
      <c r="T107" s="81">
        <v>150</v>
      </c>
      <c r="U107" s="81">
        <f>SUM(H107:T107)</f>
        <v>2344</v>
      </c>
      <c r="V107" s="7">
        <v>1</v>
      </c>
      <c r="W107" s="7">
        <v>54</v>
      </c>
      <c r="X107" s="7"/>
    </row>
    <row r="108" spans="1:24" ht="15.95" customHeight="1">
      <c r="A108" s="988">
        <v>1</v>
      </c>
      <c r="B108" s="7">
        <v>55</v>
      </c>
      <c r="C108" s="1123" t="s">
        <v>1096</v>
      </c>
      <c r="D108" s="1078" t="s">
        <v>97</v>
      </c>
      <c r="E108" s="1190" t="s">
        <v>500</v>
      </c>
      <c r="F108" s="1190"/>
      <c r="G108" s="1191"/>
      <c r="H108" s="1037"/>
      <c r="I108" s="80" t="s">
        <v>1650</v>
      </c>
      <c r="J108" s="80" t="s">
        <v>1650</v>
      </c>
      <c r="K108" s="80" t="s">
        <v>1650</v>
      </c>
      <c r="L108" s="80"/>
      <c r="M108" s="80"/>
      <c r="N108" s="80"/>
      <c r="O108" s="80" t="s">
        <v>1650</v>
      </c>
      <c r="P108" s="1037"/>
      <c r="Q108" s="1037"/>
      <c r="R108" s="80"/>
      <c r="S108" s="80"/>
      <c r="T108" s="80"/>
      <c r="U108" s="81">
        <f t="shared" ref="U108:U116" si="2">COUNTIF(H108:T108,"○")</f>
        <v>4</v>
      </c>
      <c r="V108" s="7">
        <v>1</v>
      </c>
      <c r="W108" s="7">
        <v>55</v>
      </c>
      <c r="X108" s="7"/>
    </row>
    <row r="109" spans="1:24" ht="15.95" customHeight="1">
      <c r="B109" s="7"/>
      <c r="C109" s="1860" t="s">
        <v>1073</v>
      </c>
      <c r="D109" s="1119" t="s">
        <v>103</v>
      </c>
      <c r="E109" s="1190" t="s">
        <v>870</v>
      </c>
      <c r="F109" s="1190"/>
      <c r="G109" s="1191"/>
      <c r="H109" s="1037"/>
      <c r="I109" s="80" t="s">
        <v>1650</v>
      </c>
      <c r="J109" s="80" t="s">
        <v>1650</v>
      </c>
      <c r="K109" s="80" t="s">
        <v>1650</v>
      </c>
      <c r="L109" s="80" t="s">
        <v>1650</v>
      </c>
      <c r="M109" s="80" t="s">
        <v>1650</v>
      </c>
      <c r="N109" s="80" t="s">
        <v>1650</v>
      </c>
      <c r="O109" s="80" t="s">
        <v>1718</v>
      </c>
      <c r="P109" s="1037"/>
      <c r="Q109" s="1037"/>
      <c r="R109" s="80" t="s">
        <v>1650</v>
      </c>
      <c r="S109" s="80"/>
      <c r="T109" s="80" t="s">
        <v>1650</v>
      </c>
      <c r="U109" s="81">
        <f t="shared" si="2"/>
        <v>9</v>
      </c>
      <c r="V109" s="7">
        <v>0</v>
      </c>
      <c r="W109" s="7">
        <v>0</v>
      </c>
      <c r="X109" s="7"/>
    </row>
    <row r="110" spans="1:24" ht="15.95" customHeight="1">
      <c r="B110" s="7"/>
      <c r="C110" s="1860"/>
      <c r="D110" s="1119" t="s">
        <v>112</v>
      </c>
      <c r="E110" s="1190" t="s">
        <v>872</v>
      </c>
      <c r="F110" s="1190"/>
      <c r="G110" s="1191"/>
      <c r="H110" s="1037"/>
      <c r="I110" s="80" t="s">
        <v>1650</v>
      </c>
      <c r="J110" s="80" t="s">
        <v>1650</v>
      </c>
      <c r="K110" s="80"/>
      <c r="L110" s="80" t="s">
        <v>1650</v>
      </c>
      <c r="M110" s="80"/>
      <c r="N110" s="80"/>
      <c r="O110" s="80" t="s">
        <v>1718</v>
      </c>
      <c r="P110" s="1037"/>
      <c r="Q110" s="1037"/>
      <c r="R110" s="80" t="s">
        <v>1718</v>
      </c>
      <c r="S110" s="80"/>
      <c r="T110" s="80" t="s">
        <v>1650</v>
      </c>
      <c r="U110" s="81">
        <f t="shared" si="2"/>
        <v>6</v>
      </c>
      <c r="V110" s="7">
        <v>0</v>
      </c>
      <c r="W110" s="7">
        <v>0</v>
      </c>
      <c r="X110" s="7"/>
    </row>
    <row r="111" spans="1:24" ht="15.95" customHeight="1">
      <c r="B111" s="7"/>
      <c r="C111" s="1860"/>
      <c r="D111" s="1119" t="s">
        <v>115</v>
      </c>
      <c r="E111" s="1190" t="s">
        <v>345</v>
      </c>
      <c r="F111" s="1190"/>
      <c r="G111" s="1191"/>
      <c r="H111" s="1037"/>
      <c r="I111" s="80" t="s">
        <v>1650</v>
      </c>
      <c r="J111" s="80" t="s">
        <v>1650</v>
      </c>
      <c r="K111" s="80" t="s">
        <v>1650</v>
      </c>
      <c r="L111" s="80" t="s">
        <v>1650</v>
      </c>
      <c r="M111" s="80" t="s">
        <v>1650</v>
      </c>
      <c r="N111" s="80"/>
      <c r="O111" s="80" t="s">
        <v>1718</v>
      </c>
      <c r="P111" s="1037"/>
      <c r="Q111" s="1037"/>
      <c r="R111" s="80" t="s">
        <v>1718</v>
      </c>
      <c r="S111" s="80" t="s">
        <v>1650</v>
      </c>
      <c r="T111" s="80" t="s">
        <v>1650</v>
      </c>
      <c r="U111" s="81">
        <f t="shared" si="2"/>
        <v>9</v>
      </c>
      <c r="V111" s="7">
        <v>0</v>
      </c>
      <c r="W111" s="7">
        <v>0</v>
      </c>
      <c r="X111" s="7"/>
    </row>
    <row r="112" spans="1:24" ht="15.95" customHeight="1">
      <c r="B112" s="7"/>
      <c r="C112" s="1860"/>
      <c r="D112" s="1119" t="s">
        <v>126</v>
      </c>
      <c r="E112" s="1190" t="s">
        <v>875</v>
      </c>
      <c r="F112" s="1190"/>
      <c r="G112" s="1191"/>
      <c r="H112" s="1037"/>
      <c r="I112" s="80" t="s">
        <v>1650</v>
      </c>
      <c r="J112" s="80" t="s">
        <v>1650</v>
      </c>
      <c r="K112" s="80" t="s">
        <v>1650</v>
      </c>
      <c r="L112" s="80" t="s">
        <v>1650</v>
      </c>
      <c r="M112" s="80" t="s">
        <v>1650</v>
      </c>
      <c r="N112" s="80"/>
      <c r="O112" s="80" t="s">
        <v>1718</v>
      </c>
      <c r="P112" s="1037"/>
      <c r="Q112" s="1037"/>
      <c r="R112" s="80" t="s">
        <v>1718</v>
      </c>
      <c r="S112" s="80" t="s">
        <v>1650</v>
      </c>
      <c r="T112" s="80" t="s">
        <v>1650</v>
      </c>
      <c r="U112" s="81">
        <f t="shared" si="2"/>
        <v>9</v>
      </c>
      <c r="V112" s="7">
        <v>0</v>
      </c>
      <c r="W112" s="7">
        <v>0</v>
      </c>
      <c r="X112" s="7"/>
    </row>
    <row r="113" spans="2:24" ht="15.95" customHeight="1">
      <c r="B113" s="7"/>
      <c r="C113" s="1860"/>
      <c r="D113" s="1119" t="s">
        <v>359</v>
      </c>
      <c r="E113" s="1190" t="s">
        <v>302</v>
      </c>
      <c r="F113" s="1190"/>
      <c r="G113" s="1191"/>
      <c r="H113" s="1037"/>
      <c r="I113" s="80" t="s">
        <v>1650</v>
      </c>
      <c r="J113" s="80" t="s">
        <v>1650</v>
      </c>
      <c r="K113" s="80" t="s">
        <v>1650</v>
      </c>
      <c r="L113" s="80" t="s">
        <v>1650</v>
      </c>
      <c r="M113" s="80" t="s">
        <v>1650</v>
      </c>
      <c r="N113" s="80" t="s">
        <v>1650</v>
      </c>
      <c r="O113" s="80" t="s">
        <v>1718</v>
      </c>
      <c r="P113" s="1037"/>
      <c r="Q113" s="1037"/>
      <c r="R113" s="80" t="s">
        <v>1718</v>
      </c>
      <c r="S113" s="80" t="s">
        <v>1650</v>
      </c>
      <c r="T113" s="80" t="s">
        <v>1650</v>
      </c>
      <c r="U113" s="81">
        <f t="shared" si="2"/>
        <v>10</v>
      </c>
      <c r="V113" s="7">
        <v>0</v>
      </c>
      <c r="W113" s="7">
        <v>0</v>
      </c>
      <c r="X113" s="7"/>
    </row>
    <row r="114" spans="2:24" ht="15.95" customHeight="1">
      <c r="B114" s="7"/>
      <c r="C114" s="1860"/>
      <c r="D114" s="1119" t="s">
        <v>648</v>
      </c>
      <c r="E114" s="1190" t="s">
        <v>878</v>
      </c>
      <c r="F114" s="1190"/>
      <c r="G114" s="1191"/>
      <c r="H114" s="1037"/>
      <c r="I114" s="80"/>
      <c r="J114" s="80"/>
      <c r="K114" s="80"/>
      <c r="L114" s="80"/>
      <c r="M114" s="80"/>
      <c r="N114" s="80"/>
      <c r="O114" s="80"/>
      <c r="P114" s="1037"/>
      <c r="Q114" s="1037"/>
      <c r="R114" s="80"/>
      <c r="S114" s="80"/>
      <c r="T114" s="80"/>
      <c r="U114" s="81">
        <f t="shared" si="2"/>
        <v>0</v>
      </c>
      <c r="V114" s="7">
        <v>0</v>
      </c>
      <c r="W114" s="7">
        <v>0</v>
      </c>
      <c r="X114" s="7"/>
    </row>
    <row r="115" spans="2:24" ht="15.95" customHeight="1">
      <c r="B115" s="7"/>
      <c r="C115" s="1860"/>
      <c r="D115" s="1116" t="s">
        <v>652</v>
      </c>
      <c r="E115" s="1187" t="s">
        <v>472</v>
      </c>
      <c r="F115" s="1187"/>
      <c r="G115" s="1188"/>
      <c r="H115" s="1037"/>
      <c r="I115" s="80"/>
      <c r="J115" s="80"/>
      <c r="K115" s="80"/>
      <c r="L115" s="80" t="s">
        <v>1650</v>
      </c>
      <c r="M115" s="80"/>
      <c r="N115" s="80"/>
      <c r="O115" s="80"/>
      <c r="P115" s="1037"/>
      <c r="Q115" s="1037"/>
      <c r="R115" s="80"/>
      <c r="S115" s="80"/>
      <c r="T115" s="80"/>
      <c r="U115" s="81">
        <f t="shared" si="2"/>
        <v>1</v>
      </c>
      <c r="V115" s="7">
        <v>0</v>
      </c>
      <c r="W115" s="7">
        <v>0</v>
      </c>
      <c r="X115" s="7"/>
    </row>
    <row r="116" spans="2:24" ht="15.95" customHeight="1">
      <c r="B116" s="7"/>
      <c r="C116" s="1861"/>
      <c r="D116" s="435" t="s">
        <v>122</v>
      </c>
      <c r="E116" s="1187" t="s">
        <v>880</v>
      </c>
      <c r="F116" s="1187"/>
      <c r="G116" s="1188"/>
      <c r="H116" s="1037"/>
      <c r="I116" s="80"/>
      <c r="J116" s="80"/>
      <c r="K116" s="80"/>
      <c r="L116" s="80" t="s">
        <v>1650</v>
      </c>
      <c r="M116" s="80"/>
      <c r="N116" s="80"/>
      <c r="O116" s="80"/>
      <c r="P116" s="1037"/>
      <c r="Q116" s="1037"/>
      <c r="R116" s="80"/>
      <c r="S116" s="80"/>
      <c r="T116" s="80"/>
      <c r="U116" s="81">
        <f t="shared" si="2"/>
        <v>1</v>
      </c>
      <c r="V116" s="7">
        <v>0</v>
      </c>
      <c r="W116" s="7">
        <v>0</v>
      </c>
      <c r="X116" s="7"/>
    </row>
    <row r="117" spans="2:24" ht="12.95" customHeight="1">
      <c r="B117" s="7"/>
      <c r="H117" s="418"/>
      <c r="I117" s="418"/>
      <c r="J117" s="418"/>
      <c r="K117" s="418"/>
      <c r="L117" s="418"/>
      <c r="M117" s="418"/>
      <c r="N117" s="418"/>
      <c r="O117" s="418"/>
      <c r="P117" s="418"/>
      <c r="Q117" s="418"/>
      <c r="R117" s="418"/>
      <c r="S117" s="418"/>
      <c r="T117" s="418"/>
      <c r="W117" s="7"/>
      <c r="X117" s="7"/>
    </row>
    <row r="118" spans="2:24" ht="12.95" customHeight="1">
      <c r="H118" s="418"/>
      <c r="I118" s="418"/>
      <c r="J118" s="418"/>
      <c r="K118" s="418"/>
      <c r="L118" s="418"/>
      <c r="M118" s="418"/>
      <c r="N118" s="418"/>
      <c r="O118" s="418"/>
      <c r="P118" s="418"/>
      <c r="Q118" s="418"/>
      <c r="R118" s="418"/>
      <c r="S118" s="418"/>
      <c r="T118" s="418"/>
    </row>
    <row r="119" spans="2:24" ht="12.95" customHeight="1">
      <c r="H119" s="418"/>
      <c r="I119" s="418"/>
      <c r="J119" s="418"/>
      <c r="K119" s="418"/>
      <c r="L119" s="418"/>
      <c r="M119" s="418"/>
      <c r="N119" s="418"/>
      <c r="O119" s="418"/>
      <c r="P119" s="418"/>
      <c r="Q119" s="418"/>
      <c r="R119" s="418"/>
      <c r="S119" s="418"/>
      <c r="T119" s="418"/>
    </row>
    <row r="120" spans="2:24" ht="12.95" customHeight="1">
      <c r="H120" s="418"/>
      <c r="I120" s="418"/>
      <c r="J120" s="418"/>
      <c r="K120" s="418"/>
      <c r="L120" s="418"/>
      <c r="M120" s="418"/>
      <c r="N120" s="418"/>
      <c r="O120" s="418"/>
      <c r="P120" s="418"/>
      <c r="Q120" s="418"/>
      <c r="R120" s="418"/>
      <c r="S120" s="418"/>
      <c r="T120" s="418"/>
    </row>
    <row r="121" spans="2:24" ht="12.95" customHeight="1">
      <c r="H121" s="418"/>
      <c r="I121" s="418"/>
      <c r="J121" s="418"/>
      <c r="K121" s="418"/>
      <c r="L121" s="418"/>
      <c r="M121" s="418"/>
      <c r="N121" s="418"/>
      <c r="O121" s="418"/>
      <c r="P121" s="418"/>
      <c r="Q121" s="418"/>
      <c r="R121" s="418"/>
      <c r="S121" s="418"/>
      <c r="T121" s="418"/>
    </row>
    <row r="122" spans="2:24" ht="12.95" customHeight="1">
      <c r="H122" s="418"/>
      <c r="I122" s="418"/>
      <c r="J122" s="418"/>
      <c r="K122" s="418"/>
      <c r="L122" s="418"/>
      <c r="M122" s="418"/>
      <c r="N122" s="418"/>
      <c r="O122" s="418"/>
      <c r="P122" s="418"/>
      <c r="Q122" s="418"/>
      <c r="R122" s="418"/>
      <c r="S122" s="418"/>
      <c r="T122" s="418"/>
    </row>
    <row r="123" spans="2:24" ht="12.95" customHeight="1">
      <c r="H123" s="418"/>
      <c r="I123" s="418"/>
      <c r="J123" s="418"/>
      <c r="K123" s="418"/>
      <c r="L123" s="418"/>
      <c r="M123" s="418"/>
      <c r="N123" s="418"/>
      <c r="O123" s="418"/>
      <c r="P123" s="418"/>
      <c r="Q123" s="418"/>
      <c r="R123" s="418"/>
      <c r="S123" s="418"/>
      <c r="T123" s="418"/>
    </row>
    <row r="124" spans="2:24" ht="12.95" customHeight="1">
      <c r="H124" s="418"/>
      <c r="I124" s="418"/>
      <c r="J124" s="418"/>
      <c r="K124" s="418"/>
      <c r="L124" s="418"/>
      <c r="M124" s="418"/>
      <c r="N124" s="418"/>
      <c r="O124" s="418"/>
      <c r="P124" s="418"/>
      <c r="Q124" s="418"/>
      <c r="R124" s="418"/>
      <c r="S124" s="418"/>
      <c r="T124" s="418"/>
    </row>
    <row r="125" spans="2:24" ht="12.95" customHeight="1">
      <c r="H125" s="418"/>
      <c r="I125" s="418"/>
      <c r="J125" s="418"/>
      <c r="K125" s="418"/>
      <c r="L125" s="418"/>
      <c r="M125" s="418"/>
      <c r="N125" s="418"/>
      <c r="O125" s="418"/>
      <c r="P125" s="418"/>
      <c r="Q125" s="418"/>
      <c r="R125" s="418"/>
      <c r="S125" s="418"/>
      <c r="T125" s="418"/>
    </row>
    <row r="126" spans="2:24" ht="12.95" customHeight="1">
      <c r="H126" s="418"/>
      <c r="I126" s="418"/>
      <c r="J126" s="418"/>
      <c r="K126" s="418"/>
      <c r="L126" s="418"/>
      <c r="M126" s="418"/>
      <c r="N126" s="418"/>
      <c r="O126" s="418"/>
      <c r="P126" s="418"/>
      <c r="Q126" s="418"/>
      <c r="R126" s="418"/>
      <c r="S126" s="418"/>
      <c r="T126" s="418"/>
    </row>
    <row r="127" spans="2:24" ht="12.95" customHeight="1">
      <c r="H127" s="418"/>
      <c r="I127" s="418"/>
      <c r="J127" s="418"/>
      <c r="K127" s="418"/>
      <c r="L127" s="418"/>
      <c r="M127" s="418"/>
      <c r="N127" s="418"/>
      <c r="O127" s="418"/>
      <c r="P127" s="418"/>
      <c r="Q127" s="418"/>
      <c r="R127" s="418"/>
      <c r="S127" s="418"/>
      <c r="T127" s="418"/>
    </row>
    <row r="128" spans="2:24" ht="12.95" customHeight="1">
      <c r="H128" s="418"/>
      <c r="I128" s="418"/>
      <c r="J128" s="418"/>
      <c r="K128" s="418"/>
      <c r="L128" s="418"/>
      <c r="M128" s="418"/>
      <c r="N128" s="418"/>
      <c r="O128" s="418"/>
      <c r="P128" s="418"/>
      <c r="Q128" s="418"/>
      <c r="R128" s="418"/>
      <c r="S128" s="418"/>
      <c r="T128" s="418"/>
    </row>
  </sheetData>
  <mergeCells count="126">
    <mergeCell ref="E115:G115"/>
    <mergeCell ref="E116:G116"/>
    <mergeCell ref="U5:U6"/>
    <mergeCell ref="D84:D88"/>
    <mergeCell ref="D99:D101"/>
    <mergeCell ref="C15:C25"/>
    <mergeCell ref="D57:D65"/>
    <mergeCell ref="C60:C72"/>
    <mergeCell ref="D66:D74"/>
    <mergeCell ref="D75:D83"/>
    <mergeCell ref="C77:C87"/>
    <mergeCell ref="C109:C116"/>
    <mergeCell ref="D106:G106"/>
    <mergeCell ref="D107:F107"/>
    <mergeCell ref="E108:G108"/>
    <mergeCell ref="E109:G109"/>
    <mergeCell ref="E110:G110"/>
    <mergeCell ref="E111:G111"/>
    <mergeCell ref="E112:G112"/>
    <mergeCell ref="E113:G113"/>
    <mergeCell ref="E114:G114"/>
    <mergeCell ref="D97:G97"/>
    <mergeCell ref="D98:G98"/>
    <mergeCell ref="E99:G99"/>
    <mergeCell ref="E100:G100"/>
    <mergeCell ref="E101:G101"/>
    <mergeCell ref="D102:G102"/>
    <mergeCell ref="D103:F103"/>
    <mergeCell ref="D104:G104"/>
    <mergeCell ref="D105:F105"/>
    <mergeCell ref="F88:G88"/>
    <mergeCell ref="D89:G89"/>
    <mergeCell ref="D90:G90"/>
    <mergeCell ref="D91:G91"/>
    <mergeCell ref="D92:F92"/>
    <mergeCell ref="D93:G93"/>
    <mergeCell ref="D94:G94"/>
    <mergeCell ref="D95:F95"/>
    <mergeCell ref="D96:G96"/>
    <mergeCell ref="F79:G79"/>
    <mergeCell ref="F80:G80"/>
    <mergeCell ref="F81:G81"/>
    <mergeCell ref="F82:G82"/>
    <mergeCell ref="F83:G83"/>
    <mergeCell ref="F84:G84"/>
    <mergeCell ref="F85:G85"/>
    <mergeCell ref="F86:G86"/>
    <mergeCell ref="F87:G87"/>
    <mergeCell ref="F70:G70"/>
    <mergeCell ref="F71:G71"/>
    <mergeCell ref="F72:G72"/>
    <mergeCell ref="F73:G73"/>
    <mergeCell ref="F74:G74"/>
    <mergeCell ref="F75:G75"/>
    <mergeCell ref="F76:G76"/>
    <mergeCell ref="F77:G77"/>
    <mergeCell ref="F78:G78"/>
    <mergeCell ref="F61:G61"/>
    <mergeCell ref="F62:G62"/>
    <mergeCell ref="F63:G63"/>
    <mergeCell ref="F64:G64"/>
    <mergeCell ref="F65:G65"/>
    <mergeCell ref="F66:G66"/>
    <mergeCell ref="F67:G67"/>
    <mergeCell ref="F68:G68"/>
    <mergeCell ref="F69:G69"/>
    <mergeCell ref="E47:G47"/>
    <mergeCell ref="E48:G48"/>
    <mergeCell ref="E49:G49"/>
    <mergeCell ref="E50:G50"/>
    <mergeCell ref="E51:G51"/>
    <mergeCell ref="F57:G57"/>
    <mergeCell ref="F58:G58"/>
    <mergeCell ref="F59:G59"/>
    <mergeCell ref="F60:G60"/>
    <mergeCell ref="E38:G38"/>
    <mergeCell ref="E39:G39"/>
    <mergeCell ref="E40:G40"/>
    <mergeCell ref="E41:G41"/>
    <mergeCell ref="E42:G42"/>
    <mergeCell ref="E43:G43"/>
    <mergeCell ref="E44:G44"/>
    <mergeCell ref="E45:G45"/>
    <mergeCell ref="E46:G46"/>
    <mergeCell ref="E29:G29"/>
    <mergeCell ref="E30:G30"/>
    <mergeCell ref="E31:G31"/>
    <mergeCell ref="E32:G32"/>
    <mergeCell ref="E33:G33"/>
    <mergeCell ref="E34:G34"/>
    <mergeCell ref="E35:G35"/>
    <mergeCell ref="E36:G36"/>
    <mergeCell ref="E37:G37"/>
    <mergeCell ref="O5:Q5"/>
    <mergeCell ref="R5:S5"/>
    <mergeCell ref="E7:G7"/>
    <mergeCell ref="E8:G8"/>
    <mergeCell ref="E9:G9"/>
    <mergeCell ref="E10:G10"/>
    <mergeCell ref="E11:G11"/>
    <mergeCell ref="E12:G12"/>
    <mergeCell ref="E13:G13"/>
    <mergeCell ref="C53:C56"/>
    <mergeCell ref="E52:G52"/>
    <mergeCell ref="E53:G53"/>
    <mergeCell ref="E54:G54"/>
    <mergeCell ref="E55:G55"/>
    <mergeCell ref="E56:G56"/>
    <mergeCell ref="C1:F1"/>
    <mergeCell ref="I5:J5"/>
    <mergeCell ref="K5:L5"/>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s>
  <phoneticPr fontId="2"/>
  <pageMargins left="0.78740157480314965" right="0.78740157480314965" top="0.78740157480314965" bottom="0.39370078740157483" header="0.19685039370078741" footer="0.19685039370078741"/>
  <pageSetup paperSize="9" scale="40" orientation="portrait" r:id="rId1"/>
  <headerFooter alignWithMargins="0"/>
  <colBreaks count="1" manualBreakCount="1">
    <brk id="14" max="11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0000"/>
    <outlinePr showOutlineSymbols="0"/>
    <pageSetUpPr autoPageBreaks="0"/>
  </sheetPr>
  <dimension ref="A1:Z128"/>
  <sheetViews>
    <sheetView showZeros="0" showOutlineSymbols="0" view="pageBreakPreview" zoomScale="55" zoomScaleNormal="55" zoomScaleSheetLayoutView="55" workbookViewId="0">
      <pane xSplit="8" ySplit="6" topLeftCell="I7" activePane="bottomRight" state="frozen"/>
      <selection pane="topRight" activeCell="I1" sqref="I1"/>
      <selection pane="bottomLeft" activeCell="A7" sqref="A7"/>
      <selection pane="bottomRight"/>
    </sheetView>
  </sheetViews>
  <sheetFormatPr defaultRowHeight="13.5"/>
  <cols>
    <col min="1" max="1" width="4.7109375" style="1" customWidth="1"/>
    <col min="2" max="2" width="4.7109375" style="915" customWidth="1"/>
    <col min="3" max="3" width="8.7109375" style="2" customWidth="1"/>
    <col min="4" max="4" width="6.7109375" style="2" customWidth="1"/>
    <col min="5" max="6" width="4.7109375" style="273" customWidth="1"/>
    <col min="7" max="7" width="26.42578125" style="2" customWidth="1"/>
    <col min="8" max="8" width="20.7109375" style="2" customWidth="1"/>
    <col min="9" max="22" width="18.28515625" style="1" customWidth="1"/>
    <col min="23" max="23" width="4.7109375" style="1" customWidth="1"/>
    <col min="24" max="24" width="4.7109375" style="326" customWidth="1"/>
    <col min="25" max="25" width="22.7109375" style="1" customWidth="1"/>
    <col min="26" max="26" width="10.7109375" style="1" customWidth="1"/>
    <col min="27" max="16384" width="9.140625" style="1"/>
  </cols>
  <sheetData>
    <row r="1" spans="1:26" ht="30" customHeight="1">
      <c r="B1" s="913"/>
      <c r="C1" s="329" t="s">
        <v>87</v>
      </c>
      <c r="D1" s="1721" t="s">
        <v>1103</v>
      </c>
      <c r="E1" s="1722"/>
      <c r="F1" s="1722"/>
      <c r="G1" s="1723"/>
      <c r="H1" s="31"/>
      <c r="X1" s="419"/>
      <c r="Z1" s="92" t="s">
        <v>1226</v>
      </c>
    </row>
    <row r="2" spans="1:26" ht="9.9499999999999993" customHeight="1">
      <c r="B2" s="913"/>
      <c r="C2" s="442"/>
      <c r="D2" s="261"/>
      <c r="E2" s="437"/>
      <c r="F2" s="437"/>
      <c r="G2" s="437"/>
      <c r="H2" s="31"/>
      <c r="X2" s="419"/>
    </row>
    <row r="3" spans="1:26" ht="20.100000000000001" customHeight="1">
      <c r="B3" s="913"/>
      <c r="C3" s="14" t="s">
        <v>9</v>
      </c>
      <c r="D3" s="261"/>
      <c r="E3" s="437"/>
      <c r="F3" s="437"/>
      <c r="G3" s="437"/>
      <c r="H3" s="31"/>
      <c r="X3" s="419"/>
    </row>
    <row r="4" spans="1:26" ht="9.9499999999999993" customHeight="1">
      <c r="B4" s="907"/>
      <c r="C4" s="15"/>
      <c r="D4" s="31"/>
      <c r="E4" s="122"/>
      <c r="F4" s="122"/>
      <c r="G4" s="31"/>
      <c r="H4" s="15"/>
      <c r="X4" s="207"/>
    </row>
    <row r="5" spans="1:26" ht="30" customHeight="1">
      <c r="B5" s="907"/>
      <c r="C5" s="131"/>
      <c r="D5" s="343"/>
      <c r="E5" s="175"/>
      <c r="F5" s="175"/>
      <c r="G5" s="343"/>
      <c r="H5" s="169" t="s">
        <v>1021</v>
      </c>
      <c r="I5" s="1083" t="s">
        <v>365</v>
      </c>
      <c r="J5" s="1183" t="s">
        <v>1054</v>
      </c>
      <c r="K5" s="1183"/>
      <c r="L5" s="1183" t="s">
        <v>65</v>
      </c>
      <c r="M5" s="1183"/>
      <c r="N5" s="1083" t="s">
        <v>921</v>
      </c>
      <c r="O5" s="1083" t="s">
        <v>824</v>
      </c>
      <c r="P5" s="1184" t="s">
        <v>1057</v>
      </c>
      <c r="Q5" s="1185"/>
      <c r="R5" s="1186"/>
      <c r="S5" s="1183" t="s">
        <v>687</v>
      </c>
      <c r="T5" s="1183"/>
      <c r="U5" s="1083" t="s">
        <v>1059</v>
      </c>
      <c r="V5" s="1226" t="s">
        <v>24</v>
      </c>
      <c r="X5" s="207"/>
    </row>
    <row r="6" spans="1:26" ht="30" customHeight="1">
      <c r="A6" s="4" t="s">
        <v>669</v>
      </c>
      <c r="B6" s="914" t="s">
        <v>736</v>
      </c>
      <c r="C6" s="132" t="s">
        <v>618</v>
      </c>
      <c r="D6" s="152"/>
      <c r="E6" s="1087"/>
      <c r="F6" s="1087"/>
      <c r="G6" s="152"/>
      <c r="H6" s="170" t="s">
        <v>377</v>
      </c>
      <c r="I6" s="78" t="s">
        <v>902</v>
      </c>
      <c r="J6" s="192" t="s">
        <v>1052</v>
      </c>
      <c r="K6" s="192" t="s">
        <v>1053</v>
      </c>
      <c r="L6" s="192" t="s">
        <v>572</v>
      </c>
      <c r="M6" s="192" t="s">
        <v>863</v>
      </c>
      <c r="N6" s="876" t="s">
        <v>1633</v>
      </c>
      <c r="O6" s="192" t="s">
        <v>163</v>
      </c>
      <c r="P6" s="324" t="s">
        <v>914</v>
      </c>
      <c r="Q6" s="78" t="s">
        <v>1476</v>
      </c>
      <c r="R6" s="78" t="s">
        <v>807</v>
      </c>
      <c r="S6" s="192" t="s">
        <v>858</v>
      </c>
      <c r="T6" s="192" t="s">
        <v>1272</v>
      </c>
      <c r="U6" s="192" t="s">
        <v>804</v>
      </c>
      <c r="V6" s="1226"/>
      <c r="W6" s="4" t="s">
        <v>669</v>
      </c>
      <c r="X6" s="8" t="s">
        <v>736</v>
      </c>
    </row>
    <row r="7" spans="1:26" ht="12" customHeight="1">
      <c r="A7" s="326">
        <v>1</v>
      </c>
      <c r="B7" s="907">
        <v>1</v>
      </c>
      <c r="C7" s="1106" t="s">
        <v>184</v>
      </c>
      <c r="D7" s="119" t="s">
        <v>97</v>
      </c>
      <c r="E7" s="1241" t="s">
        <v>197</v>
      </c>
      <c r="F7" s="1190" t="s">
        <v>213</v>
      </c>
      <c r="G7" s="1920"/>
      <c r="H7" s="449" t="s">
        <v>881</v>
      </c>
      <c r="I7" s="992"/>
      <c r="J7" s="456">
        <v>136626</v>
      </c>
      <c r="K7" s="456">
        <v>59027</v>
      </c>
      <c r="L7" s="456">
        <v>131803</v>
      </c>
      <c r="M7" s="456">
        <v>11180</v>
      </c>
      <c r="N7" s="456">
        <v>77285</v>
      </c>
      <c r="O7" s="456">
        <v>0</v>
      </c>
      <c r="P7" s="456">
        <v>59500</v>
      </c>
      <c r="Q7" s="992"/>
      <c r="R7" s="456"/>
      <c r="S7" s="456">
        <v>22882</v>
      </c>
      <c r="T7" s="456">
        <v>129466</v>
      </c>
      <c r="U7" s="456">
        <v>30500</v>
      </c>
      <c r="V7" s="456">
        <f t="shared" ref="V7:V74" si="0">SUM(I7:U7)</f>
        <v>658269</v>
      </c>
      <c r="W7" s="326">
        <v>1</v>
      </c>
      <c r="X7" s="207">
        <v>1</v>
      </c>
    </row>
    <row r="8" spans="1:26" ht="12" customHeight="1">
      <c r="A8" s="326">
        <v>1</v>
      </c>
      <c r="B8" s="907">
        <v>2</v>
      </c>
      <c r="C8" s="1107"/>
      <c r="D8" s="122"/>
      <c r="E8" s="1919"/>
      <c r="F8" s="1207"/>
      <c r="G8" s="1882"/>
      <c r="H8" s="450" t="s">
        <v>882</v>
      </c>
      <c r="I8" s="992"/>
      <c r="J8" s="456">
        <v>109282</v>
      </c>
      <c r="K8" s="456">
        <v>59027</v>
      </c>
      <c r="L8" s="456">
        <v>131803</v>
      </c>
      <c r="M8" s="456">
        <v>11180</v>
      </c>
      <c r="N8" s="456">
        <v>77285</v>
      </c>
      <c r="O8" s="456">
        <v>0</v>
      </c>
      <c r="P8" s="456">
        <v>59500</v>
      </c>
      <c r="Q8" s="992"/>
      <c r="R8" s="456"/>
      <c r="S8" s="456">
        <v>22882</v>
      </c>
      <c r="T8" s="456">
        <v>129466</v>
      </c>
      <c r="U8" s="456">
        <v>30500</v>
      </c>
      <c r="V8" s="456">
        <f t="shared" si="0"/>
        <v>630925</v>
      </c>
      <c r="W8" s="326">
        <v>1</v>
      </c>
      <c r="X8" s="207">
        <v>2</v>
      </c>
    </row>
    <row r="9" spans="1:26" ht="12" customHeight="1">
      <c r="A9" s="326">
        <v>1</v>
      </c>
      <c r="B9" s="907">
        <v>3</v>
      </c>
      <c r="C9" s="1107"/>
      <c r="D9" s="122" t="s">
        <v>985</v>
      </c>
      <c r="E9" s="1921"/>
      <c r="F9" s="1923" t="s">
        <v>211</v>
      </c>
      <c r="G9" s="1881" t="s">
        <v>883</v>
      </c>
      <c r="H9" s="450" t="s">
        <v>881</v>
      </c>
      <c r="I9" s="992"/>
      <c r="J9" s="456">
        <v>41385</v>
      </c>
      <c r="K9" s="456">
        <v>59027</v>
      </c>
      <c r="L9" s="456">
        <v>110175</v>
      </c>
      <c r="M9" s="456">
        <v>6102</v>
      </c>
      <c r="N9" s="456">
        <v>71174</v>
      </c>
      <c r="O9" s="456">
        <v>0</v>
      </c>
      <c r="P9" s="456">
        <v>59500</v>
      </c>
      <c r="Q9" s="992"/>
      <c r="R9" s="456"/>
      <c r="S9" s="456">
        <v>0</v>
      </c>
      <c r="T9" s="456">
        <v>106584</v>
      </c>
      <c r="U9" s="456">
        <v>28000</v>
      </c>
      <c r="V9" s="456">
        <f t="shared" si="0"/>
        <v>481947</v>
      </c>
      <c r="W9" s="326">
        <v>1</v>
      </c>
      <c r="X9" s="207">
        <v>3</v>
      </c>
    </row>
    <row r="10" spans="1:26" ht="12" customHeight="1">
      <c r="A10" s="326">
        <v>1</v>
      </c>
      <c r="B10" s="907">
        <v>4</v>
      </c>
      <c r="C10" s="1107"/>
      <c r="D10" s="122" t="s">
        <v>986</v>
      </c>
      <c r="E10" s="1922"/>
      <c r="F10" s="1924"/>
      <c r="G10" s="1918"/>
      <c r="H10" s="450" t="s">
        <v>882</v>
      </c>
      <c r="I10" s="992"/>
      <c r="J10" s="456">
        <v>41385</v>
      </c>
      <c r="K10" s="456">
        <v>59027</v>
      </c>
      <c r="L10" s="456">
        <v>110175</v>
      </c>
      <c r="M10" s="456">
        <v>6102</v>
      </c>
      <c r="N10" s="456">
        <v>71174</v>
      </c>
      <c r="O10" s="456">
        <v>0</v>
      </c>
      <c r="P10" s="456">
        <v>59500</v>
      </c>
      <c r="Q10" s="992"/>
      <c r="R10" s="456"/>
      <c r="S10" s="456">
        <v>0</v>
      </c>
      <c r="T10" s="456">
        <v>106584</v>
      </c>
      <c r="U10" s="456">
        <v>28000</v>
      </c>
      <c r="V10" s="456">
        <f t="shared" si="0"/>
        <v>481947</v>
      </c>
      <c r="W10" s="326">
        <v>1</v>
      </c>
      <c r="X10" s="207">
        <v>4</v>
      </c>
    </row>
    <row r="11" spans="1:26" ht="12" customHeight="1">
      <c r="A11" s="1163">
        <v>1</v>
      </c>
      <c r="B11" s="907">
        <v>5</v>
      </c>
      <c r="C11" s="1933" t="s">
        <v>549</v>
      </c>
      <c r="D11" s="1164" t="s">
        <v>764</v>
      </c>
      <c r="E11" s="1876"/>
      <c r="F11" s="1862" t="s">
        <v>790</v>
      </c>
      <c r="G11" s="1165" t="s">
        <v>739</v>
      </c>
      <c r="H11" s="450" t="s">
        <v>881</v>
      </c>
      <c r="I11" s="992"/>
      <c r="J11" s="456">
        <v>95241</v>
      </c>
      <c r="K11" s="456">
        <v>0</v>
      </c>
      <c r="L11" s="456">
        <v>21628</v>
      </c>
      <c r="M11" s="456">
        <v>5078</v>
      </c>
      <c r="N11" s="456">
        <v>6111</v>
      </c>
      <c r="O11" s="456">
        <v>0</v>
      </c>
      <c r="P11" s="456">
        <v>0</v>
      </c>
      <c r="Q11" s="992"/>
      <c r="R11" s="456"/>
      <c r="S11" s="456">
        <v>22882</v>
      </c>
      <c r="T11" s="456">
        <v>22882</v>
      </c>
      <c r="U11" s="456">
        <v>2500</v>
      </c>
      <c r="V11" s="456">
        <f t="shared" si="0"/>
        <v>176322</v>
      </c>
      <c r="W11" s="326">
        <v>1</v>
      </c>
      <c r="X11" s="207">
        <v>5</v>
      </c>
    </row>
    <row r="12" spans="1:26" ht="12" customHeight="1">
      <c r="A12" s="1163">
        <v>1</v>
      </c>
      <c r="B12" s="907">
        <v>6</v>
      </c>
      <c r="C12" s="1933"/>
      <c r="D12" s="1164" t="s">
        <v>351</v>
      </c>
      <c r="E12" s="1877"/>
      <c r="F12" s="1863"/>
      <c r="G12" s="1166" t="s">
        <v>886</v>
      </c>
      <c r="H12" s="450" t="s">
        <v>882</v>
      </c>
      <c r="I12" s="992"/>
      <c r="J12" s="456">
        <v>67897</v>
      </c>
      <c r="K12" s="456">
        <v>0</v>
      </c>
      <c r="L12" s="456">
        <v>21628</v>
      </c>
      <c r="M12" s="456">
        <v>5078</v>
      </c>
      <c r="N12" s="456">
        <v>6111</v>
      </c>
      <c r="O12" s="456">
        <v>0</v>
      </c>
      <c r="P12" s="456">
        <v>0</v>
      </c>
      <c r="Q12" s="992"/>
      <c r="R12" s="456"/>
      <c r="S12" s="456">
        <v>22882</v>
      </c>
      <c r="T12" s="456">
        <v>22882</v>
      </c>
      <c r="U12" s="456">
        <v>2500</v>
      </c>
      <c r="V12" s="456">
        <f t="shared" si="0"/>
        <v>148978</v>
      </c>
      <c r="W12" s="326">
        <v>1</v>
      </c>
      <c r="X12" s="207">
        <v>6</v>
      </c>
    </row>
    <row r="13" spans="1:26" ht="12" customHeight="1">
      <c r="A13" s="1163">
        <v>1</v>
      </c>
      <c r="B13" s="907">
        <v>7</v>
      </c>
      <c r="C13" s="1933"/>
      <c r="D13" s="1167"/>
      <c r="E13" s="1168"/>
      <c r="F13" s="1169" t="s">
        <v>809</v>
      </c>
      <c r="G13" s="1170" t="s">
        <v>404</v>
      </c>
      <c r="H13" s="451" t="s">
        <v>882</v>
      </c>
      <c r="I13" s="992"/>
      <c r="J13" s="456">
        <v>0</v>
      </c>
      <c r="K13" s="456">
        <v>0</v>
      </c>
      <c r="L13" s="456">
        <v>0</v>
      </c>
      <c r="M13" s="456">
        <v>0</v>
      </c>
      <c r="N13" s="456">
        <v>0</v>
      </c>
      <c r="O13" s="456">
        <v>0</v>
      </c>
      <c r="P13" s="456">
        <v>0</v>
      </c>
      <c r="Q13" s="992"/>
      <c r="R13" s="456"/>
      <c r="S13" s="456">
        <v>0</v>
      </c>
      <c r="T13" s="456">
        <v>0</v>
      </c>
      <c r="U13" s="456">
        <v>0</v>
      </c>
      <c r="V13" s="456">
        <f t="shared" si="0"/>
        <v>0</v>
      </c>
      <c r="W13" s="326">
        <v>1</v>
      </c>
      <c r="X13" s="207">
        <v>7</v>
      </c>
    </row>
    <row r="14" spans="1:26" ht="12" customHeight="1">
      <c r="A14" s="1163">
        <v>1</v>
      </c>
      <c r="B14" s="907">
        <v>8</v>
      </c>
      <c r="C14" s="1933"/>
      <c r="D14" s="1164" t="s">
        <v>103</v>
      </c>
      <c r="E14" s="1925" t="s">
        <v>197</v>
      </c>
      <c r="F14" s="1886" t="s">
        <v>190</v>
      </c>
      <c r="G14" s="1887"/>
      <c r="H14" s="452" t="s">
        <v>881</v>
      </c>
      <c r="I14" s="992"/>
      <c r="J14" s="456">
        <v>25444</v>
      </c>
      <c r="K14" s="456">
        <v>26752</v>
      </c>
      <c r="L14" s="456">
        <v>275641</v>
      </c>
      <c r="M14" s="456">
        <v>41542</v>
      </c>
      <c r="N14" s="456">
        <v>58975</v>
      </c>
      <c r="O14" s="456">
        <v>1937</v>
      </c>
      <c r="P14" s="456">
        <v>0</v>
      </c>
      <c r="Q14" s="992"/>
      <c r="R14" s="456"/>
      <c r="S14" s="456">
        <v>53184</v>
      </c>
      <c r="T14" s="456">
        <v>203564</v>
      </c>
      <c r="U14" s="456">
        <v>54583</v>
      </c>
      <c r="V14" s="456">
        <f t="shared" si="0"/>
        <v>741622</v>
      </c>
      <c r="W14" s="326">
        <v>1</v>
      </c>
      <c r="X14" s="207">
        <v>8</v>
      </c>
    </row>
    <row r="15" spans="1:26" ht="12" customHeight="1">
      <c r="A15" s="1163">
        <v>1</v>
      </c>
      <c r="B15" s="907">
        <v>9</v>
      </c>
      <c r="C15" s="1933"/>
      <c r="D15" s="1164"/>
      <c r="E15" s="1926"/>
      <c r="F15" s="1927"/>
      <c r="G15" s="1928"/>
      <c r="H15" s="450" t="s">
        <v>882</v>
      </c>
      <c r="I15" s="992"/>
      <c r="J15" s="456">
        <v>25444</v>
      </c>
      <c r="K15" s="456">
        <v>26752</v>
      </c>
      <c r="L15" s="456">
        <v>275641</v>
      </c>
      <c r="M15" s="456">
        <v>41542</v>
      </c>
      <c r="N15" s="456">
        <v>58975</v>
      </c>
      <c r="O15" s="456">
        <v>1937</v>
      </c>
      <c r="P15" s="456">
        <v>207715</v>
      </c>
      <c r="Q15" s="992"/>
      <c r="R15" s="456"/>
      <c r="S15" s="456">
        <v>53184</v>
      </c>
      <c r="T15" s="456">
        <v>203564</v>
      </c>
      <c r="U15" s="456">
        <v>103200</v>
      </c>
      <c r="V15" s="456">
        <f t="shared" si="0"/>
        <v>997954</v>
      </c>
      <c r="W15" s="326">
        <v>1</v>
      </c>
      <c r="X15" s="207">
        <v>9</v>
      </c>
    </row>
    <row r="16" spans="1:26" ht="12" customHeight="1">
      <c r="A16" s="1163">
        <v>1</v>
      </c>
      <c r="B16" s="907">
        <v>10</v>
      </c>
      <c r="C16" s="1933"/>
      <c r="D16" s="1164"/>
      <c r="E16" s="1876"/>
      <c r="F16" s="1862" t="s">
        <v>211</v>
      </c>
      <c r="G16" s="1929" t="s">
        <v>732</v>
      </c>
      <c r="H16" s="450" t="s">
        <v>881</v>
      </c>
      <c r="I16" s="992"/>
      <c r="J16" s="456">
        <v>0</v>
      </c>
      <c r="K16" s="456">
        <v>2274</v>
      </c>
      <c r="L16" s="456">
        <v>20382</v>
      </c>
      <c r="M16" s="456">
        <v>2163</v>
      </c>
      <c r="N16" s="456">
        <v>2815</v>
      </c>
      <c r="O16" s="456">
        <v>489</v>
      </c>
      <c r="P16" s="456">
        <v>0</v>
      </c>
      <c r="Q16" s="992"/>
      <c r="R16" s="456"/>
      <c r="S16" s="456">
        <v>1750</v>
      </c>
      <c r="T16" s="456">
        <v>25578</v>
      </c>
      <c r="U16" s="456">
        <v>4400</v>
      </c>
      <c r="V16" s="456">
        <f t="shared" si="0"/>
        <v>59851</v>
      </c>
      <c r="W16" s="326">
        <v>1</v>
      </c>
      <c r="X16" s="207">
        <v>10</v>
      </c>
    </row>
    <row r="17" spans="1:24" ht="12" customHeight="1">
      <c r="A17" s="1163">
        <v>1</v>
      </c>
      <c r="B17" s="907">
        <v>11</v>
      </c>
      <c r="C17" s="1933"/>
      <c r="D17" s="1934" t="s">
        <v>1317</v>
      </c>
      <c r="E17" s="1877"/>
      <c r="F17" s="1863"/>
      <c r="G17" s="1930"/>
      <c r="H17" s="450" t="s">
        <v>882</v>
      </c>
      <c r="I17" s="992"/>
      <c r="J17" s="456">
        <v>0</v>
      </c>
      <c r="K17" s="456">
        <v>2274</v>
      </c>
      <c r="L17" s="456">
        <v>20382</v>
      </c>
      <c r="M17" s="456">
        <v>2163</v>
      </c>
      <c r="N17" s="456">
        <v>2815</v>
      </c>
      <c r="O17" s="456">
        <v>489</v>
      </c>
      <c r="P17" s="456">
        <v>0</v>
      </c>
      <c r="Q17" s="992"/>
      <c r="R17" s="456"/>
      <c r="S17" s="456">
        <v>1750</v>
      </c>
      <c r="T17" s="456">
        <v>25578</v>
      </c>
      <c r="U17" s="456">
        <v>4400</v>
      </c>
      <c r="V17" s="456">
        <f t="shared" si="0"/>
        <v>59851</v>
      </c>
      <c r="W17" s="326">
        <v>1</v>
      </c>
      <c r="X17" s="207">
        <v>11</v>
      </c>
    </row>
    <row r="18" spans="1:24" ht="12" customHeight="1">
      <c r="A18" s="1163">
        <v>1</v>
      </c>
      <c r="B18" s="907">
        <v>12</v>
      </c>
      <c r="C18" s="1933"/>
      <c r="D18" s="1934"/>
      <c r="E18" s="1876"/>
      <c r="F18" s="1862" t="s">
        <v>790</v>
      </c>
      <c r="G18" s="1878" t="s">
        <v>699</v>
      </c>
      <c r="H18" s="450" t="s">
        <v>881</v>
      </c>
      <c r="I18" s="992"/>
      <c r="J18" s="456">
        <v>9495</v>
      </c>
      <c r="K18" s="456">
        <v>9523</v>
      </c>
      <c r="L18" s="456">
        <v>56570</v>
      </c>
      <c r="M18" s="456">
        <v>13281</v>
      </c>
      <c r="N18" s="456">
        <v>11115</v>
      </c>
      <c r="O18" s="456">
        <v>0</v>
      </c>
      <c r="P18" s="456">
        <v>0</v>
      </c>
      <c r="Q18" s="992"/>
      <c r="R18" s="456"/>
      <c r="S18" s="456">
        <v>38245</v>
      </c>
      <c r="T18" s="456">
        <v>113112</v>
      </c>
      <c r="U18" s="456">
        <v>18600</v>
      </c>
      <c r="V18" s="456">
        <f t="shared" si="0"/>
        <v>269941</v>
      </c>
      <c r="W18" s="326">
        <v>1</v>
      </c>
      <c r="X18" s="207">
        <v>12</v>
      </c>
    </row>
    <row r="19" spans="1:24" ht="12" customHeight="1">
      <c r="A19" s="1163">
        <v>1</v>
      </c>
      <c r="B19" s="907">
        <v>13</v>
      </c>
      <c r="C19" s="1933"/>
      <c r="D19" s="1934"/>
      <c r="E19" s="1877"/>
      <c r="F19" s="1863"/>
      <c r="G19" s="1928"/>
      <c r="H19" s="450" t="s">
        <v>882</v>
      </c>
      <c r="I19" s="992"/>
      <c r="J19" s="456">
        <v>9495</v>
      </c>
      <c r="K19" s="456">
        <v>9523</v>
      </c>
      <c r="L19" s="456">
        <v>56570</v>
      </c>
      <c r="M19" s="456">
        <v>13281</v>
      </c>
      <c r="N19" s="456">
        <v>11115</v>
      </c>
      <c r="O19" s="456">
        <v>0</v>
      </c>
      <c r="P19" s="456">
        <v>0</v>
      </c>
      <c r="Q19" s="992"/>
      <c r="R19" s="456"/>
      <c r="S19" s="456">
        <v>38245</v>
      </c>
      <c r="T19" s="456">
        <v>113112</v>
      </c>
      <c r="U19" s="456">
        <v>18600</v>
      </c>
      <c r="V19" s="456">
        <f t="shared" si="0"/>
        <v>269941</v>
      </c>
      <c r="W19" s="326">
        <v>1</v>
      </c>
      <c r="X19" s="207">
        <v>13</v>
      </c>
    </row>
    <row r="20" spans="1:24" ht="12" customHeight="1">
      <c r="A20" s="1163">
        <v>1</v>
      </c>
      <c r="B20" s="907">
        <v>14</v>
      </c>
      <c r="C20" s="1933"/>
      <c r="D20" s="1934"/>
      <c r="E20" s="1876"/>
      <c r="F20" s="1862" t="s">
        <v>809</v>
      </c>
      <c r="G20" s="1878" t="s">
        <v>1049</v>
      </c>
      <c r="H20" s="450" t="s">
        <v>881</v>
      </c>
      <c r="I20" s="992"/>
      <c r="J20" s="456">
        <v>0</v>
      </c>
      <c r="K20" s="456">
        <v>500</v>
      </c>
      <c r="L20" s="456">
        <v>36055</v>
      </c>
      <c r="M20" s="456">
        <v>5202</v>
      </c>
      <c r="N20" s="456">
        <v>5196</v>
      </c>
      <c r="O20" s="456">
        <v>1448</v>
      </c>
      <c r="P20" s="456">
        <v>0</v>
      </c>
      <c r="Q20" s="992"/>
      <c r="R20" s="456"/>
      <c r="S20" s="456">
        <v>5019</v>
      </c>
      <c r="T20" s="456">
        <v>21274</v>
      </c>
      <c r="U20" s="456">
        <v>7483</v>
      </c>
      <c r="V20" s="456">
        <f t="shared" si="0"/>
        <v>82177</v>
      </c>
      <c r="W20" s="326">
        <v>1</v>
      </c>
      <c r="X20" s="207">
        <v>14</v>
      </c>
    </row>
    <row r="21" spans="1:24" ht="12" customHeight="1">
      <c r="A21" s="1163">
        <v>1</v>
      </c>
      <c r="B21" s="907">
        <v>15</v>
      </c>
      <c r="C21" s="1933"/>
      <c r="D21" s="1934"/>
      <c r="E21" s="1877"/>
      <c r="F21" s="1863"/>
      <c r="G21" s="1928"/>
      <c r="H21" s="450" t="s">
        <v>882</v>
      </c>
      <c r="I21" s="992"/>
      <c r="J21" s="456">
        <v>0</v>
      </c>
      <c r="K21" s="456">
        <v>500</v>
      </c>
      <c r="L21" s="456">
        <v>36055</v>
      </c>
      <c r="M21" s="456">
        <v>5202</v>
      </c>
      <c r="N21" s="456">
        <v>5196</v>
      </c>
      <c r="O21" s="456">
        <v>1448</v>
      </c>
      <c r="P21" s="456">
        <v>0</v>
      </c>
      <c r="Q21" s="992"/>
      <c r="R21" s="456"/>
      <c r="S21" s="456">
        <v>5019</v>
      </c>
      <c r="T21" s="456">
        <v>21274</v>
      </c>
      <c r="U21" s="456">
        <v>7483</v>
      </c>
      <c r="V21" s="456">
        <f t="shared" si="0"/>
        <v>82177</v>
      </c>
      <c r="W21" s="326">
        <v>1</v>
      </c>
      <c r="X21" s="207">
        <v>15</v>
      </c>
    </row>
    <row r="22" spans="1:24" ht="12" customHeight="1">
      <c r="A22" s="1163">
        <v>1</v>
      </c>
      <c r="B22" s="907">
        <v>16</v>
      </c>
      <c r="C22" s="1933"/>
      <c r="D22" s="1934"/>
      <c r="E22" s="1876"/>
      <c r="F22" s="1862" t="s">
        <v>700</v>
      </c>
      <c r="G22" s="1165" t="s">
        <v>893</v>
      </c>
      <c r="H22" s="450" t="s">
        <v>881</v>
      </c>
      <c r="I22" s="992"/>
      <c r="J22" s="456">
        <v>0</v>
      </c>
      <c r="K22" s="456">
        <v>967</v>
      </c>
      <c r="L22" s="456">
        <v>123869</v>
      </c>
      <c r="M22" s="456">
        <v>17871</v>
      </c>
      <c r="N22" s="456">
        <v>31734</v>
      </c>
      <c r="O22" s="456">
        <v>0</v>
      </c>
      <c r="P22" s="456">
        <v>0</v>
      </c>
      <c r="Q22" s="992"/>
      <c r="R22" s="456"/>
      <c r="S22" s="456">
        <v>5466</v>
      </c>
      <c r="T22" s="456">
        <v>23171</v>
      </c>
      <c r="U22" s="456">
        <v>14100</v>
      </c>
      <c r="V22" s="456">
        <f t="shared" si="0"/>
        <v>217178</v>
      </c>
      <c r="W22" s="326">
        <v>1</v>
      </c>
      <c r="X22" s="207">
        <v>16</v>
      </c>
    </row>
    <row r="23" spans="1:24" ht="12" customHeight="1">
      <c r="A23" s="1163">
        <v>1</v>
      </c>
      <c r="B23" s="907">
        <v>17</v>
      </c>
      <c r="C23" s="1933"/>
      <c r="D23" s="1934"/>
      <c r="E23" s="1877"/>
      <c r="F23" s="1863"/>
      <c r="G23" s="1166" t="s">
        <v>894</v>
      </c>
      <c r="H23" s="450" t="s">
        <v>882</v>
      </c>
      <c r="I23" s="992"/>
      <c r="J23" s="456">
        <v>0</v>
      </c>
      <c r="K23" s="456">
        <v>967</v>
      </c>
      <c r="L23" s="456">
        <v>123869</v>
      </c>
      <c r="M23" s="456">
        <v>17871</v>
      </c>
      <c r="N23" s="456">
        <v>31734</v>
      </c>
      <c r="O23" s="456">
        <v>0</v>
      </c>
      <c r="P23" s="456">
        <v>0</v>
      </c>
      <c r="Q23" s="992"/>
      <c r="R23" s="456"/>
      <c r="S23" s="456">
        <v>5466</v>
      </c>
      <c r="T23" s="456">
        <v>23171</v>
      </c>
      <c r="U23" s="456">
        <v>14100</v>
      </c>
      <c r="V23" s="456">
        <f t="shared" si="0"/>
        <v>217178</v>
      </c>
      <c r="W23" s="326">
        <v>1</v>
      </c>
      <c r="X23" s="207">
        <v>17</v>
      </c>
    </row>
    <row r="24" spans="1:24" ht="12" customHeight="1">
      <c r="A24" s="1163">
        <v>1</v>
      </c>
      <c r="B24" s="907">
        <v>18</v>
      </c>
      <c r="C24" s="1933"/>
      <c r="D24" s="1934"/>
      <c r="E24" s="1876"/>
      <c r="F24" s="1862" t="s">
        <v>29</v>
      </c>
      <c r="G24" s="1878" t="s">
        <v>217</v>
      </c>
      <c r="H24" s="450" t="s">
        <v>881</v>
      </c>
      <c r="I24" s="992"/>
      <c r="J24" s="456">
        <v>0</v>
      </c>
      <c r="K24" s="456">
        <v>0</v>
      </c>
      <c r="L24" s="456">
        <v>0</v>
      </c>
      <c r="M24" s="456">
        <v>0</v>
      </c>
      <c r="N24" s="456">
        <v>0</v>
      </c>
      <c r="O24" s="456">
        <v>0</v>
      </c>
      <c r="P24" s="456">
        <v>0</v>
      </c>
      <c r="Q24" s="992"/>
      <c r="R24" s="456"/>
      <c r="S24" s="456">
        <v>0</v>
      </c>
      <c r="T24" s="456">
        <v>0</v>
      </c>
      <c r="U24" s="456">
        <v>0</v>
      </c>
      <c r="V24" s="456">
        <f t="shared" si="0"/>
        <v>0</v>
      </c>
      <c r="W24" s="326">
        <v>1</v>
      </c>
      <c r="X24" s="207">
        <v>18</v>
      </c>
    </row>
    <row r="25" spans="1:24" ht="12" customHeight="1">
      <c r="A25" s="1163">
        <v>1</v>
      </c>
      <c r="B25" s="907">
        <v>19</v>
      </c>
      <c r="C25" s="1933"/>
      <c r="D25" s="1934"/>
      <c r="E25" s="1877"/>
      <c r="F25" s="1863"/>
      <c r="G25" s="1879"/>
      <c r="H25" s="450" t="s">
        <v>882</v>
      </c>
      <c r="I25" s="992"/>
      <c r="J25" s="456">
        <v>0</v>
      </c>
      <c r="K25" s="456">
        <v>0</v>
      </c>
      <c r="L25" s="456">
        <v>0</v>
      </c>
      <c r="M25" s="456">
        <v>0</v>
      </c>
      <c r="N25" s="456">
        <v>0</v>
      </c>
      <c r="O25" s="456">
        <v>0</v>
      </c>
      <c r="P25" s="456">
        <v>0</v>
      </c>
      <c r="Q25" s="992"/>
      <c r="R25" s="456"/>
      <c r="S25" s="456">
        <v>0</v>
      </c>
      <c r="T25" s="456">
        <v>0</v>
      </c>
      <c r="U25" s="456">
        <v>0</v>
      </c>
      <c r="V25" s="456">
        <f t="shared" si="0"/>
        <v>0</v>
      </c>
      <c r="W25" s="326">
        <v>1</v>
      </c>
      <c r="X25" s="207">
        <v>19</v>
      </c>
    </row>
    <row r="26" spans="1:24" ht="12" customHeight="1">
      <c r="A26" s="1163">
        <v>1</v>
      </c>
      <c r="B26" s="907">
        <v>20</v>
      </c>
      <c r="C26" s="1933"/>
      <c r="D26" s="1934"/>
      <c r="E26" s="1876"/>
      <c r="F26" s="1862" t="s">
        <v>604</v>
      </c>
      <c r="G26" s="1884" t="s">
        <v>1198</v>
      </c>
      <c r="H26" s="450" t="s">
        <v>881</v>
      </c>
      <c r="I26" s="992"/>
      <c r="J26" s="456">
        <v>15949</v>
      </c>
      <c r="K26" s="456">
        <v>10301</v>
      </c>
      <c r="L26" s="456">
        <v>34496</v>
      </c>
      <c r="M26" s="456">
        <v>2976</v>
      </c>
      <c r="N26" s="456">
        <v>8115</v>
      </c>
      <c r="O26" s="456">
        <v>0</v>
      </c>
      <c r="P26" s="456">
        <v>0</v>
      </c>
      <c r="Q26" s="992"/>
      <c r="R26" s="456"/>
      <c r="S26" s="456">
        <v>2704</v>
      </c>
      <c r="T26" s="456">
        <v>12613</v>
      </c>
      <c r="U26" s="456">
        <v>10000</v>
      </c>
      <c r="V26" s="456">
        <f t="shared" si="0"/>
        <v>97154</v>
      </c>
      <c r="W26" s="326">
        <v>1</v>
      </c>
      <c r="X26" s="207">
        <v>20</v>
      </c>
    </row>
    <row r="27" spans="1:24" ht="12" customHeight="1">
      <c r="A27" s="1163">
        <v>1</v>
      </c>
      <c r="B27" s="907">
        <v>21</v>
      </c>
      <c r="C27" s="1933"/>
      <c r="D27" s="1934"/>
      <c r="E27" s="1877"/>
      <c r="F27" s="1863"/>
      <c r="G27" s="1879"/>
      <c r="H27" s="450" t="s">
        <v>882</v>
      </c>
      <c r="I27" s="992"/>
      <c r="J27" s="456">
        <v>15949</v>
      </c>
      <c r="K27" s="456">
        <v>10301</v>
      </c>
      <c r="L27" s="456">
        <v>34496</v>
      </c>
      <c r="M27" s="456">
        <v>2976</v>
      </c>
      <c r="N27" s="456">
        <v>8115</v>
      </c>
      <c r="O27" s="456">
        <v>0</v>
      </c>
      <c r="P27" s="456">
        <v>0</v>
      </c>
      <c r="Q27" s="992"/>
      <c r="R27" s="456"/>
      <c r="S27" s="456">
        <v>2704</v>
      </c>
      <c r="T27" s="456">
        <v>12613</v>
      </c>
      <c r="U27" s="456">
        <v>9870</v>
      </c>
      <c r="V27" s="456">
        <f t="shared" si="0"/>
        <v>97024</v>
      </c>
      <c r="W27" s="326">
        <v>1</v>
      </c>
      <c r="X27" s="207">
        <v>21</v>
      </c>
    </row>
    <row r="28" spans="1:24" ht="12" customHeight="1">
      <c r="A28" s="1163">
        <v>1</v>
      </c>
      <c r="B28" s="907">
        <v>22</v>
      </c>
      <c r="C28" s="1933"/>
      <c r="D28" s="1934"/>
      <c r="E28" s="1876"/>
      <c r="F28" s="1862" t="s">
        <v>237</v>
      </c>
      <c r="G28" s="1871" t="s">
        <v>871</v>
      </c>
      <c r="H28" s="450" t="s">
        <v>881</v>
      </c>
      <c r="I28" s="992"/>
      <c r="J28" s="456">
        <v>0</v>
      </c>
      <c r="K28" s="456">
        <v>3187</v>
      </c>
      <c r="L28" s="456">
        <v>4024</v>
      </c>
      <c r="M28" s="456">
        <v>0</v>
      </c>
      <c r="N28" s="456">
        <v>0</v>
      </c>
      <c r="O28" s="456">
        <v>0</v>
      </c>
      <c r="P28" s="456">
        <v>0</v>
      </c>
      <c r="Q28" s="992"/>
      <c r="R28" s="456"/>
      <c r="S28" s="456">
        <v>0</v>
      </c>
      <c r="T28" s="456">
        <v>7809</v>
      </c>
      <c r="U28" s="456">
        <v>0</v>
      </c>
      <c r="V28" s="456">
        <f t="shared" si="0"/>
        <v>15020</v>
      </c>
      <c r="W28" s="326">
        <v>1</v>
      </c>
      <c r="X28" s="207">
        <v>22</v>
      </c>
    </row>
    <row r="29" spans="1:24" ht="12" customHeight="1">
      <c r="A29" s="1163">
        <v>1</v>
      </c>
      <c r="B29" s="907">
        <v>23</v>
      </c>
      <c r="C29" s="1933"/>
      <c r="D29" s="1934"/>
      <c r="E29" s="1877"/>
      <c r="F29" s="1863"/>
      <c r="G29" s="1885"/>
      <c r="H29" s="450" t="s">
        <v>882</v>
      </c>
      <c r="I29" s="992"/>
      <c r="J29" s="456">
        <v>0</v>
      </c>
      <c r="K29" s="456">
        <v>3187</v>
      </c>
      <c r="L29" s="456">
        <v>4024</v>
      </c>
      <c r="M29" s="456">
        <v>0</v>
      </c>
      <c r="N29" s="456">
        <v>0</v>
      </c>
      <c r="O29" s="456">
        <v>0</v>
      </c>
      <c r="P29" s="456">
        <v>0</v>
      </c>
      <c r="Q29" s="992"/>
      <c r="R29" s="456"/>
      <c r="S29" s="456">
        <v>0</v>
      </c>
      <c r="T29" s="456">
        <v>7809</v>
      </c>
      <c r="U29" s="456">
        <v>0</v>
      </c>
      <c r="V29" s="456">
        <f t="shared" si="0"/>
        <v>15020</v>
      </c>
      <c r="W29" s="326">
        <v>1</v>
      </c>
      <c r="X29" s="207">
        <v>23</v>
      </c>
    </row>
    <row r="30" spans="1:24" ht="12" customHeight="1">
      <c r="A30" s="1163">
        <v>1</v>
      </c>
      <c r="B30" s="907">
        <v>24</v>
      </c>
      <c r="C30" s="1933"/>
      <c r="D30" s="1934"/>
      <c r="E30" s="1876"/>
      <c r="F30" s="1862" t="s">
        <v>1102</v>
      </c>
      <c r="G30" s="1871" t="s">
        <v>1442</v>
      </c>
      <c r="H30" s="450" t="s">
        <v>881</v>
      </c>
      <c r="I30" s="992"/>
      <c r="J30" s="456">
        <v>0</v>
      </c>
      <c r="K30" s="456">
        <v>0</v>
      </c>
      <c r="L30" s="456">
        <v>0</v>
      </c>
      <c r="M30" s="456">
        <v>0</v>
      </c>
      <c r="N30" s="456">
        <v>0</v>
      </c>
      <c r="O30" s="456">
        <v>0</v>
      </c>
      <c r="P30" s="456">
        <v>0</v>
      </c>
      <c r="Q30" s="992"/>
      <c r="R30" s="456"/>
      <c r="S30" s="456">
        <v>0</v>
      </c>
      <c r="T30" s="456">
        <v>0</v>
      </c>
      <c r="U30" s="456">
        <v>0</v>
      </c>
      <c r="V30" s="456">
        <f t="shared" si="0"/>
        <v>0</v>
      </c>
      <c r="W30" s="326">
        <v>1</v>
      </c>
      <c r="X30" s="207">
        <v>24</v>
      </c>
    </row>
    <row r="31" spans="1:24" ht="12" customHeight="1">
      <c r="A31" s="1163">
        <v>1</v>
      </c>
      <c r="B31" s="907">
        <v>25</v>
      </c>
      <c r="C31" s="1933"/>
      <c r="D31" s="1934"/>
      <c r="E31" s="1877"/>
      <c r="F31" s="1863"/>
      <c r="G31" s="1885"/>
      <c r="H31" s="450" t="s">
        <v>882</v>
      </c>
      <c r="I31" s="992"/>
      <c r="J31" s="456">
        <v>0</v>
      </c>
      <c r="K31" s="456">
        <v>0</v>
      </c>
      <c r="L31" s="456">
        <v>0</v>
      </c>
      <c r="M31" s="456">
        <v>0</v>
      </c>
      <c r="N31" s="456">
        <v>0</v>
      </c>
      <c r="O31" s="456">
        <v>0</v>
      </c>
      <c r="P31" s="456">
        <v>0</v>
      </c>
      <c r="Q31" s="992"/>
      <c r="R31" s="456"/>
      <c r="S31" s="456">
        <v>0</v>
      </c>
      <c r="T31" s="456">
        <v>0</v>
      </c>
      <c r="U31" s="456">
        <v>0</v>
      </c>
      <c r="V31" s="456">
        <f t="shared" si="0"/>
        <v>0</v>
      </c>
      <c r="W31" s="326">
        <v>1</v>
      </c>
      <c r="X31" s="207">
        <v>25</v>
      </c>
    </row>
    <row r="32" spans="1:24" ht="12" customHeight="1">
      <c r="A32" s="1163">
        <v>1</v>
      </c>
      <c r="B32" s="907">
        <v>26</v>
      </c>
      <c r="C32" s="1933"/>
      <c r="D32" s="1934"/>
      <c r="E32" s="1876"/>
      <c r="F32" s="1862" t="s">
        <v>1162</v>
      </c>
      <c r="G32" s="1864" t="s">
        <v>857</v>
      </c>
      <c r="H32" s="1171" t="s">
        <v>881</v>
      </c>
      <c r="I32" s="992"/>
      <c r="J32" s="992">
        <v>0</v>
      </c>
      <c r="K32" s="992">
        <v>0</v>
      </c>
      <c r="L32" s="992">
        <v>0</v>
      </c>
      <c r="M32" s="992">
        <v>0</v>
      </c>
      <c r="N32" s="992">
        <v>0</v>
      </c>
      <c r="O32" s="992">
        <v>0</v>
      </c>
      <c r="P32" s="992">
        <v>0</v>
      </c>
      <c r="Q32" s="992"/>
      <c r="R32" s="992"/>
      <c r="S32" s="992">
        <v>0</v>
      </c>
      <c r="T32" s="992">
        <v>0</v>
      </c>
      <c r="U32" s="992">
        <v>0</v>
      </c>
      <c r="V32" s="992">
        <f t="shared" si="0"/>
        <v>0</v>
      </c>
      <c r="W32" s="326">
        <v>1</v>
      </c>
      <c r="X32" s="207">
        <v>26</v>
      </c>
    </row>
    <row r="33" spans="1:24" ht="12" customHeight="1">
      <c r="A33" s="1163">
        <v>1</v>
      </c>
      <c r="B33" s="907">
        <v>27</v>
      </c>
      <c r="C33" s="1933"/>
      <c r="D33" s="1934"/>
      <c r="E33" s="1877"/>
      <c r="F33" s="1863"/>
      <c r="G33" s="1865"/>
      <c r="H33" s="1171" t="s">
        <v>882</v>
      </c>
      <c r="I33" s="992"/>
      <c r="J33" s="992">
        <v>0</v>
      </c>
      <c r="K33" s="992">
        <v>0</v>
      </c>
      <c r="L33" s="992">
        <v>0</v>
      </c>
      <c r="M33" s="992">
        <v>0</v>
      </c>
      <c r="N33" s="992">
        <v>0</v>
      </c>
      <c r="O33" s="992">
        <v>0</v>
      </c>
      <c r="P33" s="992">
        <v>0</v>
      </c>
      <c r="Q33" s="992"/>
      <c r="R33" s="992"/>
      <c r="S33" s="992">
        <v>0</v>
      </c>
      <c r="T33" s="992">
        <v>0</v>
      </c>
      <c r="U33" s="992">
        <v>0</v>
      </c>
      <c r="V33" s="992">
        <f t="shared" si="0"/>
        <v>0</v>
      </c>
      <c r="W33" s="326">
        <v>1</v>
      </c>
      <c r="X33" s="207">
        <v>27</v>
      </c>
    </row>
    <row r="34" spans="1:24" ht="12" customHeight="1">
      <c r="A34" s="1163">
        <v>1</v>
      </c>
      <c r="B34" s="907">
        <v>28</v>
      </c>
      <c r="C34" s="1933"/>
      <c r="D34" s="1934"/>
      <c r="E34" s="1172"/>
      <c r="F34" s="1173" t="s">
        <v>130</v>
      </c>
      <c r="G34" s="1165" t="s">
        <v>404</v>
      </c>
      <c r="H34" s="450" t="s">
        <v>882</v>
      </c>
      <c r="I34" s="992"/>
      <c r="J34" s="456">
        <v>0</v>
      </c>
      <c r="K34" s="456">
        <v>0</v>
      </c>
      <c r="L34" s="456">
        <v>0</v>
      </c>
      <c r="M34" s="456">
        <v>0</v>
      </c>
      <c r="N34" s="456">
        <v>0</v>
      </c>
      <c r="O34" s="456">
        <v>0</v>
      </c>
      <c r="P34" s="456">
        <v>207715</v>
      </c>
      <c r="Q34" s="992"/>
      <c r="R34" s="456"/>
      <c r="S34" s="456">
        <v>0</v>
      </c>
      <c r="T34" s="456">
        <v>0</v>
      </c>
      <c r="U34" s="456">
        <v>48747</v>
      </c>
      <c r="V34" s="456">
        <f t="shared" si="0"/>
        <v>256462</v>
      </c>
      <c r="W34" s="326">
        <v>1</v>
      </c>
      <c r="X34" s="207">
        <v>28</v>
      </c>
    </row>
    <row r="35" spans="1:24" ht="12" customHeight="1">
      <c r="A35" s="1163">
        <v>1</v>
      </c>
      <c r="B35" s="907">
        <v>29</v>
      </c>
      <c r="C35" s="1933"/>
      <c r="D35" s="1934"/>
      <c r="E35" s="1174"/>
      <c r="F35" s="1295" t="s">
        <v>1619</v>
      </c>
      <c r="G35" s="1867" t="s">
        <v>1620</v>
      </c>
      <c r="H35" s="1171" t="s">
        <v>881</v>
      </c>
      <c r="I35" s="992"/>
      <c r="J35" s="456">
        <v>0</v>
      </c>
      <c r="K35" s="456">
        <v>0</v>
      </c>
      <c r="L35" s="456">
        <v>245</v>
      </c>
      <c r="M35" s="456">
        <v>49</v>
      </c>
      <c r="N35" s="456">
        <v>0</v>
      </c>
      <c r="O35" s="456">
        <v>0</v>
      </c>
      <c r="P35" s="456">
        <v>0</v>
      </c>
      <c r="Q35" s="992"/>
      <c r="R35" s="456"/>
      <c r="S35" s="456">
        <v>0</v>
      </c>
      <c r="T35" s="456">
        <v>7</v>
      </c>
      <c r="U35" s="456">
        <v>0</v>
      </c>
      <c r="V35" s="456">
        <f t="shared" si="0"/>
        <v>301</v>
      </c>
      <c r="W35" s="910">
        <v>1</v>
      </c>
      <c r="X35" s="895">
        <v>29</v>
      </c>
    </row>
    <row r="36" spans="1:24" ht="12" customHeight="1">
      <c r="A36" s="1163">
        <v>1</v>
      </c>
      <c r="B36" s="907">
        <v>30</v>
      </c>
      <c r="C36" s="1933"/>
      <c r="D36" s="1934"/>
      <c r="E36" s="1175"/>
      <c r="F36" s="1299"/>
      <c r="G36" s="1868"/>
      <c r="H36" s="1171" t="s">
        <v>882</v>
      </c>
      <c r="I36" s="992"/>
      <c r="J36" s="456">
        <v>0</v>
      </c>
      <c r="K36" s="456">
        <v>0</v>
      </c>
      <c r="L36" s="456">
        <v>245</v>
      </c>
      <c r="M36" s="456">
        <v>49</v>
      </c>
      <c r="N36" s="456">
        <v>0</v>
      </c>
      <c r="O36" s="456">
        <v>0</v>
      </c>
      <c r="P36" s="456">
        <v>0</v>
      </c>
      <c r="Q36" s="992"/>
      <c r="R36" s="456"/>
      <c r="S36" s="456">
        <v>0</v>
      </c>
      <c r="T36" s="456">
        <v>7</v>
      </c>
      <c r="U36" s="456">
        <v>0</v>
      </c>
      <c r="V36" s="456">
        <f t="shared" si="0"/>
        <v>301</v>
      </c>
      <c r="W36" s="910">
        <v>1</v>
      </c>
      <c r="X36" s="895">
        <v>30</v>
      </c>
    </row>
    <row r="37" spans="1:24" ht="12" customHeight="1">
      <c r="A37" s="1163">
        <v>1</v>
      </c>
      <c r="B37" s="907">
        <v>31</v>
      </c>
      <c r="C37" s="1933"/>
      <c r="D37" s="1934"/>
      <c r="E37" s="1295" t="s">
        <v>204</v>
      </c>
      <c r="F37" s="1886" t="s">
        <v>213</v>
      </c>
      <c r="G37" s="1887"/>
      <c r="H37" s="449" t="s">
        <v>881</v>
      </c>
      <c r="I37" s="992"/>
      <c r="J37" s="456">
        <v>190953</v>
      </c>
      <c r="K37" s="456">
        <v>141479</v>
      </c>
      <c r="L37" s="456">
        <v>849264</v>
      </c>
      <c r="M37" s="456">
        <v>154935</v>
      </c>
      <c r="N37" s="456">
        <v>171800</v>
      </c>
      <c r="O37" s="456">
        <v>247298</v>
      </c>
      <c r="P37" s="456">
        <v>167819</v>
      </c>
      <c r="Q37" s="992"/>
      <c r="R37" s="456">
        <v>1008</v>
      </c>
      <c r="S37" s="456">
        <v>236494</v>
      </c>
      <c r="T37" s="456">
        <v>245814</v>
      </c>
      <c r="U37" s="456">
        <v>192343</v>
      </c>
      <c r="V37" s="456">
        <f t="shared" si="0"/>
        <v>2599207</v>
      </c>
      <c r="W37" s="910">
        <v>1</v>
      </c>
      <c r="X37" s="895">
        <v>31</v>
      </c>
    </row>
    <row r="38" spans="1:24" ht="12" customHeight="1">
      <c r="A38" s="1163">
        <v>1</v>
      </c>
      <c r="B38" s="907">
        <v>32</v>
      </c>
      <c r="C38" s="1933"/>
      <c r="D38" s="1934"/>
      <c r="E38" s="1866"/>
      <c r="F38" s="1888"/>
      <c r="G38" s="1889"/>
      <c r="H38" s="451" t="s">
        <v>882</v>
      </c>
      <c r="I38" s="992"/>
      <c r="J38" s="456">
        <v>162654</v>
      </c>
      <c r="K38" s="456">
        <v>97859</v>
      </c>
      <c r="L38" s="456">
        <v>849264</v>
      </c>
      <c r="M38" s="456">
        <v>154935</v>
      </c>
      <c r="N38" s="456">
        <v>171800</v>
      </c>
      <c r="O38" s="456">
        <v>247298</v>
      </c>
      <c r="P38" s="456">
        <v>205150</v>
      </c>
      <c r="Q38" s="992"/>
      <c r="R38" s="456">
        <v>1513</v>
      </c>
      <c r="S38" s="456">
        <v>236494</v>
      </c>
      <c r="T38" s="456">
        <v>245814</v>
      </c>
      <c r="U38" s="456">
        <v>196300</v>
      </c>
      <c r="V38" s="456">
        <f t="shared" si="0"/>
        <v>2569081</v>
      </c>
      <c r="W38" s="910">
        <v>1</v>
      </c>
      <c r="X38" s="895">
        <v>32</v>
      </c>
    </row>
    <row r="39" spans="1:24" ht="12" customHeight="1">
      <c r="A39" s="1163">
        <v>1</v>
      </c>
      <c r="B39" s="907">
        <v>33</v>
      </c>
      <c r="C39" s="1933"/>
      <c r="D39" s="1934"/>
      <c r="E39" s="1876"/>
      <c r="F39" s="1875" t="s">
        <v>211</v>
      </c>
      <c r="G39" s="1166" t="s">
        <v>896</v>
      </c>
      <c r="H39" s="452" t="s">
        <v>881</v>
      </c>
      <c r="I39" s="992"/>
      <c r="J39" s="456">
        <v>15476</v>
      </c>
      <c r="K39" s="456">
        <v>20213</v>
      </c>
      <c r="L39" s="456">
        <v>79335</v>
      </c>
      <c r="M39" s="456">
        <v>64</v>
      </c>
      <c r="N39" s="456">
        <v>22996</v>
      </c>
      <c r="O39" s="456">
        <v>12289</v>
      </c>
      <c r="P39" s="456">
        <v>37090</v>
      </c>
      <c r="Q39" s="992"/>
      <c r="R39" s="456">
        <v>1008</v>
      </c>
      <c r="S39" s="456">
        <v>8660</v>
      </c>
      <c r="T39" s="456">
        <v>5436</v>
      </c>
      <c r="U39" s="456">
        <v>16043</v>
      </c>
      <c r="V39" s="456">
        <f t="shared" si="0"/>
        <v>218610</v>
      </c>
      <c r="W39" s="910">
        <v>1</v>
      </c>
      <c r="X39" s="895">
        <v>33</v>
      </c>
    </row>
    <row r="40" spans="1:24" ht="12" customHeight="1">
      <c r="A40" s="1163">
        <v>1</v>
      </c>
      <c r="B40" s="907">
        <v>34</v>
      </c>
      <c r="C40" s="1933"/>
      <c r="D40" s="1934"/>
      <c r="E40" s="1877"/>
      <c r="F40" s="1863"/>
      <c r="G40" s="1166" t="s">
        <v>380</v>
      </c>
      <c r="H40" s="450" t="s">
        <v>882</v>
      </c>
      <c r="I40" s="992"/>
      <c r="J40" s="456">
        <v>7349</v>
      </c>
      <c r="K40" s="456">
        <v>19169</v>
      </c>
      <c r="L40" s="456">
        <v>79335</v>
      </c>
      <c r="M40" s="456">
        <v>64</v>
      </c>
      <c r="N40" s="456">
        <v>22996</v>
      </c>
      <c r="O40" s="456">
        <v>12289</v>
      </c>
      <c r="P40" s="456">
        <v>74421</v>
      </c>
      <c r="Q40" s="992"/>
      <c r="R40" s="456">
        <v>1513</v>
      </c>
      <c r="S40" s="456">
        <v>8660</v>
      </c>
      <c r="T40" s="456">
        <v>5436</v>
      </c>
      <c r="U40" s="456">
        <v>20000</v>
      </c>
      <c r="V40" s="456">
        <f t="shared" si="0"/>
        <v>251232</v>
      </c>
      <c r="W40" s="910">
        <v>1</v>
      </c>
      <c r="X40" s="895">
        <v>34</v>
      </c>
    </row>
    <row r="41" spans="1:24" ht="12" customHeight="1">
      <c r="A41" s="1163">
        <v>1</v>
      </c>
      <c r="B41" s="907">
        <v>35</v>
      </c>
      <c r="C41" s="1933"/>
      <c r="D41" s="1934"/>
      <c r="E41" s="1876"/>
      <c r="F41" s="1862" t="s">
        <v>790</v>
      </c>
      <c r="G41" s="1878" t="s">
        <v>546</v>
      </c>
      <c r="H41" s="450" t="s">
        <v>881</v>
      </c>
      <c r="I41" s="992"/>
      <c r="J41" s="456">
        <v>0</v>
      </c>
      <c r="K41" s="456">
        <v>0</v>
      </c>
      <c r="L41" s="456">
        <v>0</v>
      </c>
      <c r="M41" s="456">
        <v>0</v>
      </c>
      <c r="N41" s="456">
        <v>0</v>
      </c>
      <c r="O41" s="456">
        <v>0</v>
      </c>
      <c r="P41" s="456">
        <v>0</v>
      </c>
      <c r="Q41" s="992"/>
      <c r="R41" s="456"/>
      <c r="S41" s="456">
        <v>0</v>
      </c>
      <c r="T41" s="456">
        <v>0</v>
      </c>
      <c r="U41" s="456">
        <v>3600</v>
      </c>
      <c r="V41" s="456">
        <f t="shared" si="0"/>
        <v>3600</v>
      </c>
      <c r="W41" s="910">
        <v>1</v>
      </c>
      <c r="X41" s="895">
        <v>35</v>
      </c>
    </row>
    <row r="42" spans="1:24" ht="12" customHeight="1">
      <c r="A42" s="1163">
        <v>1</v>
      </c>
      <c r="B42" s="907">
        <v>36</v>
      </c>
      <c r="C42" s="1933"/>
      <c r="D42" s="1934"/>
      <c r="E42" s="1877"/>
      <c r="F42" s="1863"/>
      <c r="G42" s="1879"/>
      <c r="H42" s="450" t="s">
        <v>882</v>
      </c>
      <c r="I42" s="992"/>
      <c r="J42" s="456">
        <v>0</v>
      </c>
      <c r="K42" s="456">
        <v>0</v>
      </c>
      <c r="L42" s="456">
        <v>0</v>
      </c>
      <c r="M42" s="456">
        <v>0</v>
      </c>
      <c r="N42" s="456">
        <v>0</v>
      </c>
      <c r="O42" s="456">
        <v>0</v>
      </c>
      <c r="P42" s="456">
        <v>0</v>
      </c>
      <c r="Q42" s="992"/>
      <c r="R42" s="456"/>
      <c r="S42" s="456">
        <v>0</v>
      </c>
      <c r="T42" s="456">
        <v>0</v>
      </c>
      <c r="U42" s="456">
        <v>3600</v>
      </c>
      <c r="V42" s="456">
        <f t="shared" si="0"/>
        <v>3600</v>
      </c>
      <c r="W42" s="910">
        <v>1</v>
      </c>
      <c r="X42" s="895">
        <v>36</v>
      </c>
    </row>
    <row r="43" spans="1:24" ht="12" customHeight="1">
      <c r="A43" s="1163">
        <v>1</v>
      </c>
      <c r="B43" s="907">
        <v>37</v>
      </c>
      <c r="C43" s="1933"/>
      <c r="D43" s="1934"/>
      <c r="E43" s="1876"/>
      <c r="F43" s="1862" t="s">
        <v>809</v>
      </c>
      <c r="G43" s="1878" t="s">
        <v>1630</v>
      </c>
      <c r="H43" s="450" t="s">
        <v>881</v>
      </c>
      <c r="I43" s="992"/>
      <c r="J43" s="456">
        <v>0</v>
      </c>
      <c r="K43" s="456">
        <v>0</v>
      </c>
      <c r="L43" s="456">
        <v>0</v>
      </c>
      <c r="M43" s="456">
        <v>153556</v>
      </c>
      <c r="N43" s="456">
        <v>0</v>
      </c>
      <c r="O43" s="456">
        <v>0</v>
      </c>
      <c r="P43" s="456">
        <v>0</v>
      </c>
      <c r="Q43" s="992"/>
      <c r="R43" s="456"/>
      <c r="S43" s="456">
        <v>222712</v>
      </c>
      <c r="T43" s="456">
        <v>0</v>
      </c>
      <c r="U43" s="456">
        <v>124300</v>
      </c>
      <c r="V43" s="456">
        <f t="shared" si="0"/>
        <v>500568</v>
      </c>
      <c r="W43" s="910">
        <v>1</v>
      </c>
      <c r="X43" s="895">
        <v>37</v>
      </c>
    </row>
    <row r="44" spans="1:24" ht="12" customHeight="1">
      <c r="A44" s="1163">
        <v>1</v>
      </c>
      <c r="B44" s="907">
        <v>38</v>
      </c>
      <c r="C44" s="1933"/>
      <c r="D44" s="1934"/>
      <c r="E44" s="1877"/>
      <c r="F44" s="1863"/>
      <c r="G44" s="1879"/>
      <c r="H44" s="450" t="s">
        <v>882</v>
      </c>
      <c r="I44" s="992"/>
      <c r="J44" s="456">
        <v>0</v>
      </c>
      <c r="K44" s="456">
        <v>0</v>
      </c>
      <c r="L44" s="456">
        <v>0</v>
      </c>
      <c r="M44" s="456">
        <v>153556</v>
      </c>
      <c r="N44" s="456">
        <v>0</v>
      </c>
      <c r="O44" s="456">
        <v>0</v>
      </c>
      <c r="P44" s="456">
        <v>0</v>
      </c>
      <c r="Q44" s="992"/>
      <c r="R44" s="456"/>
      <c r="S44" s="456">
        <v>222712</v>
      </c>
      <c r="T44" s="456">
        <v>0</v>
      </c>
      <c r="U44" s="456">
        <v>124300</v>
      </c>
      <c r="V44" s="456">
        <f t="shared" si="0"/>
        <v>500568</v>
      </c>
      <c r="W44" s="910">
        <v>1</v>
      </c>
      <c r="X44" s="895">
        <v>38</v>
      </c>
    </row>
    <row r="45" spans="1:24" ht="12" customHeight="1">
      <c r="A45" s="1163">
        <v>1</v>
      </c>
      <c r="B45" s="907">
        <v>39</v>
      </c>
      <c r="C45" s="1933"/>
      <c r="D45" s="1934"/>
      <c r="E45" s="1176"/>
      <c r="F45" s="1869" t="s">
        <v>1621</v>
      </c>
      <c r="G45" s="1871" t="s">
        <v>1631</v>
      </c>
      <c r="H45" s="450" t="s">
        <v>881</v>
      </c>
      <c r="I45" s="992"/>
      <c r="J45" s="456">
        <v>0</v>
      </c>
      <c r="K45" s="456">
        <v>0</v>
      </c>
      <c r="L45" s="456">
        <v>300000</v>
      </c>
      <c r="M45" s="456">
        <v>0</v>
      </c>
      <c r="N45" s="456">
        <v>91937</v>
      </c>
      <c r="O45" s="456">
        <v>0</v>
      </c>
      <c r="P45" s="456">
        <v>88293</v>
      </c>
      <c r="Q45" s="992"/>
      <c r="R45" s="456"/>
      <c r="S45" s="456">
        <v>0</v>
      </c>
      <c r="T45" s="456">
        <v>158773</v>
      </c>
      <c r="U45" s="456">
        <v>0</v>
      </c>
      <c r="V45" s="456">
        <f t="shared" si="0"/>
        <v>639003</v>
      </c>
      <c r="W45" s="910">
        <v>1</v>
      </c>
      <c r="X45" s="895">
        <v>39</v>
      </c>
    </row>
    <row r="46" spans="1:24" ht="12" customHeight="1">
      <c r="A46" s="1163">
        <v>1</v>
      </c>
      <c r="B46" s="907">
        <v>40</v>
      </c>
      <c r="C46" s="1933"/>
      <c r="D46" s="1934"/>
      <c r="E46" s="1176"/>
      <c r="F46" s="1870"/>
      <c r="G46" s="1872"/>
      <c r="H46" s="450" t="s">
        <v>882</v>
      </c>
      <c r="I46" s="992"/>
      <c r="J46" s="456">
        <v>0</v>
      </c>
      <c r="K46" s="456">
        <v>0</v>
      </c>
      <c r="L46" s="456">
        <v>300000</v>
      </c>
      <c r="M46" s="456">
        <v>0</v>
      </c>
      <c r="N46" s="456">
        <v>91937</v>
      </c>
      <c r="O46" s="456">
        <v>0</v>
      </c>
      <c r="P46" s="456">
        <v>88293</v>
      </c>
      <c r="Q46" s="992"/>
      <c r="R46" s="456"/>
      <c r="S46" s="456">
        <v>0</v>
      </c>
      <c r="T46" s="456">
        <v>158773</v>
      </c>
      <c r="U46" s="456">
        <v>0</v>
      </c>
      <c r="V46" s="456">
        <f t="shared" si="0"/>
        <v>639003</v>
      </c>
      <c r="W46" s="910">
        <v>1</v>
      </c>
      <c r="X46" s="895">
        <v>40</v>
      </c>
    </row>
    <row r="47" spans="1:24" ht="12" customHeight="1">
      <c r="A47" s="1163">
        <v>1</v>
      </c>
      <c r="B47" s="907">
        <v>41</v>
      </c>
      <c r="C47" s="1933"/>
      <c r="D47" s="1934"/>
      <c r="E47" s="1876"/>
      <c r="F47" s="1862" t="s">
        <v>1622</v>
      </c>
      <c r="G47" s="1878" t="s">
        <v>1319</v>
      </c>
      <c r="H47" s="450" t="s">
        <v>881</v>
      </c>
      <c r="I47" s="992"/>
      <c r="J47" s="456">
        <v>0</v>
      </c>
      <c r="K47" s="456">
        <v>0</v>
      </c>
      <c r="L47" s="456">
        <v>18444</v>
      </c>
      <c r="M47" s="456">
        <v>0</v>
      </c>
      <c r="N47" s="456">
        <v>0</v>
      </c>
      <c r="O47" s="456">
        <v>0</v>
      </c>
      <c r="P47" s="456">
        <v>6532</v>
      </c>
      <c r="Q47" s="992"/>
      <c r="R47" s="456"/>
      <c r="S47" s="456">
        <v>0</v>
      </c>
      <c r="T47" s="456">
        <v>0</v>
      </c>
      <c r="U47" s="456">
        <v>0</v>
      </c>
      <c r="V47" s="456">
        <f t="shared" si="0"/>
        <v>24976</v>
      </c>
      <c r="W47" s="326">
        <v>1</v>
      </c>
      <c r="X47" s="207">
        <v>41</v>
      </c>
    </row>
    <row r="48" spans="1:24" ht="12" customHeight="1">
      <c r="A48" s="1163">
        <v>1</v>
      </c>
      <c r="B48" s="907">
        <v>42</v>
      </c>
      <c r="C48" s="1933"/>
      <c r="D48" s="1934"/>
      <c r="E48" s="1877"/>
      <c r="F48" s="1863"/>
      <c r="G48" s="1879"/>
      <c r="H48" s="450" t="s">
        <v>882</v>
      </c>
      <c r="I48" s="992"/>
      <c r="J48" s="456">
        <v>0</v>
      </c>
      <c r="K48" s="456">
        <v>0</v>
      </c>
      <c r="L48" s="456">
        <v>18444</v>
      </c>
      <c r="M48" s="456">
        <v>0</v>
      </c>
      <c r="N48" s="456">
        <v>0</v>
      </c>
      <c r="O48" s="456">
        <v>0</v>
      </c>
      <c r="P48" s="456">
        <v>6532</v>
      </c>
      <c r="Q48" s="992"/>
      <c r="R48" s="456"/>
      <c r="S48" s="456">
        <v>0</v>
      </c>
      <c r="T48" s="456">
        <v>0</v>
      </c>
      <c r="U48" s="456">
        <v>0</v>
      </c>
      <c r="V48" s="456">
        <f t="shared" si="0"/>
        <v>24976</v>
      </c>
      <c r="W48" s="326">
        <v>1</v>
      </c>
      <c r="X48" s="207">
        <v>42</v>
      </c>
    </row>
    <row r="49" spans="1:24" ht="12" customHeight="1">
      <c r="A49" s="1163">
        <v>1</v>
      </c>
      <c r="B49" s="907">
        <v>43</v>
      </c>
      <c r="C49" s="1933"/>
      <c r="D49" s="1934"/>
      <c r="E49" s="1876"/>
      <c r="F49" s="1862" t="s">
        <v>1623</v>
      </c>
      <c r="G49" s="1878" t="s">
        <v>1321</v>
      </c>
      <c r="H49" s="450" t="s">
        <v>881</v>
      </c>
      <c r="I49" s="992"/>
      <c r="J49" s="456">
        <v>0</v>
      </c>
      <c r="K49" s="456">
        <v>0</v>
      </c>
      <c r="L49" s="456">
        <v>171480</v>
      </c>
      <c r="M49" s="456">
        <v>0</v>
      </c>
      <c r="N49" s="456">
        <v>0</v>
      </c>
      <c r="O49" s="456">
        <v>235009</v>
      </c>
      <c r="P49" s="456">
        <v>0</v>
      </c>
      <c r="Q49" s="992"/>
      <c r="R49" s="456"/>
      <c r="S49" s="456">
        <v>0</v>
      </c>
      <c r="T49" s="456">
        <v>0</v>
      </c>
      <c r="U49" s="456">
        <v>0</v>
      </c>
      <c r="V49" s="456">
        <f t="shared" si="0"/>
        <v>406489</v>
      </c>
      <c r="W49" s="326">
        <v>1</v>
      </c>
      <c r="X49" s="207">
        <v>43</v>
      </c>
    </row>
    <row r="50" spans="1:24" ht="12" customHeight="1">
      <c r="A50" s="1163">
        <v>1</v>
      </c>
      <c r="B50" s="907">
        <v>44</v>
      </c>
      <c r="C50" s="1933"/>
      <c r="D50" s="1934"/>
      <c r="E50" s="1877"/>
      <c r="F50" s="1863"/>
      <c r="G50" s="1879"/>
      <c r="H50" s="450" t="s">
        <v>882</v>
      </c>
      <c r="I50" s="992"/>
      <c r="J50" s="456">
        <v>0</v>
      </c>
      <c r="K50" s="456">
        <v>0</v>
      </c>
      <c r="L50" s="456">
        <v>171480</v>
      </c>
      <c r="M50" s="456">
        <v>0</v>
      </c>
      <c r="N50" s="456">
        <v>0</v>
      </c>
      <c r="O50" s="456">
        <v>235009</v>
      </c>
      <c r="P50" s="456">
        <v>0</v>
      </c>
      <c r="Q50" s="992"/>
      <c r="R50" s="456"/>
      <c r="S50" s="456">
        <v>0</v>
      </c>
      <c r="T50" s="456">
        <v>0</v>
      </c>
      <c r="U50" s="456">
        <v>0</v>
      </c>
      <c r="V50" s="456">
        <f t="shared" si="0"/>
        <v>406489</v>
      </c>
      <c r="W50" s="326">
        <v>1</v>
      </c>
      <c r="X50" s="207">
        <v>44</v>
      </c>
    </row>
    <row r="51" spans="1:24" ht="12" customHeight="1">
      <c r="A51" s="1163">
        <v>1</v>
      </c>
      <c r="B51" s="907">
        <v>45</v>
      </c>
      <c r="C51" s="1933"/>
      <c r="D51" s="1934"/>
      <c r="E51" s="1176"/>
      <c r="F51" s="1862" t="s">
        <v>1624</v>
      </c>
      <c r="G51" s="1878" t="s">
        <v>1322</v>
      </c>
      <c r="H51" s="450" t="s">
        <v>881</v>
      </c>
      <c r="I51" s="992"/>
      <c r="J51" s="456">
        <v>21255</v>
      </c>
      <c r="K51" s="456">
        <v>0</v>
      </c>
      <c r="L51" s="456">
        <v>14978</v>
      </c>
      <c r="M51" s="456">
        <v>0</v>
      </c>
      <c r="N51" s="456">
        <v>0</v>
      </c>
      <c r="O51" s="456">
        <v>0</v>
      </c>
      <c r="P51" s="456">
        <v>17004</v>
      </c>
      <c r="Q51" s="992"/>
      <c r="R51" s="456"/>
      <c r="S51" s="456">
        <v>0</v>
      </c>
      <c r="T51" s="456">
        <v>0</v>
      </c>
      <c r="U51" s="456">
        <v>0</v>
      </c>
      <c r="V51" s="456">
        <f t="shared" si="0"/>
        <v>53237</v>
      </c>
      <c r="W51" s="326">
        <v>1</v>
      </c>
      <c r="X51" s="207">
        <v>45</v>
      </c>
    </row>
    <row r="52" spans="1:24" ht="12" customHeight="1">
      <c r="A52" s="1163">
        <v>1</v>
      </c>
      <c r="B52" s="907">
        <v>46</v>
      </c>
      <c r="C52" s="1933"/>
      <c r="D52" s="1934"/>
      <c r="E52" s="1176"/>
      <c r="F52" s="1863"/>
      <c r="G52" s="1879"/>
      <c r="H52" s="450" t="s">
        <v>882</v>
      </c>
      <c r="I52" s="992"/>
      <c r="J52" s="456">
        <v>21255</v>
      </c>
      <c r="K52" s="456">
        <v>0</v>
      </c>
      <c r="L52" s="456">
        <v>14978</v>
      </c>
      <c r="M52" s="456">
        <v>0</v>
      </c>
      <c r="N52" s="456">
        <v>0</v>
      </c>
      <c r="O52" s="456">
        <v>0</v>
      </c>
      <c r="P52" s="456">
        <v>17004</v>
      </c>
      <c r="Q52" s="992"/>
      <c r="R52" s="456"/>
      <c r="S52" s="456">
        <v>0</v>
      </c>
      <c r="T52" s="456">
        <v>0</v>
      </c>
      <c r="U52" s="456">
        <v>0</v>
      </c>
      <c r="V52" s="456">
        <f t="shared" si="0"/>
        <v>53237</v>
      </c>
      <c r="W52" s="326">
        <v>1</v>
      </c>
      <c r="X52" s="207">
        <v>46</v>
      </c>
    </row>
    <row r="53" spans="1:24" ht="12" customHeight="1">
      <c r="A53" s="1163">
        <v>1</v>
      </c>
      <c r="B53" s="907">
        <v>47</v>
      </c>
      <c r="C53" s="1933"/>
      <c r="D53" s="1934"/>
      <c r="E53" s="1876"/>
      <c r="F53" s="1862" t="s">
        <v>1625</v>
      </c>
      <c r="G53" s="1878" t="s">
        <v>976</v>
      </c>
      <c r="H53" s="450" t="s">
        <v>881</v>
      </c>
      <c r="I53" s="992"/>
      <c r="J53" s="456">
        <v>106534</v>
      </c>
      <c r="K53" s="456">
        <v>44285</v>
      </c>
      <c r="L53" s="456">
        <v>20401</v>
      </c>
      <c r="M53" s="456">
        <v>1315</v>
      </c>
      <c r="N53" s="456">
        <v>7260</v>
      </c>
      <c r="O53" s="456">
        <v>0</v>
      </c>
      <c r="P53" s="456">
        <v>0</v>
      </c>
      <c r="Q53" s="992"/>
      <c r="R53" s="456"/>
      <c r="S53" s="456">
        <v>5122</v>
      </c>
      <c r="T53" s="456">
        <v>32790</v>
      </c>
      <c r="U53" s="456">
        <v>6400</v>
      </c>
      <c r="V53" s="456">
        <f t="shared" si="0"/>
        <v>224107</v>
      </c>
      <c r="W53" s="326">
        <v>1</v>
      </c>
      <c r="X53" s="207">
        <v>47</v>
      </c>
    </row>
    <row r="54" spans="1:24" ht="12" customHeight="1">
      <c r="A54" s="1163">
        <v>1</v>
      </c>
      <c r="B54" s="907">
        <v>48</v>
      </c>
      <c r="C54" s="1933"/>
      <c r="D54" s="1934"/>
      <c r="E54" s="1877"/>
      <c r="F54" s="1863"/>
      <c r="G54" s="1879"/>
      <c r="H54" s="450" t="s">
        <v>882</v>
      </c>
      <c r="I54" s="992"/>
      <c r="J54" s="456">
        <v>76010</v>
      </c>
      <c r="K54" s="456">
        <v>44285</v>
      </c>
      <c r="L54" s="456">
        <v>20401</v>
      </c>
      <c r="M54" s="456">
        <v>1315</v>
      </c>
      <c r="N54" s="456">
        <v>7260</v>
      </c>
      <c r="O54" s="456">
        <v>0</v>
      </c>
      <c r="P54" s="456">
        <v>0</v>
      </c>
      <c r="Q54" s="992"/>
      <c r="R54" s="456"/>
      <c r="S54" s="456">
        <v>5122</v>
      </c>
      <c r="T54" s="456">
        <v>32790</v>
      </c>
      <c r="U54" s="456">
        <v>6400</v>
      </c>
      <c r="V54" s="456">
        <f t="shared" si="0"/>
        <v>193583</v>
      </c>
      <c r="W54" s="326">
        <v>1</v>
      </c>
      <c r="X54" s="207">
        <v>48</v>
      </c>
    </row>
    <row r="55" spans="1:24" ht="12" customHeight="1">
      <c r="A55" s="1163">
        <v>1</v>
      </c>
      <c r="B55" s="907">
        <v>49</v>
      </c>
      <c r="C55" s="1933"/>
      <c r="D55" s="1934"/>
      <c r="E55" s="1876"/>
      <c r="F55" s="1862" t="s">
        <v>1626</v>
      </c>
      <c r="G55" s="1878" t="s">
        <v>1050</v>
      </c>
      <c r="H55" s="450" t="s">
        <v>881</v>
      </c>
      <c r="I55" s="992"/>
      <c r="J55" s="456">
        <v>0</v>
      </c>
      <c r="K55" s="456">
        <v>0</v>
      </c>
      <c r="L55" s="456">
        <v>0</v>
      </c>
      <c r="M55" s="456">
        <v>0</v>
      </c>
      <c r="N55" s="456">
        <v>0</v>
      </c>
      <c r="O55" s="456">
        <v>0</v>
      </c>
      <c r="P55" s="456">
        <v>0</v>
      </c>
      <c r="Q55" s="992"/>
      <c r="R55" s="456"/>
      <c r="S55" s="456">
        <v>0</v>
      </c>
      <c r="T55" s="456">
        <v>0</v>
      </c>
      <c r="U55" s="456">
        <v>0</v>
      </c>
      <c r="V55" s="456">
        <f t="shared" si="0"/>
        <v>0</v>
      </c>
      <c r="W55" s="326">
        <v>1</v>
      </c>
      <c r="X55" s="207">
        <v>49</v>
      </c>
    </row>
    <row r="56" spans="1:24" ht="12" customHeight="1">
      <c r="A56" s="1163">
        <v>1</v>
      </c>
      <c r="B56" s="907">
        <v>50</v>
      </c>
      <c r="C56" s="1933"/>
      <c r="D56" s="1934"/>
      <c r="E56" s="1877"/>
      <c r="F56" s="1863"/>
      <c r="G56" s="1879"/>
      <c r="H56" s="450" t="s">
        <v>882</v>
      </c>
      <c r="I56" s="992"/>
      <c r="J56" s="456">
        <v>0</v>
      </c>
      <c r="K56" s="456">
        <v>0</v>
      </c>
      <c r="L56" s="456">
        <v>0</v>
      </c>
      <c r="M56" s="456">
        <v>0</v>
      </c>
      <c r="N56" s="456">
        <v>0</v>
      </c>
      <c r="O56" s="456">
        <v>0</v>
      </c>
      <c r="P56" s="456">
        <v>0</v>
      </c>
      <c r="Q56" s="992"/>
      <c r="R56" s="456"/>
      <c r="S56" s="456">
        <v>0</v>
      </c>
      <c r="T56" s="456">
        <v>0</v>
      </c>
      <c r="U56" s="456">
        <v>0</v>
      </c>
      <c r="V56" s="456">
        <f t="shared" si="0"/>
        <v>0</v>
      </c>
      <c r="W56" s="326">
        <v>1</v>
      </c>
      <c r="X56" s="207">
        <v>50</v>
      </c>
    </row>
    <row r="57" spans="1:24" ht="12" customHeight="1">
      <c r="A57" s="1163">
        <v>1</v>
      </c>
      <c r="B57" s="907">
        <v>51</v>
      </c>
      <c r="C57" s="1933"/>
      <c r="D57" s="1934"/>
      <c r="E57" s="1876"/>
      <c r="F57" s="1862" t="s">
        <v>1627</v>
      </c>
      <c r="G57" s="1878" t="s">
        <v>344</v>
      </c>
      <c r="H57" s="450" t="s">
        <v>881</v>
      </c>
      <c r="I57" s="992"/>
      <c r="J57" s="456">
        <v>0</v>
      </c>
      <c r="K57" s="456">
        <v>0</v>
      </c>
      <c r="L57" s="456">
        <v>0</v>
      </c>
      <c r="M57" s="456">
        <v>0</v>
      </c>
      <c r="N57" s="456">
        <v>0</v>
      </c>
      <c r="O57" s="456">
        <v>0</v>
      </c>
      <c r="P57" s="456">
        <v>0</v>
      </c>
      <c r="Q57" s="992"/>
      <c r="R57" s="456"/>
      <c r="S57" s="456">
        <v>0</v>
      </c>
      <c r="T57" s="456">
        <v>0</v>
      </c>
      <c r="U57" s="456">
        <v>0</v>
      </c>
      <c r="V57" s="456">
        <f t="shared" si="0"/>
        <v>0</v>
      </c>
      <c r="W57" s="326">
        <v>1</v>
      </c>
      <c r="X57" s="207">
        <v>51</v>
      </c>
    </row>
    <row r="58" spans="1:24" ht="12" customHeight="1">
      <c r="A58" s="1163">
        <v>1</v>
      </c>
      <c r="B58" s="907">
        <v>52</v>
      </c>
      <c r="C58" s="1933"/>
      <c r="D58" s="1934"/>
      <c r="E58" s="1877"/>
      <c r="F58" s="1863"/>
      <c r="G58" s="1879"/>
      <c r="H58" s="450" t="s">
        <v>882</v>
      </c>
      <c r="I58" s="992"/>
      <c r="J58" s="456">
        <v>0</v>
      </c>
      <c r="K58" s="456">
        <v>0</v>
      </c>
      <c r="L58" s="456">
        <v>0</v>
      </c>
      <c r="M58" s="456">
        <v>0</v>
      </c>
      <c r="N58" s="456">
        <v>0</v>
      </c>
      <c r="O58" s="456">
        <v>0</v>
      </c>
      <c r="P58" s="456">
        <v>0</v>
      </c>
      <c r="Q58" s="992"/>
      <c r="R58" s="456"/>
      <c r="S58" s="456">
        <v>0</v>
      </c>
      <c r="T58" s="456">
        <v>0</v>
      </c>
      <c r="U58" s="456">
        <v>0</v>
      </c>
      <c r="V58" s="456">
        <f t="shared" si="0"/>
        <v>0</v>
      </c>
      <c r="W58" s="326">
        <v>1</v>
      </c>
      <c r="X58" s="207">
        <v>52</v>
      </c>
    </row>
    <row r="59" spans="1:24" ht="12" customHeight="1">
      <c r="A59" s="1163">
        <v>1</v>
      </c>
      <c r="B59" s="907">
        <v>53</v>
      </c>
      <c r="C59" s="1933"/>
      <c r="D59" s="1934"/>
      <c r="E59" s="1876"/>
      <c r="F59" s="1862" t="s">
        <v>1619</v>
      </c>
      <c r="G59" s="1878" t="s">
        <v>901</v>
      </c>
      <c r="H59" s="450" t="s">
        <v>881</v>
      </c>
      <c r="I59" s="992"/>
      <c r="J59" s="456">
        <v>0</v>
      </c>
      <c r="K59" s="456">
        <v>76981</v>
      </c>
      <c r="L59" s="456">
        <v>199665</v>
      </c>
      <c r="M59" s="456">
        <v>0</v>
      </c>
      <c r="N59" s="456">
        <v>49607</v>
      </c>
      <c r="O59" s="456">
        <v>0</v>
      </c>
      <c r="P59" s="456">
        <v>0</v>
      </c>
      <c r="Q59" s="992"/>
      <c r="R59" s="456"/>
      <c r="S59" s="456">
        <v>0</v>
      </c>
      <c r="T59" s="456">
        <v>38110</v>
      </c>
      <c r="U59" s="456">
        <v>42000</v>
      </c>
      <c r="V59" s="456">
        <f t="shared" si="0"/>
        <v>406363</v>
      </c>
      <c r="W59" s="326">
        <v>1</v>
      </c>
      <c r="X59" s="207">
        <v>53</v>
      </c>
    </row>
    <row r="60" spans="1:24" ht="12" customHeight="1">
      <c r="A60" s="1163">
        <v>1</v>
      </c>
      <c r="B60" s="907">
        <v>54</v>
      </c>
      <c r="C60" s="1933"/>
      <c r="D60" s="1934"/>
      <c r="E60" s="1877"/>
      <c r="F60" s="1931"/>
      <c r="G60" s="1932"/>
      <c r="H60" s="450" t="s">
        <v>882</v>
      </c>
      <c r="I60" s="992"/>
      <c r="J60" s="456">
        <v>0</v>
      </c>
      <c r="K60" s="456">
        <v>34405</v>
      </c>
      <c r="L60" s="456">
        <v>199665</v>
      </c>
      <c r="M60" s="456">
        <v>0</v>
      </c>
      <c r="N60" s="456">
        <v>49607</v>
      </c>
      <c r="O60" s="456">
        <v>0</v>
      </c>
      <c r="P60" s="456">
        <v>0</v>
      </c>
      <c r="Q60" s="992"/>
      <c r="R60" s="456"/>
      <c r="S60" s="456">
        <v>0</v>
      </c>
      <c r="T60" s="456">
        <v>38110</v>
      </c>
      <c r="U60" s="456">
        <v>42000</v>
      </c>
      <c r="V60" s="456">
        <f t="shared" si="0"/>
        <v>363787</v>
      </c>
      <c r="W60" s="326">
        <v>1</v>
      </c>
      <c r="X60" s="207">
        <v>54</v>
      </c>
    </row>
    <row r="61" spans="1:24" ht="12" customHeight="1">
      <c r="A61" s="1163">
        <v>1</v>
      </c>
      <c r="B61" s="907">
        <v>55</v>
      </c>
      <c r="C61" s="1933"/>
      <c r="D61" s="1934"/>
      <c r="E61" s="1876"/>
      <c r="F61" s="1862" t="s">
        <v>1628</v>
      </c>
      <c r="G61" s="1878" t="s">
        <v>1019</v>
      </c>
      <c r="H61" s="450" t="s">
        <v>881</v>
      </c>
      <c r="I61" s="992"/>
      <c r="J61" s="456">
        <v>47688</v>
      </c>
      <c r="K61" s="456">
        <v>0</v>
      </c>
      <c r="L61" s="456">
        <v>44961</v>
      </c>
      <c r="M61" s="456">
        <v>0</v>
      </c>
      <c r="N61" s="456">
        <v>0</v>
      </c>
      <c r="O61" s="456">
        <v>0</v>
      </c>
      <c r="P61" s="456">
        <v>18900</v>
      </c>
      <c r="Q61" s="992"/>
      <c r="R61" s="456"/>
      <c r="S61" s="456">
        <v>0</v>
      </c>
      <c r="T61" s="456">
        <v>10705</v>
      </c>
      <c r="U61" s="456">
        <v>0</v>
      </c>
      <c r="V61" s="456">
        <f t="shared" si="0"/>
        <v>122254</v>
      </c>
      <c r="W61" s="326">
        <v>1</v>
      </c>
      <c r="X61" s="207">
        <v>55</v>
      </c>
    </row>
    <row r="62" spans="1:24" ht="12" customHeight="1">
      <c r="A62" s="1163">
        <v>1</v>
      </c>
      <c r="B62" s="907">
        <v>56</v>
      </c>
      <c r="C62" s="1933"/>
      <c r="D62" s="1177"/>
      <c r="E62" s="1877"/>
      <c r="F62" s="1931"/>
      <c r="G62" s="1932"/>
      <c r="H62" s="450" t="s">
        <v>882</v>
      </c>
      <c r="I62" s="992"/>
      <c r="J62" s="456">
        <v>38354</v>
      </c>
      <c r="K62" s="456">
        <v>0</v>
      </c>
      <c r="L62" s="456">
        <v>44961</v>
      </c>
      <c r="M62" s="456">
        <v>0</v>
      </c>
      <c r="N62" s="456">
        <v>0</v>
      </c>
      <c r="O62" s="456">
        <v>0</v>
      </c>
      <c r="P62" s="456">
        <v>18900</v>
      </c>
      <c r="Q62" s="992"/>
      <c r="R62" s="456"/>
      <c r="S62" s="456">
        <v>0</v>
      </c>
      <c r="T62" s="456">
        <v>10705</v>
      </c>
      <c r="U62" s="456">
        <v>0</v>
      </c>
      <c r="V62" s="456">
        <f t="shared" si="0"/>
        <v>112920</v>
      </c>
      <c r="W62" s="326">
        <v>1</v>
      </c>
      <c r="X62" s="207">
        <v>56</v>
      </c>
    </row>
    <row r="63" spans="1:24" ht="12" customHeight="1">
      <c r="A63" s="1163">
        <v>1</v>
      </c>
      <c r="B63" s="907">
        <v>57</v>
      </c>
      <c r="C63" s="1933"/>
      <c r="D63" s="1177"/>
      <c r="E63" s="1168"/>
      <c r="F63" s="1173" t="s">
        <v>1629</v>
      </c>
      <c r="G63" s="1165" t="s">
        <v>404</v>
      </c>
      <c r="H63" s="450" t="s">
        <v>882</v>
      </c>
      <c r="I63" s="992"/>
      <c r="J63" s="456">
        <v>19686</v>
      </c>
      <c r="K63" s="456">
        <v>0</v>
      </c>
      <c r="L63" s="456">
        <v>0</v>
      </c>
      <c r="M63" s="456">
        <v>0</v>
      </c>
      <c r="N63" s="456">
        <v>0</v>
      </c>
      <c r="O63" s="456">
        <v>0</v>
      </c>
      <c r="P63" s="456">
        <v>0</v>
      </c>
      <c r="Q63" s="992"/>
      <c r="R63" s="456"/>
      <c r="S63" s="456">
        <v>0</v>
      </c>
      <c r="T63" s="456">
        <v>0</v>
      </c>
      <c r="U63" s="456">
        <v>0</v>
      </c>
      <c r="V63" s="456">
        <f t="shared" si="0"/>
        <v>19686</v>
      </c>
      <c r="W63" s="326">
        <v>1</v>
      </c>
      <c r="X63" s="207">
        <v>57</v>
      </c>
    </row>
    <row r="64" spans="1:24" ht="12" customHeight="1">
      <c r="A64" s="1163">
        <v>1</v>
      </c>
      <c r="B64" s="907">
        <v>60</v>
      </c>
      <c r="C64" s="1933"/>
      <c r="D64" s="1155" t="s">
        <v>112</v>
      </c>
      <c r="E64" s="1925" t="s">
        <v>197</v>
      </c>
      <c r="F64" s="1886" t="s">
        <v>286</v>
      </c>
      <c r="G64" s="1887"/>
      <c r="H64" s="449" t="s">
        <v>881</v>
      </c>
      <c r="I64" s="992"/>
      <c r="J64" s="456">
        <v>0</v>
      </c>
      <c r="K64" s="456">
        <v>0</v>
      </c>
      <c r="L64" s="456">
        <v>0</v>
      </c>
      <c r="M64" s="456">
        <v>0</v>
      </c>
      <c r="N64" s="456"/>
      <c r="O64" s="456"/>
      <c r="P64" s="456">
        <v>0</v>
      </c>
      <c r="Q64" s="992"/>
      <c r="R64" s="456"/>
      <c r="S64" s="456">
        <v>0</v>
      </c>
      <c r="T64" s="456">
        <v>0</v>
      </c>
      <c r="U64" s="456"/>
      <c r="V64" s="456">
        <f t="shared" si="0"/>
        <v>0</v>
      </c>
      <c r="W64" s="326">
        <v>1</v>
      </c>
      <c r="X64" s="207">
        <v>60</v>
      </c>
    </row>
    <row r="65" spans="1:24" ht="12.75" customHeight="1">
      <c r="A65" s="1163">
        <v>1</v>
      </c>
      <c r="B65" s="907">
        <v>61</v>
      </c>
      <c r="C65" s="1933"/>
      <c r="D65" s="1154" t="s">
        <v>512</v>
      </c>
      <c r="E65" s="1926"/>
      <c r="F65" s="1927"/>
      <c r="G65" s="1928"/>
      <c r="H65" s="450" t="s">
        <v>882</v>
      </c>
      <c r="I65" s="992"/>
      <c r="J65" s="456">
        <v>0</v>
      </c>
      <c r="K65" s="456">
        <v>0</v>
      </c>
      <c r="L65" s="456">
        <v>0</v>
      </c>
      <c r="M65" s="456">
        <v>0</v>
      </c>
      <c r="N65" s="456"/>
      <c r="O65" s="456"/>
      <c r="P65" s="456">
        <v>0</v>
      </c>
      <c r="Q65" s="992"/>
      <c r="R65" s="456"/>
      <c r="S65" s="456">
        <v>0</v>
      </c>
      <c r="T65" s="456">
        <v>0</v>
      </c>
      <c r="U65" s="456"/>
      <c r="V65" s="456">
        <f t="shared" si="0"/>
        <v>0</v>
      </c>
      <c r="W65" s="326">
        <v>1</v>
      </c>
      <c r="X65" s="207">
        <v>61</v>
      </c>
    </row>
    <row r="66" spans="1:24" ht="12" customHeight="1">
      <c r="A66" s="326">
        <v>1</v>
      </c>
      <c r="B66" s="907">
        <v>62</v>
      </c>
      <c r="C66" s="1107"/>
      <c r="D66" s="1120" t="s">
        <v>848</v>
      </c>
      <c r="E66" s="1115"/>
      <c r="F66" s="1923" t="s">
        <v>211</v>
      </c>
      <c r="G66" s="1881" t="s">
        <v>1442</v>
      </c>
      <c r="H66" s="450" t="s">
        <v>881</v>
      </c>
      <c r="I66" s="992"/>
      <c r="J66" s="456">
        <v>0</v>
      </c>
      <c r="K66" s="456">
        <v>0</v>
      </c>
      <c r="L66" s="456">
        <v>0</v>
      </c>
      <c r="M66" s="456">
        <v>0</v>
      </c>
      <c r="N66" s="456"/>
      <c r="O66" s="456"/>
      <c r="P66" s="456">
        <v>0</v>
      </c>
      <c r="Q66" s="992"/>
      <c r="R66" s="456"/>
      <c r="S66" s="456">
        <v>0</v>
      </c>
      <c r="T66" s="456">
        <v>0</v>
      </c>
      <c r="U66" s="456"/>
      <c r="V66" s="456">
        <f t="shared" si="0"/>
        <v>0</v>
      </c>
      <c r="W66" s="326">
        <v>1</v>
      </c>
      <c r="X66" s="207">
        <v>62</v>
      </c>
    </row>
    <row r="67" spans="1:24" ht="12" customHeight="1">
      <c r="A67" s="326">
        <v>1</v>
      </c>
      <c r="B67" s="907">
        <v>63</v>
      </c>
      <c r="C67" s="1107"/>
      <c r="D67" s="1120" t="s">
        <v>866</v>
      </c>
      <c r="E67" s="1115"/>
      <c r="F67" s="1242"/>
      <c r="G67" s="1882"/>
      <c r="H67" s="450" t="s">
        <v>882</v>
      </c>
      <c r="I67" s="992"/>
      <c r="J67" s="456">
        <v>0</v>
      </c>
      <c r="K67" s="456">
        <v>0</v>
      </c>
      <c r="L67" s="456">
        <v>0</v>
      </c>
      <c r="M67" s="456">
        <v>0</v>
      </c>
      <c r="N67" s="456"/>
      <c r="O67" s="456"/>
      <c r="P67" s="456">
        <v>0</v>
      </c>
      <c r="Q67" s="992"/>
      <c r="R67" s="456"/>
      <c r="S67" s="456">
        <v>0</v>
      </c>
      <c r="T67" s="456">
        <v>0</v>
      </c>
      <c r="U67" s="456"/>
      <c r="V67" s="456">
        <f t="shared" si="0"/>
        <v>0</v>
      </c>
      <c r="W67" s="326">
        <v>1</v>
      </c>
      <c r="X67" s="207">
        <v>63</v>
      </c>
    </row>
    <row r="68" spans="1:24" ht="12" customHeight="1">
      <c r="A68" s="326">
        <v>1</v>
      </c>
      <c r="B68" s="907">
        <v>64</v>
      </c>
      <c r="C68" s="1108"/>
      <c r="D68" s="26" t="s">
        <v>242</v>
      </c>
      <c r="E68" s="445"/>
      <c r="F68" s="447" t="s">
        <v>790</v>
      </c>
      <c r="G68" s="1088" t="s">
        <v>404</v>
      </c>
      <c r="H68" s="451" t="s">
        <v>882</v>
      </c>
      <c r="I68" s="992"/>
      <c r="J68" s="456">
        <v>0</v>
      </c>
      <c r="K68" s="456">
        <v>0</v>
      </c>
      <c r="L68" s="456">
        <v>0</v>
      </c>
      <c r="M68" s="456">
        <v>0</v>
      </c>
      <c r="N68" s="456"/>
      <c r="O68" s="456"/>
      <c r="P68" s="456">
        <v>0</v>
      </c>
      <c r="Q68" s="992"/>
      <c r="R68" s="456"/>
      <c r="S68" s="456">
        <v>0</v>
      </c>
      <c r="T68" s="456">
        <v>0</v>
      </c>
      <c r="U68" s="456"/>
      <c r="V68" s="456">
        <f t="shared" si="0"/>
        <v>0</v>
      </c>
      <c r="W68" s="326">
        <v>1</v>
      </c>
      <c r="X68" s="207">
        <v>64</v>
      </c>
    </row>
    <row r="69" spans="1:24" ht="12" customHeight="1">
      <c r="A69" s="326">
        <v>1</v>
      </c>
      <c r="B69" s="907">
        <v>65</v>
      </c>
      <c r="C69" s="1120" t="s">
        <v>147</v>
      </c>
      <c r="D69" s="1078" t="s">
        <v>97</v>
      </c>
      <c r="E69" s="1190" t="s">
        <v>577</v>
      </c>
      <c r="F69" s="1190"/>
      <c r="G69" s="1920"/>
      <c r="H69" s="449" t="s">
        <v>881</v>
      </c>
      <c r="I69" s="992"/>
      <c r="J69" s="456">
        <v>216879</v>
      </c>
      <c r="K69" s="456">
        <v>171775</v>
      </c>
      <c r="L69" s="456">
        <v>301453</v>
      </c>
      <c r="M69" s="456">
        <v>20137</v>
      </c>
      <c r="N69" s="456"/>
      <c r="O69" s="456"/>
      <c r="P69" s="456">
        <v>96631</v>
      </c>
      <c r="Q69" s="992"/>
      <c r="R69" s="456">
        <v>6022</v>
      </c>
      <c r="S69" s="456">
        <v>60266</v>
      </c>
      <c r="T69" s="456">
        <v>287142</v>
      </c>
      <c r="U69" s="456"/>
      <c r="V69" s="456">
        <f t="shared" si="0"/>
        <v>1160305</v>
      </c>
      <c r="W69" s="326">
        <v>1</v>
      </c>
      <c r="X69" s="207">
        <v>65</v>
      </c>
    </row>
    <row r="70" spans="1:24" ht="12" customHeight="1">
      <c r="A70" s="326">
        <v>1</v>
      </c>
      <c r="B70" s="907">
        <v>66</v>
      </c>
      <c r="C70" s="1120"/>
      <c r="D70" s="1120"/>
      <c r="E70" s="1207"/>
      <c r="F70" s="1207"/>
      <c r="G70" s="1882"/>
      <c r="H70" s="450" t="s">
        <v>882</v>
      </c>
      <c r="I70" s="992"/>
      <c r="J70" s="456">
        <v>162736</v>
      </c>
      <c r="K70" s="456">
        <v>162619</v>
      </c>
      <c r="L70" s="456">
        <v>301453</v>
      </c>
      <c r="M70" s="456">
        <v>20137</v>
      </c>
      <c r="N70" s="456"/>
      <c r="O70" s="456"/>
      <c r="P70" s="456">
        <v>256527</v>
      </c>
      <c r="Q70" s="992"/>
      <c r="R70" s="456">
        <v>9034</v>
      </c>
      <c r="S70" s="456">
        <v>60266</v>
      </c>
      <c r="T70" s="456">
        <v>287142</v>
      </c>
      <c r="U70" s="456"/>
      <c r="V70" s="456">
        <f t="shared" si="0"/>
        <v>1259914</v>
      </c>
      <c r="W70" s="326">
        <v>1</v>
      </c>
      <c r="X70" s="207">
        <v>66</v>
      </c>
    </row>
    <row r="71" spans="1:24" ht="12" customHeight="1">
      <c r="A71" s="326">
        <v>1</v>
      </c>
      <c r="B71" s="907">
        <v>67</v>
      </c>
      <c r="C71" s="1538" t="s">
        <v>1318</v>
      </c>
      <c r="D71" s="1120"/>
      <c r="E71" s="1923" t="s">
        <v>197</v>
      </c>
      <c r="F71" s="1210" t="s">
        <v>896</v>
      </c>
      <c r="G71" s="1881"/>
      <c r="H71" s="450" t="s">
        <v>881</v>
      </c>
      <c r="I71" s="992"/>
      <c r="J71" s="456">
        <v>216879</v>
      </c>
      <c r="K71" s="456">
        <v>165353</v>
      </c>
      <c r="L71" s="456">
        <v>295642</v>
      </c>
      <c r="M71" s="456">
        <v>19009</v>
      </c>
      <c r="N71" s="456"/>
      <c r="O71" s="456"/>
      <c r="P71" s="456">
        <v>96631</v>
      </c>
      <c r="Q71" s="992"/>
      <c r="R71" s="456">
        <v>6022</v>
      </c>
      <c r="S71" s="456">
        <v>60266</v>
      </c>
      <c r="T71" s="456">
        <v>284642</v>
      </c>
      <c r="U71" s="456"/>
      <c r="V71" s="456">
        <f t="shared" si="0"/>
        <v>1144444</v>
      </c>
      <c r="W71" s="326">
        <v>1</v>
      </c>
      <c r="X71" s="207">
        <v>67</v>
      </c>
    </row>
    <row r="72" spans="1:24" ht="12" customHeight="1">
      <c r="A72" s="326">
        <v>1</v>
      </c>
      <c r="B72" s="907">
        <v>68</v>
      </c>
      <c r="C72" s="1538"/>
      <c r="D72" s="1120"/>
      <c r="E72" s="1924"/>
      <c r="F72" s="1207" t="s">
        <v>1030</v>
      </c>
      <c r="G72" s="1882"/>
      <c r="H72" s="450" t="s">
        <v>882</v>
      </c>
      <c r="I72" s="992"/>
      <c r="J72" s="456">
        <v>162736</v>
      </c>
      <c r="K72" s="456">
        <v>156197</v>
      </c>
      <c r="L72" s="456">
        <v>295642</v>
      </c>
      <c r="M72" s="456">
        <v>19009</v>
      </c>
      <c r="N72" s="456"/>
      <c r="O72" s="456"/>
      <c r="P72" s="456">
        <v>256527</v>
      </c>
      <c r="Q72" s="992"/>
      <c r="R72" s="456">
        <v>9034</v>
      </c>
      <c r="S72" s="456">
        <v>60266</v>
      </c>
      <c r="T72" s="456">
        <v>284642</v>
      </c>
      <c r="U72" s="456"/>
      <c r="V72" s="456">
        <f t="shared" si="0"/>
        <v>1244053</v>
      </c>
      <c r="W72" s="326">
        <v>1</v>
      </c>
      <c r="X72" s="207">
        <v>68</v>
      </c>
    </row>
    <row r="73" spans="1:24" ht="12" customHeight="1">
      <c r="A73" s="326">
        <v>2</v>
      </c>
      <c r="B73" s="907">
        <v>1</v>
      </c>
      <c r="C73" s="1538"/>
      <c r="D73" s="1120"/>
      <c r="E73" s="1923" t="s">
        <v>204</v>
      </c>
      <c r="F73" s="1210" t="s">
        <v>896</v>
      </c>
      <c r="G73" s="1881"/>
      <c r="H73" s="450" t="s">
        <v>881</v>
      </c>
      <c r="I73" s="992"/>
      <c r="J73" s="456"/>
      <c r="K73" s="456">
        <v>6422</v>
      </c>
      <c r="L73" s="456">
        <v>5811</v>
      </c>
      <c r="M73" s="456">
        <v>1128</v>
      </c>
      <c r="N73" s="456">
        <v>0</v>
      </c>
      <c r="O73" s="456">
        <v>0</v>
      </c>
      <c r="P73" s="456"/>
      <c r="Q73" s="992"/>
      <c r="R73" s="456"/>
      <c r="S73" s="456"/>
      <c r="T73" s="456">
        <v>2500</v>
      </c>
      <c r="U73" s="456">
        <v>0</v>
      </c>
      <c r="V73" s="456">
        <f t="shared" si="0"/>
        <v>15861</v>
      </c>
      <c r="W73" s="326">
        <v>2</v>
      </c>
      <c r="X73" s="207">
        <v>1</v>
      </c>
    </row>
    <row r="74" spans="1:24" ht="12" customHeight="1">
      <c r="A74" s="326">
        <v>2</v>
      </c>
      <c r="B74" s="907">
        <v>2</v>
      </c>
      <c r="C74" s="1538"/>
      <c r="D74" s="1120"/>
      <c r="E74" s="1919"/>
      <c r="F74" s="1512" t="s">
        <v>904</v>
      </c>
      <c r="G74" s="1883"/>
      <c r="H74" s="450" t="s">
        <v>882</v>
      </c>
      <c r="I74" s="992"/>
      <c r="J74" s="456"/>
      <c r="K74" s="456">
        <v>6422</v>
      </c>
      <c r="L74" s="456">
        <v>5811</v>
      </c>
      <c r="M74" s="456">
        <v>1128</v>
      </c>
      <c r="N74" s="456">
        <v>0</v>
      </c>
      <c r="O74" s="456">
        <v>0</v>
      </c>
      <c r="P74" s="456"/>
      <c r="Q74" s="992"/>
      <c r="R74" s="456"/>
      <c r="S74" s="456"/>
      <c r="T74" s="456">
        <v>2500</v>
      </c>
      <c r="U74" s="456">
        <v>0</v>
      </c>
      <c r="V74" s="456">
        <f t="shared" si="0"/>
        <v>15861</v>
      </c>
      <c r="W74" s="326">
        <v>2</v>
      </c>
      <c r="X74" s="207">
        <v>2</v>
      </c>
    </row>
    <row r="75" spans="1:24" ht="12" customHeight="1">
      <c r="A75" s="326">
        <v>2</v>
      </c>
      <c r="B75" s="907">
        <v>3</v>
      </c>
      <c r="C75" s="1538"/>
      <c r="D75" s="1120"/>
      <c r="E75" s="1951" t="s">
        <v>51</v>
      </c>
      <c r="F75" s="1190" t="s">
        <v>1423</v>
      </c>
      <c r="G75" s="1920"/>
      <c r="H75" s="450" t="s">
        <v>881</v>
      </c>
      <c r="I75" s="992"/>
      <c r="J75" s="456"/>
      <c r="K75" s="456">
        <v>0</v>
      </c>
      <c r="L75" s="456">
        <v>0</v>
      </c>
      <c r="M75" s="456">
        <v>0</v>
      </c>
      <c r="N75" s="456">
        <v>0</v>
      </c>
      <c r="O75" s="456">
        <v>0</v>
      </c>
      <c r="P75" s="456"/>
      <c r="Q75" s="992"/>
      <c r="R75" s="456"/>
      <c r="S75" s="456"/>
      <c r="T75" s="456">
        <v>0</v>
      </c>
      <c r="U75" s="456">
        <v>0</v>
      </c>
      <c r="V75" s="456">
        <f t="shared" ref="V75:V128" si="1">SUM(I75:U75)</f>
        <v>0</v>
      </c>
      <c r="W75" s="326">
        <v>2</v>
      </c>
      <c r="X75" s="207">
        <v>3</v>
      </c>
    </row>
    <row r="76" spans="1:24" ht="12" customHeight="1">
      <c r="A76" s="326">
        <v>2</v>
      </c>
      <c r="B76" s="907">
        <v>4</v>
      </c>
      <c r="C76" s="1538"/>
      <c r="D76" s="1120"/>
      <c r="E76" s="1952"/>
      <c r="F76" s="1512"/>
      <c r="G76" s="1883"/>
      <c r="H76" s="450" t="s">
        <v>882</v>
      </c>
      <c r="I76" s="992"/>
      <c r="J76" s="456"/>
      <c r="K76" s="456">
        <v>0</v>
      </c>
      <c r="L76" s="456">
        <v>0</v>
      </c>
      <c r="M76" s="456">
        <v>0</v>
      </c>
      <c r="N76" s="456">
        <v>0</v>
      </c>
      <c r="O76" s="456">
        <v>0</v>
      </c>
      <c r="P76" s="456"/>
      <c r="Q76" s="992"/>
      <c r="R76" s="456"/>
      <c r="S76" s="456"/>
      <c r="T76" s="456">
        <v>0</v>
      </c>
      <c r="U76" s="456">
        <v>0</v>
      </c>
      <c r="V76" s="456">
        <f t="shared" si="1"/>
        <v>0</v>
      </c>
      <c r="W76" s="326">
        <v>2</v>
      </c>
      <c r="X76" s="207">
        <v>4</v>
      </c>
    </row>
    <row r="77" spans="1:24" ht="12" customHeight="1">
      <c r="A77" s="326">
        <v>2</v>
      </c>
      <c r="B77" s="907">
        <v>5</v>
      </c>
      <c r="C77" s="1538"/>
      <c r="D77" s="26"/>
      <c r="E77" s="446" t="s">
        <v>222</v>
      </c>
      <c r="F77" s="1187" t="s">
        <v>404</v>
      </c>
      <c r="G77" s="1874"/>
      <c r="H77" s="451" t="s">
        <v>882</v>
      </c>
      <c r="I77" s="992"/>
      <c r="J77" s="456"/>
      <c r="K77" s="456">
        <v>0</v>
      </c>
      <c r="L77" s="456">
        <v>0</v>
      </c>
      <c r="M77" s="456">
        <v>0</v>
      </c>
      <c r="N77" s="456">
        <v>0</v>
      </c>
      <c r="O77" s="456">
        <v>0</v>
      </c>
      <c r="P77" s="456"/>
      <c r="Q77" s="992"/>
      <c r="R77" s="456"/>
      <c r="S77" s="456"/>
      <c r="T77" s="456">
        <v>0</v>
      </c>
      <c r="U77" s="456">
        <v>0</v>
      </c>
      <c r="V77" s="456">
        <f t="shared" si="1"/>
        <v>0</v>
      </c>
      <c r="W77" s="326">
        <v>2</v>
      </c>
      <c r="X77" s="207">
        <v>5</v>
      </c>
    </row>
    <row r="78" spans="1:24" ht="12" customHeight="1">
      <c r="A78" s="326">
        <v>2</v>
      </c>
      <c r="B78" s="907">
        <v>6</v>
      </c>
      <c r="C78" s="1538"/>
      <c r="D78" s="1078" t="s">
        <v>103</v>
      </c>
      <c r="E78" s="1190" t="s">
        <v>213</v>
      </c>
      <c r="F78" s="1190"/>
      <c r="G78" s="1920"/>
      <c r="H78" s="449" t="s">
        <v>881</v>
      </c>
      <c r="I78" s="992"/>
      <c r="J78" s="456"/>
      <c r="K78" s="456">
        <v>0</v>
      </c>
      <c r="L78" s="456">
        <v>0</v>
      </c>
      <c r="M78" s="456">
        <v>0</v>
      </c>
      <c r="N78" s="456">
        <v>179522</v>
      </c>
      <c r="O78" s="456">
        <v>74386</v>
      </c>
      <c r="P78" s="456"/>
      <c r="Q78" s="992"/>
      <c r="R78" s="456"/>
      <c r="S78" s="456"/>
      <c r="T78" s="456">
        <v>0</v>
      </c>
      <c r="U78" s="456">
        <v>141737</v>
      </c>
      <c r="V78" s="456">
        <f t="shared" si="1"/>
        <v>395645</v>
      </c>
      <c r="W78" s="326">
        <v>2</v>
      </c>
      <c r="X78" s="207">
        <v>6</v>
      </c>
    </row>
    <row r="79" spans="1:24" ht="12" customHeight="1">
      <c r="A79" s="326">
        <v>2</v>
      </c>
      <c r="B79" s="907">
        <v>7</v>
      </c>
      <c r="C79" s="1538"/>
      <c r="D79" s="1120"/>
      <c r="E79" s="1207"/>
      <c r="F79" s="1207"/>
      <c r="G79" s="1882"/>
      <c r="H79" s="450" t="s">
        <v>882</v>
      </c>
      <c r="I79" s="992"/>
      <c r="J79" s="456"/>
      <c r="K79" s="456">
        <v>0</v>
      </c>
      <c r="L79" s="456">
        <v>0</v>
      </c>
      <c r="M79" s="456">
        <v>0</v>
      </c>
      <c r="N79" s="456">
        <v>179522</v>
      </c>
      <c r="O79" s="456">
        <v>72746</v>
      </c>
      <c r="P79" s="456"/>
      <c r="Q79" s="992"/>
      <c r="R79" s="456"/>
      <c r="S79" s="456"/>
      <c r="T79" s="456">
        <v>0</v>
      </c>
      <c r="U79" s="456">
        <v>20000</v>
      </c>
      <c r="V79" s="456">
        <f t="shared" si="1"/>
        <v>272268</v>
      </c>
      <c r="W79" s="326">
        <v>2</v>
      </c>
      <c r="X79" s="207">
        <v>7</v>
      </c>
    </row>
    <row r="80" spans="1:24" ht="12" customHeight="1">
      <c r="A80" s="326">
        <v>2</v>
      </c>
      <c r="B80" s="907">
        <v>8</v>
      </c>
      <c r="C80" s="1538"/>
      <c r="D80" s="1120"/>
      <c r="E80" s="1923" t="s">
        <v>197</v>
      </c>
      <c r="F80" s="1210" t="s">
        <v>896</v>
      </c>
      <c r="G80" s="1881"/>
      <c r="H80" s="450" t="s">
        <v>881</v>
      </c>
      <c r="I80" s="992"/>
      <c r="J80" s="456"/>
      <c r="K80" s="456">
        <v>0</v>
      </c>
      <c r="L80" s="456">
        <v>0</v>
      </c>
      <c r="M80" s="456">
        <v>0</v>
      </c>
      <c r="N80" s="456">
        <v>179522</v>
      </c>
      <c r="O80" s="456">
        <v>72746</v>
      </c>
      <c r="P80" s="456"/>
      <c r="Q80" s="992"/>
      <c r="R80" s="456"/>
      <c r="S80" s="456"/>
      <c r="T80" s="456">
        <v>0</v>
      </c>
      <c r="U80" s="456">
        <v>121737</v>
      </c>
      <c r="V80" s="456">
        <f t="shared" si="1"/>
        <v>374005</v>
      </c>
      <c r="W80" s="326">
        <v>2</v>
      </c>
      <c r="X80" s="207">
        <v>8</v>
      </c>
    </row>
    <row r="81" spans="1:24" ht="12" customHeight="1">
      <c r="A81" s="326">
        <v>2</v>
      </c>
      <c r="B81" s="907">
        <v>9</v>
      </c>
      <c r="C81" s="1538"/>
      <c r="D81" s="1120"/>
      <c r="E81" s="1919"/>
      <c r="F81" s="1512" t="s">
        <v>1030</v>
      </c>
      <c r="G81" s="1883"/>
      <c r="H81" s="450" t="s">
        <v>882</v>
      </c>
      <c r="I81" s="992"/>
      <c r="J81" s="456"/>
      <c r="K81" s="456">
        <v>0</v>
      </c>
      <c r="L81" s="456">
        <v>0</v>
      </c>
      <c r="M81" s="456">
        <v>0</v>
      </c>
      <c r="N81" s="456">
        <v>179522</v>
      </c>
      <c r="O81" s="456">
        <v>72746</v>
      </c>
      <c r="P81" s="456"/>
      <c r="Q81" s="992"/>
      <c r="R81" s="456"/>
      <c r="S81" s="456"/>
      <c r="T81" s="456">
        <v>0</v>
      </c>
      <c r="U81" s="456">
        <v>20000</v>
      </c>
      <c r="V81" s="456">
        <f t="shared" si="1"/>
        <v>272268</v>
      </c>
      <c r="W81" s="326">
        <v>2</v>
      </c>
      <c r="X81" s="207">
        <v>9</v>
      </c>
    </row>
    <row r="82" spans="1:24" ht="12" customHeight="1">
      <c r="A82" s="326">
        <v>2</v>
      </c>
      <c r="B82" s="907">
        <v>10</v>
      </c>
      <c r="C82" s="1538"/>
      <c r="D82" s="1120"/>
      <c r="E82" s="1243" t="s">
        <v>204</v>
      </c>
      <c r="F82" s="1190" t="s">
        <v>896</v>
      </c>
      <c r="G82" s="1191"/>
      <c r="H82" s="1093" t="s">
        <v>881</v>
      </c>
      <c r="I82" s="992"/>
      <c r="J82" s="456"/>
      <c r="K82" s="456">
        <v>0</v>
      </c>
      <c r="L82" s="456">
        <v>0</v>
      </c>
      <c r="M82" s="456">
        <v>0</v>
      </c>
      <c r="N82" s="456">
        <v>0</v>
      </c>
      <c r="O82" s="456">
        <v>1640</v>
      </c>
      <c r="P82" s="456"/>
      <c r="Q82" s="992"/>
      <c r="R82" s="456"/>
      <c r="S82" s="456"/>
      <c r="T82" s="456">
        <v>0</v>
      </c>
      <c r="U82" s="456">
        <v>20000</v>
      </c>
      <c r="V82" s="456">
        <f t="shared" si="1"/>
        <v>21640</v>
      </c>
      <c r="W82" s="326">
        <v>2</v>
      </c>
      <c r="X82" s="207">
        <v>10</v>
      </c>
    </row>
    <row r="83" spans="1:24" ht="12" customHeight="1">
      <c r="A83" s="326">
        <v>2</v>
      </c>
      <c r="B83" s="907">
        <v>11</v>
      </c>
      <c r="C83" s="1538"/>
      <c r="D83" s="1120"/>
      <c r="E83" s="1952"/>
      <c r="F83" s="1512" t="s">
        <v>904</v>
      </c>
      <c r="G83" s="1513"/>
      <c r="H83" s="1093" t="s">
        <v>882</v>
      </c>
      <c r="I83" s="992"/>
      <c r="J83" s="456"/>
      <c r="K83" s="456">
        <v>0</v>
      </c>
      <c r="L83" s="456">
        <v>0</v>
      </c>
      <c r="M83" s="456">
        <v>0</v>
      </c>
      <c r="N83" s="456">
        <v>0</v>
      </c>
      <c r="O83" s="456">
        <v>0</v>
      </c>
      <c r="P83" s="456"/>
      <c r="Q83" s="992"/>
      <c r="R83" s="456"/>
      <c r="S83" s="456"/>
      <c r="T83" s="456">
        <v>0</v>
      </c>
      <c r="U83" s="456">
        <v>0</v>
      </c>
      <c r="V83" s="456">
        <f t="shared" si="1"/>
        <v>0</v>
      </c>
      <c r="W83" s="326">
        <v>2</v>
      </c>
      <c r="X83" s="207">
        <v>11</v>
      </c>
    </row>
    <row r="84" spans="1:24" ht="12" customHeight="1">
      <c r="A84" s="326">
        <v>2</v>
      </c>
      <c r="B84" s="907">
        <v>12</v>
      </c>
      <c r="C84" s="1538"/>
      <c r="D84" s="26"/>
      <c r="E84" s="446" t="s">
        <v>51</v>
      </c>
      <c r="F84" s="1187" t="s">
        <v>404</v>
      </c>
      <c r="G84" s="1874"/>
      <c r="H84" s="451" t="s">
        <v>882</v>
      </c>
      <c r="I84" s="992"/>
      <c r="J84" s="456"/>
      <c r="K84" s="456">
        <v>0</v>
      </c>
      <c r="L84" s="456">
        <v>0</v>
      </c>
      <c r="M84" s="456">
        <v>0</v>
      </c>
      <c r="N84" s="456">
        <v>0</v>
      </c>
      <c r="O84" s="456">
        <v>0</v>
      </c>
      <c r="P84" s="456"/>
      <c r="Q84" s="992"/>
      <c r="R84" s="456"/>
      <c r="S84" s="456"/>
      <c r="T84" s="456">
        <v>0</v>
      </c>
      <c r="U84" s="456">
        <v>0</v>
      </c>
      <c r="V84" s="456">
        <f t="shared" si="1"/>
        <v>0</v>
      </c>
      <c r="W84" s="326">
        <v>2</v>
      </c>
      <c r="X84" s="207">
        <v>12</v>
      </c>
    </row>
    <row r="85" spans="1:24" ht="12" customHeight="1">
      <c r="A85" s="326">
        <v>2</v>
      </c>
      <c r="B85" s="907">
        <v>13</v>
      </c>
      <c r="C85" s="1538"/>
      <c r="D85" s="1078" t="s">
        <v>112</v>
      </c>
      <c r="E85" s="1190" t="s">
        <v>190</v>
      </c>
      <c r="F85" s="1190"/>
      <c r="G85" s="1920"/>
      <c r="H85" s="449" t="s">
        <v>881</v>
      </c>
      <c r="I85" s="992"/>
      <c r="J85" s="456"/>
      <c r="K85" s="456">
        <v>0</v>
      </c>
      <c r="L85" s="456">
        <v>0</v>
      </c>
      <c r="M85" s="456">
        <v>0</v>
      </c>
      <c r="N85" s="456">
        <v>0</v>
      </c>
      <c r="O85" s="456">
        <v>0</v>
      </c>
      <c r="P85" s="456"/>
      <c r="Q85" s="992"/>
      <c r="R85" s="456"/>
      <c r="S85" s="456"/>
      <c r="T85" s="456">
        <v>0</v>
      </c>
      <c r="U85" s="456">
        <v>0</v>
      </c>
      <c r="V85" s="456">
        <f t="shared" si="1"/>
        <v>0</v>
      </c>
      <c r="W85" s="326">
        <v>2</v>
      </c>
      <c r="X85" s="207">
        <v>13</v>
      </c>
    </row>
    <row r="86" spans="1:24" ht="12" customHeight="1">
      <c r="A86" s="326">
        <v>2</v>
      </c>
      <c r="B86" s="907">
        <v>14</v>
      </c>
      <c r="C86" s="1538"/>
      <c r="D86" s="1120"/>
      <c r="E86" s="1207"/>
      <c r="F86" s="1207"/>
      <c r="G86" s="1882"/>
      <c r="H86" s="450" t="s">
        <v>882</v>
      </c>
      <c r="I86" s="992"/>
      <c r="J86" s="456"/>
      <c r="K86" s="456">
        <v>0</v>
      </c>
      <c r="L86" s="456">
        <v>0</v>
      </c>
      <c r="M86" s="456">
        <v>0</v>
      </c>
      <c r="N86" s="456">
        <v>0</v>
      </c>
      <c r="O86" s="456">
        <v>0</v>
      </c>
      <c r="P86" s="456"/>
      <c r="Q86" s="992"/>
      <c r="R86" s="456"/>
      <c r="S86" s="456"/>
      <c r="T86" s="456">
        <v>0</v>
      </c>
      <c r="U86" s="456">
        <v>0</v>
      </c>
      <c r="V86" s="456">
        <f t="shared" si="1"/>
        <v>0</v>
      </c>
      <c r="W86" s="326">
        <v>2</v>
      </c>
      <c r="X86" s="207">
        <v>14</v>
      </c>
    </row>
    <row r="87" spans="1:24" ht="12" customHeight="1">
      <c r="A87" s="326">
        <v>2</v>
      </c>
      <c r="B87" s="907">
        <v>17</v>
      </c>
      <c r="C87" s="1538"/>
      <c r="D87" s="1120"/>
      <c r="E87" s="1923" t="s">
        <v>197</v>
      </c>
      <c r="F87" s="1210" t="s">
        <v>217</v>
      </c>
      <c r="G87" s="1881"/>
      <c r="H87" s="450" t="s">
        <v>881</v>
      </c>
      <c r="I87" s="992"/>
      <c r="J87" s="456"/>
      <c r="K87" s="456"/>
      <c r="L87" s="456"/>
      <c r="M87" s="456"/>
      <c r="N87" s="456"/>
      <c r="O87" s="456"/>
      <c r="P87" s="456"/>
      <c r="Q87" s="992"/>
      <c r="R87" s="456"/>
      <c r="S87" s="456"/>
      <c r="T87" s="456"/>
      <c r="U87" s="456"/>
      <c r="V87" s="456">
        <f t="shared" si="1"/>
        <v>0</v>
      </c>
      <c r="W87" s="326">
        <v>2</v>
      </c>
      <c r="X87" s="207">
        <v>17</v>
      </c>
    </row>
    <row r="88" spans="1:24" ht="12" customHeight="1">
      <c r="A88" s="326">
        <v>2</v>
      </c>
      <c r="B88" s="907">
        <v>18</v>
      </c>
      <c r="C88" s="1538"/>
      <c r="D88" s="1120"/>
      <c r="E88" s="1924"/>
      <c r="F88" s="1207"/>
      <c r="G88" s="1882"/>
      <c r="H88" s="450" t="s">
        <v>882</v>
      </c>
      <c r="I88" s="992"/>
      <c r="J88" s="456"/>
      <c r="K88" s="456"/>
      <c r="L88" s="456"/>
      <c r="M88" s="456"/>
      <c r="N88" s="456"/>
      <c r="O88" s="456"/>
      <c r="P88" s="456"/>
      <c r="Q88" s="992"/>
      <c r="R88" s="456"/>
      <c r="S88" s="456"/>
      <c r="T88" s="456"/>
      <c r="U88" s="456"/>
      <c r="V88" s="456">
        <f t="shared" si="1"/>
        <v>0</v>
      </c>
      <c r="W88" s="326">
        <v>2</v>
      </c>
      <c r="X88" s="207">
        <v>18</v>
      </c>
    </row>
    <row r="89" spans="1:24" ht="12" hidden="1" customHeight="1">
      <c r="A89" s="326">
        <v>2</v>
      </c>
      <c r="B89" s="907">
        <v>19</v>
      </c>
      <c r="C89" s="443"/>
      <c r="D89" s="1120"/>
      <c r="E89" s="1923" t="s">
        <v>204</v>
      </c>
      <c r="F89" s="1210" t="s">
        <v>857</v>
      </c>
      <c r="G89" s="1881"/>
      <c r="H89" s="450" t="s">
        <v>881</v>
      </c>
      <c r="I89" s="992"/>
      <c r="J89" s="456"/>
      <c r="K89" s="456"/>
      <c r="L89" s="456"/>
      <c r="M89" s="456"/>
      <c r="N89" s="456"/>
      <c r="O89" s="456"/>
      <c r="P89" s="456"/>
      <c r="Q89" s="992"/>
      <c r="R89" s="456"/>
      <c r="S89" s="456"/>
      <c r="T89" s="456"/>
      <c r="U89" s="456"/>
      <c r="V89" s="456">
        <f t="shared" si="1"/>
        <v>0</v>
      </c>
      <c r="W89" s="326">
        <v>2</v>
      </c>
      <c r="X89" s="207">
        <v>19</v>
      </c>
    </row>
    <row r="90" spans="1:24" ht="12" hidden="1" customHeight="1">
      <c r="A90" s="326">
        <v>2</v>
      </c>
      <c r="B90" s="907">
        <v>20</v>
      </c>
      <c r="C90" s="443"/>
      <c r="D90" s="1120"/>
      <c r="E90" s="1924"/>
      <c r="F90" s="1207"/>
      <c r="G90" s="1882"/>
      <c r="H90" s="450" t="s">
        <v>882</v>
      </c>
      <c r="I90" s="992"/>
      <c r="J90" s="456"/>
      <c r="K90" s="456"/>
      <c r="L90" s="456"/>
      <c r="M90" s="456"/>
      <c r="N90" s="456"/>
      <c r="O90" s="456"/>
      <c r="P90" s="456"/>
      <c r="Q90" s="992"/>
      <c r="R90" s="456"/>
      <c r="S90" s="456"/>
      <c r="T90" s="456"/>
      <c r="U90" s="456"/>
      <c r="V90" s="456">
        <f t="shared" si="1"/>
        <v>0</v>
      </c>
      <c r="W90" s="326">
        <v>2</v>
      </c>
      <c r="X90" s="207">
        <v>20</v>
      </c>
    </row>
    <row r="91" spans="1:24" ht="12" customHeight="1">
      <c r="A91" s="326">
        <v>2</v>
      </c>
      <c r="B91" s="907">
        <v>21</v>
      </c>
      <c r="C91" s="1120"/>
      <c r="D91" s="1120"/>
      <c r="E91" s="1109" t="s">
        <v>51</v>
      </c>
      <c r="F91" s="1511" t="s">
        <v>404</v>
      </c>
      <c r="G91" s="1873"/>
      <c r="H91" s="450" t="s">
        <v>882</v>
      </c>
      <c r="I91" s="992"/>
      <c r="J91" s="456">
        <v>0</v>
      </c>
      <c r="K91" s="456">
        <v>0</v>
      </c>
      <c r="L91" s="456">
        <v>0</v>
      </c>
      <c r="M91" s="456">
        <v>0</v>
      </c>
      <c r="N91" s="456">
        <v>0</v>
      </c>
      <c r="O91" s="456">
        <v>0</v>
      </c>
      <c r="P91" s="456">
        <v>0</v>
      </c>
      <c r="Q91" s="992"/>
      <c r="R91" s="456">
        <v>0</v>
      </c>
      <c r="S91" s="456">
        <v>0</v>
      </c>
      <c r="T91" s="456">
        <v>0</v>
      </c>
      <c r="U91" s="456">
        <v>0</v>
      </c>
      <c r="V91" s="456">
        <f t="shared" si="1"/>
        <v>0</v>
      </c>
      <c r="W91" s="326">
        <v>2</v>
      </c>
      <c r="X91" s="207">
        <v>21</v>
      </c>
    </row>
    <row r="92" spans="1:24" ht="12" customHeight="1">
      <c r="A92" s="326">
        <v>2</v>
      </c>
      <c r="B92" s="907">
        <v>22</v>
      </c>
      <c r="C92" s="1078" t="s">
        <v>261</v>
      </c>
      <c r="D92" s="1190" t="s">
        <v>1117</v>
      </c>
      <c r="E92" s="1329"/>
      <c r="F92" s="1329"/>
      <c r="G92" s="1939"/>
      <c r="H92" s="449" t="s">
        <v>881</v>
      </c>
      <c r="I92" s="992"/>
      <c r="J92" s="456">
        <v>569902</v>
      </c>
      <c r="K92" s="456">
        <v>399033</v>
      </c>
      <c r="L92" s="456">
        <v>1558161</v>
      </c>
      <c r="M92" s="456">
        <v>227794</v>
      </c>
      <c r="N92" s="456">
        <v>487582</v>
      </c>
      <c r="O92" s="456">
        <v>323621</v>
      </c>
      <c r="P92" s="456">
        <v>323950</v>
      </c>
      <c r="Q92" s="992"/>
      <c r="R92" s="456">
        <v>7030</v>
      </c>
      <c r="S92" s="456">
        <v>372826</v>
      </c>
      <c r="T92" s="456">
        <v>865986</v>
      </c>
      <c r="U92" s="456">
        <v>419163</v>
      </c>
      <c r="V92" s="456">
        <f t="shared" si="1"/>
        <v>5555048</v>
      </c>
      <c r="W92" s="326">
        <v>2</v>
      </c>
      <c r="X92" s="207">
        <v>22</v>
      </c>
    </row>
    <row r="93" spans="1:24" ht="12" customHeight="1">
      <c r="A93" s="326">
        <v>2</v>
      </c>
      <c r="B93" s="907">
        <v>23</v>
      </c>
      <c r="C93" s="18"/>
      <c r="D93" s="1940"/>
      <c r="E93" s="1940"/>
      <c r="F93" s="1940"/>
      <c r="G93" s="1941"/>
      <c r="H93" s="451" t="s">
        <v>882</v>
      </c>
      <c r="I93" s="992"/>
      <c r="J93" s="456">
        <v>460116</v>
      </c>
      <c r="K93" s="456">
        <v>346257</v>
      </c>
      <c r="L93" s="456">
        <v>1558161</v>
      </c>
      <c r="M93" s="456">
        <v>227794</v>
      </c>
      <c r="N93" s="456">
        <v>487582</v>
      </c>
      <c r="O93" s="456">
        <v>321981</v>
      </c>
      <c r="P93" s="456">
        <v>728892</v>
      </c>
      <c r="Q93" s="992"/>
      <c r="R93" s="456">
        <v>10547</v>
      </c>
      <c r="S93" s="456">
        <v>372826</v>
      </c>
      <c r="T93" s="456">
        <v>865986</v>
      </c>
      <c r="U93" s="456">
        <v>350000</v>
      </c>
      <c r="V93" s="456">
        <f t="shared" si="1"/>
        <v>5730142</v>
      </c>
      <c r="W93" s="326">
        <v>2</v>
      </c>
      <c r="X93" s="207">
        <v>23</v>
      </c>
    </row>
    <row r="94" spans="1:24" ht="12" customHeight="1">
      <c r="A94" s="326">
        <v>2</v>
      </c>
      <c r="B94" s="907">
        <v>24</v>
      </c>
      <c r="C94" s="1078" t="s">
        <v>277</v>
      </c>
      <c r="D94" s="36"/>
      <c r="E94" s="1942" t="s">
        <v>1414</v>
      </c>
      <c r="F94" s="1197" t="s">
        <v>987</v>
      </c>
      <c r="G94" s="1874"/>
      <c r="H94" s="449" t="s">
        <v>213</v>
      </c>
      <c r="I94" s="992"/>
      <c r="J94" s="456">
        <v>0</v>
      </c>
      <c r="K94" s="456">
        <v>0</v>
      </c>
      <c r="L94" s="456">
        <v>0</v>
      </c>
      <c r="M94" s="456">
        <v>0</v>
      </c>
      <c r="N94" s="456">
        <v>0</v>
      </c>
      <c r="O94" s="456">
        <v>0</v>
      </c>
      <c r="P94" s="456">
        <v>0</v>
      </c>
      <c r="Q94" s="992"/>
      <c r="R94" s="456">
        <v>0</v>
      </c>
      <c r="S94" s="456">
        <v>0</v>
      </c>
      <c r="T94" s="456">
        <v>0</v>
      </c>
      <c r="U94" s="456">
        <v>0</v>
      </c>
      <c r="V94" s="456">
        <f t="shared" si="1"/>
        <v>0</v>
      </c>
      <c r="W94" s="326">
        <v>2</v>
      </c>
      <c r="X94" s="207">
        <v>24</v>
      </c>
    </row>
    <row r="95" spans="1:24" ht="12" customHeight="1">
      <c r="A95" s="326">
        <v>2</v>
      </c>
      <c r="B95" s="907">
        <v>25</v>
      </c>
      <c r="C95" s="1216" t="s">
        <v>543</v>
      </c>
      <c r="D95" s="1218"/>
      <c r="E95" s="1943"/>
      <c r="F95" s="1199" t="s">
        <v>989</v>
      </c>
      <c r="G95" s="1920"/>
      <c r="H95" s="450" t="s">
        <v>190</v>
      </c>
      <c r="I95" s="992"/>
      <c r="J95" s="456">
        <v>0</v>
      </c>
      <c r="K95" s="456">
        <v>0</v>
      </c>
      <c r="L95" s="456">
        <v>0</v>
      </c>
      <c r="M95" s="456">
        <v>0</v>
      </c>
      <c r="N95" s="456">
        <v>0</v>
      </c>
      <c r="O95" s="456">
        <v>0</v>
      </c>
      <c r="P95" s="456">
        <v>207715</v>
      </c>
      <c r="Q95" s="992"/>
      <c r="R95" s="456">
        <v>0</v>
      </c>
      <c r="S95" s="456">
        <v>0</v>
      </c>
      <c r="T95" s="456">
        <v>0</v>
      </c>
      <c r="U95" s="456">
        <v>48747</v>
      </c>
      <c r="V95" s="456">
        <f t="shared" si="1"/>
        <v>256462</v>
      </c>
      <c r="W95" s="326">
        <v>2</v>
      </c>
      <c r="X95" s="207">
        <v>25</v>
      </c>
    </row>
    <row r="96" spans="1:24" ht="12" customHeight="1">
      <c r="A96" s="326">
        <v>2</v>
      </c>
      <c r="B96" s="907">
        <v>26</v>
      </c>
      <c r="C96" s="1216"/>
      <c r="D96" s="1218"/>
      <c r="E96" s="1943"/>
      <c r="F96" s="1220"/>
      <c r="G96" s="1945"/>
      <c r="H96" s="450" t="s">
        <v>213</v>
      </c>
      <c r="I96" s="992"/>
      <c r="J96" s="456">
        <v>19686</v>
      </c>
      <c r="K96" s="456">
        <v>0</v>
      </c>
      <c r="L96" s="456">
        <v>0</v>
      </c>
      <c r="M96" s="456">
        <v>0</v>
      </c>
      <c r="N96" s="456">
        <v>0</v>
      </c>
      <c r="O96" s="456">
        <v>0</v>
      </c>
      <c r="P96" s="456">
        <v>37331</v>
      </c>
      <c r="Q96" s="992"/>
      <c r="R96" s="456">
        <v>505</v>
      </c>
      <c r="S96" s="456">
        <v>0</v>
      </c>
      <c r="T96" s="456">
        <v>0</v>
      </c>
      <c r="U96" s="456">
        <v>3957</v>
      </c>
      <c r="V96" s="456">
        <f t="shared" si="1"/>
        <v>61479</v>
      </c>
      <c r="W96" s="326">
        <v>2</v>
      </c>
      <c r="X96" s="207">
        <v>26</v>
      </c>
    </row>
    <row r="97" spans="1:24" ht="12" customHeight="1">
      <c r="A97" s="326">
        <v>2</v>
      </c>
      <c r="B97" s="907">
        <v>28</v>
      </c>
      <c r="C97" s="1216"/>
      <c r="D97" s="1218"/>
      <c r="E97" s="1944"/>
      <c r="F97" s="1515" t="s">
        <v>905</v>
      </c>
      <c r="G97" s="1880"/>
      <c r="H97" s="450" t="s">
        <v>286</v>
      </c>
      <c r="I97" s="992"/>
      <c r="J97" s="456"/>
      <c r="K97" s="456"/>
      <c r="L97" s="456"/>
      <c r="M97" s="456"/>
      <c r="N97" s="456"/>
      <c r="O97" s="456"/>
      <c r="P97" s="456"/>
      <c r="Q97" s="992"/>
      <c r="R97" s="456"/>
      <c r="S97" s="456"/>
      <c r="T97" s="456"/>
      <c r="U97" s="456"/>
      <c r="V97" s="456">
        <f t="shared" si="1"/>
        <v>0</v>
      </c>
      <c r="W97" s="326">
        <v>2</v>
      </c>
      <c r="X97" s="207">
        <v>28</v>
      </c>
    </row>
    <row r="98" spans="1:24" ht="12" customHeight="1">
      <c r="A98" s="326">
        <v>2</v>
      </c>
      <c r="B98" s="907">
        <v>29</v>
      </c>
      <c r="C98" s="1216"/>
      <c r="D98" s="1218"/>
      <c r="E98" s="1119"/>
      <c r="F98" s="250"/>
      <c r="G98" s="1082"/>
      <c r="H98" s="450" t="s">
        <v>577</v>
      </c>
      <c r="I98" s="992"/>
      <c r="J98" s="456"/>
      <c r="K98" s="456"/>
      <c r="L98" s="456"/>
      <c r="M98" s="456"/>
      <c r="N98" s="456"/>
      <c r="O98" s="456"/>
      <c r="P98" s="456">
        <v>159896</v>
      </c>
      <c r="Q98" s="992"/>
      <c r="R98" s="456">
        <v>3012</v>
      </c>
      <c r="S98" s="456"/>
      <c r="T98" s="456"/>
      <c r="U98" s="456"/>
      <c r="V98" s="456">
        <f t="shared" si="1"/>
        <v>162908</v>
      </c>
      <c r="W98" s="326">
        <v>2</v>
      </c>
      <c r="X98" s="207">
        <v>29</v>
      </c>
    </row>
    <row r="99" spans="1:24" ht="12" customHeight="1">
      <c r="A99" s="326">
        <v>2</v>
      </c>
      <c r="B99" s="907">
        <v>30</v>
      </c>
      <c r="C99" s="1216"/>
      <c r="D99" s="1218"/>
      <c r="E99" s="1220" t="s">
        <v>477</v>
      </c>
      <c r="F99" s="1890"/>
      <c r="G99" s="1891"/>
      <c r="H99" s="450" t="s">
        <v>213</v>
      </c>
      <c r="I99" s="992"/>
      <c r="J99" s="456">
        <v>0</v>
      </c>
      <c r="K99" s="456">
        <v>0</v>
      </c>
      <c r="L99" s="456">
        <v>0</v>
      </c>
      <c r="M99" s="456">
        <v>0</v>
      </c>
      <c r="N99" s="456">
        <v>0</v>
      </c>
      <c r="O99" s="456"/>
      <c r="P99" s="456">
        <v>0</v>
      </c>
      <c r="Q99" s="992"/>
      <c r="R99" s="456">
        <v>0</v>
      </c>
      <c r="S99" s="456"/>
      <c r="T99" s="456"/>
      <c r="U99" s="456">
        <v>0</v>
      </c>
      <c r="V99" s="456">
        <f t="shared" si="1"/>
        <v>0</v>
      </c>
      <c r="W99" s="326">
        <v>2</v>
      </c>
      <c r="X99" s="207">
        <v>30</v>
      </c>
    </row>
    <row r="100" spans="1:24" ht="12" customHeight="1">
      <c r="A100" s="326">
        <v>2</v>
      </c>
      <c r="B100" s="907">
        <v>31</v>
      </c>
      <c r="C100" s="1216"/>
      <c r="D100" s="1218"/>
      <c r="E100" s="1120"/>
      <c r="F100" s="122"/>
      <c r="G100" s="1113"/>
      <c r="H100" s="450" t="s">
        <v>190</v>
      </c>
      <c r="I100" s="992"/>
      <c r="J100" s="456">
        <v>0</v>
      </c>
      <c r="K100" s="456">
        <v>0</v>
      </c>
      <c r="L100" s="456">
        <v>0</v>
      </c>
      <c r="M100" s="456">
        <v>0</v>
      </c>
      <c r="N100" s="456">
        <v>0</v>
      </c>
      <c r="O100" s="456"/>
      <c r="P100" s="456">
        <v>0</v>
      </c>
      <c r="Q100" s="992"/>
      <c r="R100" s="456">
        <v>0</v>
      </c>
      <c r="S100" s="456"/>
      <c r="T100" s="456"/>
      <c r="U100" s="456">
        <v>0</v>
      </c>
      <c r="V100" s="456">
        <f t="shared" si="1"/>
        <v>0</v>
      </c>
      <c r="W100" s="326">
        <v>2</v>
      </c>
      <c r="X100" s="207">
        <v>31</v>
      </c>
    </row>
    <row r="101" spans="1:24" ht="12" customHeight="1">
      <c r="A101" s="326">
        <v>2</v>
      </c>
      <c r="B101" s="907">
        <v>32</v>
      </c>
      <c r="C101" s="1935"/>
      <c r="D101" s="1936"/>
      <c r="E101" s="1892" t="s">
        <v>846</v>
      </c>
      <c r="F101" s="1893"/>
      <c r="G101" s="1893"/>
      <c r="H101" s="1894"/>
      <c r="I101" s="992"/>
      <c r="J101" s="456">
        <v>19686</v>
      </c>
      <c r="K101" s="456">
        <v>0</v>
      </c>
      <c r="L101" s="456">
        <v>0</v>
      </c>
      <c r="M101" s="456">
        <v>0</v>
      </c>
      <c r="N101" s="456">
        <v>0</v>
      </c>
      <c r="O101" s="456"/>
      <c r="P101" s="456">
        <v>404942</v>
      </c>
      <c r="Q101" s="992"/>
      <c r="R101" s="456">
        <v>3517</v>
      </c>
      <c r="S101" s="456"/>
      <c r="T101" s="456"/>
      <c r="U101" s="456">
        <v>52704</v>
      </c>
      <c r="V101" s="456">
        <f t="shared" si="1"/>
        <v>480849</v>
      </c>
      <c r="W101" s="326">
        <v>2</v>
      </c>
      <c r="X101" s="207">
        <v>32</v>
      </c>
    </row>
    <row r="102" spans="1:24" ht="12" customHeight="1">
      <c r="A102" s="326">
        <v>2</v>
      </c>
      <c r="B102" s="907">
        <v>33</v>
      </c>
      <c r="C102" s="1078" t="s">
        <v>127</v>
      </c>
      <c r="D102" s="1190" t="s">
        <v>907</v>
      </c>
      <c r="E102" s="1329"/>
      <c r="F102" s="1329"/>
      <c r="G102" s="1939"/>
      <c r="H102" s="453" t="s">
        <v>908</v>
      </c>
      <c r="I102" s="992"/>
      <c r="J102" s="456">
        <v>0</v>
      </c>
      <c r="K102" s="456">
        <v>0</v>
      </c>
      <c r="L102" s="456">
        <v>0</v>
      </c>
      <c r="M102" s="456">
        <v>0</v>
      </c>
      <c r="N102" s="456">
        <v>0</v>
      </c>
      <c r="O102" s="456"/>
      <c r="P102" s="456">
        <v>0</v>
      </c>
      <c r="Q102" s="992"/>
      <c r="R102" s="456">
        <v>0</v>
      </c>
      <c r="S102" s="456"/>
      <c r="T102" s="456"/>
      <c r="U102" s="456">
        <v>0</v>
      </c>
      <c r="V102" s="456">
        <f t="shared" si="1"/>
        <v>0</v>
      </c>
      <c r="W102" s="326">
        <v>2</v>
      </c>
      <c r="X102" s="207">
        <v>33</v>
      </c>
    </row>
    <row r="103" spans="1:24" ht="12" customHeight="1">
      <c r="A103" s="326">
        <v>2</v>
      </c>
      <c r="B103" s="907">
        <v>34</v>
      </c>
      <c r="C103" s="26"/>
      <c r="D103" s="1940"/>
      <c r="E103" s="1940"/>
      <c r="F103" s="1940"/>
      <c r="G103" s="1941"/>
      <c r="H103" s="451" t="s">
        <v>909</v>
      </c>
      <c r="I103" s="992"/>
      <c r="J103" s="456">
        <v>0</v>
      </c>
      <c r="K103" s="456">
        <v>0</v>
      </c>
      <c r="L103" s="456">
        <v>0</v>
      </c>
      <c r="M103" s="456">
        <v>0</v>
      </c>
      <c r="N103" s="456">
        <v>0</v>
      </c>
      <c r="O103" s="456"/>
      <c r="P103" s="456">
        <v>0</v>
      </c>
      <c r="Q103" s="992"/>
      <c r="R103" s="456">
        <v>0</v>
      </c>
      <c r="S103" s="456"/>
      <c r="T103" s="456"/>
      <c r="U103" s="456">
        <v>0</v>
      </c>
      <c r="V103" s="456">
        <f t="shared" si="1"/>
        <v>0</v>
      </c>
      <c r="W103" s="326">
        <v>2</v>
      </c>
      <c r="X103" s="207">
        <v>34</v>
      </c>
    </row>
    <row r="104" spans="1:24" ht="12" customHeight="1">
      <c r="A104" s="326">
        <v>2</v>
      </c>
      <c r="B104" s="907">
        <v>35</v>
      </c>
      <c r="C104" s="1120" t="s">
        <v>291</v>
      </c>
      <c r="D104" s="1890" t="s">
        <v>316</v>
      </c>
      <c r="E104" s="1275"/>
      <c r="F104" s="1275"/>
      <c r="G104" s="1891"/>
      <c r="H104" s="454" t="s">
        <v>908</v>
      </c>
      <c r="I104" s="992"/>
      <c r="J104" s="456">
        <v>0</v>
      </c>
      <c r="K104" s="456">
        <v>0</v>
      </c>
      <c r="L104" s="456">
        <v>0</v>
      </c>
      <c r="M104" s="456">
        <v>0</v>
      </c>
      <c r="N104" s="456">
        <v>0</v>
      </c>
      <c r="O104" s="456"/>
      <c r="P104" s="456">
        <v>0</v>
      </c>
      <c r="Q104" s="992"/>
      <c r="R104" s="456">
        <v>0</v>
      </c>
      <c r="S104" s="456"/>
      <c r="T104" s="456"/>
      <c r="U104" s="456">
        <v>0</v>
      </c>
      <c r="V104" s="456">
        <f t="shared" si="1"/>
        <v>0</v>
      </c>
      <c r="W104" s="326">
        <v>2</v>
      </c>
      <c r="X104" s="207">
        <v>35</v>
      </c>
    </row>
    <row r="105" spans="1:24" ht="12" customHeight="1">
      <c r="A105" s="326">
        <v>2</v>
      </c>
      <c r="B105" s="907">
        <v>36</v>
      </c>
      <c r="C105" s="1120"/>
      <c r="D105" s="1275"/>
      <c r="E105" s="1275"/>
      <c r="F105" s="1275"/>
      <c r="G105" s="1891"/>
      <c r="H105" s="450" t="s">
        <v>911</v>
      </c>
      <c r="I105" s="992"/>
      <c r="J105" s="456">
        <v>0</v>
      </c>
      <c r="K105" s="456">
        <v>0</v>
      </c>
      <c r="L105" s="456">
        <v>0</v>
      </c>
      <c r="M105" s="456">
        <v>0</v>
      </c>
      <c r="N105" s="456">
        <v>0</v>
      </c>
      <c r="O105" s="456"/>
      <c r="P105" s="456">
        <v>0</v>
      </c>
      <c r="Q105" s="992"/>
      <c r="R105" s="456">
        <v>0</v>
      </c>
      <c r="S105" s="456"/>
      <c r="T105" s="456"/>
      <c r="U105" s="456">
        <v>0</v>
      </c>
      <c r="V105" s="456">
        <f t="shared" si="1"/>
        <v>0</v>
      </c>
      <c r="W105" s="326">
        <v>2</v>
      </c>
      <c r="X105" s="207">
        <v>36</v>
      </c>
    </row>
    <row r="106" spans="1:24" ht="12" customHeight="1">
      <c r="A106" s="326">
        <v>2</v>
      </c>
      <c r="B106" s="907">
        <v>37</v>
      </c>
      <c r="C106" s="104" t="s">
        <v>300</v>
      </c>
      <c r="D106" s="55" t="s">
        <v>1105</v>
      </c>
      <c r="E106" s="1080"/>
      <c r="F106" s="1080"/>
      <c r="G106" s="55"/>
      <c r="H106" s="455"/>
      <c r="I106" s="992"/>
      <c r="J106" s="456">
        <v>19686</v>
      </c>
      <c r="K106" s="456">
        <v>0</v>
      </c>
      <c r="L106" s="456">
        <v>0</v>
      </c>
      <c r="M106" s="456">
        <v>0</v>
      </c>
      <c r="N106" s="456">
        <v>0</v>
      </c>
      <c r="O106" s="456"/>
      <c r="P106" s="456">
        <v>404942</v>
      </c>
      <c r="Q106" s="992"/>
      <c r="R106" s="456">
        <v>3517</v>
      </c>
      <c r="S106" s="456"/>
      <c r="T106" s="456"/>
      <c r="U106" s="456">
        <v>52704</v>
      </c>
      <c r="V106" s="456">
        <f t="shared" si="1"/>
        <v>480849</v>
      </c>
      <c r="W106" s="326">
        <v>2</v>
      </c>
      <c r="X106" s="207">
        <v>37</v>
      </c>
    </row>
    <row r="107" spans="1:24" ht="12" customHeight="1">
      <c r="A107" s="326">
        <v>2</v>
      </c>
      <c r="B107" s="907">
        <v>38</v>
      </c>
      <c r="C107" s="1120" t="s">
        <v>313</v>
      </c>
      <c r="D107" s="1890" t="s">
        <v>490</v>
      </c>
      <c r="E107" s="1275"/>
      <c r="F107" s="1275"/>
      <c r="G107" s="1891"/>
      <c r="H107" s="452" t="s">
        <v>881</v>
      </c>
      <c r="I107" s="992"/>
      <c r="J107" s="456">
        <v>0</v>
      </c>
      <c r="K107" s="456">
        <v>0</v>
      </c>
      <c r="L107" s="456">
        <v>1203</v>
      </c>
      <c r="M107" s="456">
        <v>283</v>
      </c>
      <c r="N107" s="456">
        <v>0</v>
      </c>
      <c r="O107" s="456"/>
      <c r="P107" s="456">
        <v>0</v>
      </c>
      <c r="Q107" s="992"/>
      <c r="R107" s="456">
        <v>0</v>
      </c>
      <c r="S107" s="456"/>
      <c r="T107" s="456"/>
      <c r="U107" s="456">
        <v>0</v>
      </c>
      <c r="V107" s="456">
        <f t="shared" si="1"/>
        <v>1486</v>
      </c>
      <c r="W107" s="326">
        <v>2</v>
      </c>
      <c r="X107" s="207">
        <v>38</v>
      </c>
    </row>
    <row r="108" spans="1:24" ht="12" customHeight="1">
      <c r="A108" s="326">
        <v>2</v>
      </c>
      <c r="B108" s="907">
        <v>39</v>
      </c>
      <c r="C108" s="1120"/>
      <c r="D108" s="1895" t="s">
        <v>262</v>
      </c>
      <c r="E108" s="1896"/>
      <c r="F108" s="1896"/>
      <c r="G108" s="1897"/>
      <c r="H108" s="450" t="s">
        <v>882</v>
      </c>
      <c r="I108" s="992"/>
      <c r="J108" s="456">
        <v>0</v>
      </c>
      <c r="K108" s="456">
        <v>0</v>
      </c>
      <c r="L108" s="456">
        <v>1203</v>
      </c>
      <c r="M108" s="456">
        <v>283</v>
      </c>
      <c r="N108" s="456">
        <v>0</v>
      </c>
      <c r="O108" s="456"/>
      <c r="P108" s="456">
        <v>0</v>
      </c>
      <c r="Q108" s="992"/>
      <c r="R108" s="456">
        <v>0</v>
      </c>
      <c r="S108" s="456"/>
      <c r="T108" s="456"/>
      <c r="U108" s="456">
        <v>0</v>
      </c>
      <c r="V108" s="456">
        <f t="shared" si="1"/>
        <v>1486</v>
      </c>
      <c r="W108" s="326">
        <v>2</v>
      </c>
      <c r="X108" s="207">
        <v>39</v>
      </c>
    </row>
    <row r="109" spans="1:24" ht="12" customHeight="1">
      <c r="A109" s="326">
        <v>2</v>
      </c>
      <c r="B109" s="907">
        <v>40</v>
      </c>
      <c r="C109" s="1078" t="s">
        <v>319</v>
      </c>
      <c r="D109" s="1190" t="s">
        <v>1632</v>
      </c>
      <c r="E109" s="1898"/>
      <c r="F109" s="1898"/>
      <c r="G109" s="1899"/>
      <c r="H109" s="1093" t="s">
        <v>881</v>
      </c>
      <c r="I109" s="992"/>
      <c r="J109" s="456">
        <v>0</v>
      </c>
      <c r="K109" s="456">
        <v>0</v>
      </c>
      <c r="L109" s="456">
        <v>0</v>
      </c>
      <c r="M109" s="456">
        <v>0</v>
      </c>
      <c r="N109" s="456">
        <v>0</v>
      </c>
      <c r="O109" s="456"/>
      <c r="P109" s="456">
        <v>0</v>
      </c>
      <c r="Q109" s="992"/>
      <c r="R109" s="456">
        <v>0</v>
      </c>
      <c r="S109" s="456"/>
      <c r="T109" s="456"/>
      <c r="U109" s="456">
        <v>0</v>
      </c>
      <c r="V109" s="456">
        <f t="shared" si="1"/>
        <v>0</v>
      </c>
      <c r="W109" s="326">
        <v>2</v>
      </c>
      <c r="X109" s="207">
        <v>40</v>
      </c>
    </row>
    <row r="110" spans="1:24" ht="12" customHeight="1">
      <c r="A110" s="326">
        <v>2</v>
      </c>
      <c r="B110" s="907">
        <v>41</v>
      </c>
      <c r="C110" s="26"/>
      <c r="D110" s="1900" t="s">
        <v>932</v>
      </c>
      <c r="E110" s="1901"/>
      <c r="F110" s="1901"/>
      <c r="G110" s="1902"/>
      <c r="H110" s="1093" t="s">
        <v>882</v>
      </c>
      <c r="I110" s="992"/>
      <c r="J110" s="456">
        <v>0</v>
      </c>
      <c r="K110" s="456">
        <v>0</v>
      </c>
      <c r="L110" s="456">
        <v>0</v>
      </c>
      <c r="M110" s="456">
        <v>0</v>
      </c>
      <c r="N110" s="456">
        <v>0</v>
      </c>
      <c r="O110" s="456"/>
      <c r="P110" s="456">
        <v>0</v>
      </c>
      <c r="Q110" s="992"/>
      <c r="R110" s="456">
        <v>0</v>
      </c>
      <c r="S110" s="456"/>
      <c r="T110" s="456"/>
      <c r="U110" s="456">
        <v>0</v>
      </c>
      <c r="V110" s="456">
        <f t="shared" si="1"/>
        <v>0</v>
      </c>
      <c r="W110" s="326">
        <v>2</v>
      </c>
      <c r="X110" s="207">
        <v>41</v>
      </c>
    </row>
    <row r="111" spans="1:24" ht="12" customHeight="1">
      <c r="A111" s="326">
        <v>2</v>
      </c>
      <c r="B111" s="907">
        <v>42</v>
      </c>
      <c r="C111" s="109" t="s">
        <v>326</v>
      </c>
      <c r="D111" s="1946" t="s">
        <v>1649</v>
      </c>
      <c r="E111" s="1947"/>
      <c r="F111" s="1947"/>
      <c r="G111" s="1948"/>
      <c r="H111" s="450" t="s">
        <v>881</v>
      </c>
      <c r="I111" s="992"/>
      <c r="J111" s="456">
        <v>0</v>
      </c>
      <c r="K111" s="456">
        <v>0</v>
      </c>
      <c r="L111" s="456">
        <v>108891</v>
      </c>
      <c r="M111" s="456">
        <v>0</v>
      </c>
      <c r="N111" s="456">
        <v>0</v>
      </c>
      <c r="O111" s="456"/>
      <c r="P111" s="456">
        <v>0</v>
      </c>
      <c r="Q111" s="992"/>
      <c r="R111" s="456">
        <v>0</v>
      </c>
      <c r="S111" s="456"/>
      <c r="T111" s="456"/>
      <c r="U111" s="456">
        <v>0</v>
      </c>
      <c r="V111" s="456">
        <f t="shared" si="1"/>
        <v>108891</v>
      </c>
      <c r="W111" s="326">
        <v>2</v>
      </c>
      <c r="X111" s="207">
        <v>42</v>
      </c>
    </row>
    <row r="112" spans="1:24" ht="12" customHeight="1">
      <c r="A112" s="326">
        <v>2</v>
      </c>
      <c r="B112" s="907">
        <v>43</v>
      </c>
      <c r="C112" s="444"/>
      <c r="D112" s="1947"/>
      <c r="E112" s="1947"/>
      <c r="F112" s="1947"/>
      <c r="G112" s="1948"/>
      <c r="H112" s="450" t="s">
        <v>882</v>
      </c>
      <c r="I112" s="992"/>
      <c r="J112" s="456">
        <v>0</v>
      </c>
      <c r="K112" s="456">
        <v>0</v>
      </c>
      <c r="L112" s="456">
        <v>108891</v>
      </c>
      <c r="M112" s="456">
        <v>0</v>
      </c>
      <c r="N112" s="456">
        <v>0</v>
      </c>
      <c r="O112" s="456"/>
      <c r="P112" s="456">
        <v>0</v>
      </c>
      <c r="Q112" s="992"/>
      <c r="R112" s="456">
        <v>0</v>
      </c>
      <c r="S112" s="456"/>
      <c r="T112" s="456"/>
      <c r="U112" s="456">
        <v>0</v>
      </c>
      <c r="V112" s="456">
        <f t="shared" si="1"/>
        <v>108891</v>
      </c>
      <c r="W112" s="326">
        <v>2</v>
      </c>
      <c r="X112" s="207">
        <v>43</v>
      </c>
    </row>
    <row r="113" spans="1:24" ht="12" customHeight="1">
      <c r="A113" s="326">
        <v>2</v>
      </c>
      <c r="B113" s="907">
        <v>44</v>
      </c>
      <c r="C113" s="98" t="s">
        <v>912</v>
      </c>
      <c r="D113" s="1078" t="s">
        <v>97</v>
      </c>
      <c r="E113" s="119"/>
      <c r="F113" s="1855" t="s">
        <v>197</v>
      </c>
      <c r="G113" s="1112" t="s">
        <v>896</v>
      </c>
      <c r="H113" s="449" t="s">
        <v>881</v>
      </c>
      <c r="I113" s="992"/>
      <c r="J113" s="456">
        <v>0</v>
      </c>
      <c r="K113" s="456">
        <v>0</v>
      </c>
      <c r="L113" s="456">
        <v>0</v>
      </c>
      <c r="M113" s="456">
        <v>0</v>
      </c>
      <c r="N113" s="456">
        <v>0</v>
      </c>
      <c r="O113" s="456"/>
      <c r="P113" s="456">
        <v>0</v>
      </c>
      <c r="Q113" s="992"/>
      <c r="R113" s="456">
        <v>0</v>
      </c>
      <c r="S113" s="456"/>
      <c r="T113" s="456"/>
      <c r="U113" s="456">
        <v>0</v>
      </c>
      <c r="V113" s="456">
        <f t="shared" si="1"/>
        <v>0</v>
      </c>
      <c r="W113" s="326">
        <v>2</v>
      </c>
      <c r="X113" s="207">
        <v>44</v>
      </c>
    </row>
    <row r="114" spans="1:24" ht="12" customHeight="1">
      <c r="A114" s="326">
        <v>2</v>
      </c>
      <c r="B114" s="907">
        <v>45</v>
      </c>
      <c r="C114" s="1107"/>
      <c r="D114" s="1909" t="s">
        <v>679</v>
      </c>
      <c r="E114" s="1949"/>
      <c r="F114" s="1908"/>
      <c r="G114" s="1111" t="s">
        <v>1030</v>
      </c>
      <c r="H114" s="450" t="s">
        <v>882</v>
      </c>
      <c r="I114" s="992"/>
      <c r="J114" s="456">
        <v>0</v>
      </c>
      <c r="K114" s="456">
        <v>0</v>
      </c>
      <c r="L114" s="456">
        <v>0</v>
      </c>
      <c r="M114" s="456">
        <v>0</v>
      </c>
      <c r="N114" s="456">
        <v>0</v>
      </c>
      <c r="O114" s="456"/>
      <c r="P114" s="456">
        <v>0</v>
      </c>
      <c r="Q114" s="992"/>
      <c r="R114" s="456">
        <v>0</v>
      </c>
      <c r="S114" s="456"/>
      <c r="T114" s="456"/>
      <c r="U114" s="456">
        <v>0</v>
      </c>
      <c r="V114" s="456">
        <f t="shared" si="1"/>
        <v>0</v>
      </c>
      <c r="W114" s="326">
        <v>2</v>
      </c>
      <c r="X114" s="207">
        <v>45</v>
      </c>
    </row>
    <row r="115" spans="1:24" ht="12" customHeight="1">
      <c r="A115" s="326">
        <v>2</v>
      </c>
      <c r="B115" s="907">
        <v>46</v>
      </c>
      <c r="C115" s="1937" t="s">
        <v>1323</v>
      </c>
      <c r="D115" s="1911"/>
      <c r="E115" s="1950"/>
      <c r="F115" s="1913" t="s">
        <v>204</v>
      </c>
      <c r="G115" s="1110" t="s">
        <v>896</v>
      </c>
      <c r="H115" s="450" t="s">
        <v>881</v>
      </c>
      <c r="I115" s="992"/>
      <c r="J115" s="456">
        <v>0</v>
      </c>
      <c r="K115" s="456">
        <v>0</v>
      </c>
      <c r="L115" s="456">
        <v>0</v>
      </c>
      <c r="M115" s="456">
        <v>0</v>
      </c>
      <c r="N115" s="456">
        <v>0</v>
      </c>
      <c r="O115" s="456"/>
      <c r="P115" s="456">
        <v>0</v>
      </c>
      <c r="Q115" s="992"/>
      <c r="R115" s="456">
        <v>0</v>
      </c>
      <c r="S115" s="456"/>
      <c r="T115" s="456"/>
      <c r="U115" s="456">
        <v>0</v>
      </c>
      <c r="V115" s="456">
        <f t="shared" si="1"/>
        <v>0</v>
      </c>
      <c r="W115" s="326">
        <v>2</v>
      </c>
      <c r="X115" s="207">
        <v>46</v>
      </c>
    </row>
    <row r="116" spans="1:24" ht="12" customHeight="1">
      <c r="A116" s="326">
        <v>2</v>
      </c>
      <c r="B116" s="907">
        <v>47</v>
      </c>
      <c r="C116" s="1938"/>
      <c r="D116" s="24"/>
      <c r="E116" s="122"/>
      <c r="F116" s="1908"/>
      <c r="G116" s="1111" t="s">
        <v>904</v>
      </c>
      <c r="H116" s="450" t="s">
        <v>882</v>
      </c>
      <c r="I116" s="992"/>
      <c r="J116" s="456">
        <v>0</v>
      </c>
      <c r="K116" s="456">
        <v>0</v>
      </c>
      <c r="L116" s="456">
        <v>0</v>
      </c>
      <c r="M116" s="456">
        <v>0</v>
      </c>
      <c r="N116" s="456">
        <v>0</v>
      </c>
      <c r="O116" s="456"/>
      <c r="P116" s="456">
        <v>0</v>
      </c>
      <c r="Q116" s="992"/>
      <c r="R116" s="456">
        <v>0</v>
      </c>
      <c r="S116" s="456"/>
      <c r="T116" s="456"/>
      <c r="U116" s="456">
        <v>0</v>
      </c>
      <c r="V116" s="456">
        <f t="shared" si="1"/>
        <v>0</v>
      </c>
      <c r="W116" s="326">
        <v>2</v>
      </c>
      <c r="X116" s="207">
        <v>47</v>
      </c>
    </row>
    <row r="117" spans="1:24" ht="12" customHeight="1">
      <c r="A117" s="326">
        <v>2</v>
      </c>
      <c r="B117" s="907">
        <v>48</v>
      </c>
      <c r="C117" s="1938"/>
      <c r="D117" s="1119" t="s">
        <v>103</v>
      </c>
      <c r="E117" s="250"/>
      <c r="F117" s="1855" t="s">
        <v>197</v>
      </c>
      <c r="G117" s="45" t="s">
        <v>896</v>
      </c>
      <c r="H117" s="450" t="s">
        <v>881</v>
      </c>
      <c r="I117" s="992"/>
      <c r="J117" s="456">
        <v>0</v>
      </c>
      <c r="K117" s="456">
        <v>0</v>
      </c>
      <c r="L117" s="456">
        <v>0</v>
      </c>
      <c r="M117" s="456">
        <v>0</v>
      </c>
      <c r="N117" s="456">
        <v>0</v>
      </c>
      <c r="O117" s="456"/>
      <c r="P117" s="456">
        <v>0</v>
      </c>
      <c r="Q117" s="992"/>
      <c r="R117" s="456">
        <v>0</v>
      </c>
      <c r="S117" s="456"/>
      <c r="T117" s="456"/>
      <c r="U117" s="456">
        <v>0</v>
      </c>
      <c r="V117" s="456">
        <f t="shared" si="1"/>
        <v>0</v>
      </c>
      <c r="W117" s="326">
        <v>2</v>
      </c>
      <c r="X117" s="207">
        <v>48</v>
      </c>
    </row>
    <row r="118" spans="1:24" ht="12" customHeight="1">
      <c r="A118" s="326">
        <v>2</v>
      </c>
      <c r="B118" s="907">
        <v>49</v>
      </c>
      <c r="C118" s="1938"/>
      <c r="D118" s="1909" t="s">
        <v>990</v>
      </c>
      <c r="E118" s="1910"/>
      <c r="F118" s="1908"/>
      <c r="G118" s="1113" t="s">
        <v>1030</v>
      </c>
      <c r="H118" s="450" t="s">
        <v>882</v>
      </c>
      <c r="I118" s="992"/>
      <c r="J118" s="456">
        <v>0</v>
      </c>
      <c r="K118" s="456">
        <v>0</v>
      </c>
      <c r="L118" s="456">
        <v>0</v>
      </c>
      <c r="M118" s="456">
        <v>0</v>
      </c>
      <c r="N118" s="456">
        <v>0</v>
      </c>
      <c r="O118" s="456"/>
      <c r="P118" s="456">
        <v>0</v>
      </c>
      <c r="Q118" s="992"/>
      <c r="R118" s="456">
        <v>0</v>
      </c>
      <c r="S118" s="456"/>
      <c r="T118" s="456"/>
      <c r="U118" s="456">
        <v>0</v>
      </c>
      <c r="V118" s="456">
        <f t="shared" si="1"/>
        <v>0</v>
      </c>
      <c r="W118" s="326">
        <v>2</v>
      </c>
      <c r="X118" s="207">
        <v>49</v>
      </c>
    </row>
    <row r="119" spans="1:24" ht="12" customHeight="1">
      <c r="A119" s="326">
        <v>2</v>
      </c>
      <c r="B119" s="907">
        <v>50</v>
      </c>
      <c r="C119" s="1938"/>
      <c r="D119" s="1911"/>
      <c r="E119" s="1912"/>
      <c r="F119" s="1913" t="s">
        <v>204</v>
      </c>
      <c r="G119" s="45" t="s">
        <v>896</v>
      </c>
      <c r="H119" s="450" t="s">
        <v>881</v>
      </c>
      <c r="I119" s="992"/>
      <c r="J119" s="456">
        <v>0</v>
      </c>
      <c r="K119" s="456">
        <v>0</v>
      </c>
      <c r="L119" s="456">
        <v>0</v>
      </c>
      <c r="M119" s="456">
        <v>0</v>
      </c>
      <c r="N119" s="456">
        <v>0</v>
      </c>
      <c r="O119" s="456"/>
      <c r="P119" s="456">
        <v>0</v>
      </c>
      <c r="Q119" s="992"/>
      <c r="R119" s="456">
        <v>0</v>
      </c>
      <c r="S119" s="456"/>
      <c r="T119" s="456"/>
      <c r="U119" s="456">
        <v>0</v>
      </c>
      <c r="V119" s="456">
        <f t="shared" si="1"/>
        <v>0</v>
      </c>
      <c r="W119" s="326">
        <v>2</v>
      </c>
      <c r="X119" s="207">
        <v>50</v>
      </c>
    </row>
    <row r="120" spans="1:24" ht="12" customHeight="1">
      <c r="A120" s="326">
        <v>2</v>
      </c>
      <c r="B120" s="907">
        <v>51</v>
      </c>
      <c r="C120" s="1938"/>
      <c r="D120" s="24"/>
      <c r="E120" s="122"/>
      <c r="F120" s="1908"/>
      <c r="G120" s="1092" t="s">
        <v>904</v>
      </c>
      <c r="H120" s="450" t="s">
        <v>882</v>
      </c>
      <c r="I120" s="992"/>
      <c r="J120" s="456">
        <v>0</v>
      </c>
      <c r="K120" s="456">
        <v>0</v>
      </c>
      <c r="L120" s="456">
        <v>0</v>
      </c>
      <c r="M120" s="456">
        <v>0</v>
      </c>
      <c r="N120" s="456">
        <v>0</v>
      </c>
      <c r="O120" s="456"/>
      <c r="P120" s="456">
        <v>0</v>
      </c>
      <c r="Q120" s="992"/>
      <c r="R120" s="456">
        <v>0</v>
      </c>
      <c r="S120" s="456"/>
      <c r="T120" s="456"/>
      <c r="U120" s="456">
        <v>0</v>
      </c>
      <c r="V120" s="456">
        <f t="shared" si="1"/>
        <v>0</v>
      </c>
      <c r="W120" s="326">
        <v>2</v>
      </c>
      <c r="X120" s="207">
        <v>51</v>
      </c>
    </row>
    <row r="121" spans="1:24" ht="12" customHeight="1">
      <c r="A121" s="326">
        <v>2</v>
      </c>
      <c r="B121" s="907">
        <v>52</v>
      </c>
      <c r="C121" s="1938"/>
      <c r="D121" s="1914" t="s">
        <v>112</v>
      </c>
      <c r="E121" s="1210" t="s">
        <v>913</v>
      </c>
      <c r="F121" s="1210"/>
      <c r="G121" s="1916"/>
      <c r="H121" s="450" t="s">
        <v>881</v>
      </c>
      <c r="I121" s="992"/>
      <c r="J121" s="456">
        <v>0</v>
      </c>
      <c r="K121" s="456">
        <v>0</v>
      </c>
      <c r="L121" s="456">
        <v>0</v>
      </c>
      <c r="M121" s="456">
        <v>0</v>
      </c>
      <c r="N121" s="456">
        <v>0</v>
      </c>
      <c r="O121" s="456"/>
      <c r="P121" s="456">
        <v>0</v>
      </c>
      <c r="Q121" s="992"/>
      <c r="R121" s="456">
        <v>0</v>
      </c>
      <c r="S121" s="456"/>
      <c r="T121" s="456"/>
      <c r="U121" s="456">
        <v>0</v>
      </c>
      <c r="V121" s="456">
        <f t="shared" si="1"/>
        <v>0</v>
      </c>
      <c r="W121" s="326">
        <v>2</v>
      </c>
      <c r="X121" s="207">
        <v>52</v>
      </c>
    </row>
    <row r="122" spans="1:24" ht="12" customHeight="1">
      <c r="A122" s="326">
        <v>2</v>
      </c>
      <c r="B122" s="907">
        <v>53</v>
      </c>
      <c r="C122" s="1938"/>
      <c r="D122" s="1915"/>
      <c r="E122" s="1917"/>
      <c r="F122" s="1917"/>
      <c r="G122" s="1918"/>
      <c r="H122" s="450" t="s">
        <v>882</v>
      </c>
      <c r="I122" s="992"/>
      <c r="J122" s="456">
        <v>0</v>
      </c>
      <c r="K122" s="456">
        <v>0</v>
      </c>
      <c r="L122" s="456">
        <v>0</v>
      </c>
      <c r="M122" s="456">
        <v>0</v>
      </c>
      <c r="N122" s="456">
        <v>0</v>
      </c>
      <c r="O122" s="456"/>
      <c r="P122" s="456">
        <v>0</v>
      </c>
      <c r="Q122" s="992"/>
      <c r="R122" s="456">
        <v>0</v>
      </c>
      <c r="S122" s="456"/>
      <c r="T122" s="456"/>
      <c r="U122" s="456">
        <v>0</v>
      </c>
      <c r="V122" s="456">
        <f t="shared" si="1"/>
        <v>0</v>
      </c>
      <c r="W122" s="326">
        <v>2</v>
      </c>
      <c r="X122" s="207">
        <v>53</v>
      </c>
    </row>
    <row r="123" spans="1:24" ht="12" customHeight="1">
      <c r="A123" s="326">
        <v>2</v>
      </c>
      <c r="B123" s="907">
        <v>54</v>
      </c>
      <c r="C123" s="1938"/>
      <c r="D123" s="1903" t="s">
        <v>1117</v>
      </c>
      <c r="E123" s="1210"/>
      <c r="F123" s="1210"/>
      <c r="G123" s="1881"/>
      <c r="H123" s="450" t="s">
        <v>881</v>
      </c>
      <c r="I123" s="992"/>
      <c r="J123" s="456">
        <v>0</v>
      </c>
      <c r="K123" s="456">
        <v>0</v>
      </c>
      <c r="L123" s="456">
        <v>0</v>
      </c>
      <c r="M123" s="456">
        <v>0</v>
      </c>
      <c r="N123" s="456">
        <v>0</v>
      </c>
      <c r="O123" s="456"/>
      <c r="P123" s="456">
        <v>0</v>
      </c>
      <c r="Q123" s="992"/>
      <c r="R123" s="456">
        <v>0</v>
      </c>
      <c r="S123" s="456"/>
      <c r="T123" s="456"/>
      <c r="U123" s="456">
        <v>0</v>
      </c>
      <c r="V123" s="456">
        <f t="shared" si="1"/>
        <v>0</v>
      </c>
      <c r="W123" s="326">
        <v>2</v>
      </c>
      <c r="X123" s="207">
        <v>54</v>
      </c>
    </row>
    <row r="124" spans="1:24" ht="12" customHeight="1">
      <c r="A124" s="326">
        <v>2</v>
      </c>
      <c r="B124" s="907">
        <v>55</v>
      </c>
      <c r="C124" s="1108"/>
      <c r="D124" s="18"/>
      <c r="E124" s="1132"/>
      <c r="F124" s="1132"/>
      <c r="G124" s="448" t="s">
        <v>915</v>
      </c>
      <c r="H124" s="451" t="s">
        <v>882</v>
      </c>
      <c r="I124" s="992"/>
      <c r="J124" s="456">
        <v>0</v>
      </c>
      <c r="K124" s="456">
        <v>0</v>
      </c>
      <c r="L124" s="456">
        <v>0</v>
      </c>
      <c r="M124" s="456">
        <v>0</v>
      </c>
      <c r="N124" s="456">
        <v>0</v>
      </c>
      <c r="O124" s="456"/>
      <c r="P124" s="456">
        <v>0</v>
      </c>
      <c r="Q124" s="992"/>
      <c r="R124" s="456">
        <v>0</v>
      </c>
      <c r="S124" s="456"/>
      <c r="T124" s="456"/>
      <c r="U124" s="456">
        <v>0</v>
      </c>
      <c r="V124" s="456">
        <f t="shared" si="1"/>
        <v>0</v>
      </c>
      <c r="W124" s="326">
        <v>2</v>
      </c>
      <c r="X124" s="207">
        <v>55</v>
      </c>
    </row>
    <row r="125" spans="1:24" ht="12" customHeight="1">
      <c r="A125" s="326">
        <v>2</v>
      </c>
      <c r="B125" s="907">
        <v>56</v>
      </c>
      <c r="C125" s="107" t="s">
        <v>993</v>
      </c>
      <c r="D125" s="33"/>
      <c r="E125" s="119"/>
      <c r="F125" s="1199" t="s">
        <v>50</v>
      </c>
      <c r="G125" s="1191"/>
      <c r="H125" s="1131" t="s">
        <v>994</v>
      </c>
      <c r="I125" s="992"/>
      <c r="J125" s="456">
        <v>0</v>
      </c>
      <c r="K125" s="456">
        <v>0</v>
      </c>
      <c r="L125" s="456">
        <v>0</v>
      </c>
      <c r="M125" s="456">
        <v>0</v>
      </c>
      <c r="N125" s="456">
        <v>0</v>
      </c>
      <c r="O125" s="456"/>
      <c r="P125" s="456">
        <v>0</v>
      </c>
      <c r="Q125" s="992"/>
      <c r="R125" s="456">
        <v>0</v>
      </c>
      <c r="S125" s="456"/>
      <c r="T125" s="456"/>
      <c r="U125" s="456">
        <v>0</v>
      </c>
      <c r="V125" s="456">
        <f t="shared" si="1"/>
        <v>0</v>
      </c>
      <c r="W125" s="326">
        <v>2</v>
      </c>
      <c r="X125" s="207">
        <v>56</v>
      </c>
    </row>
    <row r="126" spans="1:24" ht="12" customHeight="1">
      <c r="A126" s="326">
        <v>2</v>
      </c>
      <c r="B126" s="907">
        <v>57</v>
      </c>
      <c r="C126" s="1904" t="s">
        <v>90</v>
      </c>
      <c r="D126" s="1905"/>
      <c r="E126" s="1906"/>
      <c r="F126" s="1907" t="s">
        <v>558</v>
      </c>
      <c r="G126" s="1513"/>
      <c r="H126" s="1131" t="s">
        <v>32</v>
      </c>
      <c r="I126" s="992"/>
      <c r="J126" s="456">
        <v>19686</v>
      </c>
      <c r="K126" s="456">
        <v>0</v>
      </c>
      <c r="L126" s="456">
        <v>0</v>
      </c>
      <c r="M126" s="456">
        <v>0</v>
      </c>
      <c r="N126" s="456">
        <v>0</v>
      </c>
      <c r="O126" s="456"/>
      <c r="P126" s="456">
        <v>207715</v>
      </c>
      <c r="Q126" s="992"/>
      <c r="R126" s="456">
        <v>0</v>
      </c>
      <c r="S126" s="456"/>
      <c r="T126" s="456"/>
      <c r="U126" s="456">
        <v>48747</v>
      </c>
      <c r="V126" s="456">
        <f t="shared" si="1"/>
        <v>276148</v>
      </c>
      <c r="W126" s="326">
        <v>2</v>
      </c>
      <c r="X126" s="207">
        <v>57</v>
      </c>
    </row>
    <row r="127" spans="1:24" ht="12" customHeight="1">
      <c r="A127" s="326">
        <v>2</v>
      </c>
      <c r="B127" s="907">
        <v>58</v>
      </c>
      <c r="C127" s="1120"/>
      <c r="D127" s="31"/>
      <c r="E127" s="122"/>
      <c r="F127" s="1199" t="s">
        <v>995</v>
      </c>
      <c r="G127" s="1191"/>
      <c r="H127" s="1131" t="s">
        <v>994</v>
      </c>
      <c r="I127" s="992"/>
      <c r="J127" s="456">
        <v>0</v>
      </c>
      <c r="K127" s="456">
        <v>0</v>
      </c>
      <c r="L127" s="456">
        <v>0</v>
      </c>
      <c r="M127" s="456">
        <v>0</v>
      </c>
      <c r="N127" s="456">
        <v>0</v>
      </c>
      <c r="O127" s="456"/>
      <c r="P127" s="456">
        <v>0</v>
      </c>
      <c r="Q127" s="992"/>
      <c r="R127" s="456">
        <v>0</v>
      </c>
      <c r="S127" s="456"/>
      <c r="T127" s="456"/>
      <c r="U127" s="456">
        <v>0</v>
      </c>
      <c r="V127" s="456">
        <f t="shared" si="1"/>
        <v>0</v>
      </c>
      <c r="W127" s="326">
        <v>2</v>
      </c>
      <c r="X127" s="207">
        <v>58</v>
      </c>
    </row>
    <row r="128" spans="1:24" ht="12" customHeight="1">
      <c r="A128" s="326">
        <v>2</v>
      </c>
      <c r="B128" s="907">
        <v>59</v>
      </c>
      <c r="C128" s="26"/>
      <c r="D128" s="35"/>
      <c r="E128" s="1132"/>
      <c r="F128" s="1907" t="s">
        <v>558</v>
      </c>
      <c r="G128" s="1513"/>
      <c r="H128" s="1131" t="s">
        <v>32</v>
      </c>
      <c r="I128" s="992"/>
      <c r="J128" s="456">
        <v>0</v>
      </c>
      <c r="K128" s="456">
        <v>0</v>
      </c>
      <c r="L128" s="456">
        <v>0</v>
      </c>
      <c r="M128" s="456">
        <v>0</v>
      </c>
      <c r="N128" s="456">
        <v>0</v>
      </c>
      <c r="O128" s="456"/>
      <c r="P128" s="456">
        <v>0</v>
      </c>
      <c r="Q128" s="992"/>
      <c r="R128" s="456">
        <v>0</v>
      </c>
      <c r="S128" s="456"/>
      <c r="T128" s="456"/>
      <c r="U128" s="456">
        <v>0</v>
      </c>
      <c r="V128" s="456">
        <f t="shared" si="1"/>
        <v>0</v>
      </c>
      <c r="W128" s="326">
        <v>2</v>
      </c>
      <c r="X128" s="207">
        <v>59</v>
      </c>
    </row>
  </sheetData>
  <mergeCells count="139">
    <mergeCell ref="C11:C65"/>
    <mergeCell ref="D17:D61"/>
    <mergeCell ref="C71:C88"/>
    <mergeCell ref="C95:D101"/>
    <mergeCell ref="C115:C123"/>
    <mergeCell ref="E89:E90"/>
    <mergeCell ref="F89:G90"/>
    <mergeCell ref="D92:G93"/>
    <mergeCell ref="E94:E97"/>
    <mergeCell ref="F95:G96"/>
    <mergeCell ref="D102:G103"/>
    <mergeCell ref="D104:G105"/>
    <mergeCell ref="D111:G112"/>
    <mergeCell ref="F113:F114"/>
    <mergeCell ref="D114:E115"/>
    <mergeCell ref="F115:F116"/>
    <mergeCell ref="E73:E74"/>
    <mergeCell ref="E75:E76"/>
    <mergeCell ref="F75:G76"/>
    <mergeCell ref="E78:G79"/>
    <mergeCell ref="E80:E81"/>
    <mergeCell ref="E82:E83"/>
    <mergeCell ref="E85:G86"/>
    <mergeCell ref="E87:E88"/>
    <mergeCell ref="E59:E60"/>
    <mergeCell ref="F59:F60"/>
    <mergeCell ref="G59:G60"/>
    <mergeCell ref="F87:G88"/>
    <mergeCell ref="E61:E62"/>
    <mergeCell ref="F61:F62"/>
    <mergeCell ref="G61:G62"/>
    <mergeCell ref="E64:E65"/>
    <mergeCell ref="F64:G65"/>
    <mergeCell ref="F66:F67"/>
    <mergeCell ref="G66:G67"/>
    <mergeCell ref="E69:G70"/>
    <mergeCell ref="E71:E72"/>
    <mergeCell ref="F77:G77"/>
    <mergeCell ref="F80:G80"/>
    <mergeCell ref="F81:G81"/>
    <mergeCell ref="F82:G82"/>
    <mergeCell ref="F83:G83"/>
    <mergeCell ref="F84:G84"/>
    <mergeCell ref="E53:E54"/>
    <mergeCell ref="F53:F54"/>
    <mergeCell ref="G53:G54"/>
    <mergeCell ref="E55:E56"/>
    <mergeCell ref="F55:F56"/>
    <mergeCell ref="G55:G56"/>
    <mergeCell ref="E57:E58"/>
    <mergeCell ref="F57:F58"/>
    <mergeCell ref="G57:G58"/>
    <mergeCell ref="F127:G127"/>
    <mergeCell ref="F128:G128"/>
    <mergeCell ref="V5:V6"/>
    <mergeCell ref="E7:E8"/>
    <mergeCell ref="F7:G8"/>
    <mergeCell ref="E9:E10"/>
    <mergeCell ref="F9:F10"/>
    <mergeCell ref="G9:G10"/>
    <mergeCell ref="E11:E12"/>
    <mergeCell ref="F11:F12"/>
    <mergeCell ref="E14:E15"/>
    <mergeCell ref="F14:G15"/>
    <mergeCell ref="E16:E17"/>
    <mergeCell ref="F16:F17"/>
    <mergeCell ref="G16:G17"/>
    <mergeCell ref="E18:E19"/>
    <mergeCell ref="F18:F19"/>
    <mergeCell ref="G18:G19"/>
    <mergeCell ref="E20:E21"/>
    <mergeCell ref="F20:F21"/>
    <mergeCell ref="G20:G21"/>
    <mergeCell ref="E22:E23"/>
    <mergeCell ref="F22:F23"/>
    <mergeCell ref="E24:E25"/>
    <mergeCell ref="E99:G99"/>
    <mergeCell ref="E101:H101"/>
    <mergeCell ref="D107:G107"/>
    <mergeCell ref="D108:G108"/>
    <mergeCell ref="D109:G109"/>
    <mergeCell ref="D110:G110"/>
    <mergeCell ref="D123:G123"/>
    <mergeCell ref="F125:G125"/>
    <mergeCell ref="C126:E126"/>
    <mergeCell ref="F126:G126"/>
    <mergeCell ref="F117:F118"/>
    <mergeCell ref="D118:E119"/>
    <mergeCell ref="F119:F120"/>
    <mergeCell ref="D121:D122"/>
    <mergeCell ref="E121:G122"/>
    <mergeCell ref="F97:G97"/>
    <mergeCell ref="D1:G1"/>
    <mergeCell ref="J5:K5"/>
    <mergeCell ref="L5:M5"/>
    <mergeCell ref="P5:R5"/>
    <mergeCell ref="S5:T5"/>
    <mergeCell ref="F71:G71"/>
    <mergeCell ref="F72:G72"/>
    <mergeCell ref="F73:G73"/>
    <mergeCell ref="F74:G74"/>
    <mergeCell ref="F24:F25"/>
    <mergeCell ref="G24:G25"/>
    <mergeCell ref="E26:E27"/>
    <mergeCell ref="F26:F27"/>
    <mergeCell ref="G26:G27"/>
    <mergeCell ref="E28:E29"/>
    <mergeCell ref="F28:F29"/>
    <mergeCell ref="G28:G29"/>
    <mergeCell ref="E30:E31"/>
    <mergeCell ref="F30:F31"/>
    <mergeCell ref="G30:G31"/>
    <mergeCell ref="E32:E33"/>
    <mergeCell ref="F37:G38"/>
    <mergeCell ref="E39:E40"/>
    <mergeCell ref="F32:F33"/>
    <mergeCell ref="G32:G33"/>
    <mergeCell ref="E37:E38"/>
    <mergeCell ref="F35:F36"/>
    <mergeCell ref="G35:G36"/>
    <mergeCell ref="F45:F46"/>
    <mergeCell ref="G45:G46"/>
    <mergeCell ref="F91:G91"/>
    <mergeCell ref="F94:G94"/>
    <mergeCell ref="F39:F40"/>
    <mergeCell ref="E41:E42"/>
    <mergeCell ref="F41:F42"/>
    <mergeCell ref="G41:G42"/>
    <mergeCell ref="E43:E44"/>
    <mergeCell ref="F43:F44"/>
    <mergeCell ref="G43:G44"/>
    <mergeCell ref="E47:E48"/>
    <mergeCell ref="F47:F48"/>
    <mergeCell ref="G47:G48"/>
    <mergeCell ref="E49:E50"/>
    <mergeCell ref="F49:F50"/>
    <mergeCell ref="G49:G50"/>
    <mergeCell ref="F51:F52"/>
    <mergeCell ref="G51:G52"/>
  </mergeCells>
  <phoneticPr fontId="2"/>
  <pageMargins left="0.78740157480314965" right="0.78740157480314965" top="0.78740157480314965" bottom="0.39370078740157483" header="0.19685039370078741" footer="0.19685039370078741"/>
  <pageSetup paperSize="9" scale="45" orientation="portrait" r:id="rId1"/>
  <headerFooter alignWithMargins="0"/>
  <colBreaks count="1" manualBreakCount="1">
    <brk id="15" max="12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00"/>
    <outlinePr showOutlineSymbols="0"/>
    <pageSetUpPr autoPageBreaks="0"/>
  </sheetPr>
  <dimension ref="A1:CH1148"/>
  <sheetViews>
    <sheetView showZeros="0" showOutlineSymbols="0" zoomScale="80" zoomScaleNormal="80" workbookViewId="0">
      <pane xSplit="8" ySplit="6" topLeftCell="I934" activePane="bottomRight" state="frozen"/>
      <selection activeCell="A1021" sqref="A1021:XFD1021"/>
      <selection pane="topRight" activeCell="A1021" sqref="A1021:XFD1021"/>
      <selection pane="bottomLeft" activeCell="A1021" sqref="A1021:XFD1021"/>
      <selection pane="bottomRight" activeCell="A1021" sqref="A1021:XFD1021"/>
    </sheetView>
  </sheetViews>
  <sheetFormatPr defaultColWidth="12.7109375" defaultRowHeight="15" customHeight="1"/>
  <cols>
    <col min="1" max="1" width="6.140625" style="4" customWidth="1"/>
    <col min="2" max="3" width="5.7109375" style="1" customWidth="1"/>
    <col min="4" max="4" width="4.7109375" style="1" customWidth="1"/>
    <col min="5" max="5" width="10.7109375" style="1" customWidth="1"/>
    <col min="6" max="6" width="6.7109375" style="1" customWidth="1"/>
    <col min="7" max="7" width="27.7109375" style="1" customWidth="1"/>
    <col min="8" max="8" width="21.85546875" style="1" customWidth="1"/>
    <col min="9" max="21" width="18.7109375" style="1" customWidth="1"/>
    <col min="22" max="22" width="18.7109375" style="1" hidden="1" customWidth="1"/>
    <col min="23" max="16384" width="12.7109375" style="1"/>
  </cols>
  <sheetData>
    <row r="1" spans="1:27" s="3" customFormat="1" ht="20.100000000000001" customHeight="1">
      <c r="A1" s="459"/>
      <c r="C1" s="474" t="s">
        <v>770</v>
      </c>
      <c r="D1" s="474"/>
      <c r="E1" s="1962" t="s">
        <v>876</v>
      </c>
      <c r="F1" s="1963"/>
      <c r="G1" s="1964"/>
    </row>
    <row r="2" spans="1:27" ht="9.9499999999999993" customHeight="1">
      <c r="C2" s="475"/>
      <c r="D2" s="482"/>
      <c r="E2" s="522"/>
      <c r="F2" s="522"/>
      <c r="G2" s="613"/>
      <c r="I2" s="75"/>
      <c r="J2" s="85"/>
      <c r="K2" s="85"/>
      <c r="L2" s="85"/>
      <c r="M2" s="85"/>
      <c r="N2" s="85"/>
      <c r="O2" s="85"/>
      <c r="P2" s="85"/>
      <c r="Q2" s="85"/>
      <c r="S2" s="85"/>
      <c r="T2" s="202"/>
    </row>
    <row r="3" spans="1:27" ht="20.100000000000001" customHeight="1">
      <c r="C3" s="475"/>
      <c r="D3" s="85" t="s">
        <v>998</v>
      </c>
      <c r="E3" s="522"/>
      <c r="F3" s="522"/>
      <c r="G3" s="613"/>
      <c r="H3" s="75"/>
      <c r="I3" s="75"/>
      <c r="J3" s="85"/>
      <c r="K3" s="85"/>
      <c r="L3" s="85"/>
      <c r="M3" s="85"/>
      <c r="N3" s="85"/>
      <c r="O3" s="85"/>
      <c r="P3" s="85"/>
      <c r="Q3" s="85"/>
      <c r="S3" s="85"/>
      <c r="T3" s="202"/>
    </row>
    <row r="4" spans="1:27" ht="9.9499999999999993" customHeight="1">
      <c r="C4" s="7"/>
      <c r="D4" s="7"/>
      <c r="E4" s="523"/>
      <c r="F4" s="523"/>
      <c r="G4" s="523"/>
      <c r="H4" s="76"/>
      <c r="I4" s="76"/>
      <c r="J4" s="76"/>
      <c r="K4" s="76"/>
      <c r="L4" s="76"/>
      <c r="M4" s="76"/>
      <c r="N4" s="76"/>
      <c r="O4" s="76"/>
      <c r="P4" s="76"/>
      <c r="Q4" s="76"/>
      <c r="S4" s="76"/>
      <c r="T4" s="76"/>
    </row>
    <row r="5" spans="1:27" ht="30" customHeight="1">
      <c r="C5" s="7"/>
      <c r="D5" s="1965"/>
      <c r="E5" s="1966"/>
      <c r="F5" s="1966"/>
      <c r="G5" s="1966"/>
      <c r="H5" s="628" t="s">
        <v>1021</v>
      </c>
      <c r="I5" s="77" t="s">
        <v>365</v>
      </c>
      <c r="J5" s="1184" t="s">
        <v>1054</v>
      </c>
      <c r="K5" s="1186"/>
      <c r="L5" s="1184" t="s">
        <v>65</v>
      </c>
      <c r="M5" s="1186"/>
      <c r="N5" s="77" t="s">
        <v>921</v>
      </c>
      <c r="O5" s="77" t="s">
        <v>824</v>
      </c>
      <c r="P5" s="1184" t="s">
        <v>1057</v>
      </c>
      <c r="Q5" s="1185"/>
      <c r="R5" s="1186"/>
      <c r="S5" s="1184" t="s">
        <v>687</v>
      </c>
      <c r="T5" s="1186"/>
      <c r="U5" s="77" t="s">
        <v>1059</v>
      </c>
      <c r="V5" s="711" t="s">
        <v>751</v>
      </c>
    </row>
    <row r="6" spans="1:27" ht="30" customHeight="1">
      <c r="A6" s="4" t="s">
        <v>167</v>
      </c>
      <c r="B6" s="4" t="s">
        <v>669</v>
      </c>
      <c r="C6" s="8" t="s">
        <v>736</v>
      </c>
      <c r="D6" s="83" t="s">
        <v>1141</v>
      </c>
      <c r="E6" s="290"/>
      <c r="F6" s="290"/>
      <c r="G6" s="290"/>
      <c r="H6" s="629" t="s">
        <v>1051</v>
      </c>
      <c r="I6" s="78" t="s">
        <v>1459</v>
      </c>
      <c r="J6" s="192" t="s">
        <v>1052</v>
      </c>
      <c r="K6" s="192" t="s">
        <v>1053</v>
      </c>
      <c r="L6" s="192" t="s">
        <v>572</v>
      </c>
      <c r="M6" s="192" t="s">
        <v>1143</v>
      </c>
      <c r="N6" s="240" t="s">
        <v>578</v>
      </c>
      <c r="O6" s="192" t="s">
        <v>163</v>
      </c>
      <c r="P6" s="192" t="s">
        <v>914</v>
      </c>
      <c r="Q6" s="78" t="s">
        <v>1460</v>
      </c>
      <c r="R6" s="192" t="s">
        <v>28</v>
      </c>
      <c r="S6" s="192" t="s">
        <v>858</v>
      </c>
      <c r="T6" s="192" t="s">
        <v>102</v>
      </c>
      <c r="U6" s="192" t="s">
        <v>804</v>
      </c>
      <c r="V6" s="192" t="s">
        <v>28</v>
      </c>
    </row>
    <row r="7" spans="1:27" ht="15" customHeight="1">
      <c r="A7" s="460">
        <v>9</v>
      </c>
      <c r="B7" s="1">
        <v>1</v>
      </c>
      <c r="C7" s="207">
        <v>1</v>
      </c>
      <c r="D7" s="483" t="s">
        <v>84</v>
      </c>
      <c r="E7" s="1516" t="s">
        <v>747</v>
      </c>
      <c r="F7" s="1953"/>
      <c r="G7" s="1953"/>
      <c r="H7" s="1954"/>
      <c r="I7" s="657"/>
      <c r="J7" s="657">
        <v>1221215</v>
      </c>
      <c r="K7" s="688">
        <v>3340620</v>
      </c>
      <c r="L7" s="657">
        <v>3410213</v>
      </c>
      <c r="M7" s="689">
        <v>1401212</v>
      </c>
      <c r="N7" s="688">
        <v>3240401</v>
      </c>
      <c r="O7" s="688">
        <v>3420401</v>
      </c>
      <c r="P7" s="657">
        <v>4220401</v>
      </c>
      <c r="Q7" s="688"/>
      <c r="R7" s="657"/>
      <c r="S7" s="657">
        <v>3330516</v>
      </c>
      <c r="T7" s="678">
        <v>3281121</v>
      </c>
      <c r="U7" s="657">
        <v>3301201</v>
      </c>
      <c r="V7" s="657">
        <v>0</v>
      </c>
      <c r="W7" s="715"/>
      <c r="X7" s="678"/>
      <c r="Y7" s="715">
        <f t="shared" ref="Y7:Y64" si="0">SUM(I7:U7)</f>
        <v>30167301</v>
      </c>
      <c r="Z7" s="715"/>
      <c r="AA7" s="715"/>
    </row>
    <row r="8" spans="1:27" ht="15" customHeight="1">
      <c r="A8" s="4">
        <v>9</v>
      </c>
      <c r="B8" s="1">
        <v>1</v>
      </c>
      <c r="C8" s="207">
        <v>2</v>
      </c>
      <c r="D8" s="484" t="s">
        <v>68</v>
      </c>
      <c r="E8" s="1516" t="s">
        <v>598</v>
      </c>
      <c r="F8" s="1953"/>
      <c r="G8" s="1953"/>
      <c r="H8" s="1954"/>
      <c r="I8" s="657"/>
      <c r="J8" s="657">
        <v>3360201</v>
      </c>
      <c r="K8" s="688">
        <v>3400801</v>
      </c>
      <c r="L8" s="657">
        <v>3410213</v>
      </c>
      <c r="M8" s="688">
        <v>3320401</v>
      </c>
      <c r="N8" s="688">
        <v>3420401</v>
      </c>
      <c r="O8" s="688">
        <v>3420401</v>
      </c>
      <c r="P8" s="658">
        <v>4180623</v>
      </c>
      <c r="Q8" s="689"/>
      <c r="R8" s="657"/>
      <c r="S8" s="704">
        <v>3420401</v>
      </c>
      <c r="T8" s="657">
        <v>3281121</v>
      </c>
      <c r="U8" s="657">
        <v>3420401</v>
      </c>
      <c r="V8" s="657">
        <v>0</v>
      </c>
      <c r="W8" s="715"/>
      <c r="X8" s="678"/>
      <c r="Y8" s="715">
        <f t="shared" si="0"/>
        <v>34634964</v>
      </c>
      <c r="Z8" s="715"/>
      <c r="AA8" s="715"/>
    </row>
    <row r="9" spans="1:27" ht="15" customHeight="1">
      <c r="A9" s="4">
        <v>9</v>
      </c>
      <c r="B9" s="1">
        <v>1</v>
      </c>
      <c r="C9" s="207">
        <v>3</v>
      </c>
      <c r="D9" s="1967" t="s">
        <v>532</v>
      </c>
      <c r="E9" s="1968"/>
      <c r="F9" s="1968"/>
      <c r="G9" s="1968"/>
      <c r="H9" s="1969"/>
      <c r="I9" s="658"/>
      <c r="J9" s="658">
        <v>4581416</v>
      </c>
      <c r="K9" s="689">
        <v>6741421</v>
      </c>
      <c r="L9" s="658">
        <v>6820426</v>
      </c>
      <c r="M9" s="688">
        <v>4721613</v>
      </c>
      <c r="N9" s="689">
        <v>6660802</v>
      </c>
      <c r="O9" s="689">
        <v>6840802</v>
      </c>
      <c r="P9" s="658">
        <v>8401024</v>
      </c>
      <c r="Q9" s="689"/>
      <c r="R9" s="657"/>
      <c r="S9" s="657">
        <v>6750917</v>
      </c>
      <c r="T9" s="657">
        <v>6562242</v>
      </c>
      <c r="U9" s="657">
        <v>6721602</v>
      </c>
      <c r="V9" s="657">
        <v>0</v>
      </c>
      <c r="W9" s="715"/>
      <c r="X9" s="678"/>
      <c r="Y9" s="715">
        <f t="shared" si="0"/>
        <v>64802265</v>
      </c>
      <c r="Z9" s="715"/>
      <c r="AA9" s="715"/>
    </row>
    <row r="10" spans="1:27" ht="15" customHeight="1">
      <c r="A10" s="4">
        <v>9</v>
      </c>
      <c r="B10" s="1">
        <v>1</v>
      </c>
      <c r="C10" s="206">
        <v>4</v>
      </c>
      <c r="D10" s="485" t="s">
        <v>86</v>
      </c>
      <c r="E10" s="1516" t="s">
        <v>1041</v>
      </c>
      <c r="F10" s="1953"/>
      <c r="G10" s="1953"/>
      <c r="H10" s="1954"/>
      <c r="I10" s="658"/>
      <c r="J10" s="658">
        <v>1</v>
      </c>
      <c r="K10" s="689">
        <v>1</v>
      </c>
      <c r="L10" s="658">
        <v>1</v>
      </c>
      <c r="M10" s="688">
        <v>1</v>
      </c>
      <c r="N10" s="689">
        <v>2</v>
      </c>
      <c r="O10" s="689">
        <v>2</v>
      </c>
      <c r="P10" s="658">
        <v>2</v>
      </c>
      <c r="Q10" s="689"/>
      <c r="R10" s="657"/>
      <c r="S10" s="657">
        <v>1</v>
      </c>
      <c r="T10" s="657">
        <v>1</v>
      </c>
      <c r="U10" s="657">
        <v>2</v>
      </c>
      <c r="V10" s="657">
        <v>0</v>
      </c>
      <c r="W10" s="715"/>
      <c r="X10" s="678"/>
      <c r="Y10" s="715">
        <f t="shared" si="0"/>
        <v>14</v>
      </c>
      <c r="Z10" s="715"/>
      <c r="AA10" s="715"/>
    </row>
    <row r="11" spans="1:27" ht="15" customHeight="1">
      <c r="A11" s="4">
        <v>9</v>
      </c>
      <c r="B11" s="1">
        <v>1</v>
      </c>
      <c r="C11" s="206">
        <v>5</v>
      </c>
      <c r="D11" s="365" t="s">
        <v>95</v>
      </c>
      <c r="E11" s="1516" t="s">
        <v>78</v>
      </c>
      <c r="F11" s="1312"/>
      <c r="G11" s="1312"/>
      <c r="H11" s="1313"/>
      <c r="I11" s="657"/>
      <c r="J11" s="657">
        <v>1</v>
      </c>
      <c r="K11" s="688">
        <v>1</v>
      </c>
      <c r="L11" s="657">
        <v>1</v>
      </c>
      <c r="M11" s="688">
        <v>1</v>
      </c>
      <c r="N11" s="688">
        <v>2</v>
      </c>
      <c r="O11" s="688">
        <v>2</v>
      </c>
      <c r="P11" s="657">
        <v>2</v>
      </c>
      <c r="Q11" s="688"/>
      <c r="R11" s="657"/>
      <c r="S11" s="657">
        <v>1</v>
      </c>
      <c r="T11" s="657">
        <v>1</v>
      </c>
      <c r="U11" s="657">
        <v>2</v>
      </c>
      <c r="V11" s="657">
        <v>0</v>
      </c>
      <c r="W11" s="715"/>
      <c r="X11" s="678"/>
      <c r="Y11" s="715">
        <f t="shared" si="0"/>
        <v>14</v>
      </c>
      <c r="Z11" s="715"/>
      <c r="AA11" s="715"/>
    </row>
    <row r="12" spans="1:27" ht="15" customHeight="1">
      <c r="A12" s="4">
        <v>9</v>
      </c>
      <c r="B12" s="1">
        <v>1</v>
      </c>
      <c r="C12" s="206">
        <v>6</v>
      </c>
      <c r="D12" s="486" t="s">
        <v>85</v>
      </c>
      <c r="E12" s="1955" t="s">
        <v>867</v>
      </c>
      <c r="F12" s="1956"/>
      <c r="G12" s="1956"/>
      <c r="H12" s="1957"/>
      <c r="I12" s="657"/>
      <c r="J12" s="657">
        <v>1</v>
      </c>
      <c r="K12" s="688">
        <v>1</v>
      </c>
      <c r="L12" s="657">
        <v>1</v>
      </c>
      <c r="M12" s="688">
        <v>1</v>
      </c>
      <c r="N12" s="688">
        <v>1</v>
      </c>
      <c r="O12" s="688">
        <v>3</v>
      </c>
      <c r="P12" s="657">
        <v>1</v>
      </c>
      <c r="Q12" s="688"/>
      <c r="R12" s="657"/>
      <c r="S12" s="657">
        <v>1</v>
      </c>
      <c r="T12" s="657">
        <v>1</v>
      </c>
      <c r="U12" s="657">
        <v>1</v>
      </c>
      <c r="V12" s="657">
        <v>0</v>
      </c>
      <c r="W12" s="715"/>
      <c r="X12" s="678"/>
      <c r="Y12" s="715">
        <f t="shared" si="0"/>
        <v>12</v>
      </c>
      <c r="Z12" s="715"/>
      <c r="AA12" s="715"/>
    </row>
    <row r="13" spans="1:27" ht="15" customHeight="1">
      <c r="A13" s="4">
        <v>9</v>
      </c>
      <c r="B13" s="1">
        <v>1</v>
      </c>
      <c r="C13" s="207">
        <v>7</v>
      </c>
      <c r="D13" s="424"/>
      <c r="E13" s="365" t="s">
        <v>103</v>
      </c>
      <c r="F13" s="576" t="s">
        <v>197</v>
      </c>
      <c r="G13" s="1958" t="s">
        <v>959</v>
      </c>
      <c r="H13" s="1417"/>
      <c r="I13" s="657"/>
      <c r="J13" s="657">
        <v>225</v>
      </c>
      <c r="K13" s="688">
        <v>100</v>
      </c>
      <c r="L13" s="657">
        <v>375</v>
      </c>
      <c r="M13" s="688">
        <v>62</v>
      </c>
      <c r="N13" s="688">
        <v>145</v>
      </c>
      <c r="O13" s="688">
        <v>0</v>
      </c>
      <c r="P13" s="657">
        <v>224</v>
      </c>
      <c r="Q13" s="688"/>
      <c r="R13" s="657"/>
      <c r="S13" s="657">
        <v>60</v>
      </c>
      <c r="T13" s="657">
        <v>170</v>
      </c>
      <c r="U13" s="657">
        <v>58</v>
      </c>
      <c r="V13" s="657">
        <v>0</v>
      </c>
      <c r="W13" s="715"/>
      <c r="X13" s="678"/>
      <c r="Y13" s="715">
        <f t="shared" si="0"/>
        <v>1419</v>
      </c>
      <c r="Z13" s="715"/>
      <c r="AA13" s="715"/>
    </row>
    <row r="14" spans="1:27" ht="15" customHeight="1">
      <c r="A14" s="4">
        <v>9</v>
      </c>
      <c r="B14" s="1">
        <v>1</v>
      </c>
      <c r="C14" s="207">
        <v>8</v>
      </c>
      <c r="D14" s="424"/>
      <c r="E14" s="93"/>
      <c r="F14" s="577" t="s">
        <v>204</v>
      </c>
      <c r="G14" s="1958" t="s">
        <v>420</v>
      </c>
      <c r="H14" s="1417"/>
      <c r="I14" s="657"/>
      <c r="J14" s="657">
        <v>0</v>
      </c>
      <c r="K14" s="688">
        <v>50</v>
      </c>
      <c r="L14" s="657">
        <v>0</v>
      </c>
      <c r="M14" s="688">
        <v>42</v>
      </c>
      <c r="N14" s="688">
        <v>0</v>
      </c>
      <c r="O14" s="688">
        <v>0</v>
      </c>
      <c r="P14" s="657">
        <v>48</v>
      </c>
      <c r="Q14" s="688"/>
      <c r="R14" s="657"/>
      <c r="S14" s="657">
        <v>0</v>
      </c>
      <c r="T14" s="657">
        <v>0</v>
      </c>
      <c r="U14" s="657">
        <v>55</v>
      </c>
      <c r="V14" s="657">
        <v>0</v>
      </c>
      <c r="W14" s="715"/>
      <c r="X14" s="678"/>
      <c r="Y14" s="715">
        <f t="shared" si="0"/>
        <v>195</v>
      </c>
      <c r="Z14" s="715"/>
      <c r="AA14" s="715"/>
    </row>
    <row r="15" spans="1:27" ht="15" customHeight="1">
      <c r="A15" s="4">
        <v>9</v>
      </c>
      <c r="B15" s="1">
        <v>1</v>
      </c>
      <c r="C15" s="207">
        <v>9</v>
      </c>
      <c r="D15" s="424"/>
      <c r="E15" s="216" t="s">
        <v>245</v>
      </c>
      <c r="F15" s="577" t="s">
        <v>51</v>
      </c>
      <c r="G15" s="1959" t="s">
        <v>833</v>
      </c>
      <c r="H15" s="1420"/>
      <c r="I15" s="657"/>
      <c r="J15" s="657">
        <v>0</v>
      </c>
      <c r="K15" s="688">
        <v>0</v>
      </c>
      <c r="L15" s="657">
        <v>6</v>
      </c>
      <c r="M15" s="688">
        <v>0</v>
      </c>
      <c r="N15" s="688">
        <v>0</v>
      </c>
      <c r="O15" s="688">
        <v>0</v>
      </c>
      <c r="P15" s="657">
        <v>4</v>
      </c>
      <c r="Q15" s="688"/>
      <c r="R15" s="657"/>
      <c r="S15" s="657">
        <v>0</v>
      </c>
      <c r="T15" s="657">
        <v>0</v>
      </c>
      <c r="U15" s="657">
        <v>0</v>
      </c>
      <c r="V15" s="657">
        <v>0</v>
      </c>
      <c r="W15" s="715"/>
      <c r="X15" s="678"/>
      <c r="Y15" s="715">
        <f t="shared" si="0"/>
        <v>10</v>
      </c>
      <c r="Z15" s="715"/>
      <c r="AA15" s="715"/>
    </row>
    <row r="16" spans="1:27" ht="15" customHeight="1">
      <c r="A16" s="4">
        <v>9</v>
      </c>
      <c r="B16" s="1">
        <v>1</v>
      </c>
      <c r="C16" s="207">
        <v>10</v>
      </c>
      <c r="D16" s="424"/>
      <c r="E16" s="93"/>
      <c r="F16" s="577" t="s">
        <v>222</v>
      </c>
      <c r="G16" s="1959" t="s">
        <v>405</v>
      </c>
      <c r="H16" s="1420"/>
      <c r="I16" s="657"/>
      <c r="J16" s="657">
        <v>0</v>
      </c>
      <c r="K16" s="688">
        <v>0</v>
      </c>
      <c r="L16" s="657">
        <v>60</v>
      </c>
      <c r="M16" s="688">
        <v>0</v>
      </c>
      <c r="N16" s="688">
        <v>0</v>
      </c>
      <c r="O16" s="688">
        <v>120</v>
      </c>
      <c r="P16" s="657">
        <v>40</v>
      </c>
      <c r="Q16" s="688"/>
      <c r="R16" s="657"/>
      <c r="S16" s="657">
        <v>0</v>
      </c>
      <c r="T16" s="657">
        <v>36</v>
      </c>
      <c r="U16" s="657">
        <v>0</v>
      </c>
      <c r="V16" s="657">
        <v>0</v>
      </c>
      <c r="W16" s="715"/>
      <c r="X16" s="678"/>
      <c r="Y16" s="715">
        <f t="shared" si="0"/>
        <v>256</v>
      </c>
      <c r="Z16" s="715"/>
      <c r="AA16" s="715"/>
    </row>
    <row r="17" spans="1:27" ht="15" customHeight="1">
      <c r="A17" s="4">
        <v>9</v>
      </c>
      <c r="B17" s="1">
        <v>1</v>
      </c>
      <c r="C17" s="207">
        <v>11</v>
      </c>
      <c r="D17" s="424"/>
      <c r="E17" s="93"/>
      <c r="F17" s="578" t="s">
        <v>105</v>
      </c>
      <c r="G17" s="1959" t="s">
        <v>962</v>
      </c>
      <c r="H17" s="1420"/>
      <c r="I17" s="657"/>
      <c r="J17" s="657">
        <v>4</v>
      </c>
      <c r="K17" s="688">
        <v>0</v>
      </c>
      <c r="L17" s="657">
        <v>2</v>
      </c>
      <c r="M17" s="688">
        <v>0</v>
      </c>
      <c r="N17" s="688">
        <v>0</v>
      </c>
      <c r="O17" s="688">
        <v>0</v>
      </c>
      <c r="P17" s="657">
        <v>4</v>
      </c>
      <c r="Q17" s="688"/>
      <c r="R17" s="657"/>
      <c r="S17" s="657">
        <v>0</v>
      </c>
      <c r="T17" s="657">
        <v>0</v>
      </c>
      <c r="U17" s="657">
        <v>0</v>
      </c>
      <c r="V17" s="657">
        <v>0</v>
      </c>
      <c r="W17" s="715"/>
      <c r="X17" s="678"/>
      <c r="Y17" s="715">
        <f t="shared" si="0"/>
        <v>10</v>
      </c>
      <c r="Z17" s="715"/>
      <c r="AA17" s="715"/>
    </row>
    <row r="18" spans="1:27" ht="15" customHeight="1">
      <c r="A18" s="4">
        <v>9</v>
      </c>
      <c r="B18" s="1">
        <v>1</v>
      </c>
      <c r="C18" s="207">
        <v>12</v>
      </c>
      <c r="D18" s="424"/>
      <c r="E18" s="93"/>
      <c r="F18" s="578" t="s">
        <v>224</v>
      </c>
      <c r="G18" s="1960" t="s">
        <v>121</v>
      </c>
      <c r="H18" s="1961"/>
      <c r="I18" s="657"/>
      <c r="J18" s="657">
        <v>229</v>
      </c>
      <c r="K18" s="688">
        <v>150</v>
      </c>
      <c r="L18" s="657">
        <v>443</v>
      </c>
      <c r="M18" s="688">
        <v>104</v>
      </c>
      <c r="N18" s="688">
        <v>145</v>
      </c>
      <c r="O18" s="688">
        <v>120</v>
      </c>
      <c r="P18" s="657">
        <v>320</v>
      </c>
      <c r="Q18" s="688"/>
      <c r="R18" s="657"/>
      <c r="S18" s="657">
        <v>60</v>
      </c>
      <c r="T18" s="657">
        <v>206</v>
      </c>
      <c r="U18" s="657">
        <v>113</v>
      </c>
      <c r="V18" s="657">
        <v>0</v>
      </c>
      <c r="W18" s="715"/>
      <c r="X18" s="678"/>
      <c r="Y18" s="715">
        <f t="shared" si="0"/>
        <v>1890</v>
      </c>
      <c r="Z18" s="715"/>
      <c r="AA18" s="715"/>
    </row>
    <row r="19" spans="1:27" ht="15" customHeight="1">
      <c r="A19" s="4">
        <v>9</v>
      </c>
      <c r="B19" s="1">
        <v>1</v>
      </c>
      <c r="C19" s="207">
        <v>13</v>
      </c>
      <c r="D19" s="424" t="s">
        <v>942</v>
      </c>
      <c r="E19" s="1955" t="s">
        <v>575</v>
      </c>
      <c r="F19" s="1956"/>
      <c r="G19" s="1956"/>
      <c r="H19" s="1957"/>
      <c r="I19" s="657"/>
      <c r="J19" s="657">
        <v>5</v>
      </c>
      <c r="K19" s="688">
        <v>5</v>
      </c>
      <c r="L19" s="657">
        <v>40</v>
      </c>
      <c r="M19" s="688">
        <v>2000</v>
      </c>
      <c r="N19" s="688">
        <v>2040</v>
      </c>
      <c r="O19" s="688">
        <v>5</v>
      </c>
      <c r="P19" s="657">
        <v>300</v>
      </c>
      <c r="Q19" s="688"/>
      <c r="R19" s="657"/>
      <c r="S19" s="657">
        <v>10000</v>
      </c>
      <c r="T19" s="657">
        <v>300</v>
      </c>
      <c r="U19" s="657">
        <v>2000</v>
      </c>
      <c r="V19" s="657">
        <v>0</v>
      </c>
      <c r="W19" s="715"/>
      <c r="X19" s="678"/>
      <c r="Y19" s="715">
        <f t="shared" si="0"/>
        <v>16695</v>
      </c>
      <c r="Z19" s="715"/>
      <c r="AA19" s="715"/>
    </row>
    <row r="20" spans="1:27" ht="15" customHeight="1">
      <c r="A20" s="4">
        <v>9</v>
      </c>
      <c r="B20" s="1">
        <v>1</v>
      </c>
      <c r="C20" s="206">
        <v>14</v>
      </c>
      <c r="D20" s="424"/>
      <c r="E20" s="415" t="s">
        <v>115</v>
      </c>
      <c r="F20" s="579" t="s">
        <v>197</v>
      </c>
      <c r="G20" s="1519" t="s">
        <v>964</v>
      </c>
      <c r="H20" s="1805"/>
      <c r="I20" s="657"/>
      <c r="J20" s="657">
        <v>16112</v>
      </c>
      <c r="K20" s="688">
        <v>9564</v>
      </c>
      <c r="L20" s="657">
        <v>43439</v>
      </c>
      <c r="M20" s="688">
        <v>9305</v>
      </c>
      <c r="N20" s="688">
        <v>10936</v>
      </c>
      <c r="O20" s="688">
        <v>5857</v>
      </c>
      <c r="P20" s="657">
        <v>27304</v>
      </c>
      <c r="Q20" s="688"/>
      <c r="R20" s="657"/>
      <c r="S20" s="657">
        <v>6006</v>
      </c>
      <c r="T20" s="657">
        <v>16034</v>
      </c>
      <c r="U20" s="657">
        <v>10299</v>
      </c>
      <c r="V20" s="657">
        <v>0</v>
      </c>
      <c r="W20" s="715"/>
      <c r="X20" s="678"/>
      <c r="Y20" s="715">
        <f t="shared" si="0"/>
        <v>154856</v>
      </c>
      <c r="Z20" s="715"/>
      <c r="AA20" s="715"/>
    </row>
    <row r="21" spans="1:27" ht="15" customHeight="1">
      <c r="A21" s="4">
        <v>9</v>
      </c>
      <c r="B21" s="1">
        <v>1</v>
      </c>
      <c r="C21" s="207">
        <v>15</v>
      </c>
      <c r="D21" s="424"/>
      <c r="E21" s="524" t="s">
        <v>1145</v>
      </c>
      <c r="F21" s="580" t="s">
        <v>873</v>
      </c>
      <c r="G21" s="1974" t="s">
        <v>1461</v>
      </c>
      <c r="H21" s="1420"/>
      <c r="I21" s="657"/>
      <c r="J21" s="657">
        <v>0</v>
      </c>
      <c r="K21" s="688">
        <v>0</v>
      </c>
      <c r="L21" s="657">
        <v>0</v>
      </c>
      <c r="M21" s="688">
        <v>0</v>
      </c>
      <c r="N21" s="688">
        <v>0</v>
      </c>
      <c r="O21" s="688">
        <v>0</v>
      </c>
      <c r="P21" s="657">
        <v>0</v>
      </c>
      <c r="Q21" s="688"/>
      <c r="R21" s="657"/>
      <c r="S21" s="657">
        <v>0</v>
      </c>
      <c r="T21" s="657">
        <v>0</v>
      </c>
      <c r="U21" s="657">
        <v>0</v>
      </c>
      <c r="V21" s="657">
        <v>0</v>
      </c>
      <c r="W21" s="715"/>
      <c r="X21" s="678"/>
      <c r="Y21" s="715">
        <f t="shared" si="0"/>
        <v>0</v>
      </c>
      <c r="Z21" s="715"/>
      <c r="AA21" s="715"/>
    </row>
    <row r="22" spans="1:27" ht="15" customHeight="1">
      <c r="A22" s="4">
        <v>9</v>
      </c>
      <c r="B22" s="1">
        <v>1</v>
      </c>
      <c r="C22" s="207">
        <v>16</v>
      </c>
      <c r="D22" s="424"/>
      <c r="E22" s="524" t="s">
        <v>1081</v>
      </c>
      <c r="F22" s="580" t="s">
        <v>51</v>
      </c>
      <c r="G22" s="1974" t="s">
        <v>1034</v>
      </c>
      <c r="H22" s="1420"/>
      <c r="I22" s="657"/>
      <c r="J22" s="657">
        <v>0</v>
      </c>
      <c r="K22" s="688">
        <v>0</v>
      </c>
      <c r="L22" s="657">
        <v>0</v>
      </c>
      <c r="M22" s="688">
        <v>0</v>
      </c>
      <c r="N22" s="688">
        <v>0</v>
      </c>
      <c r="O22" s="688">
        <v>0</v>
      </c>
      <c r="P22" s="657">
        <v>0</v>
      </c>
      <c r="Q22" s="688"/>
      <c r="R22" s="657"/>
      <c r="S22" s="657">
        <v>0</v>
      </c>
      <c r="T22" s="657">
        <v>0</v>
      </c>
      <c r="U22" s="657">
        <v>0</v>
      </c>
      <c r="V22" s="657">
        <v>0</v>
      </c>
      <c r="W22" s="715"/>
      <c r="X22" s="678"/>
      <c r="Y22" s="715">
        <f t="shared" si="0"/>
        <v>0</v>
      </c>
      <c r="Z22" s="715"/>
      <c r="AA22" s="715"/>
    </row>
    <row r="23" spans="1:27" ht="15" customHeight="1">
      <c r="A23" s="4">
        <v>9</v>
      </c>
      <c r="B23" s="1">
        <v>1</v>
      </c>
      <c r="C23" s="207">
        <v>17</v>
      </c>
      <c r="D23" s="424"/>
      <c r="E23" s="366"/>
      <c r="F23" s="581"/>
      <c r="G23" s="1960" t="s">
        <v>27</v>
      </c>
      <c r="H23" s="1978"/>
      <c r="I23" s="657"/>
      <c r="J23" s="657">
        <v>16112</v>
      </c>
      <c r="K23" s="688">
        <v>9564</v>
      </c>
      <c r="L23" s="657">
        <v>43439</v>
      </c>
      <c r="M23" s="688">
        <v>9305</v>
      </c>
      <c r="N23" s="688">
        <v>10936</v>
      </c>
      <c r="O23" s="688">
        <v>5857</v>
      </c>
      <c r="P23" s="657">
        <v>27304</v>
      </c>
      <c r="Q23" s="688"/>
      <c r="R23" s="657"/>
      <c r="S23" s="657">
        <v>6006</v>
      </c>
      <c r="T23" s="657">
        <v>16034</v>
      </c>
      <c r="U23" s="657">
        <v>10299</v>
      </c>
      <c r="V23" s="657">
        <v>0</v>
      </c>
      <c r="W23" s="715"/>
      <c r="X23" s="678"/>
      <c r="Y23" s="715">
        <f t="shared" si="0"/>
        <v>154856</v>
      </c>
      <c r="Z23" s="715"/>
      <c r="AA23" s="715"/>
    </row>
    <row r="24" spans="1:27" ht="15" customHeight="1">
      <c r="A24" s="4">
        <v>9</v>
      </c>
      <c r="B24" s="1">
        <v>1</v>
      </c>
      <c r="C24" s="207">
        <v>18</v>
      </c>
      <c r="D24" s="424"/>
      <c r="E24" s="415" t="s">
        <v>126</v>
      </c>
      <c r="F24" s="582" t="s">
        <v>197</v>
      </c>
      <c r="G24" s="1519" t="s">
        <v>965</v>
      </c>
      <c r="H24" s="1805"/>
      <c r="I24" s="657"/>
      <c r="J24" s="657">
        <v>0</v>
      </c>
      <c r="K24" s="657">
        <v>0</v>
      </c>
      <c r="L24" s="657">
        <v>0</v>
      </c>
      <c r="M24" s="689">
        <v>0</v>
      </c>
      <c r="N24" s="688">
        <v>0</v>
      </c>
      <c r="O24" s="688">
        <v>0</v>
      </c>
      <c r="P24" s="657">
        <v>0</v>
      </c>
      <c r="Q24" s="688"/>
      <c r="R24" s="657"/>
      <c r="S24" s="657">
        <v>0</v>
      </c>
      <c r="T24" s="657">
        <v>0</v>
      </c>
      <c r="U24" s="657">
        <v>0</v>
      </c>
      <c r="V24" s="657">
        <v>0</v>
      </c>
      <c r="W24" s="715"/>
      <c r="X24" s="678"/>
      <c r="Y24" s="715">
        <f t="shared" si="0"/>
        <v>0</v>
      </c>
      <c r="Z24" s="715"/>
      <c r="AA24" s="715"/>
    </row>
    <row r="25" spans="1:27" ht="15" customHeight="1">
      <c r="A25" s="4">
        <v>9</v>
      </c>
      <c r="B25" s="1">
        <v>1</v>
      </c>
      <c r="C25" s="207">
        <v>19</v>
      </c>
      <c r="D25" s="424"/>
      <c r="E25" s="251" t="s">
        <v>132</v>
      </c>
      <c r="F25" s="583" t="s">
        <v>134</v>
      </c>
      <c r="G25" s="583" t="s">
        <v>139</v>
      </c>
      <c r="H25" s="253" t="s">
        <v>142</v>
      </c>
      <c r="I25" s="658"/>
      <c r="J25" s="657">
        <v>0</v>
      </c>
      <c r="K25" s="688">
        <v>0</v>
      </c>
      <c r="L25" s="688">
        <v>0</v>
      </c>
      <c r="M25" s="688">
        <v>0</v>
      </c>
      <c r="N25" s="688">
        <v>0</v>
      </c>
      <c r="O25" s="688">
        <v>0</v>
      </c>
      <c r="P25" s="657">
        <v>0</v>
      </c>
      <c r="Q25" s="688"/>
      <c r="R25" s="657"/>
      <c r="S25" s="657">
        <v>0</v>
      </c>
      <c r="T25" s="657">
        <v>0</v>
      </c>
      <c r="U25" s="657">
        <v>0</v>
      </c>
      <c r="V25" s="657">
        <v>0</v>
      </c>
      <c r="W25" s="715"/>
      <c r="X25" s="678"/>
      <c r="Y25" s="715">
        <f t="shared" si="0"/>
        <v>0</v>
      </c>
      <c r="Z25" s="715"/>
      <c r="AA25" s="715"/>
    </row>
    <row r="26" spans="1:27" ht="15" customHeight="1">
      <c r="A26" s="4">
        <v>9</v>
      </c>
      <c r="B26" s="1">
        <v>1</v>
      </c>
      <c r="C26" s="207">
        <v>20</v>
      </c>
      <c r="D26" s="424"/>
      <c r="E26" s="93" t="s">
        <v>93</v>
      </c>
      <c r="F26" s="584" t="s">
        <v>136</v>
      </c>
      <c r="G26" s="584" t="s">
        <v>150</v>
      </c>
      <c r="H26" s="253" t="s">
        <v>1046</v>
      </c>
      <c r="I26" s="658"/>
      <c r="J26" s="657">
        <v>0</v>
      </c>
      <c r="K26" s="657">
        <v>0</v>
      </c>
      <c r="L26" s="688">
        <v>0</v>
      </c>
      <c r="M26" s="669">
        <v>0</v>
      </c>
      <c r="N26" s="688">
        <v>0</v>
      </c>
      <c r="O26" s="688">
        <v>0</v>
      </c>
      <c r="P26" s="657">
        <v>0</v>
      </c>
      <c r="Q26" s="688"/>
      <c r="R26" s="657"/>
      <c r="S26" s="678">
        <v>0</v>
      </c>
      <c r="T26" s="657">
        <v>0</v>
      </c>
      <c r="U26" s="657">
        <v>0</v>
      </c>
      <c r="V26" s="657">
        <v>0</v>
      </c>
      <c r="W26" s="715"/>
      <c r="X26" s="678"/>
      <c r="Y26" s="715">
        <f t="shared" si="0"/>
        <v>0</v>
      </c>
      <c r="Z26" s="715"/>
      <c r="AA26" s="715"/>
    </row>
    <row r="27" spans="1:27" ht="15" customHeight="1">
      <c r="A27" s="4">
        <v>9</v>
      </c>
      <c r="B27" s="1">
        <v>1</v>
      </c>
      <c r="C27" s="207">
        <v>21</v>
      </c>
      <c r="D27" s="424"/>
      <c r="E27" s="216"/>
      <c r="F27" s="584" t="s">
        <v>113</v>
      </c>
      <c r="G27" s="583" t="s">
        <v>71</v>
      </c>
      <c r="H27" s="253" t="s">
        <v>142</v>
      </c>
      <c r="I27" s="658"/>
      <c r="J27" s="657">
        <v>0</v>
      </c>
      <c r="K27" s="689">
        <v>0</v>
      </c>
      <c r="L27" s="689">
        <v>0</v>
      </c>
      <c r="M27" s="657">
        <v>0</v>
      </c>
      <c r="N27" s="689">
        <v>0</v>
      </c>
      <c r="O27" s="689">
        <v>0</v>
      </c>
      <c r="P27" s="658">
        <v>0</v>
      </c>
      <c r="Q27" s="689"/>
      <c r="R27" s="657"/>
      <c r="S27" s="657">
        <v>0</v>
      </c>
      <c r="T27" s="657">
        <v>0</v>
      </c>
      <c r="U27" s="657">
        <v>0</v>
      </c>
      <c r="V27" s="657">
        <v>0</v>
      </c>
      <c r="W27" s="715"/>
      <c r="X27" s="678"/>
      <c r="Y27" s="715">
        <f t="shared" si="0"/>
        <v>0</v>
      </c>
      <c r="Z27" s="715"/>
      <c r="AA27" s="715"/>
    </row>
    <row r="28" spans="1:27" ht="15" customHeight="1">
      <c r="A28" s="4">
        <v>9</v>
      </c>
      <c r="B28" s="1">
        <v>1</v>
      </c>
      <c r="C28" s="207">
        <v>22</v>
      </c>
      <c r="D28" s="424"/>
      <c r="E28" s="93"/>
      <c r="F28" s="584" t="s">
        <v>943</v>
      </c>
      <c r="G28" s="584" t="s">
        <v>21</v>
      </c>
      <c r="H28" s="253" t="s">
        <v>1046</v>
      </c>
      <c r="I28" s="657"/>
      <c r="J28" s="657">
        <v>0</v>
      </c>
      <c r="K28" s="657">
        <v>0</v>
      </c>
      <c r="L28" s="688">
        <v>0</v>
      </c>
      <c r="M28" s="657">
        <v>0</v>
      </c>
      <c r="N28" s="688">
        <v>0</v>
      </c>
      <c r="O28" s="688">
        <v>0</v>
      </c>
      <c r="P28" s="688">
        <v>0</v>
      </c>
      <c r="Q28" s="688"/>
      <c r="R28" s="657"/>
      <c r="S28" s="678">
        <v>0</v>
      </c>
      <c r="T28" s="657">
        <v>0</v>
      </c>
      <c r="U28" s="657">
        <v>0</v>
      </c>
      <c r="V28" s="657">
        <v>0</v>
      </c>
      <c r="W28" s="715"/>
      <c r="X28" s="678"/>
      <c r="Y28" s="715">
        <f t="shared" si="0"/>
        <v>0</v>
      </c>
      <c r="Z28" s="715"/>
      <c r="AA28" s="715"/>
    </row>
    <row r="29" spans="1:27" ht="15" customHeight="1">
      <c r="A29" s="4">
        <v>9</v>
      </c>
      <c r="B29" s="1">
        <v>1</v>
      </c>
      <c r="C29" s="207">
        <v>23</v>
      </c>
      <c r="D29" s="487"/>
      <c r="E29" s="525" t="s">
        <v>1146</v>
      </c>
      <c r="F29" s="579" t="s">
        <v>197</v>
      </c>
      <c r="G29" s="1979" t="s">
        <v>891</v>
      </c>
      <c r="H29" s="1980"/>
      <c r="I29" s="657"/>
      <c r="J29" s="657">
        <v>1</v>
      </c>
      <c r="K29" s="657">
        <v>1</v>
      </c>
      <c r="L29" s="657">
        <v>1</v>
      </c>
      <c r="M29" s="657">
        <v>2</v>
      </c>
      <c r="N29" s="669">
        <v>1</v>
      </c>
      <c r="O29" s="669">
        <v>2</v>
      </c>
      <c r="P29" s="669">
        <v>1</v>
      </c>
      <c r="Q29" s="688"/>
      <c r="R29" s="657"/>
      <c r="S29" s="657">
        <v>2</v>
      </c>
      <c r="T29" s="657">
        <v>1</v>
      </c>
      <c r="U29" s="657">
        <v>1</v>
      </c>
      <c r="V29" s="657">
        <v>0</v>
      </c>
      <c r="W29" s="715"/>
      <c r="X29" s="678"/>
      <c r="Y29" s="715">
        <f t="shared" si="0"/>
        <v>13</v>
      </c>
      <c r="Z29" s="715"/>
      <c r="AA29" s="715"/>
    </row>
    <row r="30" spans="1:27" ht="15" customHeight="1">
      <c r="A30" s="4">
        <v>9</v>
      </c>
      <c r="B30" s="1">
        <v>1</v>
      </c>
      <c r="C30" s="207">
        <v>24</v>
      </c>
      <c r="D30" s="487"/>
      <c r="E30" s="526" t="s">
        <v>153</v>
      </c>
      <c r="F30" s="585" t="s">
        <v>204</v>
      </c>
      <c r="G30" s="1981" t="s">
        <v>1058</v>
      </c>
      <c r="H30" s="1415"/>
      <c r="I30" s="657"/>
      <c r="J30" s="679">
        <v>5</v>
      </c>
      <c r="K30" s="657">
        <v>3</v>
      </c>
      <c r="L30" s="657">
        <v>10</v>
      </c>
      <c r="M30" s="657">
        <v>0</v>
      </c>
      <c r="N30" s="657">
        <v>4</v>
      </c>
      <c r="O30" s="657">
        <v>0</v>
      </c>
      <c r="P30" s="657">
        <v>14</v>
      </c>
      <c r="Q30" s="688"/>
      <c r="R30" s="657"/>
      <c r="S30" s="657">
        <v>0</v>
      </c>
      <c r="T30" s="657">
        <v>5</v>
      </c>
      <c r="U30" s="657">
        <v>5</v>
      </c>
      <c r="V30" s="657">
        <v>0</v>
      </c>
      <c r="W30" s="715"/>
      <c r="X30" s="678"/>
      <c r="Y30" s="715">
        <f t="shared" si="0"/>
        <v>46</v>
      </c>
      <c r="Z30" s="715"/>
      <c r="AA30" s="715"/>
    </row>
    <row r="31" spans="1:27" ht="15" customHeight="1">
      <c r="A31" s="4">
        <v>9</v>
      </c>
      <c r="B31" s="1">
        <v>1</v>
      </c>
      <c r="C31" s="207">
        <v>25</v>
      </c>
      <c r="D31" s="244"/>
      <c r="E31" s="527"/>
      <c r="F31" s="585" t="s">
        <v>51</v>
      </c>
      <c r="G31" s="1981" t="s">
        <v>1214</v>
      </c>
      <c r="H31" s="1415"/>
      <c r="I31" s="657"/>
      <c r="J31" s="679">
        <v>0</v>
      </c>
      <c r="K31" s="657">
        <v>0</v>
      </c>
      <c r="L31" s="657">
        <v>0</v>
      </c>
      <c r="M31" s="657">
        <v>0</v>
      </c>
      <c r="N31" s="657">
        <v>0</v>
      </c>
      <c r="O31" s="657">
        <v>0</v>
      </c>
      <c r="P31" s="657">
        <v>0</v>
      </c>
      <c r="Q31" s="688"/>
      <c r="R31" s="657"/>
      <c r="S31" s="657">
        <v>0</v>
      </c>
      <c r="T31" s="657">
        <v>0</v>
      </c>
      <c r="U31" s="657">
        <v>0</v>
      </c>
      <c r="V31" s="657">
        <v>0</v>
      </c>
      <c r="W31" s="715"/>
      <c r="X31" s="678"/>
      <c r="Y31" s="715">
        <f t="shared" si="0"/>
        <v>0</v>
      </c>
      <c r="Z31" s="715"/>
      <c r="AA31" s="715"/>
    </row>
    <row r="32" spans="1:27" ht="15" customHeight="1">
      <c r="A32" s="4">
        <v>9</v>
      </c>
      <c r="B32" s="1">
        <v>1</v>
      </c>
      <c r="C32" s="206">
        <v>26</v>
      </c>
      <c r="D32" s="244"/>
      <c r="E32" s="528" t="s">
        <v>1016</v>
      </c>
      <c r="F32" s="575"/>
      <c r="G32" s="575"/>
      <c r="H32" s="630"/>
      <c r="I32" s="657"/>
      <c r="J32" s="679">
        <v>1</v>
      </c>
      <c r="K32" s="657">
        <v>2</v>
      </c>
      <c r="L32" s="657">
        <v>1</v>
      </c>
      <c r="M32" s="657">
        <v>2</v>
      </c>
      <c r="N32" s="657">
        <v>2</v>
      </c>
      <c r="O32" s="657">
        <v>4</v>
      </c>
      <c r="P32" s="657">
        <v>2</v>
      </c>
      <c r="Q32" s="688"/>
      <c r="R32" s="657"/>
      <c r="S32" s="657">
        <v>3</v>
      </c>
      <c r="T32" s="657">
        <v>1</v>
      </c>
      <c r="U32" s="657">
        <v>2</v>
      </c>
      <c r="V32" s="657">
        <v>0</v>
      </c>
      <c r="W32" s="715"/>
      <c r="X32" s="678"/>
      <c r="Y32" s="715">
        <f t="shared" si="0"/>
        <v>20</v>
      </c>
      <c r="Z32" s="715"/>
      <c r="AA32" s="715"/>
    </row>
    <row r="33" spans="1:27" ht="15" customHeight="1">
      <c r="A33" s="4">
        <v>9</v>
      </c>
      <c r="B33" s="1">
        <v>1</v>
      </c>
      <c r="C33" s="206">
        <v>27</v>
      </c>
      <c r="D33" s="421"/>
      <c r="E33" s="1970" t="s">
        <v>1148</v>
      </c>
      <c r="F33" s="1971"/>
      <c r="G33" s="1971"/>
      <c r="H33" s="1972"/>
      <c r="I33" s="657"/>
      <c r="J33" s="679">
        <v>3</v>
      </c>
      <c r="K33" s="657">
        <v>3</v>
      </c>
      <c r="L33" s="657">
        <v>3</v>
      </c>
      <c r="M33" s="657">
        <v>3</v>
      </c>
      <c r="N33" s="657">
        <v>3</v>
      </c>
      <c r="O33" s="657">
        <v>3</v>
      </c>
      <c r="P33" s="657">
        <v>2</v>
      </c>
      <c r="Q33" s="688"/>
      <c r="R33" s="657"/>
      <c r="S33" s="657">
        <v>3</v>
      </c>
      <c r="T33" s="657">
        <v>3</v>
      </c>
      <c r="U33" s="657">
        <v>3</v>
      </c>
      <c r="V33" s="657">
        <v>0</v>
      </c>
      <c r="W33" s="715"/>
      <c r="X33" s="678"/>
      <c r="Y33" s="715">
        <f t="shared" si="0"/>
        <v>29</v>
      </c>
      <c r="Z33" s="715"/>
      <c r="AA33" s="715"/>
    </row>
    <row r="34" spans="1:27" ht="15" customHeight="1">
      <c r="A34" s="4">
        <v>9</v>
      </c>
      <c r="B34" s="1">
        <v>1</v>
      </c>
      <c r="C34" s="476">
        <v>28</v>
      </c>
      <c r="D34" s="488"/>
      <c r="E34" s="529" t="s">
        <v>474</v>
      </c>
      <c r="F34" s="1516" t="s">
        <v>1149</v>
      </c>
      <c r="G34" s="1953"/>
      <c r="H34" s="1954"/>
      <c r="I34" s="657"/>
      <c r="J34" s="678">
        <v>0</v>
      </c>
      <c r="K34" s="657">
        <v>0</v>
      </c>
      <c r="L34" s="657">
        <v>0</v>
      </c>
      <c r="M34" s="657">
        <v>0</v>
      </c>
      <c r="N34" s="657">
        <v>0</v>
      </c>
      <c r="O34" s="657">
        <v>0</v>
      </c>
      <c r="P34" s="657">
        <v>0</v>
      </c>
      <c r="Q34" s="657"/>
      <c r="R34" s="657"/>
      <c r="S34" s="678">
        <v>0</v>
      </c>
      <c r="T34" s="657">
        <v>0</v>
      </c>
      <c r="U34" s="657">
        <v>0</v>
      </c>
      <c r="V34" s="657">
        <v>0</v>
      </c>
      <c r="W34" s="715"/>
      <c r="X34" s="678"/>
      <c r="Y34" s="715">
        <f t="shared" si="0"/>
        <v>0</v>
      </c>
      <c r="Z34" s="715"/>
      <c r="AA34" s="715"/>
    </row>
    <row r="35" spans="1:27" ht="15" customHeight="1">
      <c r="A35" s="4">
        <v>9</v>
      </c>
      <c r="B35" s="1">
        <v>1</v>
      </c>
      <c r="C35" s="207">
        <v>29</v>
      </c>
      <c r="D35" s="489" t="s">
        <v>308</v>
      </c>
      <c r="E35" s="530" t="s">
        <v>197</v>
      </c>
      <c r="F35" s="1973" t="s">
        <v>1150</v>
      </c>
      <c r="G35" s="1743"/>
      <c r="H35" s="1417"/>
      <c r="I35" s="657"/>
      <c r="J35" s="657">
        <v>365</v>
      </c>
      <c r="K35" s="657">
        <v>365</v>
      </c>
      <c r="L35" s="657">
        <v>365</v>
      </c>
      <c r="M35" s="657">
        <v>365</v>
      </c>
      <c r="N35" s="657">
        <v>365</v>
      </c>
      <c r="O35" s="657">
        <v>365</v>
      </c>
      <c r="P35" s="657">
        <v>365</v>
      </c>
      <c r="Q35" s="657"/>
      <c r="R35" s="657"/>
      <c r="S35" s="657">
        <v>365</v>
      </c>
      <c r="T35" s="657">
        <v>365</v>
      </c>
      <c r="U35" s="657">
        <v>365</v>
      </c>
      <c r="V35" s="657">
        <v>0</v>
      </c>
      <c r="W35" s="715"/>
      <c r="X35" s="678"/>
      <c r="Y35" s="715">
        <f t="shared" si="0"/>
        <v>3650</v>
      </c>
      <c r="Z35" s="715"/>
      <c r="AA35" s="715"/>
    </row>
    <row r="36" spans="1:27" ht="15" customHeight="1">
      <c r="A36" s="4">
        <v>9</v>
      </c>
      <c r="B36" s="1">
        <v>1</v>
      </c>
      <c r="C36" s="207">
        <v>30</v>
      </c>
      <c r="D36" s="424" t="s">
        <v>945</v>
      </c>
      <c r="E36" s="531" t="s">
        <v>204</v>
      </c>
      <c r="F36" s="1974" t="s">
        <v>670</v>
      </c>
      <c r="G36" s="1736"/>
      <c r="H36" s="1420"/>
      <c r="I36" s="657"/>
      <c r="J36" s="657">
        <v>52999</v>
      </c>
      <c r="K36" s="657">
        <v>45996</v>
      </c>
      <c r="L36" s="657">
        <v>95373</v>
      </c>
      <c r="M36" s="657">
        <v>23636</v>
      </c>
      <c r="N36" s="657">
        <v>41529</v>
      </c>
      <c r="O36" s="657">
        <v>31246</v>
      </c>
      <c r="P36" s="657">
        <v>64467</v>
      </c>
      <c r="Q36" s="657"/>
      <c r="R36" s="657"/>
      <c r="S36" s="657">
        <v>17780</v>
      </c>
      <c r="T36" s="657">
        <v>43932</v>
      </c>
      <c r="U36" s="657">
        <v>29218</v>
      </c>
      <c r="V36" s="657">
        <v>0</v>
      </c>
      <c r="W36" s="715"/>
      <c r="X36" s="678"/>
      <c r="Y36" s="715">
        <f t="shared" si="0"/>
        <v>446176</v>
      </c>
      <c r="Z36" s="715"/>
      <c r="AA36" s="715"/>
    </row>
    <row r="37" spans="1:27" ht="15" customHeight="1">
      <c r="A37" s="4">
        <v>9</v>
      </c>
      <c r="B37" s="1">
        <v>1</v>
      </c>
      <c r="C37" s="207">
        <v>31</v>
      </c>
      <c r="D37" s="424" t="s">
        <v>947</v>
      </c>
      <c r="E37" s="531" t="s">
        <v>51</v>
      </c>
      <c r="F37" s="1974" t="s">
        <v>200</v>
      </c>
      <c r="G37" s="1736"/>
      <c r="H37" s="1420"/>
      <c r="I37" s="657"/>
      <c r="J37" s="657">
        <v>243</v>
      </c>
      <c r="K37" s="657">
        <v>243</v>
      </c>
      <c r="L37" s="657">
        <v>243</v>
      </c>
      <c r="M37" s="657">
        <v>243</v>
      </c>
      <c r="N37" s="657">
        <v>243</v>
      </c>
      <c r="O37" s="657">
        <v>243</v>
      </c>
      <c r="P37" s="657">
        <v>243</v>
      </c>
      <c r="Q37" s="657"/>
      <c r="R37" s="657"/>
      <c r="S37" s="657">
        <v>243</v>
      </c>
      <c r="T37" s="657">
        <v>243</v>
      </c>
      <c r="U37" s="657">
        <v>243</v>
      </c>
      <c r="V37" s="657">
        <v>0</v>
      </c>
      <c r="W37" s="715"/>
      <c r="X37" s="678"/>
      <c r="Y37" s="715">
        <f t="shared" si="0"/>
        <v>2430</v>
      </c>
      <c r="Z37" s="715"/>
      <c r="AA37" s="715"/>
    </row>
    <row r="38" spans="1:27" ht="15" customHeight="1">
      <c r="A38" s="4">
        <v>9</v>
      </c>
      <c r="B38" s="1">
        <v>1</v>
      </c>
      <c r="C38" s="207">
        <v>32</v>
      </c>
      <c r="D38" s="424"/>
      <c r="E38" s="532" t="s">
        <v>222</v>
      </c>
      <c r="F38" s="1975" t="s">
        <v>1151</v>
      </c>
      <c r="G38" s="1739"/>
      <c r="H38" s="1415"/>
      <c r="I38" s="657"/>
      <c r="J38" s="657">
        <v>132249</v>
      </c>
      <c r="K38" s="657">
        <v>67162</v>
      </c>
      <c r="L38" s="657">
        <v>226760</v>
      </c>
      <c r="M38" s="657">
        <v>27302</v>
      </c>
      <c r="N38" s="657">
        <v>69269</v>
      </c>
      <c r="O38" s="657">
        <v>13966</v>
      </c>
      <c r="P38" s="657">
        <v>114233</v>
      </c>
      <c r="Q38" s="657"/>
      <c r="R38" s="657"/>
      <c r="S38" s="678">
        <v>28475</v>
      </c>
      <c r="T38" s="657">
        <v>100933</v>
      </c>
      <c r="U38" s="657">
        <v>60259</v>
      </c>
      <c r="V38" s="657">
        <v>0</v>
      </c>
      <c r="W38" s="715"/>
      <c r="X38" s="678"/>
      <c r="Y38" s="715">
        <f t="shared" si="0"/>
        <v>840608</v>
      </c>
      <c r="Z38" s="715"/>
      <c r="AA38" s="715"/>
    </row>
    <row r="39" spans="1:27" ht="15" customHeight="1">
      <c r="A39" s="4">
        <v>9</v>
      </c>
      <c r="B39" s="1">
        <v>1</v>
      </c>
      <c r="C39" s="207">
        <v>33</v>
      </c>
      <c r="D39" s="424"/>
      <c r="E39" s="1967" t="s">
        <v>532</v>
      </c>
      <c r="F39" s="1968"/>
      <c r="G39" s="1968"/>
      <c r="H39" s="1969"/>
      <c r="I39" s="657"/>
      <c r="J39" s="657">
        <v>185856</v>
      </c>
      <c r="K39" s="657">
        <v>113766</v>
      </c>
      <c r="L39" s="657">
        <v>322741</v>
      </c>
      <c r="M39" s="657">
        <v>51546</v>
      </c>
      <c r="N39" s="657">
        <v>111406</v>
      </c>
      <c r="O39" s="657">
        <v>45820</v>
      </c>
      <c r="P39" s="657">
        <v>179308</v>
      </c>
      <c r="Q39" s="657"/>
      <c r="R39" s="657"/>
      <c r="S39" s="657">
        <v>46863</v>
      </c>
      <c r="T39" s="657">
        <v>145473</v>
      </c>
      <c r="U39" s="657">
        <v>90085</v>
      </c>
      <c r="V39" s="657">
        <v>0</v>
      </c>
      <c r="W39" s="715"/>
      <c r="X39" s="678"/>
      <c r="Y39" s="715">
        <f t="shared" si="0"/>
        <v>1292864</v>
      </c>
      <c r="Z39" s="715"/>
      <c r="AA39" s="715"/>
    </row>
    <row r="40" spans="1:27" ht="15" customHeight="1">
      <c r="A40" s="4">
        <v>9</v>
      </c>
      <c r="B40" s="1">
        <v>1</v>
      </c>
      <c r="C40" s="207">
        <v>34</v>
      </c>
      <c r="D40" s="490" t="s">
        <v>251</v>
      </c>
      <c r="E40" s="1976" t="s">
        <v>123</v>
      </c>
      <c r="F40" s="1743"/>
      <c r="G40" s="1743"/>
      <c r="H40" s="1417"/>
      <c r="I40" s="657"/>
      <c r="J40" s="657">
        <v>472</v>
      </c>
      <c r="K40" s="657">
        <v>224</v>
      </c>
      <c r="L40" s="657">
        <v>631</v>
      </c>
      <c r="M40" s="657">
        <v>120</v>
      </c>
      <c r="N40" s="657">
        <v>179</v>
      </c>
      <c r="O40" s="657">
        <v>90</v>
      </c>
      <c r="P40" s="657">
        <v>0</v>
      </c>
      <c r="Q40" s="657"/>
      <c r="R40" s="657"/>
      <c r="S40" s="657">
        <v>73</v>
      </c>
      <c r="T40" s="657">
        <v>290</v>
      </c>
      <c r="U40" s="657">
        <v>161</v>
      </c>
      <c r="V40" s="657">
        <v>0</v>
      </c>
      <c r="W40" s="715"/>
      <c r="X40" s="678"/>
      <c r="Y40" s="715">
        <f t="shared" si="0"/>
        <v>2240</v>
      </c>
      <c r="Z40" s="715"/>
      <c r="AA40" s="715"/>
    </row>
    <row r="41" spans="1:27" ht="15" customHeight="1">
      <c r="A41" s="4">
        <v>9</v>
      </c>
      <c r="B41" s="1">
        <v>1</v>
      </c>
      <c r="C41" s="207">
        <v>35</v>
      </c>
      <c r="D41" s="487" t="s">
        <v>45</v>
      </c>
      <c r="E41" s="1977" t="s">
        <v>164</v>
      </c>
      <c r="F41" s="1736"/>
      <c r="G41" s="1736"/>
      <c r="H41" s="1420"/>
      <c r="I41" s="657"/>
      <c r="J41" s="657">
        <v>472</v>
      </c>
      <c r="K41" s="657">
        <v>224</v>
      </c>
      <c r="L41" s="657">
        <v>631</v>
      </c>
      <c r="M41" s="657">
        <v>120</v>
      </c>
      <c r="N41" s="657">
        <v>179</v>
      </c>
      <c r="O41" s="657">
        <v>90</v>
      </c>
      <c r="P41" s="657">
        <v>0</v>
      </c>
      <c r="Q41" s="657"/>
      <c r="R41" s="657"/>
      <c r="S41" s="678">
        <v>73</v>
      </c>
      <c r="T41" s="657">
        <v>290</v>
      </c>
      <c r="U41" s="657">
        <v>161</v>
      </c>
      <c r="V41" s="657">
        <v>0</v>
      </c>
      <c r="W41" s="715"/>
      <c r="X41" s="678"/>
      <c r="Y41" s="715">
        <f t="shared" si="0"/>
        <v>2240</v>
      </c>
      <c r="Z41" s="715"/>
      <c r="AA41" s="715"/>
    </row>
    <row r="42" spans="1:27" ht="15" customHeight="1">
      <c r="A42" s="4">
        <v>9</v>
      </c>
      <c r="B42" s="1">
        <v>1</v>
      </c>
      <c r="C42" s="207">
        <v>36</v>
      </c>
      <c r="D42" s="491" t="s">
        <v>63</v>
      </c>
      <c r="E42" s="1992" t="s">
        <v>145</v>
      </c>
      <c r="F42" s="1739"/>
      <c r="G42" s="1739"/>
      <c r="H42" s="1415"/>
      <c r="I42" s="657"/>
      <c r="J42" s="657">
        <v>0</v>
      </c>
      <c r="K42" s="657">
        <v>0</v>
      </c>
      <c r="L42" s="657">
        <v>0</v>
      </c>
      <c r="M42" s="657">
        <v>0</v>
      </c>
      <c r="N42" s="657">
        <v>0</v>
      </c>
      <c r="O42" s="657">
        <v>0</v>
      </c>
      <c r="P42" s="657">
        <v>0</v>
      </c>
      <c r="Q42" s="657"/>
      <c r="R42" s="657"/>
      <c r="S42" s="657">
        <v>0</v>
      </c>
      <c r="T42" s="657">
        <v>0</v>
      </c>
      <c r="U42" s="657">
        <v>0</v>
      </c>
      <c r="V42" s="657">
        <v>0</v>
      </c>
      <c r="W42" s="715"/>
      <c r="X42" s="678"/>
      <c r="Y42" s="715">
        <f t="shared" si="0"/>
        <v>0</v>
      </c>
      <c r="Z42" s="715"/>
      <c r="AA42" s="715"/>
    </row>
    <row r="43" spans="1:27" ht="15" customHeight="1">
      <c r="A43" s="4">
        <v>9</v>
      </c>
      <c r="B43" s="1">
        <v>1</v>
      </c>
      <c r="C43" s="207">
        <v>37</v>
      </c>
      <c r="D43" s="489" t="s">
        <v>364</v>
      </c>
      <c r="E43" s="533" t="s">
        <v>948</v>
      </c>
      <c r="F43" s="2000" t="s">
        <v>949</v>
      </c>
      <c r="G43" s="2001"/>
      <c r="H43" s="631" t="s">
        <v>672</v>
      </c>
      <c r="I43" s="657"/>
      <c r="J43" s="657">
        <v>0</v>
      </c>
      <c r="K43" s="657">
        <v>0</v>
      </c>
      <c r="L43" s="657">
        <v>0</v>
      </c>
      <c r="M43" s="657">
        <v>0</v>
      </c>
      <c r="N43" s="657">
        <v>0</v>
      </c>
      <c r="O43" s="657">
        <v>0</v>
      </c>
      <c r="P43" s="657">
        <v>0</v>
      </c>
      <c r="Q43" s="657"/>
      <c r="R43" s="657"/>
      <c r="S43" s="657">
        <v>0</v>
      </c>
      <c r="T43" s="657">
        <v>0</v>
      </c>
      <c r="U43" s="657">
        <v>0</v>
      </c>
      <c r="V43" s="657">
        <v>0</v>
      </c>
      <c r="W43" s="715"/>
      <c r="X43" s="678"/>
      <c r="Y43" s="715">
        <f t="shared" si="0"/>
        <v>0</v>
      </c>
      <c r="Z43" s="715"/>
      <c r="AA43" s="715"/>
    </row>
    <row r="44" spans="1:27" ht="15" customHeight="1">
      <c r="A44" s="4">
        <v>9</v>
      </c>
      <c r="B44" s="1">
        <v>1</v>
      </c>
      <c r="C44" s="207">
        <v>38</v>
      </c>
      <c r="D44" s="424" t="s">
        <v>945</v>
      </c>
      <c r="E44" s="534" t="s">
        <v>951</v>
      </c>
      <c r="F44" s="2002"/>
      <c r="G44" s="2003"/>
      <c r="H44" s="632" t="s">
        <v>603</v>
      </c>
      <c r="I44" s="657"/>
      <c r="J44" s="657">
        <v>0</v>
      </c>
      <c r="K44" s="657">
        <v>0</v>
      </c>
      <c r="L44" s="657">
        <v>0</v>
      </c>
      <c r="M44" s="659">
        <v>0</v>
      </c>
      <c r="N44" s="657">
        <v>0</v>
      </c>
      <c r="O44" s="657">
        <v>0</v>
      </c>
      <c r="P44" s="657">
        <v>0</v>
      </c>
      <c r="Q44" s="657"/>
      <c r="R44" s="657"/>
      <c r="S44" s="657">
        <v>0</v>
      </c>
      <c r="T44" s="657">
        <v>0</v>
      </c>
      <c r="U44" s="657">
        <v>0</v>
      </c>
      <c r="V44" s="657">
        <v>0</v>
      </c>
      <c r="W44" s="715"/>
      <c r="X44" s="678"/>
      <c r="Y44" s="715">
        <f t="shared" si="0"/>
        <v>0</v>
      </c>
      <c r="Z44" s="715"/>
      <c r="AA44" s="715"/>
    </row>
    <row r="45" spans="1:27" ht="15" customHeight="1">
      <c r="A45" s="4">
        <v>9</v>
      </c>
      <c r="B45" s="1">
        <v>1</v>
      </c>
      <c r="C45" s="207">
        <v>39</v>
      </c>
      <c r="D45" s="424" t="s">
        <v>947</v>
      </c>
      <c r="E45" s="535" t="s">
        <v>570</v>
      </c>
      <c r="F45" s="1993" t="s">
        <v>898</v>
      </c>
      <c r="G45" s="1994"/>
      <c r="H45" s="631" t="s">
        <v>789</v>
      </c>
      <c r="I45" s="657"/>
      <c r="J45" s="657">
        <v>0</v>
      </c>
      <c r="K45" s="657">
        <v>0</v>
      </c>
      <c r="L45" s="657">
        <v>0</v>
      </c>
      <c r="M45" s="659">
        <v>0</v>
      </c>
      <c r="N45" s="657">
        <v>0</v>
      </c>
      <c r="O45" s="657">
        <v>0</v>
      </c>
      <c r="P45" s="657">
        <v>0</v>
      </c>
      <c r="Q45" s="657"/>
      <c r="R45" s="657"/>
      <c r="S45" s="657">
        <v>0</v>
      </c>
      <c r="T45" s="657">
        <v>0</v>
      </c>
      <c r="U45" s="657">
        <v>0</v>
      </c>
      <c r="V45" s="657">
        <v>0</v>
      </c>
      <c r="W45" s="715"/>
      <c r="X45" s="678"/>
      <c r="Y45" s="715">
        <f t="shared" si="0"/>
        <v>0</v>
      </c>
      <c r="Z45" s="715"/>
      <c r="AA45" s="715"/>
    </row>
    <row r="46" spans="1:27" ht="15" customHeight="1">
      <c r="A46" s="4">
        <v>9</v>
      </c>
      <c r="B46" s="1">
        <v>1</v>
      </c>
      <c r="C46" s="207">
        <v>40</v>
      </c>
      <c r="D46" s="422" t="s">
        <v>954</v>
      </c>
      <c r="E46" s="536" t="s">
        <v>358</v>
      </c>
      <c r="F46" s="1995" t="s">
        <v>725</v>
      </c>
      <c r="G46" s="1996"/>
      <c r="H46" s="633" t="s">
        <v>374</v>
      </c>
      <c r="I46" s="657"/>
      <c r="J46" s="657">
        <v>0</v>
      </c>
      <c r="K46" s="657">
        <v>2864</v>
      </c>
      <c r="L46" s="657">
        <v>0</v>
      </c>
      <c r="M46" s="659">
        <v>0</v>
      </c>
      <c r="N46" s="657">
        <v>132</v>
      </c>
      <c r="O46" s="657">
        <v>0</v>
      </c>
      <c r="P46" s="657">
        <v>0</v>
      </c>
      <c r="Q46" s="657"/>
      <c r="R46" s="657"/>
      <c r="S46" s="657">
        <v>108</v>
      </c>
      <c r="T46" s="657">
        <v>0</v>
      </c>
      <c r="U46" s="657">
        <v>0</v>
      </c>
      <c r="V46" s="657">
        <v>0</v>
      </c>
      <c r="W46" s="715"/>
      <c r="X46" s="678"/>
      <c r="Y46" s="715">
        <f t="shared" si="0"/>
        <v>3104</v>
      </c>
      <c r="Z46" s="715"/>
      <c r="AA46" s="715"/>
    </row>
    <row r="47" spans="1:27" ht="15.95" customHeight="1">
      <c r="A47" s="4">
        <v>9</v>
      </c>
      <c r="B47" s="1">
        <v>1</v>
      </c>
      <c r="C47" s="207">
        <v>41</v>
      </c>
      <c r="D47" s="425" t="s">
        <v>1368</v>
      </c>
      <c r="E47" s="1997" t="s">
        <v>758</v>
      </c>
      <c r="F47" s="1998"/>
      <c r="G47" s="1998"/>
      <c r="H47" s="1999"/>
      <c r="I47" s="659"/>
      <c r="J47" s="659">
        <v>201</v>
      </c>
      <c r="K47" s="659">
        <v>150</v>
      </c>
      <c r="L47" s="659">
        <v>353</v>
      </c>
      <c r="M47" s="659">
        <v>104</v>
      </c>
      <c r="N47" s="659">
        <v>145</v>
      </c>
      <c r="O47" s="659">
        <v>0</v>
      </c>
      <c r="P47" s="659">
        <v>214</v>
      </c>
      <c r="Q47" s="659"/>
      <c r="R47" s="659"/>
      <c r="S47" s="659">
        <v>57</v>
      </c>
      <c r="T47" s="659">
        <v>170</v>
      </c>
      <c r="U47" s="659">
        <v>113</v>
      </c>
      <c r="V47" s="659">
        <v>0</v>
      </c>
      <c r="Y47" s="715">
        <f t="shared" si="0"/>
        <v>1507</v>
      </c>
    </row>
    <row r="48" spans="1:27" ht="15.95" customHeight="1">
      <c r="A48" s="4">
        <v>9</v>
      </c>
      <c r="B48" s="1">
        <v>1</v>
      </c>
      <c r="C48" s="207">
        <v>42</v>
      </c>
      <c r="D48" s="2296" t="s">
        <v>1371</v>
      </c>
      <c r="E48" s="537" t="s">
        <v>189</v>
      </c>
      <c r="F48" s="1998" t="s">
        <v>301</v>
      </c>
      <c r="G48" s="1998"/>
      <c r="H48" s="1999"/>
      <c r="I48" s="659"/>
      <c r="J48" s="659">
        <v>201</v>
      </c>
      <c r="K48" s="659">
        <v>100</v>
      </c>
      <c r="L48" s="659">
        <v>353</v>
      </c>
      <c r="M48" s="659">
        <v>62</v>
      </c>
      <c r="N48" s="659">
        <v>145</v>
      </c>
      <c r="O48" s="659">
        <v>0</v>
      </c>
      <c r="P48" s="659">
        <v>166</v>
      </c>
      <c r="Q48" s="659"/>
      <c r="R48" s="659"/>
      <c r="S48" s="659">
        <v>57</v>
      </c>
      <c r="T48" s="659">
        <v>170</v>
      </c>
      <c r="U48" s="659">
        <v>58</v>
      </c>
      <c r="V48" s="659"/>
      <c r="Y48" s="715">
        <f t="shared" si="0"/>
        <v>1312</v>
      </c>
    </row>
    <row r="49" spans="1:25" ht="15.95" customHeight="1">
      <c r="A49" s="4">
        <v>9</v>
      </c>
      <c r="B49" s="1">
        <v>1</v>
      </c>
      <c r="C49" s="207">
        <v>43</v>
      </c>
      <c r="D49" s="2296"/>
      <c r="E49" s="537" t="s">
        <v>1370</v>
      </c>
      <c r="F49" s="1998" t="s">
        <v>170</v>
      </c>
      <c r="G49" s="1998"/>
      <c r="H49" s="1999"/>
      <c r="I49" s="659"/>
      <c r="J49" s="659">
        <v>0</v>
      </c>
      <c r="K49" s="659">
        <v>50</v>
      </c>
      <c r="L49" s="659">
        <v>0</v>
      </c>
      <c r="M49" s="659">
        <v>42</v>
      </c>
      <c r="N49" s="659">
        <v>0</v>
      </c>
      <c r="O49" s="659">
        <v>0</v>
      </c>
      <c r="P49" s="659">
        <v>48</v>
      </c>
      <c r="Q49" s="659"/>
      <c r="R49" s="659"/>
      <c r="S49" s="659">
        <v>0</v>
      </c>
      <c r="T49" s="659">
        <v>0</v>
      </c>
      <c r="U49" s="659">
        <v>55</v>
      </c>
      <c r="V49" s="659"/>
      <c r="Y49" s="715">
        <f t="shared" si="0"/>
        <v>195</v>
      </c>
    </row>
    <row r="50" spans="1:25" ht="15.95" customHeight="1">
      <c r="A50" s="4">
        <v>9</v>
      </c>
      <c r="B50" s="1">
        <v>1</v>
      </c>
      <c r="C50" s="207">
        <v>44</v>
      </c>
      <c r="D50" s="2296"/>
      <c r="E50" s="1997" t="s">
        <v>758</v>
      </c>
      <c r="F50" s="1998"/>
      <c r="G50" s="1998"/>
      <c r="H50" s="1999"/>
      <c r="I50" s="659"/>
      <c r="J50" s="659">
        <v>179</v>
      </c>
      <c r="K50" s="659">
        <v>150</v>
      </c>
      <c r="L50" s="659">
        <v>342</v>
      </c>
      <c r="M50" s="661">
        <v>104</v>
      </c>
      <c r="N50" s="659">
        <v>145</v>
      </c>
      <c r="O50" s="659">
        <v>0</v>
      </c>
      <c r="P50" s="659">
        <v>214</v>
      </c>
      <c r="Q50" s="659"/>
      <c r="R50" s="659"/>
      <c r="S50" s="659">
        <v>55</v>
      </c>
      <c r="T50" s="659">
        <v>170</v>
      </c>
      <c r="U50" s="659">
        <v>113</v>
      </c>
      <c r="V50" s="659"/>
      <c r="Y50" s="715">
        <f t="shared" si="0"/>
        <v>1472</v>
      </c>
    </row>
    <row r="51" spans="1:25" ht="15.95" customHeight="1">
      <c r="A51" s="4">
        <v>9</v>
      </c>
      <c r="B51" s="1">
        <v>1</v>
      </c>
      <c r="C51" s="207">
        <v>45</v>
      </c>
      <c r="D51" s="2296"/>
      <c r="E51" s="537" t="s">
        <v>189</v>
      </c>
      <c r="F51" s="1998" t="s">
        <v>1373</v>
      </c>
      <c r="G51" s="1998"/>
      <c r="H51" s="1999"/>
      <c r="I51" s="659"/>
      <c r="J51" s="680">
        <v>179</v>
      </c>
      <c r="K51" s="659">
        <v>100</v>
      </c>
      <c r="L51" s="659">
        <v>342</v>
      </c>
      <c r="M51" s="659">
        <v>62</v>
      </c>
      <c r="N51" s="659">
        <v>145</v>
      </c>
      <c r="O51" s="659">
        <v>0</v>
      </c>
      <c r="P51" s="659">
        <v>166</v>
      </c>
      <c r="Q51" s="659"/>
      <c r="R51" s="659"/>
      <c r="S51" s="659">
        <v>55</v>
      </c>
      <c r="T51" s="659">
        <v>170</v>
      </c>
      <c r="U51" s="659">
        <v>58</v>
      </c>
      <c r="V51" s="659"/>
      <c r="Y51" s="715">
        <f t="shared" si="0"/>
        <v>1277</v>
      </c>
    </row>
    <row r="52" spans="1:25" ht="15.95" customHeight="1">
      <c r="A52" s="4">
        <v>9</v>
      </c>
      <c r="B52" s="1">
        <v>1</v>
      </c>
      <c r="C52" s="207">
        <v>46</v>
      </c>
      <c r="D52" s="2297"/>
      <c r="E52" s="537" t="s">
        <v>1370</v>
      </c>
      <c r="F52" s="1998" t="s">
        <v>1374</v>
      </c>
      <c r="G52" s="1998"/>
      <c r="H52" s="1999"/>
      <c r="I52" s="659"/>
      <c r="J52" s="659">
        <v>0</v>
      </c>
      <c r="K52" s="690">
        <v>50</v>
      </c>
      <c r="L52" s="659">
        <v>0</v>
      </c>
      <c r="M52" s="659">
        <v>42</v>
      </c>
      <c r="N52" s="659">
        <v>0</v>
      </c>
      <c r="O52" s="659">
        <v>0</v>
      </c>
      <c r="P52" s="690">
        <v>48</v>
      </c>
      <c r="Q52" s="659"/>
      <c r="R52" s="659"/>
      <c r="S52" s="659">
        <v>0</v>
      </c>
      <c r="T52" s="659">
        <v>0</v>
      </c>
      <c r="U52" s="659">
        <v>55</v>
      </c>
      <c r="V52" s="659"/>
      <c r="Y52" s="715">
        <f t="shared" si="0"/>
        <v>195</v>
      </c>
    </row>
    <row r="53" spans="1:25" ht="15.95" customHeight="1">
      <c r="A53" s="461">
        <v>9</v>
      </c>
      <c r="B53" s="468">
        <v>1</v>
      </c>
      <c r="C53" s="477">
        <v>47</v>
      </c>
      <c r="D53" s="492" t="s">
        <v>326</v>
      </c>
      <c r="E53" s="1982" t="s">
        <v>1472</v>
      </c>
      <c r="F53" s="1982"/>
      <c r="G53" s="1982"/>
      <c r="H53" s="1983"/>
      <c r="I53" s="659"/>
      <c r="J53" s="681">
        <v>1000</v>
      </c>
      <c r="K53" s="681">
        <v>1000</v>
      </c>
      <c r="L53" s="681">
        <v>30</v>
      </c>
      <c r="M53" s="659">
        <v>30</v>
      </c>
      <c r="N53" s="681">
        <v>0</v>
      </c>
      <c r="O53" s="700">
        <v>0</v>
      </c>
      <c r="P53" s="700">
        <v>0</v>
      </c>
      <c r="Q53" s="697"/>
      <c r="R53" s="659"/>
      <c r="S53" s="659">
        <v>1000</v>
      </c>
      <c r="T53" s="659">
        <v>1000</v>
      </c>
      <c r="U53" s="659">
        <v>0</v>
      </c>
      <c r="V53" s="659"/>
      <c r="Y53" s="715">
        <f t="shared" si="0"/>
        <v>4060</v>
      </c>
    </row>
    <row r="54" spans="1:25" ht="15.95" customHeight="1">
      <c r="A54" s="461">
        <v>9</v>
      </c>
      <c r="B54" s="468">
        <v>1</v>
      </c>
      <c r="C54" s="477">
        <v>48</v>
      </c>
      <c r="D54" s="492" t="s">
        <v>912</v>
      </c>
      <c r="E54" s="1982" t="s">
        <v>1122</v>
      </c>
      <c r="F54" s="1982"/>
      <c r="G54" s="1982"/>
      <c r="H54" s="1983"/>
      <c r="I54" s="660"/>
      <c r="J54" s="659">
        <v>0</v>
      </c>
      <c r="K54" s="659">
        <v>0</v>
      </c>
      <c r="L54" s="659">
        <v>0</v>
      </c>
      <c r="M54" s="659">
        <v>0</v>
      </c>
      <c r="N54" s="659">
        <v>0</v>
      </c>
      <c r="O54" s="659">
        <v>0</v>
      </c>
      <c r="P54" s="659">
        <v>0</v>
      </c>
      <c r="Q54" s="697"/>
      <c r="R54" s="659"/>
      <c r="S54" s="659">
        <v>0</v>
      </c>
      <c r="T54" s="659">
        <v>0</v>
      </c>
      <c r="U54" s="659">
        <v>0</v>
      </c>
      <c r="V54" s="659"/>
      <c r="Y54" s="715">
        <f t="shared" si="0"/>
        <v>0</v>
      </c>
    </row>
    <row r="55" spans="1:25" ht="15.95" customHeight="1">
      <c r="A55" s="461">
        <v>9</v>
      </c>
      <c r="B55" s="468">
        <v>1</v>
      </c>
      <c r="C55" s="477">
        <v>49</v>
      </c>
      <c r="D55" s="492" t="s">
        <v>993</v>
      </c>
      <c r="E55" s="1982" t="s">
        <v>562</v>
      </c>
      <c r="F55" s="1982"/>
      <c r="G55" s="1982"/>
      <c r="H55" s="1983"/>
      <c r="I55" s="660"/>
      <c r="J55" s="659">
        <v>0</v>
      </c>
      <c r="K55" s="659">
        <v>50</v>
      </c>
      <c r="L55" s="659">
        <v>0</v>
      </c>
      <c r="M55" s="659">
        <v>42</v>
      </c>
      <c r="N55" s="659">
        <v>0</v>
      </c>
      <c r="O55" s="659">
        <v>0</v>
      </c>
      <c r="P55" s="659">
        <v>48</v>
      </c>
      <c r="Q55" s="659"/>
      <c r="R55" s="659"/>
      <c r="S55" s="659">
        <v>0</v>
      </c>
      <c r="T55" s="659">
        <v>0</v>
      </c>
      <c r="U55" s="659">
        <v>55</v>
      </c>
      <c r="V55" s="659"/>
      <c r="Y55" s="715">
        <f t="shared" si="0"/>
        <v>195</v>
      </c>
    </row>
    <row r="56" spans="1:25" ht="15.95" customHeight="1">
      <c r="A56" s="461">
        <v>9</v>
      </c>
      <c r="B56" s="468">
        <v>1</v>
      </c>
      <c r="C56" s="477">
        <v>50</v>
      </c>
      <c r="D56" s="492" t="s">
        <v>785</v>
      </c>
      <c r="E56" s="1982" t="s">
        <v>792</v>
      </c>
      <c r="F56" s="1982"/>
      <c r="G56" s="1982"/>
      <c r="H56" s="1983"/>
      <c r="I56" s="660"/>
      <c r="J56" s="659">
        <v>0</v>
      </c>
      <c r="K56" s="659">
        <v>0</v>
      </c>
      <c r="L56" s="659">
        <v>0</v>
      </c>
      <c r="M56" s="1">
        <v>0</v>
      </c>
      <c r="N56" s="659">
        <v>0</v>
      </c>
      <c r="O56" s="659">
        <v>0</v>
      </c>
      <c r="P56" s="659">
        <v>0</v>
      </c>
      <c r="Q56" s="659"/>
      <c r="R56" s="659"/>
      <c r="S56" s="659">
        <v>0</v>
      </c>
      <c r="T56" s="659">
        <v>0</v>
      </c>
      <c r="U56" s="659">
        <v>0</v>
      </c>
      <c r="V56" s="659"/>
      <c r="Y56" s="715">
        <f t="shared" si="0"/>
        <v>0</v>
      </c>
    </row>
    <row r="57" spans="1:25" ht="15.95" customHeight="1">
      <c r="A57" s="462">
        <v>9</v>
      </c>
      <c r="B57" s="469">
        <v>1</v>
      </c>
      <c r="C57" s="478">
        <v>51</v>
      </c>
      <c r="D57" s="493" t="s">
        <v>978</v>
      </c>
      <c r="E57" s="2298" t="s">
        <v>1222</v>
      </c>
      <c r="F57" s="2299"/>
      <c r="G57" s="2300"/>
      <c r="H57" s="634" t="s">
        <v>777</v>
      </c>
      <c r="I57" s="660"/>
      <c r="J57" s="659">
        <v>0</v>
      </c>
      <c r="K57" s="659">
        <v>0</v>
      </c>
      <c r="L57" s="659">
        <v>0</v>
      </c>
      <c r="M57" s="91">
        <v>0</v>
      </c>
      <c r="N57" s="659">
        <v>0</v>
      </c>
      <c r="O57" s="659">
        <v>0</v>
      </c>
      <c r="P57" s="659">
        <v>0</v>
      </c>
      <c r="Q57" s="659"/>
      <c r="R57" s="659"/>
      <c r="S57" s="659">
        <v>0</v>
      </c>
      <c r="T57" s="659">
        <v>0</v>
      </c>
      <c r="U57" s="659">
        <v>0</v>
      </c>
      <c r="V57" s="659"/>
      <c r="Y57" s="715">
        <f t="shared" si="0"/>
        <v>0</v>
      </c>
    </row>
    <row r="58" spans="1:25" ht="15.95" customHeight="1">
      <c r="A58" s="462">
        <v>9</v>
      </c>
      <c r="B58" s="469">
        <v>1</v>
      </c>
      <c r="C58" s="478">
        <v>52</v>
      </c>
      <c r="D58" s="2424" t="s">
        <v>1477</v>
      </c>
      <c r="E58" s="2301"/>
      <c r="F58" s="2302"/>
      <c r="G58" s="2303"/>
      <c r="H58" s="635" t="s">
        <v>483</v>
      </c>
      <c r="I58" s="660"/>
      <c r="J58" s="659">
        <v>0</v>
      </c>
      <c r="K58" s="659">
        <v>0</v>
      </c>
      <c r="L58" s="659">
        <v>0</v>
      </c>
      <c r="M58" s="1">
        <v>0</v>
      </c>
      <c r="N58" s="659">
        <v>0</v>
      </c>
      <c r="O58" s="659">
        <v>0</v>
      </c>
      <c r="P58" s="659">
        <v>0</v>
      </c>
      <c r="Q58" s="659"/>
      <c r="R58" s="659"/>
      <c r="S58" s="659">
        <v>0</v>
      </c>
      <c r="T58" s="659">
        <v>0</v>
      </c>
      <c r="U58" s="659">
        <v>0</v>
      </c>
      <c r="V58" s="659"/>
      <c r="Y58" s="715">
        <f t="shared" si="0"/>
        <v>0</v>
      </c>
    </row>
    <row r="59" spans="1:25" ht="15.95" customHeight="1">
      <c r="A59" s="462">
        <v>9</v>
      </c>
      <c r="B59" s="469">
        <v>1</v>
      </c>
      <c r="C59" s="478">
        <v>53</v>
      </c>
      <c r="D59" s="2425"/>
      <c r="E59" s="2298" t="s">
        <v>1478</v>
      </c>
      <c r="F59" s="2299"/>
      <c r="G59" s="2300"/>
      <c r="H59" s="635" t="s">
        <v>777</v>
      </c>
      <c r="I59" s="660"/>
      <c r="J59" s="659">
        <v>0</v>
      </c>
      <c r="K59" s="659">
        <v>0</v>
      </c>
      <c r="L59" s="659">
        <v>0</v>
      </c>
      <c r="M59" s="659">
        <v>0</v>
      </c>
      <c r="N59" s="659">
        <v>0</v>
      </c>
      <c r="O59" s="659">
        <v>0</v>
      </c>
      <c r="P59" s="659">
        <v>0</v>
      </c>
      <c r="Q59" s="659"/>
      <c r="R59" s="659"/>
      <c r="S59" s="659">
        <v>0</v>
      </c>
      <c r="T59" s="659">
        <v>0</v>
      </c>
      <c r="U59" s="659">
        <v>0</v>
      </c>
      <c r="V59" s="659"/>
      <c r="Y59" s="715">
        <f t="shared" si="0"/>
        <v>0</v>
      </c>
    </row>
    <row r="60" spans="1:25" ht="15.95" customHeight="1">
      <c r="A60" s="462">
        <v>9</v>
      </c>
      <c r="B60" s="469">
        <v>1</v>
      </c>
      <c r="C60" s="478">
        <v>54</v>
      </c>
      <c r="D60" s="2425"/>
      <c r="E60" s="2301"/>
      <c r="F60" s="2302"/>
      <c r="G60" s="2303"/>
      <c r="H60" s="635" t="s">
        <v>483</v>
      </c>
      <c r="I60" s="660"/>
      <c r="J60" s="659">
        <v>0</v>
      </c>
      <c r="K60" s="659">
        <v>0</v>
      </c>
      <c r="L60" s="659">
        <v>0</v>
      </c>
      <c r="M60" s="659">
        <v>0</v>
      </c>
      <c r="N60" s="659">
        <v>0</v>
      </c>
      <c r="O60" s="659">
        <v>0</v>
      </c>
      <c r="P60" s="659">
        <v>0</v>
      </c>
      <c r="Q60" s="659"/>
      <c r="R60" s="659"/>
      <c r="S60" s="659">
        <v>0</v>
      </c>
      <c r="T60" s="659">
        <v>0</v>
      </c>
      <c r="U60" s="659">
        <v>0</v>
      </c>
      <c r="V60" s="659"/>
      <c r="Y60" s="715">
        <f t="shared" si="0"/>
        <v>0</v>
      </c>
    </row>
    <row r="61" spans="1:25" ht="15.95" customHeight="1">
      <c r="A61" s="462">
        <v>9</v>
      </c>
      <c r="B61" s="469">
        <v>1</v>
      </c>
      <c r="C61" s="478">
        <v>55</v>
      </c>
      <c r="D61" s="2425"/>
      <c r="E61" s="2298" t="s">
        <v>1479</v>
      </c>
      <c r="F61" s="2299"/>
      <c r="G61" s="2300"/>
      <c r="H61" s="635" t="s">
        <v>777</v>
      </c>
      <c r="I61" s="660"/>
      <c r="J61" s="659">
        <v>0</v>
      </c>
      <c r="K61" s="659">
        <v>0</v>
      </c>
      <c r="L61" s="659">
        <v>0</v>
      </c>
      <c r="M61" s="659">
        <v>0</v>
      </c>
      <c r="N61" s="659">
        <v>0</v>
      </c>
      <c r="O61" s="659">
        <v>0</v>
      </c>
      <c r="P61" s="659">
        <v>0</v>
      </c>
      <c r="Q61" s="659"/>
      <c r="R61" s="659"/>
      <c r="S61" s="659">
        <v>0</v>
      </c>
      <c r="T61" s="659">
        <v>0</v>
      </c>
      <c r="U61" s="659">
        <v>0</v>
      </c>
      <c r="V61" s="659"/>
      <c r="Y61" s="715">
        <f t="shared" si="0"/>
        <v>0</v>
      </c>
    </row>
    <row r="62" spans="1:25" ht="15.95" customHeight="1">
      <c r="A62" s="462">
        <v>9</v>
      </c>
      <c r="B62" s="469">
        <v>1</v>
      </c>
      <c r="C62" s="478">
        <v>56</v>
      </c>
      <c r="D62" s="2425"/>
      <c r="E62" s="2301"/>
      <c r="F62" s="2302"/>
      <c r="G62" s="2303"/>
      <c r="H62" s="635" t="s">
        <v>483</v>
      </c>
      <c r="I62" s="660"/>
      <c r="J62" s="659">
        <v>0</v>
      </c>
      <c r="K62" s="659">
        <v>0</v>
      </c>
      <c r="L62" s="659">
        <v>0</v>
      </c>
      <c r="M62" s="659">
        <v>0</v>
      </c>
      <c r="N62" s="659">
        <v>0</v>
      </c>
      <c r="O62" s="659">
        <v>0</v>
      </c>
      <c r="P62" s="659">
        <v>0</v>
      </c>
      <c r="Q62" s="659"/>
      <c r="R62" s="659"/>
      <c r="S62" s="659">
        <v>0</v>
      </c>
      <c r="T62" s="659">
        <v>0</v>
      </c>
      <c r="U62" s="659">
        <v>0</v>
      </c>
      <c r="V62" s="659"/>
      <c r="Y62" s="715">
        <f t="shared" si="0"/>
        <v>0</v>
      </c>
    </row>
    <row r="63" spans="1:25" ht="15.95" customHeight="1">
      <c r="A63" s="462">
        <v>9</v>
      </c>
      <c r="B63" s="469">
        <v>1</v>
      </c>
      <c r="C63" s="478">
        <v>57</v>
      </c>
      <c r="D63" s="2425"/>
      <c r="E63" s="2298" t="s">
        <v>1480</v>
      </c>
      <c r="F63" s="2299"/>
      <c r="G63" s="2300"/>
      <c r="H63" s="635" t="s">
        <v>777</v>
      </c>
      <c r="I63" s="660"/>
      <c r="J63" s="659">
        <v>0</v>
      </c>
      <c r="K63" s="659">
        <v>0</v>
      </c>
      <c r="L63" s="659">
        <v>0</v>
      </c>
      <c r="M63" s="659">
        <v>0</v>
      </c>
      <c r="N63" s="659">
        <v>0</v>
      </c>
      <c r="O63" s="659">
        <v>0</v>
      </c>
      <c r="P63" s="659">
        <v>0</v>
      </c>
      <c r="Q63" s="659"/>
      <c r="R63" s="659"/>
      <c r="S63" s="659">
        <v>0</v>
      </c>
      <c r="T63" s="659">
        <v>0</v>
      </c>
      <c r="U63" s="659">
        <v>0</v>
      </c>
      <c r="V63" s="659"/>
      <c r="Y63" s="715">
        <f t="shared" si="0"/>
        <v>0</v>
      </c>
    </row>
    <row r="64" spans="1:25" ht="15.95" customHeight="1">
      <c r="A64" s="462">
        <v>9</v>
      </c>
      <c r="B64" s="469">
        <v>1</v>
      </c>
      <c r="C64" s="478">
        <v>58</v>
      </c>
      <c r="D64" s="2425"/>
      <c r="E64" s="2301"/>
      <c r="F64" s="2302"/>
      <c r="G64" s="2303"/>
      <c r="H64" s="635" t="s">
        <v>483</v>
      </c>
      <c r="I64" s="660"/>
      <c r="J64" s="659">
        <v>0</v>
      </c>
      <c r="K64" s="659">
        <v>0</v>
      </c>
      <c r="L64" s="659">
        <v>0</v>
      </c>
      <c r="M64" s="659">
        <v>0</v>
      </c>
      <c r="N64" s="659">
        <v>0</v>
      </c>
      <c r="O64" s="659">
        <v>0</v>
      </c>
      <c r="P64" s="659">
        <v>0</v>
      </c>
      <c r="Q64" s="659"/>
      <c r="R64" s="659"/>
      <c r="S64" s="659">
        <v>0</v>
      </c>
      <c r="T64" s="659">
        <v>0</v>
      </c>
      <c r="U64" s="659">
        <v>0</v>
      </c>
      <c r="V64" s="659"/>
      <c r="Y64" s="715">
        <f t="shared" si="0"/>
        <v>0</v>
      </c>
    </row>
    <row r="65" spans="1:25" ht="15.95" customHeight="1">
      <c r="A65" s="462">
        <v>9</v>
      </c>
      <c r="B65" s="469">
        <v>1</v>
      </c>
      <c r="C65" s="478">
        <v>59</v>
      </c>
      <c r="D65" s="2425"/>
      <c r="E65" s="2298" t="s">
        <v>76</v>
      </c>
      <c r="F65" s="2299"/>
      <c r="G65" s="2300"/>
      <c r="H65" s="635" t="s">
        <v>777</v>
      </c>
      <c r="I65" s="660"/>
      <c r="J65" s="659">
        <v>0</v>
      </c>
      <c r="K65" s="659">
        <v>0</v>
      </c>
      <c r="L65" s="659">
        <v>0</v>
      </c>
      <c r="M65" s="659">
        <v>0</v>
      </c>
      <c r="N65" s="659">
        <v>0</v>
      </c>
      <c r="O65" s="659">
        <v>0</v>
      </c>
      <c r="P65" s="659">
        <v>0</v>
      </c>
      <c r="Q65" s="659"/>
      <c r="R65" s="659"/>
      <c r="S65" s="659">
        <v>0</v>
      </c>
      <c r="T65" s="659">
        <v>0</v>
      </c>
      <c r="U65" s="659">
        <v>0</v>
      </c>
      <c r="V65" s="659"/>
      <c r="Y65" s="715"/>
    </row>
    <row r="66" spans="1:25" ht="15.95" customHeight="1">
      <c r="A66" s="462">
        <v>9</v>
      </c>
      <c r="B66" s="469">
        <v>1</v>
      </c>
      <c r="C66" s="478">
        <v>60</v>
      </c>
      <c r="D66" s="2425"/>
      <c r="E66" s="2301"/>
      <c r="F66" s="2302"/>
      <c r="G66" s="2303"/>
      <c r="H66" s="635" t="s">
        <v>599</v>
      </c>
      <c r="I66" s="660"/>
      <c r="J66" s="659">
        <v>0</v>
      </c>
      <c r="K66" s="659">
        <v>0</v>
      </c>
      <c r="L66" s="659">
        <v>0</v>
      </c>
      <c r="M66" s="659">
        <v>0</v>
      </c>
      <c r="N66" s="659">
        <v>0</v>
      </c>
      <c r="O66" s="659">
        <v>0</v>
      </c>
      <c r="P66" s="659">
        <v>0</v>
      </c>
      <c r="Q66" s="659"/>
      <c r="R66" s="659"/>
      <c r="S66" s="659">
        <v>0</v>
      </c>
      <c r="T66" s="659">
        <v>0</v>
      </c>
      <c r="U66" s="659">
        <v>0</v>
      </c>
      <c r="V66" s="659"/>
      <c r="Y66" s="715"/>
    </row>
    <row r="67" spans="1:25" ht="15.95" customHeight="1">
      <c r="A67" s="462">
        <v>9</v>
      </c>
      <c r="B67" s="469">
        <v>1</v>
      </c>
      <c r="C67" s="478">
        <v>61</v>
      </c>
      <c r="D67" s="2425"/>
      <c r="E67" s="2298" t="s">
        <v>1097</v>
      </c>
      <c r="F67" s="2299"/>
      <c r="G67" s="2300"/>
      <c r="H67" s="635" t="s">
        <v>777</v>
      </c>
      <c r="I67" s="660"/>
      <c r="J67" s="659">
        <v>0</v>
      </c>
      <c r="K67" s="659">
        <v>0</v>
      </c>
      <c r="L67" s="659">
        <v>0</v>
      </c>
      <c r="M67" s="659">
        <v>0</v>
      </c>
      <c r="N67" s="659">
        <v>0</v>
      </c>
      <c r="O67" s="659">
        <v>0</v>
      </c>
      <c r="P67" s="659">
        <v>0</v>
      </c>
      <c r="Q67" s="659"/>
      <c r="R67" s="659"/>
      <c r="S67" s="659">
        <v>0</v>
      </c>
      <c r="T67" s="659">
        <v>0</v>
      </c>
      <c r="U67" s="659">
        <v>0</v>
      </c>
      <c r="V67" s="659"/>
      <c r="Y67" s="715"/>
    </row>
    <row r="68" spans="1:25" ht="30" customHeight="1">
      <c r="A68" s="462">
        <v>9</v>
      </c>
      <c r="B68" s="469">
        <v>1</v>
      </c>
      <c r="C68" s="478">
        <v>62</v>
      </c>
      <c r="D68" s="2425"/>
      <c r="E68" s="2301"/>
      <c r="F68" s="2302"/>
      <c r="G68" s="2303"/>
      <c r="H68" s="636" t="s">
        <v>897</v>
      </c>
      <c r="I68" s="660"/>
      <c r="J68" s="659">
        <v>0</v>
      </c>
      <c r="K68" s="659">
        <v>0</v>
      </c>
      <c r="L68" s="659">
        <v>0</v>
      </c>
      <c r="M68" s="659">
        <v>0</v>
      </c>
      <c r="N68" s="659">
        <v>0</v>
      </c>
      <c r="O68" s="659">
        <v>0</v>
      </c>
      <c r="P68" s="659">
        <v>0</v>
      </c>
      <c r="Q68" s="659"/>
      <c r="R68" s="659"/>
      <c r="S68" s="659">
        <v>0</v>
      </c>
      <c r="T68" s="659">
        <v>0</v>
      </c>
      <c r="U68" s="659">
        <v>0</v>
      </c>
      <c r="V68" s="659"/>
      <c r="Y68" s="715">
        <f>SUM(I68:U68)</f>
        <v>0</v>
      </c>
    </row>
    <row r="69" spans="1:25" ht="15.95" customHeight="1" thickBot="1">
      <c r="A69" s="462">
        <v>9</v>
      </c>
      <c r="B69" s="469">
        <v>1</v>
      </c>
      <c r="C69" s="478">
        <v>63</v>
      </c>
      <c r="D69" s="2425"/>
      <c r="E69" s="1984" t="s">
        <v>14</v>
      </c>
      <c r="F69" s="1985"/>
      <c r="G69" s="1986"/>
      <c r="H69" s="634" t="s">
        <v>777</v>
      </c>
      <c r="I69" s="879"/>
      <c r="J69" s="879">
        <v>0</v>
      </c>
      <c r="K69" s="880">
        <v>0</v>
      </c>
      <c r="L69" s="880">
        <v>0</v>
      </c>
      <c r="M69" s="880">
        <v>0</v>
      </c>
      <c r="N69" s="880">
        <v>0</v>
      </c>
      <c r="O69" s="880">
        <v>0</v>
      </c>
      <c r="P69" s="880">
        <v>0</v>
      </c>
      <c r="Q69" s="700"/>
      <c r="R69" s="700"/>
      <c r="S69" s="880">
        <v>0</v>
      </c>
      <c r="T69" s="700">
        <v>0</v>
      </c>
      <c r="U69" s="700">
        <v>0</v>
      </c>
      <c r="V69" s="702"/>
      <c r="W69" s="716"/>
      <c r="X69" s="458"/>
      <c r="Y69" s="719">
        <f>SUM(I69:U69)</f>
        <v>0</v>
      </c>
    </row>
    <row r="70" spans="1:25" ht="15.95" customHeight="1">
      <c r="A70" s="837">
        <v>9</v>
      </c>
      <c r="B70" s="838">
        <v>1</v>
      </c>
      <c r="C70" s="839">
        <v>64</v>
      </c>
      <c r="D70" s="2437" t="s">
        <v>471</v>
      </c>
      <c r="E70" s="2438"/>
      <c r="F70" s="2443" t="s">
        <v>1485</v>
      </c>
      <c r="G70" s="2444"/>
      <c r="H70" s="638"/>
      <c r="I70" s="881"/>
      <c r="J70" s="681">
        <v>276</v>
      </c>
      <c r="K70" s="880">
        <v>157</v>
      </c>
      <c r="L70" s="882">
        <v>507</v>
      </c>
      <c r="M70" s="882">
        <v>79</v>
      </c>
      <c r="N70" s="881">
        <v>129</v>
      </c>
      <c r="O70" s="880">
        <v>69</v>
      </c>
      <c r="P70" s="882">
        <v>0</v>
      </c>
      <c r="Q70" s="882"/>
      <c r="R70" s="882"/>
      <c r="S70" s="882">
        <v>51</v>
      </c>
      <c r="T70" s="881">
        <v>220</v>
      </c>
      <c r="U70" s="882">
        <v>106</v>
      </c>
      <c r="V70" s="696"/>
      <c r="Y70" s="715"/>
    </row>
    <row r="71" spans="1:25" ht="15.95" customHeight="1">
      <c r="A71" s="837">
        <v>9</v>
      </c>
      <c r="B71" s="838">
        <v>1</v>
      </c>
      <c r="C71" s="839">
        <v>65</v>
      </c>
      <c r="D71" s="2439"/>
      <c r="E71" s="2440"/>
      <c r="F71" s="2443" t="s">
        <v>1486</v>
      </c>
      <c r="G71" s="2444"/>
      <c r="H71" s="638"/>
      <c r="I71" s="662"/>
      <c r="J71" s="659">
        <v>6</v>
      </c>
      <c r="K71" s="659">
        <v>0</v>
      </c>
      <c r="L71" s="697">
        <v>68</v>
      </c>
      <c r="M71" s="697">
        <v>7</v>
      </c>
      <c r="N71" s="662">
        <v>7</v>
      </c>
      <c r="O71" s="659">
        <v>0</v>
      </c>
      <c r="P71" s="697">
        <v>0</v>
      </c>
      <c r="Q71" s="697"/>
      <c r="R71" s="697"/>
      <c r="S71" s="697">
        <v>20</v>
      </c>
      <c r="T71" s="662">
        <v>60</v>
      </c>
      <c r="U71" s="697">
        <v>16</v>
      </c>
      <c r="V71" s="696"/>
      <c r="Y71" s="715"/>
    </row>
    <row r="72" spans="1:25" ht="15.95" customHeight="1">
      <c r="A72" s="837">
        <v>9</v>
      </c>
      <c r="B72" s="838">
        <v>1</v>
      </c>
      <c r="C72" s="839">
        <v>66</v>
      </c>
      <c r="D72" s="2441"/>
      <c r="E72" s="2442"/>
      <c r="F72" s="2443" t="s">
        <v>1487</v>
      </c>
      <c r="G72" s="2444"/>
      <c r="H72" s="637"/>
      <c r="I72" s="690"/>
      <c r="J72" s="680">
        <v>190</v>
      </c>
      <c r="K72" s="883">
        <v>67</v>
      </c>
      <c r="L72" s="884">
        <v>56</v>
      </c>
      <c r="M72" s="884">
        <v>34</v>
      </c>
      <c r="N72" s="690">
        <v>43</v>
      </c>
      <c r="O72" s="883">
        <v>21</v>
      </c>
      <c r="P72" s="884">
        <v>0</v>
      </c>
      <c r="Q72" s="884"/>
      <c r="R72" s="884"/>
      <c r="S72" s="884">
        <v>2</v>
      </c>
      <c r="T72" s="690">
        <v>10</v>
      </c>
      <c r="U72" s="884">
        <v>39</v>
      </c>
      <c r="V72" s="696"/>
      <c r="Y72" s="715"/>
    </row>
    <row r="73" spans="1:25" ht="15.95" customHeight="1">
      <c r="A73" s="837">
        <v>9</v>
      </c>
      <c r="B73" s="838">
        <v>1</v>
      </c>
      <c r="C73" s="839">
        <v>67</v>
      </c>
      <c r="D73" s="2437" t="s">
        <v>1488</v>
      </c>
      <c r="E73" s="2438"/>
      <c r="F73" s="2443" t="s">
        <v>1485</v>
      </c>
      <c r="G73" s="2444"/>
      <c r="H73" s="637"/>
      <c r="I73" s="660"/>
      <c r="J73" s="659">
        <v>0</v>
      </c>
      <c r="K73" s="836">
        <v>0</v>
      </c>
      <c r="L73" s="697">
        <v>0</v>
      </c>
      <c r="M73" s="697">
        <v>0</v>
      </c>
      <c r="N73" s="662">
        <v>0</v>
      </c>
      <c r="O73" s="836">
        <v>0</v>
      </c>
      <c r="P73" s="697">
        <v>0</v>
      </c>
      <c r="Q73" s="697"/>
      <c r="R73" s="697"/>
      <c r="S73" s="697">
        <v>0</v>
      </c>
      <c r="T73" s="662">
        <v>0</v>
      </c>
      <c r="U73" s="697">
        <v>0</v>
      </c>
      <c r="V73" s="696"/>
      <c r="Y73" s="715"/>
    </row>
    <row r="74" spans="1:25" ht="15.95" customHeight="1">
      <c r="A74" s="837">
        <v>9</v>
      </c>
      <c r="B74" s="838">
        <v>1</v>
      </c>
      <c r="C74" s="839">
        <v>68</v>
      </c>
      <c r="D74" s="2439"/>
      <c r="E74" s="2440"/>
      <c r="F74" s="2443" t="s">
        <v>1486</v>
      </c>
      <c r="G74" s="2444"/>
      <c r="H74" s="637"/>
      <c r="I74" s="660"/>
      <c r="J74" s="659">
        <v>0</v>
      </c>
      <c r="K74" s="836">
        <v>0</v>
      </c>
      <c r="L74" s="697">
        <v>0</v>
      </c>
      <c r="M74" s="697">
        <v>0</v>
      </c>
      <c r="N74" s="662">
        <v>0</v>
      </c>
      <c r="O74" s="836">
        <v>0</v>
      </c>
      <c r="P74" s="697">
        <v>0</v>
      </c>
      <c r="Q74" s="697"/>
      <c r="R74" s="697"/>
      <c r="S74" s="697">
        <v>0</v>
      </c>
      <c r="T74" s="662">
        <v>0</v>
      </c>
      <c r="U74" s="697">
        <v>0</v>
      </c>
      <c r="V74" s="696"/>
      <c r="Y74" s="715"/>
    </row>
    <row r="75" spans="1:25" ht="15.95" customHeight="1" thickBot="1">
      <c r="A75" s="837">
        <v>9</v>
      </c>
      <c r="B75" s="838">
        <v>1</v>
      </c>
      <c r="C75" s="839">
        <v>69</v>
      </c>
      <c r="D75" s="2445"/>
      <c r="E75" s="2446"/>
      <c r="F75" s="2443" t="s">
        <v>1487</v>
      </c>
      <c r="G75" s="2444"/>
      <c r="H75" s="637"/>
      <c r="I75" s="661"/>
      <c r="J75" s="885">
        <v>0</v>
      </c>
      <c r="K75" s="691">
        <v>0</v>
      </c>
      <c r="L75" s="696">
        <v>0</v>
      </c>
      <c r="M75" s="696">
        <v>0</v>
      </c>
      <c r="N75" s="661">
        <v>0</v>
      </c>
      <c r="O75" s="691">
        <v>0</v>
      </c>
      <c r="P75" s="696">
        <v>0</v>
      </c>
      <c r="Q75" s="696"/>
      <c r="R75" s="696"/>
      <c r="S75" s="696">
        <v>0</v>
      </c>
      <c r="T75" s="661">
        <v>0</v>
      </c>
      <c r="U75" s="696">
        <v>0</v>
      </c>
      <c r="V75" s="696"/>
      <c r="Y75" s="715"/>
    </row>
    <row r="76" spans="1:25" s="457" customFormat="1" ht="15" customHeight="1">
      <c r="A76" s="463">
        <v>20</v>
      </c>
      <c r="B76" s="457">
        <v>1</v>
      </c>
      <c r="C76" s="473">
        <v>1</v>
      </c>
      <c r="D76" s="494" t="s">
        <v>184</v>
      </c>
      <c r="E76" s="1987" t="s">
        <v>467</v>
      </c>
      <c r="F76" s="1987"/>
      <c r="G76" s="1987"/>
      <c r="H76" s="1988"/>
      <c r="I76" s="663">
        <v>11484</v>
      </c>
      <c r="J76" s="692">
        <v>5073644</v>
      </c>
      <c r="K76" s="692">
        <v>2450337</v>
      </c>
      <c r="L76" s="663">
        <v>10419111</v>
      </c>
      <c r="M76" s="663">
        <v>1389591</v>
      </c>
      <c r="N76" s="682">
        <v>2569669</v>
      </c>
      <c r="O76" s="692">
        <v>902759</v>
      </c>
      <c r="P76" s="663">
        <v>605110</v>
      </c>
      <c r="Q76" s="663">
        <v>1367</v>
      </c>
      <c r="R76" s="663">
        <v>1724</v>
      </c>
      <c r="S76" s="663">
        <v>924863</v>
      </c>
      <c r="T76" s="692">
        <v>3516342</v>
      </c>
      <c r="U76" s="692">
        <v>2181944</v>
      </c>
      <c r="V76" s="663">
        <v>305434</v>
      </c>
      <c r="X76" s="682"/>
      <c r="Y76" s="720">
        <f t="shared" ref="Y76:Y139" si="1">SUM(I76:U76)</f>
        <v>30047945</v>
      </c>
    </row>
    <row r="77" spans="1:25" ht="15" customHeight="1">
      <c r="A77" s="4">
        <v>20</v>
      </c>
      <c r="B77" s="1">
        <v>1</v>
      </c>
      <c r="C77" s="207">
        <v>2</v>
      </c>
      <c r="D77" s="183"/>
      <c r="E77" s="82" t="s">
        <v>97</v>
      </c>
      <c r="F77" s="1416" t="s">
        <v>535</v>
      </c>
      <c r="G77" s="1416"/>
      <c r="H77" s="1989"/>
      <c r="I77" s="657">
        <v>0</v>
      </c>
      <c r="J77" s="657">
        <v>4507163</v>
      </c>
      <c r="K77" s="657">
        <v>2065175</v>
      </c>
      <c r="L77" s="657">
        <v>8884116</v>
      </c>
      <c r="M77" s="657">
        <v>1023683</v>
      </c>
      <c r="N77" s="657">
        <v>2216988</v>
      </c>
      <c r="O77" s="657">
        <v>545568</v>
      </c>
      <c r="P77" s="657">
        <v>59500</v>
      </c>
      <c r="Q77" s="657">
        <v>0</v>
      </c>
      <c r="R77" s="657">
        <v>0</v>
      </c>
      <c r="S77" s="657">
        <v>635017</v>
      </c>
      <c r="T77" s="657">
        <v>2856476</v>
      </c>
      <c r="U77" s="657">
        <v>1728658</v>
      </c>
      <c r="V77" s="657">
        <v>0</v>
      </c>
      <c r="X77" s="678"/>
      <c r="Y77" s="715">
        <f t="shared" si="1"/>
        <v>24522344</v>
      </c>
    </row>
    <row r="78" spans="1:25" ht="15" customHeight="1">
      <c r="A78" s="4">
        <v>20</v>
      </c>
      <c r="B78" s="1">
        <v>1</v>
      </c>
      <c r="C78" s="207">
        <v>3</v>
      </c>
      <c r="D78" s="183"/>
      <c r="E78" s="538" t="s">
        <v>197</v>
      </c>
      <c r="F78" s="1322" t="s">
        <v>201</v>
      </c>
      <c r="G78" s="1322"/>
      <c r="H78" s="1990"/>
      <c r="I78" s="657">
        <v>0</v>
      </c>
      <c r="J78" s="657">
        <v>2790222</v>
      </c>
      <c r="K78" s="657">
        <v>1450591</v>
      </c>
      <c r="L78" s="657">
        <v>4871420</v>
      </c>
      <c r="M78" s="657">
        <v>648035</v>
      </c>
      <c r="N78" s="657">
        <v>1362338</v>
      </c>
      <c r="O78" s="657">
        <v>463484</v>
      </c>
      <c r="P78" s="657">
        <v>0</v>
      </c>
      <c r="Q78" s="657">
        <v>0</v>
      </c>
      <c r="R78" s="657">
        <v>0</v>
      </c>
      <c r="S78" s="657">
        <v>402877</v>
      </c>
      <c r="T78" s="657">
        <v>1650827</v>
      </c>
      <c r="U78" s="657">
        <v>1223111</v>
      </c>
      <c r="V78" s="657">
        <v>0</v>
      </c>
      <c r="X78" s="678"/>
      <c r="Y78" s="715">
        <f t="shared" si="1"/>
        <v>14862905</v>
      </c>
    </row>
    <row r="79" spans="1:25" ht="15" customHeight="1">
      <c r="A79" s="4">
        <v>20</v>
      </c>
      <c r="B79" s="1">
        <v>1</v>
      </c>
      <c r="C79" s="207">
        <v>4</v>
      </c>
      <c r="D79" s="183"/>
      <c r="E79" s="538" t="s">
        <v>204</v>
      </c>
      <c r="F79" s="1418" t="s">
        <v>205</v>
      </c>
      <c r="G79" s="1418"/>
      <c r="H79" s="1991"/>
      <c r="I79" s="657">
        <v>0</v>
      </c>
      <c r="J79" s="657">
        <v>1369878</v>
      </c>
      <c r="K79" s="657">
        <v>446228</v>
      </c>
      <c r="L79" s="657">
        <v>3643095</v>
      </c>
      <c r="M79" s="657">
        <v>292505</v>
      </c>
      <c r="N79" s="657">
        <v>740015</v>
      </c>
      <c r="O79" s="657">
        <v>78272</v>
      </c>
      <c r="P79" s="657">
        <v>0</v>
      </c>
      <c r="Q79" s="657">
        <v>0</v>
      </c>
      <c r="R79" s="657">
        <v>0</v>
      </c>
      <c r="S79" s="657">
        <v>185756</v>
      </c>
      <c r="T79" s="657">
        <v>990665</v>
      </c>
      <c r="U79" s="657">
        <v>412023</v>
      </c>
      <c r="V79" s="657">
        <v>0</v>
      </c>
      <c r="X79" s="678"/>
      <c r="Y79" s="715">
        <f t="shared" si="1"/>
        <v>8158437</v>
      </c>
    </row>
    <row r="80" spans="1:25" ht="15" customHeight="1">
      <c r="A80" s="4">
        <v>20</v>
      </c>
      <c r="B80" s="1">
        <v>1</v>
      </c>
      <c r="C80" s="207">
        <v>5</v>
      </c>
      <c r="D80" s="183"/>
      <c r="E80" s="539"/>
      <c r="F80" s="587"/>
      <c r="G80" s="614"/>
      <c r="H80" s="639"/>
      <c r="I80" s="657">
        <v>0</v>
      </c>
      <c r="J80" s="657">
        <v>0</v>
      </c>
      <c r="K80" s="657">
        <v>0</v>
      </c>
      <c r="L80" s="657">
        <v>0</v>
      </c>
      <c r="M80" s="657">
        <v>0</v>
      </c>
      <c r="N80" s="657">
        <v>0</v>
      </c>
      <c r="O80" s="657">
        <v>0</v>
      </c>
      <c r="P80" s="657">
        <v>0</v>
      </c>
      <c r="Q80" s="657">
        <v>0</v>
      </c>
      <c r="R80" s="657">
        <v>0</v>
      </c>
      <c r="S80" s="657">
        <v>0</v>
      </c>
      <c r="T80" s="657">
        <v>0</v>
      </c>
      <c r="U80" s="657">
        <v>0</v>
      </c>
      <c r="V80" s="657">
        <v>0</v>
      </c>
      <c r="X80" s="678"/>
      <c r="Y80" s="715">
        <f t="shared" si="1"/>
        <v>0</v>
      </c>
    </row>
    <row r="81" spans="1:25" ht="15" customHeight="1">
      <c r="A81" s="4">
        <v>20</v>
      </c>
      <c r="B81" s="1">
        <v>1</v>
      </c>
      <c r="C81" s="207">
        <v>6</v>
      </c>
      <c r="D81" s="183"/>
      <c r="E81" s="539"/>
      <c r="F81" s="587"/>
      <c r="G81" s="614"/>
      <c r="H81" s="639"/>
      <c r="I81" s="657">
        <v>0</v>
      </c>
      <c r="J81" s="657">
        <v>0</v>
      </c>
      <c r="K81" s="657">
        <v>0</v>
      </c>
      <c r="L81" s="657">
        <v>0</v>
      </c>
      <c r="M81" s="657">
        <v>0</v>
      </c>
      <c r="N81" s="657">
        <v>0</v>
      </c>
      <c r="O81" s="657">
        <v>0</v>
      </c>
      <c r="P81" s="657">
        <v>0</v>
      </c>
      <c r="Q81" s="657">
        <v>0</v>
      </c>
      <c r="R81" s="657">
        <v>0</v>
      </c>
      <c r="S81" s="657">
        <v>0</v>
      </c>
      <c r="T81" s="657">
        <v>0</v>
      </c>
      <c r="U81" s="657">
        <v>0</v>
      </c>
      <c r="V81" s="657">
        <v>0</v>
      </c>
      <c r="X81" s="678"/>
      <c r="Y81" s="715">
        <f t="shared" si="1"/>
        <v>0</v>
      </c>
    </row>
    <row r="82" spans="1:25" ht="15" customHeight="1">
      <c r="A82" s="4">
        <v>20</v>
      </c>
      <c r="B82" s="1">
        <v>1</v>
      </c>
      <c r="C82" s="207">
        <v>7</v>
      </c>
      <c r="D82" s="183"/>
      <c r="E82" s="539"/>
      <c r="F82" s="587"/>
      <c r="G82" s="614"/>
      <c r="H82" s="639"/>
      <c r="I82" s="657">
        <v>0</v>
      </c>
      <c r="J82" s="657">
        <v>0</v>
      </c>
      <c r="K82" s="657">
        <v>0</v>
      </c>
      <c r="L82" s="657">
        <v>0</v>
      </c>
      <c r="M82" s="657">
        <v>0</v>
      </c>
      <c r="N82" s="657">
        <v>0</v>
      </c>
      <c r="O82" s="657">
        <v>0</v>
      </c>
      <c r="P82" s="657">
        <v>0</v>
      </c>
      <c r="Q82" s="657">
        <v>0</v>
      </c>
      <c r="R82" s="657">
        <v>0</v>
      </c>
      <c r="S82" s="657">
        <v>0</v>
      </c>
      <c r="T82" s="657">
        <v>0</v>
      </c>
      <c r="U82" s="657">
        <v>0</v>
      </c>
      <c r="V82" s="657">
        <v>0</v>
      </c>
      <c r="X82" s="678"/>
      <c r="Y82" s="715">
        <f t="shared" si="1"/>
        <v>0</v>
      </c>
    </row>
    <row r="83" spans="1:25" ht="15" customHeight="1">
      <c r="A83" s="4">
        <v>20</v>
      </c>
      <c r="B83" s="1">
        <v>1</v>
      </c>
      <c r="C83" s="207">
        <v>8</v>
      </c>
      <c r="D83" s="183"/>
      <c r="E83" s="539"/>
      <c r="F83" s="587"/>
      <c r="G83" s="614"/>
      <c r="H83" s="639"/>
      <c r="I83" s="657">
        <v>0</v>
      </c>
      <c r="J83" s="657">
        <v>0</v>
      </c>
      <c r="K83" s="657">
        <v>0</v>
      </c>
      <c r="L83" s="657">
        <v>0</v>
      </c>
      <c r="M83" s="657">
        <v>0</v>
      </c>
      <c r="N83" s="657">
        <v>0</v>
      </c>
      <c r="O83" s="657">
        <v>0</v>
      </c>
      <c r="P83" s="657">
        <v>0</v>
      </c>
      <c r="Q83" s="657">
        <v>0</v>
      </c>
      <c r="R83" s="657">
        <v>0</v>
      </c>
      <c r="S83" s="657">
        <v>0</v>
      </c>
      <c r="T83" s="657">
        <v>0</v>
      </c>
      <c r="U83" s="657">
        <v>0</v>
      </c>
      <c r="V83" s="657">
        <v>0</v>
      </c>
      <c r="X83" s="678"/>
      <c r="Y83" s="715">
        <f t="shared" si="1"/>
        <v>0</v>
      </c>
    </row>
    <row r="84" spans="1:25" ht="15" customHeight="1">
      <c r="A84" s="4">
        <v>20</v>
      </c>
      <c r="B84" s="1">
        <v>1</v>
      </c>
      <c r="C84" s="207">
        <v>9</v>
      </c>
      <c r="D84" s="183"/>
      <c r="E84" s="539"/>
      <c r="F84" s="587"/>
      <c r="G84" s="614"/>
      <c r="H84" s="639"/>
      <c r="I84" s="657">
        <v>0</v>
      </c>
      <c r="J84" s="657">
        <v>0</v>
      </c>
      <c r="K84" s="657">
        <v>0</v>
      </c>
      <c r="L84" s="657">
        <v>0</v>
      </c>
      <c r="M84" s="657">
        <v>0</v>
      </c>
      <c r="N84" s="657">
        <v>0</v>
      </c>
      <c r="O84" s="657">
        <v>0</v>
      </c>
      <c r="P84" s="657">
        <v>0</v>
      </c>
      <c r="Q84" s="657">
        <v>0</v>
      </c>
      <c r="R84" s="657">
        <v>0</v>
      </c>
      <c r="S84" s="657">
        <v>0</v>
      </c>
      <c r="T84" s="657">
        <v>0</v>
      </c>
      <c r="U84" s="657">
        <v>0</v>
      </c>
      <c r="V84" s="657">
        <v>0</v>
      </c>
      <c r="X84" s="678"/>
      <c r="Y84" s="715">
        <f t="shared" si="1"/>
        <v>0</v>
      </c>
    </row>
    <row r="85" spans="1:25" ht="15" customHeight="1">
      <c r="A85" s="4">
        <v>20</v>
      </c>
      <c r="B85" s="1">
        <v>1</v>
      </c>
      <c r="C85" s="207">
        <v>10</v>
      </c>
      <c r="D85" s="183"/>
      <c r="E85" s="539"/>
      <c r="F85" s="587"/>
      <c r="G85" s="614"/>
      <c r="H85" s="639"/>
      <c r="I85" s="657">
        <v>0</v>
      </c>
      <c r="J85" s="657">
        <v>0</v>
      </c>
      <c r="K85" s="657">
        <v>0</v>
      </c>
      <c r="L85" s="657">
        <v>0</v>
      </c>
      <c r="M85" s="657">
        <v>0</v>
      </c>
      <c r="N85" s="657">
        <v>0</v>
      </c>
      <c r="O85" s="657">
        <v>0</v>
      </c>
      <c r="P85" s="657">
        <v>0</v>
      </c>
      <c r="Q85" s="657">
        <v>0</v>
      </c>
      <c r="R85" s="657">
        <v>0</v>
      </c>
      <c r="S85" s="657">
        <v>0</v>
      </c>
      <c r="T85" s="657">
        <v>0</v>
      </c>
      <c r="U85" s="657">
        <v>0</v>
      </c>
      <c r="V85" s="657">
        <v>0</v>
      </c>
      <c r="X85" s="678"/>
      <c r="Y85" s="715">
        <f t="shared" si="1"/>
        <v>0</v>
      </c>
    </row>
    <row r="86" spans="1:25" ht="15" customHeight="1">
      <c r="A86" s="4">
        <v>20</v>
      </c>
      <c r="B86" s="1">
        <v>1</v>
      </c>
      <c r="C86" s="207">
        <v>11</v>
      </c>
      <c r="D86" s="183"/>
      <c r="E86" s="539"/>
      <c r="F86" s="587"/>
      <c r="G86" s="614"/>
      <c r="H86" s="639"/>
      <c r="I86" s="657">
        <v>0</v>
      </c>
      <c r="J86" s="657">
        <v>0</v>
      </c>
      <c r="K86" s="657">
        <v>0</v>
      </c>
      <c r="L86" s="657">
        <v>0</v>
      </c>
      <c r="M86" s="657">
        <v>0</v>
      </c>
      <c r="N86" s="657">
        <v>0</v>
      </c>
      <c r="O86" s="657">
        <v>0</v>
      </c>
      <c r="P86" s="657">
        <v>0</v>
      </c>
      <c r="Q86" s="657">
        <v>0</v>
      </c>
      <c r="R86" s="657">
        <v>0</v>
      </c>
      <c r="S86" s="657">
        <v>0</v>
      </c>
      <c r="T86" s="657">
        <v>0</v>
      </c>
      <c r="U86" s="657">
        <v>0</v>
      </c>
      <c r="V86" s="657">
        <v>0</v>
      </c>
      <c r="X86" s="678"/>
      <c r="Y86" s="715">
        <f t="shared" si="1"/>
        <v>0</v>
      </c>
    </row>
    <row r="87" spans="1:25" ht="15" customHeight="1">
      <c r="A87" s="4">
        <v>20</v>
      </c>
      <c r="B87" s="1">
        <v>1</v>
      </c>
      <c r="C87" s="207">
        <v>12</v>
      </c>
      <c r="D87" s="183"/>
      <c r="E87" s="538" t="s">
        <v>51</v>
      </c>
      <c r="F87" s="1322" t="s">
        <v>208</v>
      </c>
      <c r="G87" s="1322"/>
      <c r="H87" s="1990"/>
      <c r="I87" s="657">
        <v>0</v>
      </c>
      <c r="J87" s="657">
        <v>347063</v>
      </c>
      <c r="K87" s="657">
        <v>168356</v>
      </c>
      <c r="L87" s="657">
        <v>369601</v>
      </c>
      <c r="M87" s="657">
        <v>83143</v>
      </c>
      <c r="N87" s="657">
        <v>114635</v>
      </c>
      <c r="O87" s="657">
        <v>3812</v>
      </c>
      <c r="P87" s="657">
        <v>59500</v>
      </c>
      <c r="Q87" s="657">
        <v>0</v>
      </c>
      <c r="R87" s="657">
        <v>0</v>
      </c>
      <c r="S87" s="657">
        <v>46384</v>
      </c>
      <c r="T87" s="657">
        <v>214984</v>
      </c>
      <c r="U87" s="657">
        <v>93524</v>
      </c>
      <c r="V87" s="657">
        <v>0</v>
      </c>
      <c r="X87" s="678"/>
      <c r="Y87" s="715">
        <f t="shared" si="1"/>
        <v>1501002</v>
      </c>
    </row>
    <row r="88" spans="1:25" ht="15" customHeight="1">
      <c r="A88" s="4">
        <v>20</v>
      </c>
      <c r="B88" s="1">
        <v>1</v>
      </c>
      <c r="C88" s="207">
        <v>13</v>
      </c>
      <c r="D88" s="183"/>
      <c r="E88" s="183"/>
      <c r="F88" s="219" t="s">
        <v>211</v>
      </c>
      <c r="G88" s="1322" t="s">
        <v>213</v>
      </c>
      <c r="H88" s="1322"/>
      <c r="I88" s="657">
        <v>0</v>
      </c>
      <c r="J88" s="657">
        <v>107498</v>
      </c>
      <c r="K88" s="657">
        <v>37991</v>
      </c>
      <c r="L88" s="657">
        <v>128699</v>
      </c>
      <c r="M88" s="657">
        <v>12519</v>
      </c>
      <c r="N88" s="657">
        <v>78780</v>
      </c>
      <c r="O88" s="657">
        <v>0</v>
      </c>
      <c r="P88" s="657">
        <v>59500</v>
      </c>
      <c r="Q88" s="657">
        <v>0</v>
      </c>
      <c r="R88" s="657">
        <v>0</v>
      </c>
      <c r="S88" s="657">
        <v>20885</v>
      </c>
      <c r="T88" s="657">
        <v>126631</v>
      </c>
      <c r="U88" s="657">
        <v>30500</v>
      </c>
      <c r="V88" s="657">
        <v>0</v>
      </c>
      <c r="X88" s="678"/>
      <c r="Y88" s="715">
        <f t="shared" si="1"/>
        <v>603003</v>
      </c>
    </row>
    <row r="89" spans="1:25" ht="15" customHeight="1">
      <c r="A89" s="4">
        <v>20</v>
      </c>
      <c r="B89" s="1">
        <v>1</v>
      </c>
      <c r="C89" s="207">
        <v>14</v>
      </c>
      <c r="D89" s="183"/>
      <c r="E89" s="83"/>
      <c r="F89" s="220" t="s">
        <v>790</v>
      </c>
      <c r="G89" s="1414" t="s">
        <v>208</v>
      </c>
      <c r="H89" s="1414"/>
      <c r="I89" s="657">
        <v>0</v>
      </c>
      <c r="J89" s="657">
        <v>239565</v>
      </c>
      <c r="K89" s="657">
        <v>130365</v>
      </c>
      <c r="L89" s="657">
        <v>240902</v>
      </c>
      <c r="M89" s="657">
        <v>70624</v>
      </c>
      <c r="N89" s="657">
        <v>35855</v>
      </c>
      <c r="O89" s="657">
        <v>3812</v>
      </c>
      <c r="P89" s="657">
        <v>0</v>
      </c>
      <c r="Q89" s="657">
        <v>0</v>
      </c>
      <c r="R89" s="657">
        <v>0</v>
      </c>
      <c r="S89" s="657">
        <v>25499</v>
      </c>
      <c r="T89" s="657">
        <v>88353</v>
      </c>
      <c r="U89" s="657">
        <v>63024</v>
      </c>
      <c r="V89" s="657">
        <v>0</v>
      </c>
      <c r="X89" s="678"/>
      <c r="Y89" s="715">
        <f t="shared" si="1"/>
        <v>897999</v>
      </c>
    </row>
    <row r="90" spans="1:25" ht="15" customHeight="1">
      <c r="A90" s="4">
        <v>20</v>
      </c>
      <c r="B90" s="1">
        <v>1</v>
      </c>
      <c r="C90" s="207">
        <v>15</v>
      </c>
      <c r="D90" s="183"/>
      <c r="E90" s="82" t="s">
        <v>103</v>
      </c>
      <c r="F90" s="1333" t="s">
        <v>849</v>
      </c>
      <c r="G90" s="1333"/>
      <c r="H90" s="1334"/>
      <c r="I90" s="657">
        <v>11484</v>
      </c>
      <c r="J90" s="657">
        <v>464571</v>
      </c>
      <c r="K90" s="657">
        <v>373012</v>
      </c>
      <c r="L90" s="657">
        <v>1353225</v>
      </c>
      <c r="M90" s="657">
        <v>237122</v>
      </c>
      <c r="N90" s="657">
        <v>352681</v>
      </c>
      <c r="O90" s="657">
        <v>350991</v>
      </c>
      <c r="P90" s="657">
        <v>545610</v>
      </c>
      <c r="Q90" s="657">
        <v>1367</v>
      </c>
      <c r="R90" s="657">
        <v>1724</v>
      </c>
      <c r="S90" s="657">
        <v>284173</v>
      </c>
      <c r="T90" s="657">
        <v>567451</v>
      </c>
      <c r="U90" s="657">
        <v>441559</v>
      </c>
      <c r="V90" s="657">
        <v>3308</v>
      </c>
      <c r="X90" s="678"/>
      <c r="Y90" s="715">
        <f t="shared" si="1"/>
        <v>4984970</v>
      </c>
    </row>
    <row r="91" spans="1:25" ht="15" customHeight="1">
      <c r="A91" s="4">
        <v>20</v>
      </c>
      <c r="B91" s="1">
        <v>1</v>
      </c>
      <c r="C91" s="207">
        <v>16</v>
      </c>
      <c r="D91" s="183"/>
      <c r="E91" s="538" t="s">
        <v>197</v>
      </c>
      <c r="F91" s="1452" t="s">
        <v>218</v>
      </c>
      <c r="G91" s="1452"/>
      <c r="H91" s="2005"/>
      <c r="I91" s="657">
        <v>0</v>
      </c>
      <c r="J91" s="657">
        <v>384</v>
      </c>
      <c r="K91" s="657">
        <v>135</v>
      </c>
      <c r="L91" s="657">
        <v>0</v>
      </c>
      <c r="M91" s="657">
        <v>0</v>
      </c>
      <c r="N91" s="657">
        <v>262</v>
      </c>
      <c r="O91" s="657">
        <v>10</v>
      </c>
      <c r="P91" s="657">
        <v>0</v>
      </c>
      <c r="Q91" s="657">
        <v>0</v>
      </c>
      <c r="R91" s="657">
        <v>0</v>
      </c>
      <c r="S91" s="657">
        <v>0</v>
      </c>
      <c r="T91" s="657">
        <v>0</v>
      </c>
      <c r="U91" s="657">
        <v>0</v>
      </c>
      <c r="V91" s="657">
        <v>0</v>
      </c>
      <c r="X91" s="678"/>
      <c r="Y91" s="715">
        <f t="shared" si="1"/>
        <v>791</v>
      </c>
    </row>
    <row r="92" spans="1:25" ht="15" customHeight="1">
      <c r="A92" s="4">
        <v>20</v>
      </c>
      <c r="B92" s="1">
        <v>1</v>
      </c>
      <c r="C92" s="207">
        <v>17</v>
      </c>
      <c r="D92" s="183"/>
      <c r="E92" s="538" t="s">
        <v>204</v>
      </c>
      <c r="F92" s="1322" t="s">
        <v>219</v>
      </c>
      <c r="G92" s="1322"/>
      <c r="H92" s="1990"/>
      <c r="I92" s="657">
        <v>0</v>
      </c>
      <c r="J92" s="657">
        <v>0</v>
      </c>
      <c r="K92" s="657">
        <v>0</v>
      </c>
      <c r="L92" s="657">
        <v>0</v>
      </c>
      <c r="M92" s="657">
        <v>0</v>
      </c>
      <c r="N92" s="657">
        <v>0</v>
      </c>
      <c r="O92" s="657">
        <v>0</v>
      </c>
      <c r="P92" s="657">
        <v>0</v>
      </c>
      <c r="Q92" s="657">
        <v>0</v>
      </c>
      <c r="R92" s="657">
        <v>0</v>
      </c>
      <c r="S92" s="657">
        <v>0</v>
      </c>
      <c r="T92" s="657">
        <v>0</v>
      </c>
      <c r="U92" s="657">
        <v>0</v>
      </c>
      <c r="V92" s="657">
        <v>0</v>
      </c>
      <c r="X92" s="678"/>
      <c r="Y92" s="715">
        <f t="shared" si="1"/>
        <v>0</v>
      </c>
    </row>
    <row r="93" spans="1:25" ht="15" customHeight="1">
      <c r="A93" s="4">
        <v>20</v>
      </c>
      <c r="B93" s="1">
        <v>1</v>
      </c>
      <c r="C93" s="207">
        <v>18</v>
      </c>
      <c r="D93" s="183"/>
      <c r="E93" s="538" t="s">
        <v>51</v>
      </c>
      <c r="F93" s="1322" t="s">
        <v>221</v>
      </c>
      <c r="G93" s="1322"/>
      <c r="H93" s="1990"/>
      <c r="I93" s="657">
        <v>0</v>
      </c>
      <c r="J93" s="657">
        <v>246683</v>
      </c>
      <c r="K93" s="657">
        <v>158276</v>
      </c>
      <c r="L93" s="657">
        <v>107853</v>
      </c>
      <c r="M93" s="657">
        <v>5071</v>
      </c>
      <c r="N93" s="657">
        <v>15183</v>
      </c>
      <c r="O93" s="657">
        <v>8000</v>
      </c>
      <c r="P93" s="657">
        <v>0</v>
      </c>
      <c r="Q93" s="657">
        <v>0</v>
      </c>
      <c r="R93" s="657">
        <v>0</v>
      </c>
      <c r="S93" s="657">
        <v>15724</v>
      </c>
      <c r="T93" s="657">
        <v>99244</v>
      </c>
      <c r="U93" s="657">
        <v>0</v>
      </c>
      <c r="V93" s="657">
        <v>0</v>
      </c>
      <c r="X93" s="678"/>
      <c r="Y93" s="715">
        <f t="shared" si="1"/>
        <v>656034</v>
      </c>
    </row>
    <row r="94" spans="1:25" ht="15" customHeight="1">
      <c r="A94" s="4">
        <v>20</v>
      </c>
      <c r="B94" s="1">
        <v>1</v>
      </c>
      <c r="C94" s="207">
        <v>19</v>
      </c>
      <c r="D94" s="183"/>
      <c r="E94" s="538" t="s">
        <v>222</v>
      </c>
      <c r="F94" s="1322" t="s">
        <v>154</v>
      </c>
      <c r="G94" s="1322"/>
      <c r="H94" s="1990"/>
      <c r="I94" s="657">
        <v>0</v>
      </c>
      <c r="J94" s="657">
        <v>1820</v>
      </c>
      <c r="K94" s="657">
        <v>0</v>
      </c>
      <c r="L94" s="657">
        <v>31205</v>
      </c>
      <c r="M94" s="657">
        <v>8205</v>
      </c>
      <c r="N94" s="657">
        <v>2992</v>
      </c>
      <c r="O94" s="657">
        <v>0</v>
      </c>
      <c r="P94" s="657">
        <v>19153</v>
      </c>
      <c r="Q94" s="657">
        <v>0</v>
      </c>
      <c r="R94" s="657">
        <v>0</v>
      </c>
      <c r="S94" s="657">
        <v>3000</v>
      </c>
      <c r="T94" s="657">
        <v>26310</v>
      </c>
      <c r="U94" s="657">
        <v>0</v>
      </c>
      <c r="V94" s="657">
        <v>0</v>
      </c>
      <c r="X94" s="678"/>
      <c r="Y94" s="715">
        <f t="shared" si="1"/>
        <v>92685</v>
      </c>
    </row>
    <row r="95" spans="1:25" ht="15" customHeight="1">
      <c r="A95" s="4">
        <v>20</v>
      </c>
      <c r="B95" s="1">
        <v>1</v>
      </c>
      <c r="C95" s="207">
        <v>20</v>
      </c>
      <c r="D95" s="183"/>
      <c r="E95" s="538" t="s">
        <v>105</v>
      </c>
      <c r="F95" s="1322" t="s">
        <v>190</v>
      </c>
      <c r="G95" s="1322"/>
      <c r="H95" s="1990"/>
      <c r="I95" s="657">
        <v>0</v>
      </c>
      <c r="J95" s="657">
        <v>24941</v>
      </c>
      <c r="K95" s="657">
        <v>62478</v>
      </c>
      <c r="L95" s="657">
        <v>290427</v>
      </c>
      <c r="M95" s="657">
        <v>44071</v>
      </c>
      <c r="N95" s="657">
        <v>143568</v>
      </c>
      <c r="O95" s="657">
        <v>1955</v>
      </c>
      <c r="P95" s="657">
        <v>297362</v>
      </c>
      <c r="Q95" s="657">
        <v>0</v>
      </c>
      <c r="R95" s="657">
        <v>0</v>
      </c>
      <c r="S95" s="657">
        <v>34661</v>
      </c>
      <c r="T95" s="657">
        <v>144772</v>
      </c>
      <c r="U95" s="657">
        <v>102494</v>
      </c>
      <c r="V95" s="657">
        <v>0</v>
      </c>
      <c r="X95" s="678"/>
      <c r="Y95" s="715">
        <f t="shared" si="1"/>
        <v>1146729</v>
      </c>
    </row>
    <row r="96" spans="1:25" ht="15" customHeight="1">
      <c r="A96" s="4">
        <v>20</v>
      </c>
      <c r="B96" s="1">
        <v>1</v>
      </c>
      <c r="C96" s="207">
        <v>21</v>
      </c>
      <c r="D96" s="183"/>
      <c r="E96" s="538" t="s">
        <v>224</v>
      </c>
      <c r="F96" s="1322" t="s">
        <v>213</v>
      </c>
      <c r="G96" s="1322"/>
      <c r="H96" s="1990"/>
      <c r="I96" s="657">
        <v>0</v>
      </c>
      <c r="J96" s="657">
        <v>168366</v>
      </c>
      <c r="K96" s="657">
        <v>105446</v>
      </c>
      <c r="L96" s="657">
        <v>810982</v>
      </c>
      <c r="M96" s="657">
        <v>127080</v>
      </c>
      <c r="N96" s="657">
        <v>97898</v>
      </c>
      <c r="O96" s="657">
        <v>311535</v>
      </c>
      <c r="P96" s="657">
        <v>116685</v>
      </c>
      <c r="Q96" s="657">
        <v>1367</v>
      </c>
      <c r="R96" s="657">
        <v>1724</v>
      </c>
      <c r="S96" s="657">
        <v>220900</v>
      </c>
      <c r="T96" s="657">
        <v>279164</v>
      </c>
      <c r="U96" s="657">
        <v>227006</v>
      </c>
      <c r="V96" s="657">
        <v>3308</v>
      </c>
      <c r="X96" s="678"/>
      <c r="Y96" s="715">
        <f t="shared" si="1"/>
        <v>2468153</v>
      </c>
    </row>
    <row r="97" spans="1:25" ht="15" customHeight="1">
      <c r="A97" s="4">
        <v>20</v>
      </c>
      <c r="B97" s="1">
        <v>1</v>
      </c>
      <c r="C97" s="207">
        <v>22</v>
      </c>
      <c r="D97" s="183"/>
      <c r="E97" s="538" t="s">
        <v>1229</v>
      </c>
      <c r="F97" s="1322" t="s">
        <v>1193</v>
      </c>
      <c r="G97" s="1322"/>
      <c r="H97" s="1990"/>
      <c r="I97" s="657">
        <v>0</v>
      </c>
      <c r="J97" s="657">
        <v>585</v>
      </c>
      <c r="K97" s="657">
        <v>4619</v>
      </c>
      <c r="L97" s="657">
        <v>42585</v>
      </c>
      <c r="M97" s="657">
        <v>47717</v>
      </c>
      <c r="N97" s="657">
        <v>84774</v>
      </c>
      <c r="O97" s="657">
        <v>28042</v>
      </c>
      <c r="P97" s="657">
        <v>40712</v>
      </c>
      <c r="Q97" s="657">
        <v>0</v>
      </c>
      <c r="R97" s="657">
        <v>0</v>
      </c>
      <c r="S97" s="657">
        <v>7943</v>
      </c>
      <c r="T97" s="657">
        <v>3404</v>
      </c>
      <c r="U97" s="657">
        <v>13982</v>
      </c>
      <c r="V97" s="657">
        <v>0</v>
      </c>
      <c r="X97" s="678"/>
      <c r="Y97" s="715">
        <f t="shared" si="1"/>
        <v>274363</v>
      </c>
    </row>
    <row r="98" spans="1:25" ht="15" customHeight="1">
      <c r="A98" s="4">
        <v>20</v>
      </c>
      <c r="B98" s="1">
        <v>1</v>
      </c>
      <c r="C98" s="207">
        <v>23</v>
      </c>
      <c r="D98" s="183"/>
      <c r="E98" s="538" t="s">
        <v>738</v>
      </c>
      <c r="F98" s="1322" t="s">
        <v>1324</v>
      </c>
      <c r="G98" s="1322"/>
      <c r="H98" s="1990"/>
      <c r="I98" s="657">
        <v>0</v>
      </c>
      <c r="J98" s="657">
        <v>0</v>
      </c>
      <c r="K98" s="657">
        <v>0</v>
      </c>
      <c r="L98" s="657">
        <v>0</v>
      </c>
      <c r="M98" s="657">
        <v>0</v>
      </c>
      <c r="N98" s="657">
        <v>0</v>
      </c>
      <c r="O98" s="657">
        <v>0</v>
      </c>
      <c r="P98" s="657">
        <v>0</v>
      </c>
      <c r="Q98" s="657">
        <v>0</v>
      </c>
      <c r="R98" s="657">
        <v>0</v>
      </c>
      <c r="S98" s="657">
        <v>0</v>
      </c>
      <c r="T98" s="657">
        <v>0</v>
      </c>
      <c r="U98" s="657">
        <v>0</v>
      </c>
      <c r="V98" s="657">
        <v>0</v>
      </c>
      <c r="X98" s="678"/>
      <c r="Y98" s="715">
        <f t="shared" si="1"/>
        <v>0</v>
      </c>
    </row>
    <row r="99" spans="1:25" ht="15" customHeight="1">
      <c r="A99" s="4">
        <v>20</v>
      </c>
      <c r="B99" s="1">
        <v>1</v>
      </c>
      <c r="C99" s="207">
        <v>24</v>
      </c>
      <c r="D99" s="83"/>
      <c r="E99" s="540" t="s">
        <v>742</v>
      </c>
      <c r="F99" s="1323" t="s">
        <v>231</v>
      </c>
      <c r="G99" s="1323"/>
      <c r="H99" s="2004"/>
      <c r="I99" s="657">
        <v>11484</v>
      </c>
      <c r="J99" s="657">
        <v>21792</v>
      </c>
      <c r="K99" s="657">
        <v>42058</v>
      </c>
      <c r="L99" s="657">
        <v>70173</v>
      </c>
      <c r="M99" s="657">
        <v>4978</v>
      </c>
      <c r="N99" s="657">
        <v>8004</v>
      </c>
      <c r="O99" s="657">
        <v>1449</v>
      </c>
      <c r="P99" s="657">
        <v>71698</v>
      </c>
      <c r="Q99" s="657">
        <v>0</v>
      </c>
      <c r="R99" s="657">
        <v>0</v>
      </c>
      <c r="S99" s="657">
        <v>1945</v>
      </c>
      <c r="T99" s="657">
        <v>14557</v>
      </c>
      <c r="U99" s="657">
        <v>98077</v>
      </c>
      <c r="V99" s="657">
        <v>0</v>
      </c>
      <c r="X99" s="678"/>
      <c r="Y99" s="715">
        <f t="shared" si="1"/>
        <v>346215</v>
      </c>
    </row>
    <row r="100" spans="1:25" ht="15" customHeight="1">
      <c r="A100" s="4">
        <v>20</v>
      </c>
      <c r="B100" s="1">
        <v>1</v>
      </c>
      <c r="C100" s="207">
        <v>25</v>
      </c>
      <c r="D100" s="82" t="s">
        <v>147</v>
      </c>
      <c r="E100" s="1333" t="s">
        <v>30</v>
      </c>
      <c r="F100" s="1333"/>
      <c r="G100" s="1333"/>
      <c r="H100" s="1334"/>
      <c r="I100" s="657">
        <v>11484</v>
      </c>
      <c r="J100" s="657">
        <v>5210348</v>
      </c>
      <c r="K100" s="657">
        <v>2436904</v>
      </c>
      <c r="L100" s="657">
        <v>10839814</v>
      </c>
      <c r="M100" s="657">
        <v>1424484</v>
      </c>
      <c r="N100" s="657">
        <v>2525406</v>
      </c>
      <c r="O100" s="657">
        <v>845010</v>
      </c>
      <c r="P100" s="657">
        <v>904252</v>
      </c>
      <c r="Q100" s="657">
        <v>1367</v>
      </c>
      <c r="R100" s="657">
        <v>1724</v>
      </c>
      <c r="S100" s="657">
        <v>906327</v>
      </c>
      <c r="T100" s="657">
        <v>3946132</v>
      </c>
      <c r="U100" s="657">
        <v>2162926</v>
      </c>
      <c r="V100" s="657">
        <v>305434</v>
      </c>
      <c r="X100" s="678"/>
      <c r="Y100" s="715">
        <f t="shared" si="1"/>
        <v>31216178</v>
      </c>
    </row>
    <row r="101" spans="1:25" ht="15" customHeight="1">
      <c r="A101" s="4">
        <v>20</v>
      </c>
      <c r="B101" s="1">
        <v>1</v>
      </c>
      <c r="C101" s="207">
        <v>26</v>
      </c>
      <c r="D101" s="183"/>
      <c r="E101" s="82" t="s">
        <v>97</v>
      </c>
      <c r="F101" s="1416" t="s">
        <v>384</v>
      </c>
      <c r="G101" s="1416"/>
      <c r="H101" s="1989"/>
      <c r="I101" s="657">
        <v>0</v>
      </c>
      <c r="J101" s="657">
        <v>5076012</v>
      </c>
      <c r="K101" s="657">
        <v>2389116</v>
      </c>
      <c r="L101" s="657">
        <v>10081671</v>
      </c>
      <c r="M101" s="657">
        <v>1373528</v>
      </c>
      <c r="N101" s="657">
        <v>2400900</v>
      </c>
      <c r="O101" s="657">
        <v>816560</v>
      </c>
      <c r="P101" s="657">
        <v>703047</v>
      </c>
      <c r="Q101" s="657">
        <v>0</v>
      </c>
      <c r="R101" s="657">
        <v>0</v>
      </c>
      <c r="S101" s="657">
        <v>862962</v>
      </c>
      <c r="T101" s="657">
        <v>3735276</v>
      </c>
      <c r="U101" s="657">
        <v>2030496</v>
      </c>
      <c r="V101" s="657">
        <v>0</v>
      </c>
      <c r="X101" s="678"/>
      <c r="Y101" s="715">
        <f t="shared" si="1"/>
        <v>29469568</v>
      </c>
    </row>
    <row r="102" spans="1:25" ht="15" customHeight="1">
      <c r="A102" s="4">
        <v>20</v>
      </c>
      <c r="B102" s="1">
        <v>1</v>
      </c>
      <c r="C102" s="207">
        <v>27</v>
      </c>
      <c r="D102" s="183"/>
      <c r="E102" s="538" t="s">
        <v>197</v>
      </c>
      <c r="F102" s="1322" t="s">
        <v>239</v>
      </c>
      <c r="G102" s="1322"/>
      <c r="H102" s="1990"/>
      <c r="I102" s="657">
        <v>0</v>
      </c>
      <c r="J102" s="657">
        <v>2827176</v>
      </c>
      <c r="K102" s="657">
        <v>1389403</v>
      </c>
      <c r="L102" s="657">
        <v>4763343</v>
      </c>
      <c r="M102" s="657">
        <v>804164</v>
      </c>
      <c r="N102" s="657">
        <v>1405405</v>
      </c>
      <c r="O102" s="657">
        <v>500883</v>
      </c>
      <c r="P102" s="657">
        <v>0</v>
      </c>
      <c r="Q102" s="657">
        <v>0</v>
      </c>
      <c r="R102" s="657">
        <v>0</v>
      </c>
      <c r="S102" s="657">
        <v>475038</v>
      </c>
      <c r="T102" s="657">
        <v>1901091</v>
      </c>
      <c r="U102" s="657">
        <v>1102397</v>
      </c>
      <c r="V102" s="657">
        <v>0</v>
      </c>
      <c r="X102" s="678"/>
      <c r="Y102" s="715">
        <f t="shared" si="1"/>
        <v>15168900</v>
      </c>
    </row>
    <row r="103" spans="1:25" ht="15" customHeight="1">
      <c r="A103" s="4">
        <v>20</v>
      </c>
      <c r="B103" s="1">
        <v>1</v>
      </c>
      <c r="C103" s="207">
        <v>28</v>
      </c>
      <c r="D103" s="183"/>
      <c r="E103" s="538" t="s">
        <v>204</v>
      </c>
      <c r="F103" s="1322" t="s">
        <v>241</v>
      </c>
      <c r="G103" s="1322"/>
      <c r="H103" s="1990"/>
      <c r="I103" s="657">
        <v>0</v>
      </c>
      <c r="J103" s="657">
        <v>1005397</v>
      </c>
      <c r="K103" s="657">
        <v>302265</v>
      </c>
      <c r="L103" s="657">
        <v>2544934</v>
      </c>
      <c r="M103" s="657">
        <v>132673</v>
      </c>
      <c r="N103" s="657">
        <v>437358</v>
      </c>
      <c r="O103" s="657">
        <v>34624</v>
      </c>
      <c r="P103" s="657">
        <v>0</v>
      </c>
      <c r="Q103" s="657">
        <v>0</v>
      </c>
      <c r="R103" s="657">
        <v>0</v>
      </c>
      <c r="S103" s="657">
        <v>80672</v>
      </c>
      <c r="T103" s="657">
        <v>558592</v>
      </c>
      <c r="U103" s="657">
        <v>341057</v>
      </c>
      <c r="V103" s="657">
        <v>0</v>
      </c>
      <c r="X103" s="678"/>
      <c r="Y103" s="715">
        <f t="shared" si="1"/>
        <v>5437572</v>
      </c>
    </row>
    <row r="104" spans="1:25" ht="15" customHeight="1">
      <c r="A104" s="4">
        <v>20</v>
      </c>
      <c r="B104" s="1">
        <v>1</v>
      </c>
      <c r="C104" s="207">
        <v>29</v>
      </c>
      <c r="D104" s="183"/>
      <c r="E104" s="538" t="s">
        <v>51</v>
      </c>
      <c r="F104" s="1322" t="s">
        <v>244</v>
      </c>
      <c r="G104" s="1322"/>
      <c r="H104" s="1990"/>
      <c r="I104" s="657">
        <v>0</v>
      </c>
      <c r="J104" s="657">
        <v>335971</v>
      </c>
      <c r="K104" s="657">
        <v>129195</v>
      </c>
      <c r="L104" s="657">
        <v>445366</v>
      </c>
      <c r="M104" s="657">
        <v>81909</v>
      </c>
      <c r="N104" s="657">
        <v>132987</v>
      </c>
      <c r="O104" s="657">
        <v>44734</v>
      </c>
      <c r="P104" s="657">
        <v>312874</v>
      </c>
      <c r="Q104" s="657">
        <v>0</v>
      </c>
      <c r="R104" s="657">
        <v>0</v>
      </c>
      <c r="S104" s="657">
        <v>69902</v>
      </c>
      <c r="T104" s="657">
        <v>359532</v>
      </c>
      <c r="U104" s="657">
        <v>136805</v>
      </c>
      <c r="V104" s="657">
        <v>0</v>
      </c>
      <c r="X104" s="678"/>
      <c r="Y104" s="715">
        <f t="shared" si="1"/>
        <v>2049275</v>
      </c>
    </row>
    <row r="105" spans="1:25" ht="15" customHeight="1">
      <c r="A105" s="4">
        <v>20</v>
      </c>
      <c r="B105" s="1">
        <v>1</v>
      </c>
      <c r="C105" s="207">
        <v>30</v>
      </c>
      <c r="D105" s="183"/>
      <c r="E105" s="541"/>
      <c r="F105" s="2011"/>
      <c r="G105" s="2011"/>
      <c r="H105" s="2012"/>
      <c r="I105" s="657">
        <v>0</v>
      </c>
      <c r="J105" s="657">
        <v>0</v>
      </c>
      <c r="K105" s="657">
        <v>0</v>
      </c>
      <c r="L105" s="657">
        <v>0</v>
      </c>
      <c r="M105" s="657">
        <v>0</v>
      </c>
      <c r="N105" s="657">
        <v>0</v>
      </c>
      <c r="O105" s="657">
        <v>0</v>
      </c>
      <c r="P105" s="657">
        <v>0</v>
      </c>
      <c r="Q105" s="657">
        <v>0</v>
      </c>
      <c r="R105" s="657">
        <v>0</v>
      </c>
      <c r="S105" s="657">
        <v>0</v>
      </c>
      <c r="T105" s="657">
        <v>0</v>
      </c>
      <c r="U105" s="657">
        <v>0</v>
      </c>
      <c r="V105" s="657">
        <v>0</v>
      </c>
      <c r="X105" s="678"/>
      <c r="Y105" s="715">
        <f t="shared" si="1"/>
        <v>0</v>
      </c>
    </row>
    <row r="106" spans="1:25" ht="15" customHeight="1">
      <c r="A106" s="4">
        <v>20</v>
      </c>
      <c r="B106" s="1">
        <v>1</v>
      </c>
      <c r="C106" s="207">
        <v>31</v>
      </c>
      <c r="D106" s="183"/>
      <c r="E106" s="539"/>
      <c r="F106" s="588"/>
      <c r="G106" s="615"/>
      <c r="H106" s="639"/>
      <c r="I106" s="657">
        <v>0</v>
      </c>
      <c r="J106" s="657">
        <v>0</v>
      </c>
      <c r="K106" s="657">
        <v>0</v>
      </c>
      <c r="L106" s="657">
        <v>0</v>
      </c>
      <c r="M106" s="657">
        <v>0</v>
      </c>
      <c r="N106" s="657">
        <v>0</v>
      </c>
      <c r="O106" s="657">
        <v>0</v>
      </c>
      <c r="P106" s="657">
        <v>0</v>
      </c>
      <c r="Q106" s="657">
        <v>0</v>
      </c>
      <c r="R106" s="657">
        <v>0</v>
      </c>
      <c r="S106" s="657">
        <v>0</v>
      </c>
      <c r="T106" s="657">
        <v>0</v>
      </c>
      <c r="U106" s="657">
        <v>0</v>
      </c>
      <c r="V106" s="657">
        <v>0</v>
      </c>
      <c r="X106" s="678"/>
      <c r="Y106" s="715">
        <f t="shared" si="1"/>
        <v>0</v>
      </c>
    </row>
    <row r="107" spans="1:25" ht="15" customHeight="1">
      <c r="A107" s="4">
        <v>20</v>
      </c>
      <c r="B107" s="1">
        <v>1</v>
      </c>
      <c r="C107" s="207">
        <v>32</v>
      </c>
      <c r="D107" s="183"/>
      <c r="E107" s="539"/>
      <c r="F107" s="588"/>
      <c r="G107" s="615"/>
      <c r="H107" s="639"/>
      <c r="I107" s="657">
        <v>0</v>
      </c>
      <c r="J107" s="657">
        <v>0</v>
      </c>
      <c r="K107" s="657">
        <v>0</v>
      </c>
      <c r="L107" s="657">
        <v>0</v>
      </c>
      <c r="M107" s="657">
        <v>0</v>
      </c>
      <c r="N107" s="657">
        <v>0</v>
      </c>
      <c r="O107" s="657">
        <v>0</v>
      </c>
      <c r="P107" s="657">
        <v>0</v>
      </c>
      <c r="Q107" s="657">
        <v>0</v>
      </c>
      <c r="R107" s="657">
        <v>0</v>
      </c>
      <c r="S107" s="657">
        <v>0</v>
      </c>
      <c r="T107" s="657">
        <v>0</v>
      </c>
      <c r="U107" s="657">
        <v>0</v>
      </c>
      <c r="V107" s="657">
        <v>0</v>
      </c>
      <c r="X107" s="678"/>
      <c r="Y107" s="715">
        <f t="shared" si="1"/>
        <v>0</v>
      </c>
    </row>
    <row r="108" spans="1:25" ht="15" customHeight="1">
      <c r="A108" s="4">
        <v>20</v>
      </c>
      <c r="B108" s="1">
        <v>1</v>
      </c>
      <c r="C108" s="207">
        <v>33</v>
      </c>
      <c r="D108" s="183"/>
      <c r="E108" s="540" t="s">
        <v>105</v>
      </c>
      <c r="F108" s="1414" t="s">
        <v>248</v>
      </c>
      <c r="G108" s="1414"/>
      <c r="H108" s="2008"/>
      <c r="I108" s="657">
        <v>0</v>
      </c>
      <c r="J108" s="657">
        <v>907468</v>
      </c>
      <c r="K108" s="657">
        <v>568253</v>
      </c>
      <c r="L108" s="657">
        <v>2328028</v>
      </c>
      <c r="M108" s="657">
        <v>354782</v>
      </c>
      <c r="N108" s="657">
        <v>425150</v>
      </c>
      <c r="O108" s="657">
        <v>236319</v>
      </c>
      <c r="P108" s="657">
        <v>390173</v>
      </c>
      <c r="Q108" s="657">
        <v>0</v>
      </c>
      <c r="R108" s="657">
        <v>0</v>
      </c>
      <c r="S108" s="657">
        <v>237350</v>
      </c>
      <c r="T108" s="657">
        <v>916061</v>
      </c>
      <c r="U108" s="657">
        <v>450237</v>
      </c>
      <c r="V108" s="657">
        <v>0</v>
      </c>
      <c r="X108" s="678"/>
      <c r="Y108" s="715">
        <f t="shared" si="1"/>
        <v>6813821</v>
      </c>
    </row>
    <row r="109" spans="1:25" ht="15" customHeight="1">
      <c r="A109" s="4">
        <v>20</v>
      </c>
      <c r="B109" s="1">
        <v>1</v>
      </c>
      <c r="C109" s="207">
        <v>34</v>
      </c>
      <c r="D109" s="183"/>
      <c r="E109" s="542"/>
      <c r="F109" s="589"/>
      <c r="G109" s="616"/>
      <c r="H109" s="552"/>
      <c r="I109" s="657">
        <v>0</v>
      </c>
      <c r="J109" s="657">
        <v>0</v>
      </c>
      <c r="K109" s="657">
        <v>0</v>
      </c>
      <c r="L109" s="657">
        <v>0</v>
      </c>
      <c r="M109" s="657">
        <v>0</v>
      </c>
      <c r="N109" s="657">
        <v>0</v>
      </c>
      <c r="O109" s="657">
        <v>0</v>
      </c>
      <c r="P109" s="657">
        <v>0</v>
      </c>
      <c r="Q109" s="657">
        <v>0</v>
      </c>
      <c r="R109" s="657">
        <v>0</v>
      </c>
      <c r="S109" s="657">
        <v>0</v>
      </c>
      <c r="T109" s="657">
        <v>0</v>
      </c>
      <c r="U109" s="657">
        <v>0</v>
      </c>
      <c r="V109" s="657">
        <v>0</v>
      </c>
      <c r="X109" s="678"/>
      <c r="Y109" s="715">
        <f t="shared" si="1"/>
        <v>0</v>
      </c>
    </row>
    <row r="110" spans="1:25" ht="15" customHeight="1">
      <c r="A110" s="4">
        <v>20</v>
      </c>
      <c r="B110" s="1">
        <v>1</v>
      </c>
      <c r="C110" s="207">
        <v>35</v>
      </c>
      <c r="D110" s="183"/>
      <c r="E110" s="542"/>
      <c r="F110" s="589"/>
      <c r="G110" s="616"/>
      <c r="H110" s="552"/>
      <c r="I110" s="657">
        <v>0</v>
      </c>
      <c r="J110" s="657">
        <v>0</v>
      </c>
      <c r="K110" s="657">
        <v>0</v>
      </c>
      <c r="L110" s="657">
        <v>0</v>
      </c>
      <c r="M110" s="657">
        <v>0</v>
      </c>
      <c r="N110" s="657">
        <v>0</v>
      </c>
      <c r="O110" s="657">
        <v>0</v>
      </c>
      <c r="P110" s="657">
        <v>0</v>
      </c>
      <c r="Q110" s="657">
        <v>0</v>
      </c>
      <c r="R110" s="657">
        <v>0</v>
      </c>
      <c r="S110" s="657">
        <v>0</v>
      </c>
      <c r="T110" s="657">
        <v>0</v>
      </c>
      <c r="U110" s="657">
        <v>0</v>
      </c>
      <c r="V110" s="657">
        <v>0</v>
      </c>
      <c r="X110" s="678"/>
      <c r="Y110" s="715">
        <f t="shared" si="1"/>
        <v>0</v>
      </c>
    </row>
    <row r="111" spans="1:25" ht="15" customHeight="1">
      <c r="A111" s="4">
        <v>20</v>
      </c>
      <c r="B111" s="1">
        <v>1</v>
      </c>
      <c r="C111" s="207">
        <v>36</v>
      </c>
      <c r="D111" s="183"/>
      <c r="E111" s="542"/>
      <c r="F111" s="589"/>
      <c r="G111" s="616"/>
      <c r="H111" s="552"/>
      <c r="I111" s="657">
        <v>0</v>
      </c>
      <c r="J111" s="657">
        <v>0</v>
      </c>
      <c r="K111" s="657">
        <v>0</v>
      </c>
      <c r="L111" s="657">
        <v>0</v>
      </c>
      <c r="M111" s="657">
        <v>0</v>
      </c>
      <c r="N111" s="657">
        <v>0</v>
      </c>
      <c r="O111" s="657">
        <v>0</v>
      </c>
      <c r="P111" s="657">
        <v>0</v>
      </c>
      <c r="Q111" s="657">
        <v>0</v>
      </c>
      <c r="R111" s="657">
        <v>0</v>
      </c>
      <c r="S111" s="657">
        <v>0</v>
      </c>
      <c r="T111" s="657">
        <v>0</v>
      </c>
      <c r="U111" s="657">
        <v>0</v>
      </c>
      <c r="V111" s="657">
        <v>0</v>
      </c>
      <c r="X111" s="678"/>
      <c r="Y111" s="715">
        <f t="shared" si="1"/>
        <v>0</v>
      </c>
    </row>
    <row r="112" spans="1:25" ht="15" customHeight="1">
      <c r="A112" s="4">
        <v>20</v>
      </c>
      <c r="B112" s="1">
        <v>1</v>
      </c>
      <c r="C112" s="207">
        <v>37</v>
      </c>
      <c r="D112" s="183"/>
      <c r="E112" s="542"/>
      <c r="F112" s="589"/>
      <c r="G112" s="616"/>
      <c r="H112" s="552"/>
      <c r="I112" s="657">
        <v>0</v>
      </c>
      <c r="J112" s="657">
        <v>0</v>
      </c>
      <c r="K112" s="657">
        <v>0</v>
      </c>
      <c r="L112" s="657">
        <v>0</v>
      </c>
      <c r="M112" s="657">
        <v>0</v>
      </c>
      <c r="N112" s="657">
        <v>0</v>
      </c>
      <c r="O112" s="657">
        <v>0</v>
      </c>
      <c r="P112" s="657">
        <v>0</v>
      </c>
      <c r="Q112" s="657">
        <v>0</v>
      </c>
      <c r="R112" s="657">
        <v>0</v>
      </c>
      <c r="S112" s="657">
        <v>0</v>
      </c>
      <c r="T112" s="657">
        <v>0</v>
      </c>
      <c r="U112" s="657">
        <v>0</v>
      </c>
      <c r="V112" s="657">
        <v>0</v>
      </c>
      <c r="X112" s="678"/>
      <c r="Y112" s="715">
        <f t="shared" si="1"/>
        <v>0</v>
      </c>
    </row>
    <row r="113" spans="1:25" ht="15" customHeight="1">
      <c r="A113" s="4">
        <v>20</v>
      </c>
      <c r="B113" s="1">
        <v>1</v>
      </c>
      <c r="C113" s="207">
        <v>38</v>
      </c>
      <c r="D113" s="183"/>
      <c r="E113" s="543"/>
      <c r="F113" s="590"/>
      <c r="G113" s="617"/>
      <c r="H113" s="640"/>
      <c r="I113" s="657">
        <v>0</v>
      </c>
      <c r="J113" s="657">
        <v>0</v>
      </c>
      <c r="K113" s="657">
        <v>0</v>
      </c>
      <c r="L113" s="657">
        <v>0</v>
      </c>
      <c r="M113" s="657">
        <v>0</v>
      </c>
      <c r="N113" s="657">
        <v>0</v>
      </c>
      <c r="O113" s="657">
        <v>0</v>
      </c>
      <c r="P113" s="657">
        <v>0</v>
      </c>
      <c r="Q113" s="657">
        <v>0</v>
      </c>
      <c r="R113" s="657">
        <v>0</v>
      </c>
      <c r="S113" s="657">
        <v>0</v>
      </c>
      <c r="T113" s="657">
        <v>0</v>
      </c>
      <c r="U113" s="657">
        <v>0</v>
      </c>
      <c r="V113" s="657">
        <v>0</v>
      </c>
      <c r="X113" s="678"/>
      <c r="Y113" s="715">
        <f t="shared" si="1"/>
        <v>0</v>
      </c>
    </row>
    <row r="114" spans="1:25" ht="15" customHeight="1">
      <c r="A114" s="4">
        <v>20</v>
      </c>
      <c r="B114" s="1">
        <v>1</v>
      </c>
      <c r="C114" s="207">
        <v>39</v>
      </c>
      <c r="D114" s="183"/>
      <c r="E114" s="542"/>
      <c r="F114" s="589"/>
      <c r="G114" s="616"/>
      <c r="H114" s="641"/>
      <c r="I114" s="657">
        <v>0</v>
      </c>
      <c r="J114" s="657">
        <v>0</v>
      </c>
      <c r="K114" s="657">
        <v>0</v>
      </c>
      <c r="L114" s="657">
        <v>0</v>
      </c>
      <c r="M114" s="657">
        <v>0</v>
      </c>
      <c r="N114" s="657">
        <v>0</v>
      </c>
      <c r="O114" s="657">
        <v>0</v>
      </c>
      <c r="P114" s="657">
        <v>0</v>
      </c>
      <c r="Q114" s="657">
        <v>0</v>
      </c>
      <c r="R114" s="657">
        <v>0</v>
      </c>
      <c r="S114" s="657">
        <v>0</v>
      </c>
      <c r="T114" s="657">
        <v>0</v>
      </c>
      <c r="U114" s="657">
        <v>0</v>
      </c>
      <c r="V114" s="657">
        <v>0</v>
      </c>
      <c r="X114" s="678"/>
      <c r="Y114" s="715">
        <f t="shared" si="1"/>
        <v>0</v>
      </c>
    </row>
    <row r="115" spans="1:25" ht="15" customHeight="1">
      <c r="A115" s="4">
        <v>20</v>
      </c>
      <c r="B115" s="1">
        <v>1</v>
      </c>
      <c r="C115" s="207">
        <v>40</v>
      </c>
      <c r="D115" s="183"/>
      <c r="E115" s="82" t="s">
        <v>103</v>
      </c>
      <c r="F115" s="1416" t="s">
        <v>1119</v>
      </c>
      <c r="G115" s="1416"/>
      <c r="H115" s="1989"/>
      <c r="I115" s="657">
        <v>11484</v>
      </c>
      <c r="J115" s="657">
        <v>32373</v>
      </c>
      <c r="K115" s="657">
        <v>35637</v>
      </c>
      <c r="L115" s="657">
        <v>576207</v>
      </c>
      <c r="M115" s="657">
        <v>42784</v>
      </c>
      <c r="N115" s="657">
        <v>124506</v>
      </c>
      <c r="O115" s="657">
        <v>21875</v>
      </c>
      <c r="P115" s="657">
        <v>201205</v>
      </c>
      <c r="Q115" s="657">
        <v>1367</v>
      </c>
      <c r="R115" s="657">
        <v>1724</v>
      </c>
      <c r="S115" s="657">
        <v>38915</v>
      </c>
      <c r="T115" s="657">
        <v>144156</v>
      </c>
      <c r="U115" s="657">
        <v>120703</v>
      </c>
      <c r="V115" s="657">
        <v>3308</v>
      </c>
      <c r="X115" s="678"/>
      <c r="Y115" s="715">
        <f t="shared" si="1"/>
        <v>1352936</v>
      </c>
    </row>
    <row r="116" spans="1:25" ht="15" customHeight="1">
      <c r="A116" s="4">
        <v>20</v>
      </c>
      <c r="B116" s="1">
        <v>1</v>
      </c>
      <c r="C116" s="207">
        <v>41</v>
      </c>
      <c r="D116" s="183"/>
      <c r="E116" s="538" t="s">
        <v>197</v>
      </c>
      <c r="F116" s="1418" t="s">
        <v>57</v>
      </c>
      <c r="G116" s="1418"/>
      <c r="H116" s="1991"/>
      <c r="I116" s="657">
        <v>11484</v>
      </c>
      <c r="J116" s="657">
        <v>31308</v>
      </c>
      <c r="K116" s="657">
        <v>35395</v>
      </c>
      <c r="L116" s="657">
        <v>127245</v>
      </c>
      <c r="M116" s="657">
        <v>430</v>
      </c>
      <c r="N116" s="657">
        <v>39703</v>
      </c>
      <c r="O116" s="657">
        <v>21788</v>
      </c>
      <c r="P116" s="657">
        <v>77945</v>
      </c>
      <c r="Q116" s="657">
        <v>112</v>
      </c>
      <c r="R116" s="657">
        <v>1724</v>
      </c>
      <c r="S116" s="657">
        <v>15630</v>
      </c>
      <c r="T116" s="657">
        <v>13411</v>
      </c>
      <c r="U116" s="657">
        <v>29432</v>
      </c>
      <c r="V116" s="657">
        <v>3308</v>
      </c>
      <c r="X116" s="678"/>
      <c r="Y116" s="715">
        <f t="shared" si="1"/>
        <v>405607</v>
      </c>
    </row>
    <row r="117" spans="1:25" ht="15" customHeight="1">
      <c r="A117" s="4">
        <v>20</v>
      </c>
      <c r="B117" s="1">
        <v>1</v>
      </c>
      <c r="C117" s="207">
        <v>42</v>
      </c>
      <c r="D117" s="183"/>
      <c r="E117" s="538" t="s">
        <v>204</v>
      </c>
      <c r="F117" s="1418" t="s">
        <v>252</v>
      </c>
      <c r="G117" s="1418"/>
      <c r="H117" s="1991"/>
      <c r="I117" s="657">
        <v>0</v>
      </c>
      <c r="J117" s="657">
        <v>0</v>
      </c>
      <c r="K117" s="657">
        <v>0</v>
      </c>
      <c r="L117" s="657">
        <v>0</v>
      </c>
      <c r="M117" s="657">
        <v>0</v>
      </c>
      <c r="N117" s="657">
        <v>0</v>
      </c>
      <c r="O117" s="657">
        <v>0</v>
      </c>
      <c r="P117" s="657">
        <v>0</v>
      </c>
      <c r="Q117" s="657">
        <v>0</v>
      </c>
      <c r="R117" s="657">
        <v>0</v>
      </c>
      <c r="S117" s="657">
        <v>0</v>
      </c>
      <c r="T117" s="657">
        <v>0</v>
      </c>
      <c r="U117" s="657">
        <v>0</v>
      </c>
      <c r="V117" s="657">
        <v>0</v>
      </c>
      <c r="X117" s="678"/>
      <c r="Y117" s="715">
        <f t="shared" si="1"/>
        <v>0</v>
      </c>
    </row>
    <row r="118" spans="1:25" ht="15" customHeight="1">
      <c r="A118" s="4">
        <v>20</v>
      </c>
      <c r="B118" s="1">
        <v>1</v>
      </c>
      <c r="C118" s="207">
        <v>43</v>
      </c>
      <c r="D118" s="183"/>
      <c r="E118" s="538" t="s">
        <v>51</v>
      </c>
      <c r="F118" s="1322" t="s">
        <v>254</v>
      </c>
      <c r="G118" s="1322"/>
      <c r="H118" s="1990"/>
      <c r="I118" s="657">
        <v>0</v>
      </c>
      <c r="J118" s="657">
        <v>0</v>
      </c>
      <c r="K118" s="657">
        <v>0</v>
      </c>
      <c r="L118" s="657">
        <v>0</v>
      </c>
      <c r="M118" s="657">
        <v>0</v>
      </c>
      <c r="N118" s="657">
        <v>0</v>
      </c>
      <c r="O118" s="657">
        <v>0</v>
      </c>
      <c r="P118" s="657">
        <v>0</v>
      </c>
      <c r="Q118" s="657">
        <v>0</v>
      </c>
      <c r="R118" s="657">
        <v>0</v>
      </c>
      <c r="S118" s="657">
        <v>0</v>
      </c>
      <c r="T118" s="657">
        <v>0</v>
      </c>
      <c r="U118" s="657">
        <v>0</v>
      </c>
      <c r="V118" s="657">
        <v>0</v>
      </c>
      <c r="X118" s="678"/>
      <c r="Y118" s="715">
        <f t="shared" si="1"/>
        <v>0</v>
      </c>
    </row>
    <row r="119" spans="1:25" ht="15" customHeight="1">
      <c r="A119" s="4">
        <v>20</v>
      </c>
      <c r="B119" s="1">
        <v>1</v>
      </c>
      <c r="C119" s="207">
        <v>44</v>
      </c>
      <c r="D119" s="183"/>
      <c r="E119" s="538" t="s">
        <v>222</v>
      </c>
      <c r="F119" s="1322" t="s">
        <v>148</v>
      </c>
      <c r="G119" s="1322"/>
      <c r="H119" s="1990"/>
      <c r="I119" s="657">
        <v>0</v>
      </c>
      <c r="J119" s="657">
        <v>0</v>
      </c>
      <c r="K119" s="657">
        <v>0</v>
      </c>
      <c r="L119" s="657">
        <v>0</v>
      </c>
      <c r="M119" s="657">
        <v>0</v>
      </c>
      <c r="N119" s="657">
        <v>0</v>
      </c>
      <c r="O119" s="657">
        <v>0</v>
      </c>
      <c r="P119" s="657">
        <v>26980</v>
      </c>
      <c r="Q119" s="657">
        <v>0</v>
      </c>
      <c r="R119" s="657">
        <v>0</v>
      </c>
      <c r="S119" s="657">
        <v>0</v>
      </c>
      <c r="T119" s="657">
        <v>0</v>
      </c>
      <c r="U119" s="657">
        <v>0</v>
      </c>
      <c r="V119" s="657">
        <v>0</v>
      </c>
      <c r="X119" s="678"/>
      <c r="Y119" s="715">
        <f t="shared" si="1"/>
        <v>26980</v>
      </c>
    </row>
    <row r="120" spans="1:25" ht="15" customHeight="1">
      <c r="A120" s="4">
        <v>20</v>
      </c>
      <c r="B120" s="1">
        <v>1</v>
      </c>
      <c r="C120" s="207">
        <v>45</v>
      </c>
      <c r="D120" s="83"/>
      <c r="E120" s="540" t="s">
        <v>105</v>
      </c>
      <c r="F120" s="1323" t="s">
        <v>257</v>
      </c>
      <c r="G120" s="1323"/>
      <c r="H120" s="2004"/>
      <c r="I120" s="657">
        <v>0</v>
      </c>
      <c r="J120" s="657">
        <v>1065</v>
      </c>
      <c r="K120" s="657">
        <v>242</v>
      </c>
      <c r="L120" s="657">
        <v>448962</v>
      </c>
      <c r="M120" s="657">
        <v>42354</v>
      </c>
      <c r="N120" s="657">
        <v>84803</v>
      </c>
      <c r="O120" s="657">
        <v>87</v>
      </c>
      <c r="P120" s="657">
        <v>96280</v>
      </c>
      <c r="Q120" s="657">
        <v>1255</v>
      </c>
      <c r="R120" s="657">
        <v>0</v>
      </c>
      <c r="S120" s="657">
        <v>23285</v>
      </c>
      <c r="T120" s="657">
        <v>130745</v>
      </c>
      <c r="U120" s="657">
        <v>91271</v>
      </c>
      <c r="V120" s="657">
        <v>0</v>
      </c>
      <c r="X120" s="678"/>
      <c r="Y120" s="715">
        <f t="shared" si="1"/>
        <v>920349</v>
      </c>
    </row>
    <row r="121" spans="1:25" ht="15" customHeight="1">
      <c r="A121" s="4">
        <v>20</v>
      </c>
      <c r="B121" s="1">
        <v>1</v>
      </c>
      <c r="C121" s="207">
        <v>46</v>
      </c>
      <c r="D121" s="82" t="s">
        <v>261</v>
      </c>
      <c r="E121" s="2009" t="s">
        <v>1247</v>
      </c>
      <c r="F121" s="2009"/>
      <c r="G121" s="2009"/>
      <c r="H121" s="2010"/>
      <c r="I121" s="657">
        <v>0</v>
      </c>
      <c r="J121" s="657">
        <v>0</v>
      </c>
      <c r="K121" s="657">
        <v>13434</v>
      </c>
      <c r="L121" s="657">
        <v>0</v>
      </c>
      <c r="M121" s="657">
        <v>0</v>
      </c>
      <c r="N121" s="657">
        <v>44263</v>
      </c>
      <c r="O121" s="657">
        <v>58124</v>
      </c>
      <c r="P121" s="657">
        <v>0</v>
      </c>
      <c r="Q121" s="657">
        <v>0</v>
      </c>
      <c r="R121" s="657">
        <v>0</v>
      </c>
      <c r="S121" s="657">
        <v>17313</v>
      </c>
      <c r="T121" s="657">
        <v>0</v>
      </c>
      <c r="U121" s="657">
        <v>19018</v>
      </c>
      <c r="V121" s="657">
        <v>0</v>
      </c>
      <c r="X121" s="678"/>
      <c r="Y121" s="715">
        <f t="shared" si="1"/>
        <v>152152</v>
      </c>
    </row>
    <row r="122" spans="1:25" ht="15" customHeight="1">
      <c r="A122" s="4">
        <v>20</v>
      </c>
      <c r="B122" s="1">
        <v>1</v>
      </c>
      <c r="C122" s="207">
        <v>47</v>
      </c>
      <c r="D122" s="495" t="s">
        <v>277</v>
      </c>
      <c r="E122" s="2006" t="s">
        <v>1245</v>
      </c>
      <c r="F122" s="2006"/>
      <c r="G122" s="2006"/>
      <c r="H122" s="2007"/>
      <c r="I122" s="657">
        <v>0</v>
      </c>
      <c r="J122" s="657">
        <v>136651</v>
      </c>
      <c r="K122" s="657">
        <v>0</v>
      </c>
      <c r="L122" s="657">
        <v>420537</v>
      </c>
      <c r="M122" s="657">
        <v>155507</v>
      </c>
      <c r="N122" s="657">
        <v>0</v>
      </c>
      <c r="O122" s="657">
        <v>0</v>
      </c>
      <c r="P122" s="657">
        <v>299142</v>
      </c>
      <c r="Q122" s="657">
        <v>0</v>
      </c>
      <c r="R122" s="657">
        <v>0</v>
      </c>
      <c r="S122" s="657">
        <v>0</v>
      </c>
      <c r="T122" s="657">
        <v>455505</v>
      </c>
      <c r="U122" s="657">
        <v>0</v>
      </c>
      <c r="V122" s="657">
        <v>0</v>
      </c>
      <c r="X122" s="678"/>
      <c r="Y122" s="715">
        <f t="shared" si="1"/>
        <v>1467342</v>
      </c>
    </row>
    <row r="123" spans="1:25" ht="15" customHeight="1">
      <c r="A123" s="4">
        <v>20</v>
      </c>
      <c r="B123" s="1">
        <v>1</v>
      </c>
      <c r="C123" s="207">
        <v>48</v>
      </c>
      <c r="D123" s="82" t="s">
        <v>127</v>
      </c>
      <c r="E123" s="1333" t="s">
        <v>1244</v>
      </c>
      <c r="F123" s="1333"/>
      <c r="G123" s="1333"/>
      <c r="H123" s="1334"/>
      <c r="I123" s="657">
        <v>0</v>
      </c>
      <c r="J123" s="657">
        <v>101910</v>
      </c>
      <c r="K123" s="657">
        <v>12150</v>
      </c>
      <c r="L123" s="657">
        <v>181770</v>
      </c>
      <c r="M123" s="657">
        <v>128786</v>
      </c>
      <c r="N123" s="657">
        <v>0</v>
      </c>
      <c r="O123" s="657">
        <v>6200</v>
      </c>
      <c r="P123" s="657">
        <v>0</v>
      </c>
      <c r="Q123" s="657">
        <v>0</v>
      </c>
      <c r="R123" s="657">
        <v>0</v>
      </c>
      <c r="S123" s="657">
        <v>5673</v>
      </c>
      <c r="T123" s="657">
        <v>92415</v>
      </c>
      <c r="U123" s="657">
        <v>11727</v>
      </c>
      <c r="V123" s="657">
        <v>302126</v>
      </c>
      <c r="X123" s="678"/>
      <c r="Y123" s="715">
        <f t="shared" si="1"/>
        <v>540631</v>
      </c>
    </row>
    <row r="124" spans="1:25" ht="15" customHeight="1">
      <c r="A124" s="4">
        <v>20</v>
      </c>
      <c r="B124" s="1">
        <v>1</v>
      </c>
      <c r="C124" s="207">
        <v>49</v>
      </c>
      <c r="D124" s="183"/>
      <c r="E124" s="82" t="s">
        <v>97</v>
      </c>
      <c r="F124" s="1416" t="s">
        <v>286</v>
      </c>
      <c r="G124" s="1416"/>
      <c r="H124" s="1989"/>
      <c r="I124" s="657">
        <v>0</v>
      </c>
      <c r="J124" s="657">
        <v>0</v>
      </c>
      <c r="K124" s="657">
        <v>0</v>
      </c>
      <c r="L124" s="657">
        <v>0</v>
      </c>
      <c r="M124" s="657">
        <v>0</v>
      </c>
      <c r="N124" s="657">
        <v>0</v>
      </c>
      <c r="O124" s="657">
        <v>0</v>
      </c>
      <c r="P124" s="657">
        <v>0</v>
      </c>
      <c r="Q124" s="657">
        <v>0</v>
      </c>
      <c r="R124" s="657">
        <v>0</v>
      </c>
      <c r="S124" s="657">
        <v>0</v>
      </c>
      <c r="T124" s="657">
        <v>0</v>
      </c>
      <c r="U124" s="657">
        <v>0</v>
      </c>
      <c r="V124" s="657">
        <v>301941</v>
      </c>
      <c r="X124" s="678"/>
      <c r="Y124" s="715">
        <f t="shared" si="1"/>
        <v>0</v>
      </c>
    </row>
    <row r="125" spans="1:25" ht="15" customHeight="1">
      <c r="A125" s="4">
        <v>20</v>
      </c>
      <c r="B125" s="1">
        <v>1</v>
      </c>
      <c r="C125" s="207">
        <v>50</v>
      </c>
      <c r="D125" s="183"/>
      <c r="E125" s="227" t="s">
        <v>103</v>
      </c>
      <c r="F125" s="1418" t="s">
        <v>268</v>
      </c>
      <c r="G125" s="1418"/>
      <c r="H125" s="1991"/>
      <c r="I125" s="657">
        <v>0</v>
      </c>
      <c r="J125" s="657">
        <v>0</v>
      </c>
      <c r="K125" s="657">
        <v>0</v>
      </c>
      <c r="L125" s="657">
        <v>0</v>
      </c>
      <c r="M125" s="657">
        <v>0</v>
      </c>
      <c r="N125" s="657">
        <v>0</v>
      </c>
      <c r="O125" s="657">
        <v>0</v>
      </c>
      <c r="P125" s="657">
        <v>0</v>
      </c>
      <c r="Q125" s="657">
        <v>0</v>
      </c>
      <c r="R125" s="657">
        <v>0</v>
      </c>
      <c r="S125" s="657">
        <v>0</v>
      </c>
      <c r="T125" s="657">
        <v>0</v>
      </c>
      <c r="U125" s="657">
        <v>0</v>
      </c>
      <c r="V125" s="657">
        <v>0</v>
      </c>
      <c r="X125" s="678"/>
      <c r="Y125" s="715">
        <f t="shared" si="1"/>
        <v>0</v>
      </c>
    </row>
    <row r="126" spans="1:25" ht="15" customHeight="1">
      <c r="A126" s="4">
        <v>20</v>
      </c>
      <c r="B126" s="1">
        <v>1</v>
      </c>
      <c r="C126" s="207">
        <v>51</v>
      </c>
      <c r="D126" s="83"/>
      <c r="E126" s="229" t="s">
        <v>112</v>
      </c>
      <c r="F126" s="1414" t="s">
        <v>289</v>
      </c>
      <c r="G126" s="1414"/>
      <c r="H126" s="2008"/>
      <c r="I126" s="657">
        <v>0</v>
      </c>
      <c r="J126" s="657">
        <v>101910</v>
      </c>
      <c r="K126" s="657">
        <v>12150</v>
      </c>
      <c r="L126" s="657">
        <v>181770</v>
      </c>
      <c r="M126" s="657">
        <v>128786</v>
      </c>
      <c r="N126" s="657">
        <v>0</v>
      </c>
      <c r="O126" s="657">
        <v>6200</v>
      </c>
      <c r="P126" s="657">
        <v>0</v>
      </c>
      <c r="Q126" s="657">
        <v>0</v>
      </c>
      <c r="R126" s="657">
        <v>0</v>
      </c>
      <c r="S126" s="657">
        <v>5673</v>
      </c>
      <c r="T126" s="657">
        <v>92415</v>
      </c>
      <c r="U126" s="657">
        <v>11727</v>
      </c>
      <c r="V126" s="657">
        <v>185</v>
      </c>
      <c r="X126" s="678"/>
      <c r="Y126" s="715">
        <f t="shared" si="1"/>
        <v>540631</v>
      </c>
    </row>
    <row r="127" spans="1:25" ht="15" customHeight="1">
      <c r="A127" s="4">
        <v>20</v>
      </c>
      <c r="B127" s="1">
        <v>1</v>
      </c>
      <c r="C127" s="207">
        <v>52</v>
      </c>
      <c r="D127" s="82" t="s">
        <v>291</v>
      </c>
      <c r="E127" s="1333" t="s">
        <v>306</v>
      </c>
      <c r="F127" s="1333"/>
      <c r="G127" s="1333"/>
      <c r="H127" s="1334"/>
      <c r="I127" s="657">
        <v>0</v>
      </c>
      <c r="J127" s="657">
        <v>101963</v>
      </c>
      <c r="K127" s="657">
        <v>12151</v>
      </c>
      <c r="L127" s="657">
        <v>181936</v>
      </c>
      <c r="M127" s="657">
        <v>8172</v>
      </c>
      <c r="N127" s="657">
        <v>0</v>
      </c>
      <c r="O127" s="657">
        <v>6575</v>
      </c>
      <c r="P127" s="657">
        <v>0</v>
      </c>
      <c r="Q127" s="657">
        <v>0</v>
      </c>
      <c r="R127" s="657">
        <v>0</v>
      </c>
      <c r="S127" s="657">
        <v>4450</v>
      </c>
      <c r="T127" s="657">
        <v>66700</v>
      </c>
      <c r="U127" s="657">
        <v>11727</v>
      </c>
      <c r="V127" s="657">
        <v>302126</v>
      </c>
      <c r="X127" s="678"/>
      <c r="Y127" s="715">
        <f t="shared" si="1"/>
        <v>393674</v>
      </c>
    </row>
    <row r="128" spans="1:25" ht="15" customHeight="1">
      <c r="A128" s="4">
        <v>20</v>
      </c>
      <c r="B128" s="1">
        <v>1</v>
      </c>
      <c r="C128" s="207">
        <v>53</v>
      </c>
      <c r="D128" s="183"/>
      <c r="E128" s="82" t="s">
        <v>97</v>
      </c>
      <c r="F128" s="1416" t="s">
        <v>296</v>
      </c>
      <c r="G128" s="1416"/>
      <c r="H128" s="1989"/>
      <c r="I128" s="657">
        <v>0</v>
      </c>
      <c r="J128" s="657">
        <v>0</v>
      </c>
      <c r="K128" s="657">
        <v>0</v>
      </c>
      <c r="L128" s="657">
        <v>0</v>
      </c>
      <c r="M128" s="657">
        <v>0</v>
      </c>
      <c r="N128" s="657">
        <v>0</v>
      </c>
      <c r="O128" s="657">
        <v>0</v>
      </c>
      <c r="P128" s="657">
        <v>0</v>
      </c>
      <c r="Q128" s="657">
        <v>0</v>
      </c>
      <c r="R128" s="657">
        <v>0</v>
      </c>
      <c r="S128" s="657">
        <v>0</v>
      </c>
      <c r="T128" s="657">
        <v>0</v>
      </c>
      <c r="U128" s="657">
        <v>0</v>
      </c>
      <c r="V128" s="657">
        <v>0</v>
      </c>
      <c r="X128" s="678"/>
      <c r="Y128" s="715">
        <f t="shared" si="1"/>
        <v>0</v>
      </c>
    </row>
    <row r="129" spans="1:25" ht="15" customHeight="1">
      <c r="A129" s="4">
        <v>20</v>
      </c>
      <c r="B129" s="1">
        <v>1</v>
      </c>
      <c r="C129" s="207">
        <v>54</v>
      </c>
      <c r="D129" s="83"/>
      <c r="E129" s="229" t="s">
        <v>103</v>
      </c>
      <c r="F129" s="1414" t="s">
        <v>297</v>
      </c>
      <c r="G129" s="1414"/>
      <c r="H129" s="2008"/>
      <c r="I129" s="657">
        <v>0</v>
      </c>
      <c r="J129" s="657">
        <v>101963</v>
      </c>
      <c r="K129" s="657">
        <v>12151</v>
      </c>
      <c r="L129" s="657">
        <v>181936</v>
      </c>
      <c r="M129" s="657">
        <v>8172</v>
      </c>
      <c r="N129" s="657">
        <v>0</v>
      </c>
      <c r="O129" s="657">
        <v>6575</v>
      </c>
      <c r="P129" s="657">
        <v>0</v>
      </c>
      <c r="Q129" s="657">
        <v>0</v>
      </c>
      <c r="R129" s="657">
        <v>0</v>
      </c>
      <c r="S129" s="657">
        <v>4450</v>
      </c>
      <c r="T129" s="657">
        <v>66700</v>
      </c>
      <c r="U129" s="657">
        <v>11727</v>
      </c>
      <c r="V129" s="657">
        <v>302126</v>
      </c>
      <c r="X129" s="678"/>
      <c r="Y129" s="715">
        <f t="shared" si="1"/>
        <v>393674</v>
      </c>
    </row>
    <row r="130" spans="1:25" ht="15" customHeight="1">
      <c r="A130" s="4">
        <v>20</v>
      </c>
      <c r="B130" s="1">
        <v>1</v>
      </c>
      <c r="C130" s="207">
        <v>55</v>
      </c>
      <c r="D130" s="82" t="s">
        <v>300</v>
      </c>
      <c r="E130" s="2009" t="s">
        <v>1243</v>
      </c>
      <c r="F130" s="2009"/>
      <c r="G130" s="2009"/>
      <c r="H130" s="2010"/>
      <c r="I130" s="657">
        <v>0</v>
      </c>
      <c r="J130" s="657">
        <v>0</v>
      </c>
      <c r="K130" s="657">
        <v>13433</v>
      </c>
      <c r="L130" s="657">
        <v>0</v>
      </c>
      <c r="M130" s="657">
        <v>0</v>
      </c>
      <c r="N130" s="657">
        <v>44263</v>
      </c>
      <c r="O130" s="657">
        <v>57749</v>
      </c>
      <c r="P130" s="657">
        <v>0</v>
      </c>
      <c r="Q130" s="657">
        <v>0</v>
      </c>
      <c r="R130" s="657">
        <v>0</v>
      </c>
      <c r="S130" s="657">
        <v>18536</v>
      </c>
      <c r="T130" s="657">
        <v>0</v>
      </c>
      <c r="U130" s="657">
        <v>19018</v>
      </c>
      <c r="V130" s="657">
        <v>0</v>
      </c>
      <c r="X130" s="678"/>
      <c r="Y130" s="715">
        <f t="shared" si="1"/>
        <v>152999</v>
      </c>
    </row>
    <row r="131" spans="1:25" ht="15" customHeight="1">
      <c r="A131" s="4">
        <v>20</v>
      </c>
      <c r="B131" s="1">
        <v>1</v>
      </c>
      <c r="C131" s="207">
        <v>56</v>
      </c>
      <c r="D131" s="495" t="s">
        <v>313</v>
      </c>
      <c r="E131" s="2006" t="s">
        <v>1242</v>
      </c>
      <c r="F131" s="2006"/>
      <c r="G131" s="2006"/>
      <c r="H131" s="2007"/>
      <c r="I131" s="657">
        <v>0</v>
      </c>
      <c r="J131" s="657">
        <v>136704</v>
      </c>
      <c r="K131" s="657">
        <v>0</v>
      </c>
      <c r="L131" s="657">
        <v>420703</v>
      </c>
      <c r="M131" s="657">
        <v>34893</v>
      </c>
      <c r="N131" s="657">
        <v>0</v>
      </c>
      <c r="O131" s="657">
        <v>0</v>
      </c>
      <c r="P131" s="657">
        <v>299142</v>
      </c>
      <c r="Q131" s="657">
        <v>0</v>
      </c>
      <c r="R131" s="657">
        <v>0</v>
      </c>
      <c r="S131" s="657">
        <v>0</v>
      </c>
      <c r="T131" s="657">
        <v>429790</v>
      </c>
      <c r="U131" s="657">
        <v>0</v>
      </c>
      <c r="V131" s="657">
        <v>0</v>
      </c>
      <c r="X131" s="678"/>
      <c r="Y131" s="715">
        <f t="shared" si="1"/>
        <v>1321232</v>
      </c>
    </row>
    <row r="132" spans="1:25" ht="15" customHeight="1">
      <c r="A132" s="4">
        <v>20</v>
      </c>
      <c r="B132" s="1">
        <v>1</v>
      </c>
      <c r="C132" s="207">
        <v>57</v>
      </c>
      <c r="D132" s="82" t="s">
        <v>319</v>
      </c>
      <c r="E132" s="1333" t="s">
        <v>321</v>
      </c>
      <c r="F132" s="1333"/>
      <c r="G132" s="1333"/>
      <c r="H132" s="1334"/>
      <c r="I132" s="657">
        <v>0</v>
      </c>
      <c r="J132" s="657">
        <v>446729</v>
      </c>
      <c r="K132" s="657">
        <v>-534478</v>
      </c>
      <c r="L132" s="657">
        <v>-1531813</v>
      </c>
      <c r="M132" s="657">
        <v>71615</v>
      </c>
      <c r="N132" s="657">
        <v>-1656726</v>
      </c>
      <c r="O132" s="657">
        <v>12026</v>
      </c>
      <c r="P132" s="657">
        <v>-3424928</v>
      </c>
      <c r="Q132" s="657">
        <v>0</v>
      </c>
      <c r="R132" s="657">
        <v>0</v>
      </c>
      <c r="S132" s="657">
        <v>-1490496</v>
      </c>
      <c r="T132" s="657">
        <v>-4100662</v>
      </c>
      <c r="U132" s="657">
        <v>28161</v>
      </c>
      <c r="V132" s="657">
        <v>0</v>
      </c>
      <c r="X132" s="678"/>
      <c r="Y132" s="715">
        <f t="shared" si="1"/>
        <v>-12180572</v>
      </c>
    </row>
    <row r="133" spans="1:25" ht="15" customHeight="1">
      <c r="A133" s="4">
        <v>20</v>
      </c>
      <c r="B133" s="1">
        <v>1</v>
      </c>
      <c r="C133" s="207">
        <v>58</v>
      </c>
      <c r="D133" s="82" t="s">
        <v>326</v>
      </c>
      <c r="E133" s="1333" t="s">
        <v>1325</v>
      </c>
      <c r="F133" s="1333"/>
      <c r="G133" s="1333"/>
      <c r="H133" s="1334"/>
      <c r="I133" s="657">
        <v>0</v>
      </c>
      <c r="J133" s="657">
        <v>0</v>
      </c>
      <c r="K133" s="657">
        <v>0</v>
      </c>
      <c r="L133" s="657">
        <v>0</v>
      </c>
      <c r="M133" s="657">
        <v>0</v>
      </c>
      <c r="N133" s="657">
        <v>0</v>
      </c>
      <c r="O133" s="657">
        <v>28000</v>
      </c>
      <c r="P133" s="657">
        <v>0</v>
      </c>
      <c r="Q133" s="657">
        <v>0</v>
      </c>
      <c r="R133" s="657">
        <v>0</v>
      </c>
      <c r="S133" s="657">
        <v>0</v>
      </c>
      <c r="T133" s="657">
        <v>0</v>
      </c>
      <c r="U133" s="657">
        <v>0</v>
      </c>
      <c r="V133" s="657">
        <v>0</v>
      </c>
      <c r="X133" s="678"/>
      <c r="Y133" s="715">
        <f t="shared" si="1"/>
        <v>28000</v>
      </c>
    </row>
    <row r="134" spans="1:25" ht="15" customHeight="1">
      <c r="A134" s="4">
        <v>20</v>
      </c>
      <c r="B134" s="1">
        <v>1</v>
      </c>
      <c r="C134" s="207">
        <v>59</v>
      </c>
      <c r="D134" s="131" t="s">
        <v>912</v>
      </c>
      <c r="E134" s="1333" t="s">
        <v>327</v>
      </c>
      <c r="F134" s="1333"/>
      <c r="G134" s="1333"/>
      <c r="H134" s="1334"/>
      <c r="I134" s="657">
        <v>0</v>
      </c>
      <c r="J134" s="657">
        <v>310025</v>
      </c>
      <c r="K134" s="657">
        <v>-521045</v>
      </c>
      <c r="L134" s="657">
        <v>-1952516</v>
      </c>
      <c r="M134" s="657">
        <v>36722</v>
      </c>
      <c r="N134" s="657">
        <v>-1612463</v>
      </c>
      <c r="O134" s="657">
        <v>97775</v>
      </c>
      <c r="P134" s="657">
        <v>-3724070</v>
      </c>
      <c r="Q134" s="657">
        <v>0</v>
      </c>
      <c r="R134" s="657">
        <v>0</v>
      </c>
      <c r="S134" s="657">
        <v>-1471960</v>
      </c>
      <c r="T134" s="657">
        <v>-4530452</v>
      </c>
      <c r="U134" s="657">
        <v>47179</v>
      </c>
      <c r="V134" s="657">
        <v>0</v>
      </c>
      <c r="X134" s="678"/>
      <c r="Y134" s="715">
        <f t="shared" si="1"/>
        <v>-13320805</v>
      </c>
    </row>
    <row r="135" spans="1:25" ht="15" customHeight="1">
      <c r="A135" s="4">
        <v>20</v>
      </c>
      <c r="B135" s="1">
        <v>1</v>
      </c>
      <c r="C135" s="207">
        <v>60</v>
      </c>
      <c r="D135" s="2015" t="s">
        <v>940</v>
      </c>
      <c r="E135" s="2016"/>
      <c r="F135" s="2016"/>
      <c r="G135" s="2016"/>
      <c r="H135" s="2016"/>
      <c r="I135" s="657">
        <v>0</v>
      </c>
      <c r="J135" s="657">
        <v>0</v>
      </c>
      <c r="K135" s="657">
        <v>0</v>
      </c>
      <c r="L135" s="657">
        <v>250000</v>
      </c>
      <c r="M135" s="657">
        <v>50000</v>
      </c>
      <c r="N135" s="657">
        <v>0</v>
      </c>
      <c r="O135" s="657">
        <v>0</v>
      </c>
      <c r="P135" s="657">
        <v>0</v>
      </c>
      <c r="Q135" s="657">
        <v>0</v>
      </c>
      <c r="R135" s="657">
        <v>0</v>
      </c>
      <c r="S135" s="657">
        <v>0</v>
      </c>
      <c r="T135" s="657">
        <v>340000</v>
      </c>
      <c r="U135" s="657">
        <v>0</v>
      </c>
      <c r="V135" s="657">
        <v>0</v>
      </c>
      <c r="X135" s="678"/>
      <c r="Y135" s="715">
        <f t="shared" si="1"/>
        <v>640000</v>
      </c>
    </row>
    <row r="136" spans="1:25" ht="15" customHeight="1">
      <c r="A136" s="4">
        <v>20</v>
      </c>
      <c r="B136" s="1">
        <v>1</v>
      </c>
      <c r="C136" s="207">
        <v>61</v>
      </c>
      <c r="D136" s="2015" t="s">
        <v>884</v>
      </c>
      <c r="E136" s="2016"/>
      <c r="F136" s="2016"/>
      <c r="G136" s="2016"/>
      <c r="H136" s="2016"/>
      <c r="I136" s="657">
        <v>0</v>
      </c>
      <c r="J136" s="657">
        <v>0</v>
      </c>
      <c r="K136" s="657">
        <v>0</v>
      </c>
      <c r="L136" s="657">
        <v>0</v>
      </c>
      <c r="M136" s="657">
        <v>0</v>
      </c>
      <c r="N136" s="657">
        <v>0</v>
      </c>
      <c r="O136" s="657">
        <v>0</v>
      </c>
      <c r="P136" s="657">
        <v>0</v>
      </c>
      <c r="Q136" s="657">
        <v>0</v>
      </c>
      <c r="R136" s="657">
        <v>0</v>
      </c>
      <c r="S136" s="657">
        <v>0</v>
      </c>
      <c r="T136" s="657">
        <v>0</v>
      </c>
      <c r="U136" s="657">
        <v>0</v>
      </c>
      <c r="V136" s="657">
        <v>0</v>
      </c>
      <c r="X136" s="678"/>
      <c r="Y136" s="715">
        <f t="shared" si="1"/>
        <v>0</v>
      </c>
    </row>
    <row r="137" spans="1:25" ht="15" customHeight="1">
      <c r="A137" s="4">
        <v>20</v>
      </c>
      <c r="B137" s="1">
        <v>1</v>
      </c>
      <c r="C137" s="207">
        <v>62</v>
      </c>
      <c r="D137" s="2017" t="s">
        <v>961</v>
      </c>
      <c r="E137" s="2018"/>
      <c r="F137" s="2018"/>
      <c r="G137" s="2018"/>
      <c r="H137" s="2019"/>
      <c r="I137" s="657">
        <v>0</v>
      </c>
      <c r="J137" s="669">
        <v>0</v>
      </c>
      <c r="K137" s="669">
        <v>0</v>
      </c>
      <c r="L137" s="669">
        <v>0</v>
      </c>
      <c r="M137" s="669">
        <v>0</v>
      </c>
      <c r="N137" s="669">
        <v>0</v>
      </c>
      <c r="O137" s="669">
        <v>0</v>
      </c>
      <c r="P137" s="669">
        <v>0</v>
      </c>
      <c r="Q137" s="669">
        <v>0</v>
      </c>
      <c r="R137" s="669">
        <v>0</v>
      </c>
      <c r="S137" s="669">
        <v>0</v>
      </c>
      <c r="T137" s="669">
        <v>0</v>
      </c>
      <c r="U137" s="669">
        <v>0</v>
      </c>
      <c r="V137" s="657">
        <v>0</v>
      </c>
      <c r="X137" s="678"/>
      <c r="Y137" s="715">
        <f t="shared" si="1"/>
        <v>0</v>
      </c>
    </row>
    <row r="138" spans="1:25" ht="15" customHeight="1">
      <c r="A138" s="4">
        <v>20</v>
      </c>
      <c r="B138" s="1">
        <v>1</v>
      </c>
      <c r="C138" s="207">
        <v>63</v>
      </c>
      <c r="D138" s="2015" t="s">
        <v>988</v>
      </c>
      <c r="E138" s="2013"/>
      <c r="F138" s="2013"/>
      <c r="G138" s="2013"/>
      <c r="H138" s="2014"/>
      <c r="I138" s="658">
        <v>0</v>
      </c>
      <c r="J138" s="657">
        <v>0</v>
      </c>
      <c r="K138" s="657">
        <v>0</v>
      </c>
      <c r="L138" s="657">
        <v>0</v>
      </c>
      <c r="M138" s="657">
        <v>0</v>
      </c>
      <c r="N138" s="657">
        <v>0</v>
      </c>
      <c r="O138" s="657">
        <v>0</v>
      </c>
      <c r="P138" s="657">
        <v>0</v>
      </c>
      <c r="Q138" s="657">
        <v>0</v>
      </c>
      <c r="R138" s="657">
        <v>0</v>
      </c>
      <c r="S138" s="657">
        <v>0</v>
      </c>
      <c r="T138" s="657">
        <v>0</v>
      </c>
      <c r="U138" s="657">
        <v>0</v>
      </c>
      <c r="V138" s="712"/>
      <c r="X138" s="678"/>
      <c r="Y138" s="715">
        <f t="shared" si="1"/>
        <v>0</v>
      </c>
    </row>
    <row r="139" spans="1:25" ht="15" customHeight="1">
      <c r="A139" s="4">
        <v>20</v>
      </c>
      <c r="B139" s="1">
        <v>1</v>
      </c>
      <c r="C139" s="207">
        <v>64</v>
      </c>
      <c r="D139" s="1995" t="s">
        <v>334</v>
      </c>
      <c r="E139" s="2020"/>
      <c r="F139" s="2020"/>
      <c r="G139" s="2020"/>
      <c r="H139" s="1996"/>
      <c r="I139" s="658">
        <v>0</v>
      </c>
      <c r="J139" s="657">
        <v>166830</v>
      </c>
      <c r="K139" s="657">
        <v>89474</v>
      </c>
      <c r="L139" s="657">
        <v>324528</v>
      </c>
      <c r="M139" s="657">
        <v>52412</v>
      </c>
      <c r="N139" s="657">
        <v>123470</v>
      </c>
      <c r="O139" s="657">
        <v>32221</v>
      </c>
      <c r="P139" s="657">
        <v>0</v>
      </c>
      <c r="Q139" s="657">
        <v>0</v>
      </c>
      <c r="R139" s="657">
        <v>0</v>
      </c>
      <c r="S139" s="657">
        <v>31741</v>
      </c>
      <c r="T139" s="657">
        <v>125348</v>
      </c>
      <c r="U139" s="657">
        <v>62637</v>
      </c>
      <c r="V139" s="712"/>
      <c r="X139" s="678"/>
      <c r="Y139" s="715">
        <f t="shared" si="1"/>
        <v>1008661</v>
      </c>
    </row>
    <row r="140" spans="1:25" ht="15" customHeight="1">
      <c r="A140" s="4">
        <v>20</v>
      </c>
      <c r="B140" s="1">
        <v>1</v>
      </c>
      <c r="C140" s="207">
        <v>65</v>
      </c>
      <c r="D140" s="2304" t="s">
        <v>1384</v>
      </c>
      <c r="E140" s="2305"/>
      <c r="F140" s="2013" t="s">
        <v>1134</v>
      </c>
      <c r="G140" s="2013"/>
      <c r="H140" s="2014"/>
      <c r="I140" s="658">
        <v>0</v>
      </c>
      <c r="J140" s="657">
        <v>0</v>
      </c>
      <c r="K140" s="657">
        <v>0</v>
      </c>
      <c r="L140" s="657">
        <v>0</v>
      </c>
      <c r="M140" s="657">
        <v>0</v>
      </c>
      <c r="N140" s="657">
        <v>48425</v>
      </c>
      <c r="O140" s="657">
        <v>3034</v>
      </c>
      <c r="P140" s="657">
        <v>0</v>
      </c>
      <c r="Q140" s="657">
        <v>0</v>
      </c>
      <c r="R140" s="657">
        <v>0</v>
      </c>
      <c r="S140" s="657">
        <v>0</v>
      </c>
      <c r="T140" s="657">
        <v>0</v>
      </c>
      <c r="U140" s="657">
        <v>0</v>
      </c>
      <c r="V140" s="712"/>
      <c r="X140" s="678"/>
      <c r="Y140" s="715">
        <f t="shared" ref="Y140:Y203" si="2">SUM(I140:U140)</f>
        <v>51459</v>
      </c>
    </row>
    <row r="141" spans="1:25" ht="15" customHeight="1">
      <c r="A141" s="4">
        <v>20</v>
      </c>
      <c r="B141" s="1">
        <v>1</v>
      </c>
      <c r="C141" s="207">
        <v>66</v>
      </c>
      <c r="D141" s="2306"/>
      <c r="E141" s="2307"/>
      <c r="F141" s="2013" t="s">
        <v>952</v>
      </c>
      <c r="G141" s="2013"/>
      <c r="H141" s="2014"/>
      <c r="I141" s="658">
        <v>0</v>
      </c>
      <c r="J141" s="657">
        <v>166830</v>
      </c>
      <c r="K141" s="657">
        <v>89474</v>
      </c>
      <c r="L141" s="657">
        <v>322207</v>
      </c>
      <c r="M141" s="657">
        <v>52411</v>
      </c>
      <c r="N141" s="657">
        <v>75045</v>
      </c>
      <c r="O141" s="657">
        <v>29187</v>
      </c>
      <c r="P141" s="657">
        <v>0</v>
      </c>
      <c r="Q141" s="657">
        <v>0</v>
      </c>
      <c r="R141" s="657">
        <v>0</v>
      </c>
      <c r="S141" s="657">
        <v>31642</v>
      </c>
      <c r="T141" s="657">
        <v>125219</v>
      </c>
      <c r="U141" s="657">
        <v>62637</v>
      </c>
      <c r="V141" s="712"/>
      <c r="X141" s="678"/>
      <c r="Y141" s="715">
        <f t="shared" si="2"/>
        <v>954652</v>
      </c>
    </row>
    <row r="142" spans="1:25" ht="15" customHeight="1">
      <c r="A142" s="4">
        <v>20</v>
      </c>
      <c r="B142" s="1">
        <v>1</v>
      </c>
      <c r="C142" s="207">
        <v>67</v>
      </c>
      <c r="D142" s="2306"/>
      <c r="E142" s="2307"/>
      <c r="F142" s="2013" t="s">
        <v>1385</v>
      </c>
      <c r="G142" s="2013"/>
      <c r="H142" s="2014"/>
      <c r="I142" s="658">
        <v>0</v>
      </c>
      <c r="J142" s="657">
        <v>0</v>
      </c>
      <c r="K142" s="657">
        <v>0</v>
      </c>
      <c r="L142" s="657">
        <v>0</v>
      </c>
      <c r="M142" s="657">
        <v>0</v>
      </c>
      <c r="N142" s="657">
        <v>0</v>
      </c>
      <c r="O142" s="657">
        <v>0</v>
      </c>
      <c r="P142" s="657">
        <v>0</v>
      </c>
      <c r="Q142" s="657">
        <v>0</v>
      </c>
      <c r="R142" s="657">
        <v>0</v>
      </c>
      <c r="S142" s="657">
        <v>0</v>
      </c>
      <c r="T142" s="657">
        <v>0</v>
      </c>
      <c r="U142" s="657">
        <v>0</v>
      </c>
      <c r="V142" s="712"/>
      <c r="X142" s="678"/>
      <c r="Y142" s="715">
        <f t="shared" si="2"/>
        <v>0</v>
      </c>
    </row>
    <row r="143" spans="1:25" ht="15" customHeight="1">
      <c r="A143" s="4">
        <v>20</v>
      </c>
      <c r="B143" s="1">
        <v>1</v>
      </c>
      <c r="C143" s="207">
        <v>68</v>
      </c>
      <c r="D143" s="2306"/>
      <c r="E143" s="2307"/>
      <c r="F143" s="2013" t="s">
        <v>323</v>
      </c>
      <c r="G143" s="2013"/>
      <c r="H143" s="2014"/>
      <c r="I143" s="658">
        <v>0</v>
      </c>
      <c r="J143" s="657">
        <v>0</v>
      </c>
      <c r="K143" s="657">
        <v>0</v>
      </c>
      <c r="L143" s="657">
        <v>0</v>
      </c>
      <c r="M143" s="657">
        <v>0</v>
      </c>
      <c r="N143" s="657">
        <v>0</v>
      </c>
      <c r="O143" s="657">
        <v>0</v>
      </c>
      <c r="P143" s="657">
        <v>0</v>
      </c>
      <c r="Q143" s="657">
        <v>0</v>
      </c>
      <c r="R143" s="657">
        <v>0</v>
      </c>
      <c r="S143" s="657">
        <v>0</v>
      </c>
      <c r="T143" s="657">
        <v>0</v>
      </c>
      <c r="U143" s="657">
        <v>0</v>
      </c>
      <c r="V143" s="712"/>
      <c r="X143" s="678"/>
      <c r="Y143" s="715">
        <f t="shared" si="2"/>
        <v>0</v>
      </c>
    </row>
    <row r="144" spans="1:25" ht="15" customHeight="1">
      <c r="A144" s="4">
        <v>20</v>
      </c>
      <c r="B144" s="1">
        <v>1</v>
      </c>
      <c r="C144" s="207">
        <v>69</v>
      </c>
      <c r="D144" s="2306"/>
      <c r="E144" s="2307"/>
      <c r="F144" s="2013" t="s">
        <v>1386</v>
      </c>
      <c r="G144" s="2013"/>
      <c r="H144" s="2014"/>
      <c r="I144" s="658">
        <v>0</v>
      </c>
      <c r="J144" s="657">
        <v>0</v>
      </c>
      <c r="K144" s="657">
        <v>0</v>
      </c>
      <c r="L144" s="657">
        <v>2321</v>
      </c>
      <c r="M144" s="657">
        <v>1</v>
      </c>
      <c r="N144" s="657">
        <v>0</v>
      </c>
      <c r="O144" s="657">
        <v>0</v>
      </c>
      <c r="P144" s="657">
        <v>0</v>
      </c>
      <c r="Q144" s="657">
        <v>0</v>
      </c>
      <c r="R144" s="657">
        <v>0</v>
      </c>
      <c r="S144" s="657">
        <v>99</v>
      </c>
      <c r="T144" s="657">
        <v>129</v>
      </c>
      <c r="U144" s="657">
        <v>0</v>
      </c>
      <c r="V144" s="712"/>
      <c r="X144" s="678"/>
      <c r="Y144" s="715">
        <f t="shared" si="2"/>
        <v>2550</v>
      </c>
    </row>
    <row r="145" spans="1:25" ht="15" customHeight="1">
      <c r="A145" s="4">
        <v>20</v>
      </c>
      <c r="B145" s="1">
        <v>1</v>
      </c>
      <c r="C145" s="207">
        <v>70</v>
      </c>
      <c r="D145" s="2308"/>
      <c r="E145" s="2309"/>
      <c r="F145" s="2013" t="s">
        <v>1387</v>
      </c>
      <c r="G145" s="2013"/>
      <c r="H145" s="2014"/>
      <c r="I145" s="664">
        <v>0</v>
      </c>
      <c r="J145" s="657">
        <v>0</v>
      </c>
      <c r="K145" s="657">
        <v>0</v>
      </c>
      <c r="L145" s="657">
        <v>0</v>
      </c>
      <c r="M145" s="657">
        <v>0</v>
      </c>
      <c r="N145" s="657">
        <v>0</v>
      </c>
      <c r="O145" s="657">
        <v>0</v>
      </c>
      <c r="P145" s="657">
        <v>0</v>
      </c>
      <c r="Q145" s="657">
        <v>0</v>
      </c>
      <c r="R145" s="657">
        <v>0</v>
      </c>
      <c r="S145" s="657">
        <v>0</v>
      </c>
      <c r="T145" s="657">
        <v>0</v>
      </c>
      <c r="U145" s="657">
        <v>0</v>
      </c>
      <c r="V145" s="712"/>
      <c r="X145" s="678"/>
      <c r="Y145" s="715">
        <f t="shared" si="2"/>
        <v>0</v>
      </c>
    </row>
    <row r="146" spans="1:25" ht="15" customHeight="1">
      <c r="A146" s="4">
        <v>20</v>
      </c>
      <c r="B146" s="1">
        <v>1</v>
      </c>
      <c r="C146" s="207">
        <v>71</v>
      </c>
      <c r="D146" s="1377" t="s">
        <v>1381</v>
      </c>
      <c r="E146" s="1333"/>
      <c r="F146" s="1333"/>
      <c r="G146" s="1333"/>
      <c r="H146" s="1333"/>
      <c r="I146" s="665">
        <v>0</v>
      </c>
      <c r="J146" s="657">
        <v>0</v>
      </c>
      <c r="K146" s="657">
        <v>0</v>
      </c>
      <c r="L146" s="657">
        <v>0</v>
      </c>
      <c r="M146" s="657">
        <v>0</v>
      </c>
      <c r="N146" s="657">
        <v>0</v>
      </c>
      <c r="O146" s="657">
        <v>26</v>
      </c>
      <c r="P146" s="657">
        <v>0</v>
      </c>
      <c r="Q146" s="657">
        <v>0</v>
      </c>
      <c r="R146" s="657">
        <v>0</v>
      </c>
      <c r="S146" s="657">
        <v>0</v>
      </c>
      <c r="T146" s="657">
        <v>0</v>
      </c>
      <c r="U146" s="657">
        <v>1334</v>
      </c>
      <c r="V146" s="712"/>
      <c r="X146" s="678"/>
      <c r="Y146" s="715">
        <f t="shared" si="2"/>
        <v>1360</v>
      </c>
    </row>
    <row r="147" spans="1:25" ht="15" customHeight="1">
      <c r="A147" s="4">
        <v>20</v>
      </c>
      <c r="B147" s="1">
        <v>1</v>
      </c>
      <c r="C147" s="207">
        <v>72</v>
      </c>
      <c r="D147" s="1377" t="s">
        <v>1382</v>
      </c>
      <c r="E147" s="1333"/>
      <c r="F147" s="1333"/>
      <c r="G147" s="1333"/>
      <c r="H147" s="1333"/>
      <c r="I147" s="665">
        <v>0</v>
      </c>
      <c r="J147" s="657">
        <v>0</v>
      </c>
      <c r="K147" s="657">
        <v>0</v>
      </c>
      <c r="L147" s="657">
        <v>0</v>
      </c>
      <c r="M147" s="657">
        <v>0</v>
      </c>
      <c r="N147" s="657">
        <v>0</v>
      </c>
      <c r="O147" s="657">
        <v>0</v>
      </c>
      <c r="P147" s="657">
        <v>0</v>
      </c>
      <c r="Q147" s="657">
        <v>0</v>
      </c>
      <c r="R147" s="657">
        <v>0</v>
      </c>
      <c r="S147" s="657">
        <v>0</v>
      </c>
      <c r="T147" s="657">
        <v>0</v>
      </c>
      <c r="U147" s="657">
        <v>0</v>
      </c>
      <c r="V147" s="712"/>
      <c r="X147" s="678"/>
      <c r="Y147" s="715">
        <f t="shared" si="2"/>
        <v>0</v>
      </c>
    </row>
    <row r="148" spans="1:25" ht="15" customHeight="1">
      <c r="A148" s="4">
        <v>20</v>
      </c>
      <c r="B148" s="1">
        <v>1</v>
      </c>
      <c r="C148" s="207">
        <v>73</v>
      </c>
      <c r="D148" s="1377" t="s">
        <v>290</v>
      </c>
      <c r="E148" s="1333"/>
      <c r="F148" s="1333"/>
      <c r="G148" s="1333"/>
      <c r="H148" s="1333"/>
      <c r="I148" s="665">
        <v>0</v>
      </c>
      <c r="J148" s="657">
        <v>0</v>
      </c>
      <c r="K148" s="657">
        <v>0</v>
      </c>
      <c r="L148" s="657">
        <v>0</v>
      </c>
      <c r="M148" s="657">
        <v>0</v>
      </c>
      <c r="N148" s="657">
        <v>0</v>
      </c>
      <c r="O148" s="657">
        <v>0</v>
      </c>
      <c r="P148" s="657">
        <v>0</v>
      </c>
      <c r="Q148" s="657">
        <v>0</v>
      </c>
      <c r="R148" s="657">
        <v>0</v>
      </c>
      <c r="S148" s="657">
        <v>0</v>
      </c>
      <c r="T148" s="657">
        <v>0</v>
      </c>
      <c r="U148" s="657">
        <v>0</v>
      </c>
      <c r="V148" s="712"/>
      <c r="X148" s="678"/>
      <c r="Y148" s="715">
        <f t="shared" si="2"/>
        <v>0</v>
      </c>
    </row>
    <row r="149" spans="1:25" ht="15" customHeight="1">
      <c r="A149" s="4">
        <v>20</v>
      </c>
      <c r="B149" s="1">
        <v>1</v>
      </c>
      <c r="C149" s="207">
        <v>74</v>
      </c>
      <c r="D149" s="2024" t="s">
        <v>1383</v>
      </c>
      <c r="E149" s="2025"/>
      <c r="F149" s="2025"/>
      <c r="G149" s="2025"/>
      <c r="H149" s="2025"/>
      <c r="I149" s="666">
        <v>0</v>
      </c>
      <c r="J149" s="670">
        <v>0</v>
      </c>
      <c r="K149" s="670">
        <v>0</v>
      </c>
      <c r="L149" s="670">
        <v>0</v>
      </c>
      <c r="M149" s="670">
        <v>0</v>
      </c>
      <c r="N149" s="670">
        <v>0</v>
      </c>
      <c r="O149" s="670">
        <v>0</v>
      </c>
      <c r="P149" s="670">
        <v>0</v>
      </c>
      <c r="Q149" s="670">
        <v>0</v>
      </c>
      <c r="R149" s="670">
        <v>0</v>
      </c>
      <c r="S149" s="670">
        <v>0</v>
      </c>
      <c r="T149" s="670">
        <v>0</v>
      </c>
      <c r="U149" s="670">
        <v>0</v>
      </c>
      <c r="V149" s="712"/>
      <c r="X149" s="678"/>
      <c r="Y149" s="715">
        <f t="shared" si="2"/>
        <v>0</v>
      </c>
    </row>
    <row r="150" spans="1:25" s="457" customFormat="1" ht="15" customHeight="1">
      <c r="A150" s="463">
        <v>20</v>
      </c>
      <c r="B150" s="457">
        <v>2</v>
      </c>
      <c r="C150" s="479">
        <v>1</v>
      </c>
      <c r="D150" s="496"/>
      <c r="E150" s="544"/>
      <c r="F150" s="544"/>
      <c r="G150" s="544"/>
      <c r="H150" s="544"/>
      <c r="I150" s="658"/>
      <c r="J150" s="683">
        <v>0</v>
      </c>
      <c r="K150" s="683">
        <v>0</v>
      </c>
      <c r="L150" s="683">
        <v>0</v>
      </c>
      <c r="M150" s="692">
        <v>0</v>
      </c>
      <c r="N150" s="698">
        <v>0</v>
      </c>
      <c r="O150" s="683">
        <v>0</v>
      </c>
      <c r="P150" s="698">
        <v>0</v>
      </c>
      <c r="Q150" s="683">
        <v>0</v>
      </c>
      <c r="R150" s="698">
        <v>0</v>
      </c>
      <c r="S150" s="683">
        <v>0</v>
      </c>
      <c r="T150" s="683">
        <v>0</v>
      </c>
      <c r="U150" s="683">
        <v>0</v>
      </c>
      <c r="V150" s="698">
        <v>0</v>
      </c>
      <c r="X150" s="682"/>
      <c r="Y150" s="720">
        <f t="shared" si="2"/>
        <v>0</v>
      </c>
    </row>
    <row r="151" spans="1:25" ht="15" customHeight="1">
      <c r="A151" s="4">
        <v>20</v>
      </c>
      <c r="B151" s="1">
        <v>2</v>
      </c>
      <c r="C151" s="326">
        <v>2</v>
      </c>
      <c r="D151" s="2026" t="s">
        <v>714</v>
      </c>
      <c r="E151" s="2027"/>
      <c r="F151" s="2027"/>
      <c r="G151" s="2027"/>
      <c r="H151" s="2027"/>
      <c r="I151" s="657"/>
      <c r="J151" s="657">
        <v>0</v>
      </c>
      <c r="K151" s="657">
        <v>0</v>
      </c>
      <c r="L151" s="657">
        <v>0</v>
      </c>
      <c r="M151" s="657">
        <v>0</v>
      </c>
      <c r="N151" s="657">
        <v>0</v>
      </c>
      <c r="O151" s="657">
        <v>0</v>
      </c>
      <c r="P151" s="657">
        <v>0</v>
      </c>
      <c r="Q151" s="657">
        <v>0</v>
      </c>
      <c r="R151" s="657">
        <v>0</v>
      </c>
      <c r="S151" s="657">
        <v>0</v>
      </c>
      <c r="T151" s="657">
        <v>0</v>
      </c>
      <c r="U151" s="657">
        <v>0</v>
      </c>
      <c r="V151" s="657">
        <v>0</v>
      </c>
      <c r="X151" s="678"/>
      <c r="Y151" s="715">
        <f t="shared" si="2"/>
        <v>0</v>
      </c>
    </row>
    <row r="152" spans="1:25" ht="15" customHeight="1">
      <c r="A152" s="4">
        <v>20</v>
      </c>
      <c r="B152" s="1">
        <v>2</v>
      </c>
      <c r="C152" s="326">
        <v>3</v>
      </c>
      <c r="D152" s="2017" t="s">
        <v>608</v>
      </c>
      <c r="E152" s="2028"/>
      <c r="F152" s="2028"/>
      <c r="G152" s="2028"/>
      <c r="H152" s="2028"/>
      <c r="I152" s="657"/>
      <c r="J152" s="657">
        <v>300805</v>
      </c>
      <c r="K152" s="657">
        <v>205915</v>
      </c>
      <c r="L152" s="657">
        <v>1230108</v>
      </c>
      <c r="M152" s="657">
        <v>183670</v>
      </c>
      <c r="N152" s="657">
        <v>320246</v>
      </c>
      <c r="O152" s="657">
        <v>313490</v>
      </c>
      <c r="P152" s="657">
        <v>473547</v>
      </c>
      <c r="Q152" s="657">
        <v>1367</v>
      </c>
      <c r="R152" s="657">
        <v>1724</v>
      </c>
      <c r="S152" s="657">
        <v>276446</v>
      </c>
      <c r="T152" s="657">
        <v>550567</v>
      </c>
      <c r="U152" s="657">
        <v>360000</v>
      </c>
      <c r="V152" s="657">
        <v>305249</v>
      </c>
      <c r="X152" s="678"/>
      <c r="Y152" s="715">
        <f t="shared" si="2"/>
        <v>4217885</v>
      </c>
    </row>
    <row r="153" spans="1:25" ht="15" customHeight="1">
      <c r="A153" s="4">
        <v>20</v>
      </c>
      <c r="B153" s="1">
        <v>2</v>
      </c>
      <c r="C153" s="326">
        <v>4</v>
      </c>
      <c r="D153" s="130"/>
      <c r="E153" s="1995" t="s">
        <v>66</v>
      </c>
      <c r="F153" s="2021"/>
      <c r="G153" s="2021"/>
      <c r="H153" s="2021"/>
      <c r="I153" s="657"/>
      <c r="J153" s="657">
        <v>280864</v>
      </c>
      <c r="K153" s="657">
        <v>205915</v>
      </c>
      <c r="L153" s="657">
        <v>1216649</v>
      </c>
      <c r="M153" s="657">
        <v>183670</v>
      </c>
      <c r="N153" s="657">
        <v>307731</v>
      </c>
      <c r="O153" s="657">
        <v>313490</v>
      </c>
      <c r="P153" s="657">
        <v>137091</v>
      </c>
      <c r="Q153" s="657">
        <v>75</v>
      </c>
      <c r="R153" s="657">
        <v>1149</v>
      </c>
      <c r="S153" s="657">
        <v>276446</v>
      </c>
      <c r="T153" s="657">
        <v>550567</v>
      </c>
      <c r="U153" s="657">
        <v>323000</v>
      </c>
      <c r="V153" s="657">
        <v>2081</v>
      </c>
      <c r="X153" s="678"/>
      <c r="Y153" s="715">
        <f t="shared" si="2"/>
        <v>3796647</v>
      </c>
    </row>
    <row r="154" spans="1:25" ht="15" customHeight="1">
      <c r="A154" s="4">
        <v>20</v>
      </c>
      <c r="B154" s="1">
        <v>2</v>
      </c>
      <c r="C154" s="326">
        <v>5</v>
      </c>
      <c r="D154" s="130"/>
      <c r="E154" s="2029" t="s">
        <v>1152</v>
      </c>
      <c r="F154" s="2030"/>
      <c r="G154" s="2030"/>
      <c r="H154" s="2030"/>
      <c r="I154" s="657"/>
      <c r="J154" s="657">
        <v>19941</v>
      </c>
      <c r="K154" s="657">
        <v>0</v>
      </c>
      <c r="L154" s="657">
        <v>13459</v>
      </c>
      <c r="M154" s="657">
        <v>0</v>
      </c>
      <c r="N154" s="657">
        <v>12515</v>
      </c>
      <c r="O154" s="657">
        <v>0</v>
      </c>
      <c r="P154" s="657">
        <v>336456</v>
      </c>
      <c r="Q154" s="657">
        <v>1292</v>
      </c>
      <c r="R154" s="657">
        <v>575</v>
      </c>
      <c r="S154" s="657">
        <v>0</v>
      </c>
      <c r="T154" s="657">
        <v>0</v>
      </c>
      <c r="U154" s="657">
        <v>37000</v>
      </c>
      <c r="V154" s="657">
        <v>303168</v>
      </c>
      <c r="X154" s="678"/>
      <c r="Y154" s="715">
        <f t="shared" si="2"/>
        <v>421238</v>
      </c>
    </row>
    <row r="155" spans="1:25" ht="15" customHeight="1">
      <c r="A155" s="4">
        <v>20</v>
      </c>
      <c r="B155" s="1">
        <v>2</v>
      </c>
      <c r="C155" s="326">
        <v>6</v>
      </c>
      <c r="D155" s="130"/>
      <c r="E155" s="130"/>
      <c r="F155" s="2031" t="s">
        <v>124</v>
      </c>
      <c r="G155" s="2032"/>
      <c r="H155" s="2032"/>
      <c r="I155" s="657"/>
      <c r="J155" s="657">
        <v>0</v>
      </c>
      <c r="K155" s="657">
        <v>0</v>
      </c>
      <c r="L155" s="657">
        <v>0</v>
      </c>
      <c r="M155" s="657">
        <v>0</v>
      </c>
      <c r="N155" s="657">
        <v>515</v>
      </c>
      <c r="O155" s="657">
        <v>0</v>
      </c>
      <c r="P155" s="657">
        <v>39094</v>
      </c>
      <c r="Q155" s="657">
        <v>1292</v>
      </c>
      <c r="R155" s="657">
        <v>575</v>
      </c>
      <c r="S155" s="657">
        <v>0</v>
      </c>
      <c r="T155" s="657">
        <v>0</v>
      </c>
      <c r="U155" s="657">
        <v>0</v>
      </c>
      <c r="V155" s="657">
        <v>1227</v>
      </c>
      <c r="X155" s="678"/>
      <c r="Y155" s="715">
        <f t="shared" si="2"/>
        <v>41476</v>
      </c>
    </row>
    <row r="156" spans="1:25" ht="15" customHeight="1">
      <c r="A156" s="4">
        <v>20</v>
      </c>
      <c r="B156" s="1">
        <v>2</v>
      </c>
      <c r="C156" s="326">
        <v>7</v>
      </c>
      <c r="D156" s="497"/>
      <c r="E156" s="497"/>
      <c r="F156" s="1995" t="s">
        <v>1045</v>
      </c>
      <c r="G156" s="2021"/>
      <c r="H156" s="2021"/>
      <c r="I156" s="657"/>
      <c r="J156" s="657">
        <v>19941</v>
      </c>
      <c r="K156" s="657">
        <v>0</v>
      </c>
      <c r="L156" s="657">
        <v>13459</v>
      </c>
      <c r="M156" s="657">
        <v>0</v>
      </c>
      <c r="N156" s="657">
        <v>12000</v>
      </c>
      <c r="O156" s="657">
        <v>0</v>
      </c>
      <c r="P156" s="657">
        <v>297362</v>
      </c>
      <c r="Q156" s="657">
        <v>0</v>
      </c>
      <c r="R156" s="657">
        <v>0</v>
      </c>
      <c r="S156" s="657">
        <v>0</v>
      </c>
      <c r="T156" s="657">
        <v>0</v>
      </c>
      <c r="U156" s="657">
        <v>37000</v>
      </c>
      <c r="V156" s="657">
        <v>301941</v>
      </c>
      <c r="X156" s="678"/>
      <c r="Y156" s="715">
        <f t="shared" si="2"/>
        <v>379762</v>
      </c>
    </row>
    <row r="157" spans="1:25" ht="15" customHeight="1">
      <c r="A157" s="4">
        <v>20</v>
      </c>
      <c r="B157" s="1">
        <v>2</v>
      </c>
      <c r="C157" s="326">
        <v>8</v>
      </c>
      <c r="D157" s="2033"/>
      <c r="E157" s="2034"/>
      <c r="F157" s="2034"/>
      <c r="G157" s="2034"/>
      <c r="H157" s="2035"/>
      <c r="I157" s="657"/>
      <c r="J157" s="657">
        <v>0</v>
      </c>
      <c r="K157" s="657">
        <v>0</v>
      </c>
      <c r="L157" s="657">
        <v>0</v>
      </c>
      <c r="M157" s="657">
        <v>0</v>
      </c>
      <c r="N157" s="657">
        <v>0</v>
      </c>
      <c r="O157" s="657">
        <v>0</v>
      </c>
      <c r="P157" s="657">
        <v>0</v>
      </c>
      <c r="Q157" s="657">
        <v>0</v>
      </c>
      <c r="R157" s="657">
        <v>0</v>
      </c>
      <c r="S157" s="657">
        <v>0</v>
      </c>
      <c r="T157" s="657">
        <v>0</v>
      </c>
      <c r="U157" s="657">
        <v>0</v>
      </c>
      <c r="V157" s="657">
        <v>0</v>
      </c>
      <c r="X157" s="678"/>
      <c r="Y157" s="715">
        <f t="shared" si="2"/>
        <v>0</v>
      </c>
    </row>
    <row r="158" spans="1:25" ht="15" customHeight="1">
      <c r="A158" s="4">
        <v>20</v>
      </c>
      <c r="B158" s="1">
        <v>2</v>
      </c>
      <c r="C158" s="326">
        <v>9</v>
      </c>
      <c r="D158" s="2017" t="s">
        <v>967</v>
      </c>
      <c r="E158" s="2028"/>
      <c r="F158" s="2310"/>
      <c r="G158" s="2015" t="s">
        <v>970</v>
      </c>
      <c r="H158" s="2016"/>
      <c r="I158" s="657"/>
      <c r="J158" s="657">
        <v>7523982</v>
      </c>
      <c r="K158" s="657">
        <v>0</v>
      </c>
      <c r="L158" s="657">
        <v>11808702</v>
      </c>
      <c r="M158" s="657">
        <v>0</v>
      </c>
      <c r="N158" s="657">
        <v>2569669</v>
      </c>
      <c r="O158" s="657">
        <v>902759</v>
      </c>
      <c r="P158" s="657">
        <v>605110</v>
      </c>
      <c r="Q158" s="657">
        <v>0</v>
      </c>
      <c r="R158" s="657">
        <v>0</v>
      </c>
      <c r="S158" s="657">
        <v>4441205</v>
      </c>
      <c r="T158" s="657">
        <v>0</v>
      </c>
      <c r="U158" s="657">
        <v>2181944</v>
      </c>
      <c r="V158" s="657">
        <v>0</v>
      </c>
      <c r="X158" s="678"/>
      <c r="Y158" s="715">
        <f t="shared" si="2"/>
        <v>30033371</v>
      </c>
    </row>
    <row r="159" spans="1:25" ht="15" customHeight="1">
      <c r="A159" s="4">
        <v>20</v>
      </c>
      <c r="B159" s="1">
        <v>2</v>
      </c>
      <c r="C159" s="326">
        <v>10</v>
      </c>
      <c r="D159" s="2311"/>
      <c r="E159" s="2312"/>
      <c r="F159" s="2313"/>
      <c r="G159" s="2015" t="s">
        <v>70</v>
      </c>
      <c r="H159" s="2016"/>
      <c r="I159" s="657"/>
      <c r="J159" s="657">
        <v>7558910</v>
      </c>
      <c r="K159" s="657">
        <v>0</v>
      </c>
      <c r="L159" s="657">
        <v>11836406</v>
      </c>
      <c r="M159" s="657">
        <v>0</v>
      </c>
      <c r="N159" s="657">
        <v>2577170</v>
      </c>
      <c r="O159" s="657">
        <v>902759</v>
      </c>
      <c r="P159" s="657">
        <v>612278</v>
      </c>
      <c r="Q159" s="657">
        <v>0</v>
      </c>
      <c r="R159" s="657">
        <v>0</v>
      </c>
      <c r="S159" s="657">
        <v>4451641</v>
      </c>
      <c r="T159" s="657">
        <v>0</v>
      </c>
      <c r="U159" s="657">
        <v>2189007</v>
      </c>
      <c r="V159" s="657">
        <v>0</v>
      </c>
      <c r="X159" s="678"/>
      <c r="Y159" s="715">
        <f t="shared" si="2"/>
        <v>30128171</v>
      </c>
    </row>
    <row r="160" spans="1:25" ht="15" customHeight="1">
      <c r="A160" s="4">
        <v>20</v>
      </c>
      <c r="B160" s="1">
        <v>2</v>
      </c>
      <c r="C160" s="326">
        <v>11</v>
      </c>
      <c r="D160" s="2017" t="s">
        <v>13</v>
      </c>
      <c r="E160" s="2028"/>
      <c r="F160" s="2310"/>
      <c r="G160" s="2015" t="s">
        <v>970</v>
      </c>
      <c r="H160" s="2016"/>
      <c r="I160" s="657"/>
      <c r="J160" s="657">
        <v>7647252</v>
      </c>
      <c r="K160" s="657">
        <v>0</v>
      </c>
      <c r="L160" s="657">
        <v>12264298</v>
      </c>
      <c r="M160" s="657">
        <v>0</v>
      </c>
      <c r="N160" s="657">
        <v>2525406</v>
      </c>
      <c r="O160" s="657">
        <v>845010</v>
      </c>
      <c r="P160" s="657">
        <v>886839</v>
      </c>
      <c r="Q160" s="657">
        <v>0</v>
      </c>
      <c r="R160" s="657">
        <v>0</v>
      </c>
      <c r="S160" s="657">
        <v>4852459</v>
      </c>
      <c r="T160" s="657">
        <v>0</v>
      </c>
      <c r="U160" s="657">
        <v>2162926</v>
      </c>
      <c r="V160" s="657">
        <v>0</v>
      </c>
      <c r="X160" s="678"/>
      <c r="Y160" s="715">
        <f t="shared" si="2"/>
        <v>31184190</v>
      </c>
    </row>
    <row r="161" spans="1:25" ht="15" customHeight="1">
      <c r="A161" s="4">
        <v>20</v>
      </c>
      <c r="B161" s="1">
        <v>2</v>
      </c>
      <c r="C161" s="326">
        <v>12</v>
      </c>
      <c r="D161" s="2311"/>
      <c r="E161" s="2312"/>
      <c r="F161" s="2313"/>
      <c r="G161" s="2015" t="s">
        <v>70</v>
      </c>
      <c r="H161" s="2016"/>
      <c r="I161" s="657"/>
      <c r="J161" s="657">
        <v>7659444</v>
      </c>
      <c r="K161" s="657">
        <v>0</v>
      </c>
      <c r="L161" s="657">
        <v>12285965</v>
      </c>
      <c r="M161" s="657">
        <v>0</v>
      </c>
      <c r="N161" s="657">
        <v>2532907</v>
      </c>
      <c r="O161" s="657">
        <v>845010</v>
      </c>
      <c r="P161" s="657">
        <v>911421</v>
      </c>
      <c r="Q161" s="657">
        <v>0</v>
      </c>
      <c r="R161" s="657">
        <v>0</v>
      </c>
      <c r="S161" s="657">
        <v>4977992</v>
      </c>
      <c r="T161" s="657">
        <v>0</v>
      </c>
      <c r="U161" s="657">
        <v>2167071</v>
      </c>
      <c r="V161" s="657">
        <v>0</v>
      </c>
      <c r="X161" s="678"/>
      <c r="Y161" s="715">
        <f t="shared" si="2"/>
        <v>31379810</v>
      </c>
    </row>
    <row r="162" spans="1:25" ht="15" customHeight="1">
      <c r="A162" s="4">
        <v>20</v>
      </c>
      <c r="B162" s="1">
        <v>2</v>
      </c>
      <c r="C162" s="326">
        <v>13</v>
      </c>
      <c r="D162" s="2304" t="s">
        <v>837</v>
      </c>
      <c r="E162" s="2314"/>
      <c r="F162" s="2315"/>
      <c r="G162" s="1995" t="s">
        <v>1060</v>
      </c>
      <c r="H162" s="2021"/>
      <c r="I162" s="657"/>
      <c r="J162" s="657">
        <v>22736</v>
      </c>
      <c r="K162" s="657">
        <v>0</v>
      </c>
      <c r="L162" s="657">
        <v>0</v>
      </c>
      <c r="M162" s="657">
        <v>0</v>
      </c>
      <c r="N162" s="657">
        <v>0</v>
      </c>
      <c r="O162" s="657">
        <v>0</v>
      </c>
      <c r="P162" s="657">
        <v>0</v>
      </c>
      <c r="Q162" s="657">
        <v>0</v>
      </c>
      <c r="R162" s="657">
        <v>0</v>
      </c>
      <c r="S162" s="657">
        <v>0</v>
      </c>
      <c r="T162" s="657">
        <v>0</v>
      </c>
      <c r="U162" s="657">
        <v>0</v>
      </c>
      <c r="V162" s="657">
        <v>0</v>
      </c>
      <c r="X162" s="678"/>
      <c r="Y162" s="715">
        <f t="shared" si="2"/>
        <v>22736</v>
      </c>
    </row>
    <row r="163" spans="1:25" ht="15" customHeight="1">
      <c r="A163" s="4">
        <v>20</v>
      </c>
      <c r="B163" s="1">
        <v>2</v>
      </c>
      <c r="C163" s="326">
        <v>14</v>
      </c>
      <c r="D163" s="2316"/>
      <c r="E163" s="2317"/>
      <c r="F163" s="2318"/>
      <c r="G163" s="1995" t="s">
        <v>419</v>
      </c>
      <c r="H163" s="2021"/>
      <c r="I163" s="657"/>
      <c r="J163" s="657">
        <v>0</v>
      </c>
      <c r="K163" s="657">
        <v>0</v>
      </c>
      <c r="L163" s="657">
        <v>15320</v>
      </c>
      <c r="M163" s="657">
        <v>0</v>
      </c>
      <c r="N163" s="657">
        <v>5229</v>
      </c>
      <c r="O163" s="657">
        <v>0</v>
      </c>
      <c r="P163" s="657">
        <v>0</v>
      </c>
      <c r="Q163" s="657">
        <v>0</v>
      </c>
      <c r="R163" s="657">
        <v>0</v>
      </c>
      <c r="S163" s="657">
        <v>7637</v>
      </c>
      <c r="T163" s="657">
        <v>0</v>
      </c>
      <c r="U163" s="657">
        <v>2036</v>
      </c>
      <c r="V163" s="657">
        <v>0</v>
      </c>
      <c r="X163" s="678"/>
      <c r="Y163" s="715">
        <f t="shared" si="2"/>
        <v>30222</v>
      </c>
    </row>
    <row r="164" spans="1:25" ht="15" customHeight="1">
      <c r="A164" s="4">
        <v>20</v>
      </c>
      <c r="B164" s="1">
        <v>2</v>
      </c>
      <c r="C164" s="326">
        <v>15</v>
      </c>
      <c r="D164" s="2022" t="s">
        <v>97</v>
      </c>
      <c r="E164" s="2023"/>
      <c r="F164" s="1516" t="s">
        <v>159</v>
      </c>
      <c r="G164" s="1516"/>
      <c r="H164" s="1517"/>
      <c r="I164" s="667"/>
      <c r="J164" s="676">
        <v>88842</v>
      </c>
      <c r="K164" s="667">
        <v>253603</v>
      </c>
      <c r="L164" s="667">
        <v>-111587</v>
      </c>
      <c r="M164" s="667">
        <v>-10247</v>
      </c>
      <c r="N164" s="676">
        <v>101940</v>
      </c>
      <c r="O164" s="676">
        <v>70877</v>
      </c>
      <c r="P164" s="667">
        <v>0</v>
      </c>
      <c r="Q164" s="676">
        <v>0</v>
      </c>
      <c r="R164" s="659">
        <v>0</v>
      </c>
      <c r="S164" s="667">
        <v>75846</v>
      </c>
      <c r="T164" s="667">
        <v>-51227</v>
      </c>
      <c r="U164" s="676">
        <v>161739</v>
      </c>
      <c r="V164" s="659">
        <v>0</v>
      </c>
      <c r="Y164" s="715">
        <f t="shared" si="2"/>
        <v>579786</v>
      </c>
    </row>
    <row r="165" spans="1:25" ht="15" customHeight="1">
      <c r="A165" s="4">
        <v>20</v>
      </c>
      <c r="B165" s="1">
        <v>2</v>
      </c>
      <c r="C165" s="326">
        <v>16</v>
      </c>
      <c r="D165" s="2022" t="s">
        <v>103</v>
      </c>
      <c r="E165" s="2023"/>
      <c r="F165" s="1516" t="s">
        <v>460</v>
      </c>
      <c r="G165" s="1516"/>
      <c r="H165" s="1517"/>
      <c r="I165" s="667"/>
      <c r="J165" s="676">
        <v>-627611</v>
      </c>
      <c r="K165" s="667">
        <v>-343776</v>
      </c>
      <c r="L165" s="667">
        <v>-211797</v>
      </c>
      <c r="M165" s="667">
        <v>-44313</v>
      </c>
      <c r="N165" s="676">
        <v>-48266</v>
      </c>
      <c r="O165" s="676">
        <v>-8655</v>
      </c>
      <c r="P165" s="667">
        <v>230560</v>
      </c>
      <c r="Q165" s="676">
        <v>0</v>
      </c>
      <c r="R165" s="659">
        <v>0</v>
      </c>
      <c r="S165" s="667">
        <v>0</v>
      </c>
      <c r="T165" s="667">
        <v>-28926</v>
      </c>
      <c r="U165" s="676">
        <v>-82764</v>
      </c>
      <c r="V165" s="659">
        <v>0</v>
      </c>
      <c r="Y165" s="715">
        <f t="shared" si="2"/>
        <v>-1165548</v>
      </c>
    </row>
    <row r="166" spans="1:25" ht="15" customHeight="1">
      <c r="A166" s="4">
        <v>20</v>
      </c>
      <c r="B166" s="1">
        <v>2</v>
      </c>
      <c r="C166" s="326">
        <v>17</v>
      </c>
      <c r="D166" s="2022" t="s">
        <v>112</v>
      </c>
      <c r="E166" s="2023"/>
      <c r="F166" s="1516" t="s">
        <v>1326</v>
      </c>
      <c r="G166" s="1516"/>
      <c r="H166" s="1517"/>
      <c r="I166" s="667"/>
      <c r="J166" s="676">
        <v>408062</v>
      </c>
      <c r="K166" s="667">
        <v>232862</v>
      </c>
      <c r="L166" s="667">
        <v>309723</v>
      </c>
      <c r="M166" s="667">
        <v>74327</v>
      </c>
      <c r="N166" s="676">
        <v>-41556</v>
      </c>
      <c r="O166" s="676">
        <v>-35255</v>
      </c>
      <c r="P166" s="667">
        <v>-230560</v>
      </c>
      <c r="Q166" s="676">
        <v>0</v>
      </c>
      <c r="R166" s="659">
        <v>0</v>
      </c>
      <c r="S166" s="667">
        <v>-73975</v>
      </c>
      <c r="T166" s="667">
        <v>118081</v>
      </c>
      <c r="U166" s="676">
        <v>-116098</v>
      </c>
      <c r="V166" s="659">
        <v>0</v>
      </c>
      <c r="Y166" s="715">
        <f t="shared" si="2"/>
        <v>645611</v>
      </c>
    </row>
    <row r="167" spans="1:25" ht="15" customHeight="1">
      <c r="A167" s="4">
        <v>20</v>
      </c>
      <c r="B167" s="1">
        <v>2</v>
      </c>
      <c r="C167" s="326">
        <v>18</v>
      </c>
      <c r="D167" s="2022" t="s">
        <v>115</v>
      </c>
      <c r="E167" s="2023"/>
      <c r="F167" s="1333" t="s">
        <v>1161</v>
      </c>
      <c r="G167" s="1333"/>
      <c r="H167" s="1334"/>
      <c r="I167" s="667"/>
      <c r="J167" s="676">
        <v>0</v>
      </c>
      <c r="K167" s="667">
        <v>0</v>
      </c>
      <c r="L167" s="667">
        <v>0</v>
      </c>
      <c r="M167" s="667">
        <v>0</v>
      </c>
      <c r="N167" s="676">
        <v>0</v>
      </c>
      <c r="O167" s="676">
        <v>0</v>
      </c>
      <c r="P167" s="667">
        <v>0</v>
      </c>
      <c r="Q167" s="676">
        <v>0</v>
      </c>
      <c r="R167" s="659">
        <v>0</v>
      </c>
      <c r="S167" s="667">
        <v>0</v>
      </c>
      <c r="T167" s="667">
        <v>0</v>
      </c>
      <c r="U167" s="676">
        <v>0</v>
      </c>
      <c r="V167" s="659">
        <v>0</v>
      </c>
      <c r="Y167" s="715">
        <f t="shared" si="2"/>
        <v>0</v>
      </c>
    </row>
    <row r="168" spans="1:25" ht="15" customHeight="1">
      <c r="A168" s="4">
        <v>20</v>
      </c>
      <c r="B168" s="1">
        <v>2</v>
      </c>
      <c r="C168" s="326">
        <v>19</v>
      </c>
      <c r="D168" s="2022" t="s">
        <v>126</v>
      </c>
      <c r="E168" s="2023"/>
      <c r="F168" s="1333" t="s">
        <v>1104</v>
      </c>
      <c r="G168" s="1333"/>
      <c r="H168" s="1334"/>
      <c r="I168" s="667"/>
      <c r="J168" s="676">
        <v>-130707</v>
      </c>
      <c r="K168" s="667">
        <v>142689</v>
      </c>
      <c r="L168" s="667">
        <v>-13661</v>
      </c>
      <c r="M168" s="667">
        <v>19767</v>
      </c>
      <c r="N168" s="676">
        <v>12118</v>
      </c>
      <c r="O168" s="676">
        <v>26967</v>
      </c>
      <c r="P168" s="667">
        <v>0</v>
      </c>
      <c r="Q168" s="676">
        <v>0</v>
      </c>
      <c r="R168" s="659">
        <v>0</v>
      </c>
      <c r="S168" s="667">
        <v>1871</v>
      </c>
      <c r="T168" s="667">
        <v>37928</v>
      </c>
      <c r="U168" s="676">
        <v>-37123</v>
      </c>
      <c r="V168" s="659">
        <v>0</v>
      </c>
      <c r="Y168" s="715">
        <f t="shared" si="2"/>
        <v>59849</v>
      </c>
    </row>
    <row r="169" spans="1:25" ht="15" customHeight="1">
      <c r="A169" s="4">
        <v>20</v>
      </c>
      <c r="B169" s="1">
        <v>2</v>
      </c>
      <c r="C169" s="326">
        <v>20</v>
      </c>
      <c r="D169" s="2022" t="s">
        <v>359</v>
      </c>
      <c r="E169" s="2023"/>
      <c r="F169" s="1333" t="s">
        <v>1327</v>
      </c>
      <c r="G169" s="1333"/>
      <c r="H169" s="1334"/>
      <c r="I169" s="667"/>
      <c r="J169" s="676">
        <v>2542321</v>
      </c>
      <c r="K169" s="667">
        <v>1480000</v>
      </c>
      <c r="L169" s="667">
        <v>475749</v>
      </c>
      <c r="M169" s="667">
        <v>105933</v>
      </c>
      <c r="N169" s="676">
        <v>105453</v>
      </c>
      <c r="O169" s="676">
        <v>178091</v>
      </c>
      <c r="P169" s="667">
        <v>0</v>
      </c>
      <c r="Q169" s="676">
        <v>0</v>
      </c>
      <c r="R169" s="659">
        <v>0</v>
      </c>
      <c r="S169" s="667">
        <v>5610</v>
      </c>
      <c r="T169" s="667">
        <v>15272</v>
      </c>
      <c r="U169" s="676">
        <v>89024</v>
      </c>
      <c r="V169" s="659">
        <v>0</v>
      </c>
      <c r="Y169" s="715">
        <f t="shared" si="2"/>
        <v>4997453</v>
      </c>
    </row>
    <row r="170" spans="1:25" ht="15" customHeight="1">
      <c r="A170" s="4">
        <v>20</v>
      </c>
      <c r="B170" s="1">
        <v>2</v>
      </c>
      <c r="C170" s="326">
        <v>21</v>
      </c>
      <c r="D170" s="2022" t="s">
        <v>648</v>
      </c>
      <c r="E170" s="2023"/>
      <c r="F170" s="1333" t="s">
        <v>478</v>
      </c>
      <c r="G170" s="1333"/>
      <c r="H170" s="1334"/>
      <c r="I170" s="667"/>
      <c r="J170" s="676">
        <v>2411614</v>
      </c>
      <c r="K170" s="667">
        <v>1622689</v>
      </c>
      <c r="L170" s="667">
        <v>462088</v>
      </c>
      <c r="M170" s="667">
        <v>125700</v>
      </c>
      <c r="N170" s="676">
        <v>117571</v>
      </c>
      <c r="O170" s="676">
        <v>205058</v>
      </c>
      <c r="P170" s="667">
        <v>0</v>
      </c>
      <c r="Q170" s="676">
        <v>0</v>
      </c>
      <c r="R170" s="659">
        <v>0</v>
      </c>
      <c r="S170" s="667">
        <v>7481</v>
      </c>
      <c r="T170" s="667">
        <v>53200</v>
      </c>
      <c r="U170" s="676">
        <v>51901</v>
      </c>
      <c r="V170" s="659">
        <v>0</v>
      </c>
      <c r="Y170" s="715">
        <f t="shared" si="2"/>
        <v>5057302</v>
      </c>
    </row>
    <row r="171" spans="1:25" ht="15" customHeight="1">
      <c r="A171" s="4">
        <v>20</v>
      </c>
      <c r="B171" s="1">
        <v>2</v>
      </c>
      <c r="C171" s="326">
        <v>22</v>
      </c>
      <c r="D171" s="2426" t="s">
        <v>450</v>
      </c>
      <c r="E171" s="2426"/>
      <c r="F171" s="2036" t="s">
        <v>1284</v>
      </c>
      <c r="G171" s="2036"/>
      <c r="H171" s="2036"/>
      <c r="I171" s="667"/>
      <c r="J171" s="676">
        <v>292</v>
      </c>
      <c r="K171" s="667">
        <v>4461</v>
      </c>
      <c r="L171" s="667">
        <v>2313</v>
      </c>
      <c r="M171" s="667">
        <v>1341</v>
      </c>
      <c r="N171" s="676">
        <v>0</v>
      </c>
      <c r="O171" s="676">
        <v>3610</v>
      </c>
      <c r="P171" s="667">
        <v>5224</v>
      </c>
      <c r="Q171" s="676">
        <v>0</v>
      </c>
      <c r="R171" s="659">
        <v>0</v>
      </c>
      <c r="S171" s="667">
        <v>5260</v>
      </c>
      <c r="T171" s="667">
        <v>2053</v>
      </c>
      <c r="U171" s="676">
        <v>5839</v>
      </c>
      <c r="V171" s="659"/>
      <c r="Y171" s="715">
        <f t="shared" si="2"/>
        <v>30393</v>
      </c>
    </row>
    <row r="172" spans="1:25" ht="15" customHeight="1">
      <c r="A172" s="4">
        <v>20</v>
      </c>
      <c r="B172" s="1">
        <v>2</v>
      </c>
      <c r="C172" s="326">
        <v>23</v>
      </c>
      <c r="D172" s="2426"/>
      <c r="E172" s="2426"/>
      <c r="F172" s="2036" t="s">
        <v>980</v>
      </c>
      <c r="G172" s="2036"/>
      <c r="H172" s="2036"/>
      <c r="I172" s="667"/>
      <c r="J172" s="676">
        <v>293</v>
      </c>
      <c r="K172" s="667">
        <v>0</v>
      </c>
      <c r="L172" s="667">
        <v>29057</v>
      </c>
      <c r="M172" s="667">
        <v>0</v>
      </c>
      <c r="N172" s="676">
        <v>14106</v>
      </c>
      <c r="O172" s="676">
        <v>1203</v>
      </c>
      <c r="P172" s="667">
        <v>35488</v>
      </c>
      <c r="Q172" s="676">
        <v>0</v>
      </c>
      <c r="R172" s="659">
        <v>0</v>
      </c>
      <c r="S172" s="667">
        <v>2683</v>
      </c>
      <c r="T172" s="667">
        <v>904</v>
      </c>
      <c r="U172" s="676">
        <v>1482</v>
      </c>
      <c r="V172" s="659"/>
      <c r="Y172" s="715">
        <f t="shared" si="2"/>
        <v>85216</v>
      </c>
    </row>
    <row r="173" spans="1:25" ht="15" customHeight="1">
      <c r="A173" s="4">
        <v>20</v>
      </c>
      <c r="B173" s="1">
        <v>2</v>
      </c>
      <c r="C173" s="326">
        <v>24</v>
      </c>
      <c r="D173" s="2426"/>
      <c r="E173" s="2426"/>
      <c r="F173" s="2036" t="s">
        <v>1388</v>
      </c>
      <c r="G173" s="2036"/>
      <c r="H173" s="2036"/>
      <c r="I173" s="667"/>
      <c r="J173" s="676">
        <v>0</v>
      </c>
      <c r="K173" s="667">
        <v>0</v>
      </c>
      <c r="L173" s="667">
        <v>5933</v>
      </c>
      <c r="M173" s="667">
        <v>3469</v>
      </c>
      <c r="N173" s="676">
        <v>0</v>
      </c>
      <c r="O173" s="676">
        <v>0</v>
      </c>
      <c r="P173" s="667">
        <v>0</v>
      </c>
      <c r="Q173" s="676">
        <v>0</v>
      </c>
      <c r="R173" s="659">
        <v>0</v>
      </c>
      <c r="S173" s="667">
        <v>0</v>
      </c>
      <c r="T173" s="667">
        <v>0</v>
      </c>
      <c r="U173" s="676">
        <v>0</v>
      </c>
      <c r="V173" s="659"/>
      <c r="Y173" s="715">
        <f t="shared" si="2"/>
        <v>9402</v>
      </c>
    </row>
    <row r="174" spans="1:25" ht="15" customHeight="1">
      <c r="A174" s="4">
        <v>20</v>
      </c>
      <c r="B174" s="1">
        <v>2</v>
      </c>
      <c r="C174" s="326">
        <v>25</v>
      </c>
      <c r="D174" s="2426"/>
      <c r="E174" s="2426"/>
      <c r="F174" s="2036" t="s">
        <v>779</v>
      </c>
      <c r="G174" s="2036"/>
      <c r="H174" s="2036"/>
      <c r="I174" s="667"/>
      <c r="J174" s="676">
        <v>0</v>
      </c>
      <c r="K174" s="667">
        <v>158</v>
      </c>
      <c r="L174" s="667">
        <v>5282</v>
      </c>
      <c r="M174" s="667">
        <v>36477</v>
      </c>
      <c r="N174" s="676">
        <v>67788</v>
      </c>
      <c r="O174" s="676">
        <v>23229</v>
      </c>
      <c r="P174" s="667">
        <v>0</v>
      </c>
      <c r="Q174" s="676">
        <v>0</v>
      </c>
      <c r="R174" s="659">
        <v>0</v>
      </c>
      <c r="S174" s="667">
        <v>0</v>
      </c>
      <c r="T174" s="667">
        <v>0</v>
      </c>
      <c r="U174" s="676">
        <v>6661</v>
      </c>
      <c r="V174" s="659"/>
      <c r="Y174" s="715">
        <f t="shared" si="2"/>
        <v>139595</v>
      </c>
    </row>
    <row r="175" spans="1:25" ht="15" customHeight="1">
      <c r="A175" s="4">
        <v>20</v>
      </c>
      <c r="B175" s="1">
        <v>2</v>
      </c>
      <c r="C175" s="326">
        <v>26</v>
      </c>
      <c r="D175" s="2426"/>
      <c r="E175" s="2426"/>
      <c r="F175" s="2036" t="s">
        <v>1128</v>
      </c>
      <c r="G175" s="2036"/>
      <c r="H175" s="2036"/>
      <c r="I175" s="667"/>
      <c r="J175" s="676">
        <v>0</v>
      </c>
      <c r="K175" s="667">
        <v>0</v>
      </c>
      <c r="L175" s="667">
        <v>0</v>
      </c>
      <c r="M175" s="667">
        <v>26</v>
      </c>
      <c r="N175" s="676">
        <v>0</v>
      </c>
      <c r="O175" s="676">
        <v>0</v>
      </c>
      <c r="P175" s="667">
        <v>0</v>
      </c>
      <c r="Q175" s="676">
        <v>0</v>
      </c>
      <c r="R175" s="659">
        <v>0</v>
      </c>
      <c r="S175" s="667">
        <v>0</v>
      </c>
      <c r="T175" s="667">
        <v>101</v>
      </c>
      <c r="U175" s="676">
        <v>0</v>
      </c>
      <c r="V175" s="659"/>
      <c r="Y175" s="715">
        <f t="shared" si="2"/>
        <v>127</v>
      </c>
    </row>
    <row r="176" spans="1:25" ht="15" customHeight="1">
      <c r="A176" s="4">
        <v>20</v>
      </c>
      <c r="B176" s="1">
        <v>2</v>
      </c>
      <c r="C176" s="326">
        <v>27</v>
      </c>
      <c r="D176" s="2426"/>
      <c r="E176" s="2426"/>
      <c r="F176" s="2036" t="s">
        <v>1389</v>
      </c>
      <c r="G176" s="2036"/>
      <c r="H176" s="2036"/>
      <c r="I176" s="667"/>
      <c r="J176" s="676">
        <v>0</v>
      </c>
      <c r="K176" s="667">
        <v>0</v>
      </c>
      <c r="L176" s="667">
        <v>0</v>
      </c>
      <c r="M176" s="667">
        <v>0</v>
      </c>
      <c r="N176" s="676">
        <v>0</v>
      </c>
      <c r="O176" s="676">
        <v>0</v>
      </c>
      <c r="P176" s="667">
        <v>0</v>
      </c>
      <c r="Q176" s="676">
        <v>0</v>
      </c>
      <c r="R176" s="659">
        <v>0</v>
      </c>
      <c r="S176" s="667">
        <v>0</v>
      </c>
      <c r="T176" s="667">
        <v>346</v>
      </c>
      <c r="U176" s="676">
        <v>0</v>
      </c>
      <c r="V176" s="659"/>
      <c r="Y176" s="715">
        <f t="shared" si="2"/>
        <v>346</v>
      </c>
    </row>
    <row r="177" spans="1:25" ht="15" customHeight="1">
      <c r="A177" s="4">
        <v>20</v>
      </c>
      <c r="B177" s="1">
        <v>2</v>
      </c>
      <c r="C177" s="326">
        <v>28</v>
      </c>
      <c r="D177" s="2426"/>
      <c r="E177" s="2426"/>
      <c r="F177" s="2036" t="s">
        <v>266</v>
      </c>
      <c r="G177" s="2036"/>
      <c r="H177" s="2036"/>
      <c r="I177" s="667"/>
      <c r="J177" s="676">
        <v>0</v>
      </c>
      <c r="K177" s="667">
        <v>0</v>
      </c>
      <c r="L177" s="667">
        <v>0</v>
      </c>
      <c r="M177" s="667">
        <v>6404</v>
      </c>
      <c r="N177" s="676">
        <v>2880</v>
      </c>
      <c r="O177" s="676">
        <v>0</v>
      </c>
      <c r="P177" s="667">
        <v>0</v>
      </c>
      <c r="Q177" s="676">
        <v>0</v>
      </c>
      <c r="R177" s="659">
        <v>0</v>
      </c>
      <c r="S177" s="667">
        <v>0</v>
      </c>
      <c r="T177" s="667">
        <v>0</v>
      </c>
      <c r="U177" s="676">
        <v>0</v>
      </c>
      <c r="V177" s="659"/>
      <c r="Y177" s="715">
        <f t="shared" si="2"/>
        <v>9284</v>
      </c>
    </row>
    <row r="178" spans="1:25" ht="15" customHeight="1">
      <c r="A178" s="4">
        <v>20</v>
      </c>
      <c r="B178" s="1">
        <v>2</v>
      </c>
      <c r="C178" s="326">
        <v>29</v>
      </c>
      <c r="D178" s="2039" t="s">
        <v>1636</v>
      </c>
      <c r="E178" s="2040"/>
      <c r="F178" s="2041" t="s">
        <v>1637</v>
      </c>
      <c r="G178" s="2042"/>
      <c r="H178" s="2043"/>
      <c r="I178" s="667"/>
      <c r="J178" s="676">
        <v>0</v>
      </c>
      <c r="K178" s="667">
        <v>0</v>
      </c>
      <c r="L178" s="667">
        <v>250000</v>
      </c>
      <c r="M178" s="667">
        <v>50000</v>
      </c>
      <c r="N178" s="676">
        <v>0</v>
      </c>
      <c r="O178" s="676">
        <v>0</v>
      </c>
      <c r="P178" s="667">
        <v>0</v>
      </c>
      <c r="Q178" s="676">
        <v>0</v>
      </c>
      <c r="R178" s="659">
        <v>0</v>
      </c>
      <c r="S178" s="667">
        <v>0</v>
      </c>
      <c r="T178" s="667">
        <v>340000</v>
      </c>
      <c r="U178" s="676">
        <v>0</v>
      </c>
      <c r="V178" s="659"/>
      <c r="Y178" s="715">
        <f t="shared" si="2"/>
        <v>640000</v>
      </c>
    </row>
    <row r="179" spans="1:25" ht="15" customHeight="1">
      <c r="A179" s="4">
        <v>20</v>
      </c>
      <c r="B179" s="1">
        <v>2</v>
      </c>
      <c r="C179" s="326">
        <v>30</v>
      </c>
      <c r="D179" s="2037"/>
      <c r="E179" s="2038"/>
      <c r="F179" s="2038"/>
      <c r="G179" s="2038"/>
      <c r="H179" s="2038"/>
      <c r="I179" s="667"/>
      <c r="J179" s="676"/>
      <c r="K179" s="667"/>
      <c r="L179" s="667"/>
      <c r="M179" s="667"/>
      <c r="N179" s="676"/>
      <c r="O179" s="676"/>
      <c r="P179" s="667"/>
      <c r="Q179" s="676"/>
      <c r="R179" s="659"/>
      <c r="S179" s="667"/>
      <c r="T179" s="667"/>
      <c r="U179" s="676"/>
      <c r="V179" s="659"/>
      <c r="Y179" s="715">
        <f t="shared" si="2"/>
        <v>0</v>
      </c>
    </row>
    <row r="180" spans="1:25" ht="15" customHeight="1">
      <c r="A180" s="4">
        <v>20</v>
      </c>
      <c r="B180" s="1">
        <v>2</v>
      </c>
      <c r="C180" s="326">
        <v>31</v>
      </c>
      <c r="D180" s="2037"/>
      <c r="E180" s="2038"/>
      <c r="F180" s="2038"/>
      <c r="G180" s="2038"/>
      <c r="H180" s="2038"/>
      <c r="I180" s="667"/>
      <c r="J180" s="676"/>
      <c r="K180" s="667"/>
      <c r="L180" s="667"/>
      <c r="M180" s="667"/>
      <c r="N180" s="676"/>
      <c r="O180" s="676"/>
      <c r="P180" s="667"/>
      <c r="Q180" s="676"/>
      <c r="R180" s="659"/>
      <c r="S180" s="667"/>
      <c r="T180" s="667"/>
      <c r="U180" s="676"/>
      <c r="V180" s="659"/>
      <c r="Y180" s="715">
        <f t="shared" si="2"/>
        <v>0</v>
      </c>
    </row>
    <row r="181" spans="1:25" ht="15" customHeight="1">
      <c r="A181" s="4">
        <v>20</v>
      </c>
      <c r="B181" s="1">
        <v>2</v>
      </c>
      <c r="C181" s="326">
        <v>32</v>
      </c>
      <c r="D181" s="2037"/>
      <c r="E181" s="2038"/>
      <c r="F181" s="2038"/>
      <c r="G181" s="2038"/>
      <c r="H181" s="2038"/>
      <c r="I181" s="667"/>
      <c r="J181" s="676"/>
      <c r="K181" s="667"/>
      <c r="L181" s="667"/>
      <c r="M181" s="667"/>
      <c r="N181" s="676"/>
      <c r="O181" s="676"/>
      <c r="P181" s="667"/>
      <c r="Q181" s="676"/>
      <c r="R181" s="659"/>
      <c r="S181" s="667"/>
      <c r="T181" s="667"/>
      <c r="U181" s="676"/>
      <c r="V181" s="659"/>
      <c r="Y181" s="715">
        <f t="shared" si="2"/>
        <v>0</v>
      </c>
    </row>
    <row r="182" spans="1:25" ht="15" customHeight="1">
      <c r="A182" s="4">
        <v>20</v>
      </c>
      <c r="B182" s="1">
        <v>2</v>
      </c>
      <c r="C182" s="326">
        <v>33</v>
      </c>
      <c r="D182" s="2037"/>
      <c r="E182" s="2038"/>
      <c r="F182" s="2038"/>
      <c r="G182" s="2038"/>
      <c r="H182" s="2038"/>
      <c r="I182" s="667"/>
      <c r="J182" s="676"/>
      <c r="K182" s="667"/>
      <c r="L182" s="667"/>
      <c r="M182" s="667"/>
      <c r="N182" s="676"/>
      <c r="O182" s="676"/>
      <c r="P182" s="667"/>
      <c r="Q182" s="676"/>
      <c r="R182" s="659"/>
      <c r="S182" s="667"/>
      <c r="T182" s="667"/>
      <c r="U182" s="676"/>
      <c r="V182" s="659"/>
      <c r="Y182" s="715">
        <f t="shared" si="2"/>
        <v>0</v>
      </c>
    </row>
    <row r="183" spans="1:25" ht="15" customHeight="1">
      <c r="A183" s="4">
        <v>20</v>
      </c>
      <c r="B183" s="1">
        <v>2</v>
      </c>
      <c r="C183" s="326">
        <v>34</v>
      </c>
      <c r="D183" s="2037"/>
      <c r="E183" s="2038"/>
      <c r="F183" s="2038"/>
      <c r="G183" s="2038"/>
      <c r="H183" s="2038"/>
      <c r="I183" s="667"/>
      <c r="J183" s="676"/>
      <c r="K183" s="667"/>
      <c r="L183" s="667"/>
      <c r="M183" s="667"/>
      <c r="N183" s="676"/>
      <c r="O183" s="676"/>
      <c r="P183" s="667"/>
      <c r="Q183" s="676"/>
      <c r="R183" s="659"/>
      <c r="S183" s="667"/>
      <c r="T183" s="667"/>
      <c r="U183" s="676"/>
      <c r="V183" s="659"/>
      <c r="Y183" s="715">
        <f t="shared" si="2"/>
        <v>0</v>
      </c>
    </row>
    <row r="184" spans="1:25" ht="15" customHeight="1">
      <c r="A184" s="4">
        <v>20</v>
      </c>
      <c r="B184" s="1">
        <v>2</v>
      </c>
      <c r="C184" s="326">
        <v>35</v>
      </c>
      <c r="D184" s="2037"/>
      <c r="E184" s="2038"/>
      <c r="F184" s="2038"/>
      <c r="G184" s="2038"/>
      <c r="H184" s="2038"/>
      <c r="I184" s="667"/>
      <c r="J184" s="676"/>
      <c r="K184" s="667"/>
      <c r="L184" s="667"/>
      <c r="M184" s="667"/>
      <c r="N184" s="676"/>
      <c r="O184" s="676"/>
      <c r="P184" s="667"/>
      <c r="Q184" s="676"/>
      <c r="R184" s="659"/>
      <c r="S184" s="667"/>
      <c r="T184" s="667"/>
      <c r="U184" s="676"/>
      <c r="V184" s="659"/>
      <c r="Y184" s="715">
        <f t="shared" si="2"/>
        <v>0</v>
      </c>
    </row>
    <row r="185" spans="1:25" ht="15" customHeight="1">
      <c r="A185" s="4">
        <v>20</v>
      </c>
      <c r="B185" s="1">
        <v>2</v>
      </c>
      <c r="C185" s="326">
        <v>36</v>
      </c>
      <c r="D185" s="2037"/>
      <c r="E185" s="2038"/>
      <c r="F185" s="2038"/>
      <c r="G185" s="2038"/>
      <c r="H185" s="2038"/>
      <c r="I185" s="667"/>
      <c r="J185" s="676"/>
      <c r="K185" s="667"/>
      <c r="L185" s="667"/>
      <c r="M185" s="667"/>
      <c r="N185" s="676"/>
      <c r="O185" s="676"/>
      <c r="P185" s="667"/>
      <c r="Q185" s="676"/>
      <c r="R185" s="659"/>
      <c r="S185" s="667"/>
      <c r="T185" s="667"/>
      <c r="U185" s="676"/>
      <c r="V185" s="659"/>
      <c r="Y185" s="715">
        <f t="shared" si="2"/>
        <v>0</v>
      </c>
    </row>
    <row r="186" spans="1:25" ht="15" customHeight="1">
      <c r="A186" s="4">
        <v>20</v>
      </c>
      <c r="B186" s="1">
        <v>2</v>
      </c>
      <c r="C186" s="326">
        <v>37</v>
      </c>
      <c r="D186" s="2037"/>
      <c r="E186" s="2038"/>
      <c r="F186" s="2038"/>
      <c r="G186" s="2038"/>
      <c r="H186" s="2038"/>
      <c r="I186" s="667"/>
      <c r="J186" s="676"/>
      <c r="K186" s="667"/>
      <c r="L186" s="667"/>
      <c r="M186" s="667"/>
      <c r="N186" s="676"/>
      <c r="O186" s="676"/>
      <c r="P186" s="667"/>
      <c r="Q186" s="676"/>
      <c r="R186" s="659"/>
      <c r="S186" s="667"/>
      <c r="T186" s="667"/>
      <c r="U186" s="676"/>
      <c r="V186" s="659"/>
      <c r="Y186" s="715">
        <f t="shared" si="2"/>
        <v>0</v>
      </c>
    </row>
    <row r="187" spans="1:25" ht="15" customHeight="1">
      <c r="A187" s="4">
        <v>20</v>
      </c>
      <c r="B187" s="1">
        <v>2</v>
      </c>
      <c r="C187" s="326">
        <v>38</v>
      </c>
      <c r="D187" s="2037"/>
      <c r="E187" s="2038"/>
      <c r="F187" s="2038"/>
      <c r="G187" s="2038"/>
      <c r="H187" s="2038"/>
      <c r="I187" s="667"/>
      <c r="J187" s="676"/>
      <c r="K187" s="667"/>
      <c r="L187" s="667"/>
      <c r="M187" s="667"/>
      <c r="N187" s="676"/>
      <c r="O187" s="676"/>
      <c r="P187" s="667"/>
      <c r="Q187" s="676"/>
      <c r="R187" s="659"/>
      <c r="S187" s="667"/>
      <c r="T187" s="667"/>
      <c r="U187" s="676"/>
      <c r="V187" s="659"/>
      <c r="Y187" s="715">
        <f t="shared" si="2"/>
        <v>0</v>
      </c>
    </row>
    <row r="188" spans="1:25" ht="15" customHeight="1">
      <c r="A188" s="4">
        <v>20</v>
      </c>
      <c r="B188" s="1">
        <v>2</v>
      </c>
      <c r="C188" s="326">
        <v>39</v>
      </c>
      <c r="D188" s="2037"/>
      <c r="E188" s="2038"/>
      <c r="F188" s="2038"/>
      <c r="G188" s="2038"/>
      <c r="H188" s="2038"/>
      <c r="I188" s="667"/>
      <c r="J188" s="676"/>
      <c r="K188" s="667"/>
      <c r="L188" s="667"/>
      <c r="M188" s="667"/>
      <c r="N188" s="676"/>
      <c r="O188" s="676"/>
      <c r="P188" s="667"/>
      <c r="Q188" s="676"/>
      <c r="R188" s="659"/>
      <c r="S188" s="667"/>
      <c r="T188" s="667"/>
      <c r="U188" s="676"/>
      <c r="V188" s="659"/>
      <c r="Y188" s="715">
        <f t="shared" si="2"/>
        <v>0</v>
      </c>
    </row>
    <row r="189" spans="1:25" ht="15" customHeight="1">
      <c r="A189" s="4">
        <v>20</v>
      </c>
      <c r="B189" s="1">
        <v>2</v>
      </c>
      <c r="C189" s="326">
        <v>40</v>
      </c>
      <c r="D189" s="2037"/>
      <c r="E189" s="2038"/>
      <c r="F189" s="2038"/>
      <c r="G189" s="2038"/>
      <c r="H189" s="2038"/>
      <c r="I189" s="667"/>
      <c r="J189" s="676"/>
      <c r="K189" s="667"/>
      <c r="L189" s="667"/>
      <c r="M189" s="667"/>
      <c r="N189" s="676"/>
      <c r="O189" s="676"/>
      <c r="P189" s="667"/>
      <c r="Q189" s="676"/>
      <c r="R189" s="659"/>
      <c r="S189" s="667"/>
      <c r="T189" s="667"/>
      <c r="U189" s="676"/>
      <c r="V189" s="659"/>
      <c r="Y189" s="715">
        <f t="shared" si="2"/>
        <v>0</v>
      </c>
    </row>
    <row r="190" spans="1:25" ht="15" customHeight="1">
      <c r="A190" s="4">
        <v>20</v>
      </c>
      <c r="B190" s="1">
        <v>2</v>
      </c>
      <c r="C190" s="326">
        <v>41</v>
      </c>
      <c r="D190" s="2037"/>
      <c r="E190" s="2038"/>
      <c r="F190" s="2038"/>
      <c r="G190" s="2038"/>
      <c r="H190" s="2038"/>
      <c r="I190" s="667"/>
      <c r="J190" s="676"/>
      <c r="K190" s="667"/>
      <c r="L190" s="667"/>
      <c r="M190" s="667"/>
      <c r="N190" s="676"/>
      <c r="O190" s="676"/>
      <c r="P190" s="667"/>
      <c r="Q190" s="676"/>
      <c r="R190" s="659"/>
      <c r="S190" s="667"/>
      <c r="T190" s="667"/>
      <c r="U190" s="676"/>
      <c r="V190" s="659"/>
      <c r="Y190" s="715">
        <f t="shared" si="2"/>
        <v>0</v>
      </c>
    </row>
    <row r="191" spans="1:25" ht="15" customHeight="1">
      <c r="A191" s="4">
        <v>20</v>
      </c>
      <c r="B191" s="1">
        <v>2</v>
      </c>
      <c r="C191" s="326">
        <v>42</v>
      </c>
      <c r="D191" s="2037"/>
      <c r="E191" s="2038"/>
      <c r="F191" s="2038"/>
      <c r="G191" s="2038"/>
      <c r="H191" s="2038"/>
      <c r="I191" s="667"/>
      <c r="J191" s="676"/>
      <c r="K191" s="667"/>
      <c r="L191" s="667"/>
      <c r="M191" s="667"/>
      <c r="N191" s="676"/>
      <c r="O191" s="676"/>
      <c r="P191" s="667"/>
      <c r="Q191" s="676"/>
      <c r="R191" s="659"/>
      <c r="S191" s="667"/>
      <c r="T191" s="667"/>
      <c r="U191" s="676"/>
      <c r="V191" s="659"/>
      <c r="Y191" s="715">
        <f t="shared" si="2"/>
        <v>0</v>
      </c>
    </row>
    <row r="192" spans="1:25" ht="15" customHeight="1">
      <c r="A192" s="4">
        <v>20</v>
      </c>
      <c r="B192" s="1">
        <v>2</v>
      </c>
      <c r="C192" s="326">
        <v>43</v>
      </c>
      <c r="D192" s="2037"/>
      <c r="E192" s="2038"/>
      <c r="F192" s="2038"/>
      <c r="G192" s="2038"/>
      <c r="H192" s="2038"/>
      <c r="I192" s="667"/>
      <c r="J192" s="676"/>
      <c r="K192" s="667"/>
      <c r="L192" s="667"/>
      <c r="M192" s="667"/>
      <c r="N192" s="676"/>
      <c r="O192" s="676"/>
      <c r="P192" s="667"/>
      <c r="Q192" s="676"/>
      <c r="R192" s="659"/>
      <c r="S192" s="667"/>
      <c r="T192" s="667"/>
      <c r="U192" s="676"/>
      <c r="V192" s="659"/>
      <c r="Y192" s="715">
        <f t="shared" si="2"/>
        <v>0</v>
      </c>
    </row>
    <row r="193" spans="1:25" ht="15" customHeight="1">
      <c r="A193" s="4">
        <v>20</v>
      </c>
      <c r="B193" s="1">
        <v>2</v>
      </c>
      <c r="C193" s="326">
        <v>44</v>
      </c>
      <c r="D193" s="2037"/>
      <c r="E193" s="2038"/>
      <c r="F193" s="2038"/>
      <c r="G193" s="2038"/>
      <c r="H193" s="2038"/>
      <c r="I193" s="667"/>
      <c r="J193" s="676"/>
      <c r="K193" s="667"/>
      <c r="L193" s="667"/>
      <c r="M193" s="667"/>
      <c r="N193" s="676"/>
      <c r="O193" s="676"/>
      <c r="P193" s="667"/>
      <c r="Q193" s="676"/>
      <c r="R193" s="659"/>
      <c r="S193" s="667"/>
      <c r="T193" s="667"/>
      <c r="U193" s="676"/>
      <c r="V193" s="659"/>
      <c r="Y193" s="715">
        <f t="shared" si="2"/>
        <v>0</v>
      </c>
    </row>
    <row r="194" spans="1:25" ht="15" customHeight="1">
      <c r="A194" s="4">
        <v>20</v>
      </c>
      <c r="B194" s="1">
        <v>2</v>
      </c>
      <c r="C194" s="326">
        <v>45</v>
      </c>
      <c r="D194" s="2037"/>
      <c r="E194" s="2038"/>
      <c r="F194" s="2038"/>
      <c r="G194" s="2038"/>
      <c r="H194" s="2038"/>
      <c r="I194" s="667"/>
      <c r="J194" s="676"/>
      <c r="K194" s="667"/>
      <c r="L194" s="667"/>
      <c r="M194" s="667"/>
      <c r="N194" s="676"/>
      <c r="O194" s="676"/>
      <c r="P194" s="667"/>
      <c r="Q194" s="676"/>
      <c r="R194" s="659"/>
      <c r="S194" s="667"/>
      <c r="T194" s="667"/>
      <c r="U194" s="676"/>
      <c r="V194" s="659"/>
      <c r="Y194" s="715">
        <f t="shared" si="2"/>
        <v>0</v>
      </c>
    </row>
    <row r="195" spans="1:25" ht="15" customHeight="1">
      <c r="A195" s="4">
        <v>20</v>
      </c>
      <c r="B195" s="1">
        <v>2</v>
      </c>
      <c r="C195" s="326">
        <v>46</v>
      </c>
      <c r="D195" s="2037"/>
      <c r="E195" s="2038"/>
      <c r="F195" s="2038"/>
      <c r="G195" s="2038"/>
      <c r="H195" s="2038"/>
      <c r="I195" s="667"/>
      <c r="J195" s="676"/>
      <c r="K195" s="667"/>
      <c r="L195" s="667"/>
      <c r="M195" s="667"/>
      <c r="N195" s="676"/>
      <c r="O195" s="676"/>
      <c r="P195" s="667"/>
      <c r="Q195" s="676"/>
      <c r="R195" s="659"/>
      <c r="S195" s="667"/>
      <c r="T195" s="667"/>
      <c r="U195" s="676"/>
      <c r="V195" s="659"/>
      <c r="Y195" s="715">
        <f t="shared" si="2"/>
        <v>0</v>
      </c>
    </row>
    <row r="196" spans="1:25" ht="15" customHeight="1">
      <c r="A196" s="4">
        <v>20</v>
      </c>
      <c r="B196" s="1">
        <v>2</v>
      </c>
      <c r="C196" s="326">
        <v>47</v>
      </c>
      <c r="D196" s="2037"/>
      <c r="E196" s="2038"/>
      <c r="F196" s="2038"/>
      <c r="G196" s="2038"/>
      <c r="H196" s="2038"/>
      <c r="I196" s="667"/>
      <c r="J196" s="676"/>
      <c r="K196" s="667"/>
      <c r="L196" s="667"/>
      <c r="M196" s="667"/>
      <c r="N196" s="676"/>
      <c r="O196" s="676"/>
      <c r="P196" s="667"/>
      <c r="Q196" s="676"/>
      <c r="R196" s="659"/>
      <c r="S196" s="667"/>
      <c r="T196" s="667"/>
      <c r="U196" s="676"/>
      <c r="V196" s="659"/>
      <c r="Y196" s="715">
        <f t="shared" si="2"/>
        <v>0</v>
      </c>
    </row>
    <row r="197" spans="1:25" ht="15" customHeight="1">
      <c r="A197" s="4">
        <v>20</v>
      </c>
      <c r="B197" s="1">
        <v>2</v>
      </c>
      <c r="C197" s="326">
        <v>48</v>
      </c>
      <c r="D197" s="2037"/>
      <c r="E197" s="2038"/>
      <c r="F197" s="2038"/>
      <c r="G197" s="2038"/>
      <c r="H197" s="2038"/>
      <c r="I197" s="667"/>
      <c r="J197" s="676"/>
      <c r="K197" s="667"/>
      <c r="L197" s="667"/>
      <c r="M197" s="667"/>
      <c r="N197" s="676"/>
      <c r="O197" s="676"/>
      <c r="P197" s="667"/>
      <c r="Q197" s="676"/>
      <c r="R197" s="659"/>
      <c r="S197" s="667"/>
      <c r="T197" s="667"/>
      <c r="U197" s="676"/>
      <c r="V197" s="659"/>
      <c r="Y197" s="715">
        <f t="shared" si="2"/>
        <v>0</v>
      </c>
    </row>
    <row r="198" spans="1:25" ht="15" customHeight="1">
      <c r="A198" s="4">
        <v>20</v>
      </c>
      <c r="B198" s="1">
        <v>2</v>
      </c>
      <c r="C198" s="326">
        <v>49</v>
      </c>
      <c r="D198" s="2037"/>
      <c r="E198" s="2038"/>
      <c r="F198" s="2038"/>
      <c r="G198" s="2038"/>
      <c r="H198" s="2038"/>
      <c r="I198" s="667"/>
      <c r="J198" s="676"/>
      <c r="K198" s="667"/>
      <c r="L198" s="667"/>
      <c r="M198" s="667"/>
      <c r="N198" s="676"/>
      <c r="O198" s="676"/>
      <c r="P198" s="667"/>
      <c r="Q198" s="676"/>
      <c r="R198" s="659"/>
      <c r="S198" s="667"/>
      <c r="T198" s="667"/>
      <c r="U198" s="676"/>
      <c r="V198" s="659"/>
      <c r="Y198" s="715">
        <f t="shared" si="2"/>
        <v>0</v>
      </c>
    </row>
    <row r="199" spans="1:25" ht="15" customHeight="1">
      <c r="A199" s="4">
        <v>20</v>
      </c>
      <c r="B199" s="1">
        <v>2</v>
      </c>
      <c r="C199" s="326">
        <v>50</v>
      </c>
      <c r="D199" s="2037"/>
      <c r="E199" s="2038"/>
      <c r="F199" s="2038"/>
      <c r="G199" s="2038"/>
      <c r="H199" s="2038"/>
      <c r="I199" s="667"/>
      <c r="J199" s="676"/>
      <c r="K199" s="667"/>
      <c r="L199" s="667"/>
      <c r="M199" s="667"/>
      <c r="N199" s="676"/>
      <c r="O199" s="676"/>
      <c r="P199" s="667"/>
      <c r="Q199" s="676"/>
      <c r="R199" s="659"/>
      <c r="S199" s="667"/>
      <c r="T199" s="667"/>
      <c r="U199" s="676"/>
      <c r="V199" s="659"/>
      <c r="Y199" s="715">
        <f t="shared" si="2"/>
        <v>0</v>
      </c>
    </row>
    <row r="200" spans="1:25" ht="15" customHeight="1">
      <c r="A200" s="4">
        <v>20</v>
      </c>
      <c r="B200" s="1">
        <v>2</v>
      </c>
      <c r="C200" s="326">
        <v>51</v>
      </c>
      <c r="D200" s="2037"/>
      <c r="E200" s="2038"/>
      <c r="F200" s="2038"/>
      <c r="G200" s="2038"/>
      <c r="H200" s="2038"/>
      <c r="I200" s="667"/>
      <c r="J200" s="676"/>
      <c r="K200" s="667"/>
      <c r="L200" s="667"/>
      <c r="M200" s="667"/>
      <c r="N200" s="676"/>
      <c r="O200" s="676"/>
      <c r="P200" s="667"/>
      <c r="Q200" s="676"/>
      <c r="R200" s="659"/>
      <c r="S200" s="667"/>
      <c r="T200" s="667"/>
      <c r="U200" s="676"/>
      <c r="V200" s="659"/>
      <c r="Y200" s="715">
        <f t="shared" si="2"/>
        <v>0</v>
      </c>
    </row>
    <row r="201" spans="1:25" ht="15" customHeight="1">
      <c r="A201" s="4">
        <v>20</v>
      </c>
      <c r="B201" s="1">
        <v>2</v>
      </c>
      <c r="C201" s="326">
        <v>52</v>
      </c>
      <c r="D201" s="2037"/>
      <c r="E201" s="2038"/>
      <c r="F201" s="2038"/>
      <c r="G201" s="2038"/>
      <c r="H201" s="2038"/>
      <c r="I201" s="667"/>
      <c r="J201" s="676"/>
      <c r="K201" s="667"/>
      <c r="L201" s="667"/>
      <c r="M201" s="667"/>
      <c r="N201" s="676"/>
      <c r="O201" s="676"/>
      <c r="P201" s="667"/>
      <c r="Q201" s="676"/>
      <c r="R201" s="659"/>
      <c r="S201" s="667"/>
      <c r="T201" s="667"/>
      <c r="U201" s="676"/>
      <c r="V201" s="659"/>
      <c r="Y201" s="715">
        <f t="shared" si="2"/>
        <v>0</v>
      </c>
    </row>
    <row r="202" spans="1:25" ht="15" customHeight="1">
      <c r="A202" s="4">
        <v>20</v>
      </c>
      <c r="B202" s="1">
        <v>2</v>
      </c>
      <c r="C202" s="326">
        <v>53</v>
      </c>
      <c r="D202" s="2037"/>
      <c r="E202" s="2038"/>
      <c r="F202" s="2038"/>
      <c r="G202" s="2038"/>
      <c r="H202" s="2038"/>
      <c r="I202" s="667"/>
      <c r="J202" s="676"/>
      <c r="K202" s="667"/>
      <c r="L202" s="667"/>
      <c r="M202" s="667"/>
      <c r="N202" s="676"/>
      <c r="O202" s="676"/>
      <c r="P202" s="667"/>
      <c r="Q202" s="676"/>
      <c r="R202" s="659"/>
      <c r="S202" s="667"/>
      <c r="T202" s="667"/>
      <c r="U202" s="676"/>
      <c r="V202" s="659"/>
      <c r="Y202" s="715">
        <f t="shared" si="2"/>
        <v>0</v>
      </c>
    </row>
    <row r="203" spans="1:25" ht="15" customHeight="1">
      <c r="A203" s="4">
        <v>20</v>
      </c>
      <c r="B203" s="1">
        <v>2</v>
      </c>
      <c r="C203" s="326">
        <v>54</v>
      </c>
      <c r="D203" s="2037"/>
      <c r="E203" s="2038"/>
      <c r="F203" s="2038"/>
      <c r="G203" s="2038"/>
      <c r="H203" s="2038"/>
      <c r="I203" s="667"/>
      <c r="J203" s="676"/>
      <c r="K203" s="667"/>
      <c r="L203" s="667"/>
      <c r="M203" s="667"/>
      <c r="N203" s="676"/>
      <c r="O203" s="676"/>
      <c r="P203" s="667"/>
      <c r="Q203" s="676"/>
      <c r="R203" s="659"/>
      <c r="S203" s="667"/>
      <c r="T203" s="667"/>
      <c r="U203" s="676"/>
      <c r="V203" s="659"/>
      <c r="Y203" s="715">
        <f t="shared" si="2"/>
        <v>0</v>
      </c>
    </row>
    <row r="204" spans="1:25" ht="15" customHeight="1">
      <c r="A204" s="4">
        <v>20</v>
      </c>
      <c r="B204" s="1">
        <v>2</v>
      </c>
      <c r="C204" s="326">
        <v>55</v>
      </c>
      <c r="D204" s="2037"/>
      <c r="E204" s="2038"/>
      <c r="F204" s="2038"/>
      <c r="G204" s="2038"/>
      <c r="H204" s="2038"/>
      <c r="I204" s="667"/>
      <c r="J204" s="676"/>
      <c r="K204" s="667"/>
      <c r="L204" s="667"/>
      <c r="M204" s="667"/>
      <c r="N204" s="676"/>
      <c r="O204" s="676"/>
      <c r="P204" s="667"/>
      <c r="Q204" s="676"/>
      <c r="R204" s="659"/>
      <c r="S204" s="667"/>
      <c r="T204" s="667"/>
      <c r="U204" s="676"/>
      <c r="V204" s="659"/>
      <c r="Y204" s="715">
        <f t="shared" ref="Y204:Y268" si="3">SUM(I204:U204)</f>
        <v>0</v>
      </c>
    </row>
    <row r="205" spans="1:25" ht="15" customHeight="1">
      <c r="A205" s="4">
        <v>20</v>
      </c>
      <c r="B205" s="1">
        <v>2</v>
      </c>
      <c r="C205" s="326">
        <v>56</v>
      </c>
      <c r="D205" s="2037"/>
      <c r="E205" s="2038"/>
      <c r="F205" s="2038"/>
      <c r="G205" s="2038"/>
      <c r="H205" s="2038"/>
      <c r="I205" s="667"/>
      <c r="J205" s="676"/>
      <c r="K205" s="667"/>
      <c r="L205" s="667"/>
      <c r="M205" s="667"/>
      <c r="N205" s="676"/>
      <c r="O205" s="676"/>
      <c r="P205" s="667"/>
      <c r="Q205" s="676"/>
      <c r="R205" s="659"/>
      <c r="S205" s="667"/>
      <c r="T205" s="667"/>
      <c r="U205" s="676"/>
      <c r="V205" s="659"/>
      <c r="Y205" s="715">
        <f t="shared" si="3"/>
        <v>0</v>
      </c>
    </row>
    <row r="206" spans="1:25" ht="15" customHeight="1">
      <c r="A206" s="4">
        <v>20</v>
      </c>
      <c r="B206" s="1">
        <v>2</v>
      </c>
      <c r="C206" s="326">
        <v>57</v>
      </c>
      <c r="D206" s="2037"/>
      <c r="E206" s="2038"/>
      <c r="F206" s="2038"/>
      <c r="G206" s="2038"/>
      <c r="H206" s="2038"/>
      <c r="I206" s="667"/>
      <c r="J206" s="676"/>
      <c r="K206" s="667"/>
      <c r="L206" s="667"/>
      <c r="M206" s="667"/>
      <c r="N206" s="676"/>
      <c r="O206" s="676"/>
      <c r="P206" s="667"/>
      <c r="Q206" s="676"/>
      <c r="R206" s="659"/>
      <c r="S206" s="667"/>
      <c r="T206" s="667"/>
      <c r="U206" s="676"/>
      <c r="V206" s="659"/>
      <c r="Y206" s="715">
        <f t="shared" si="3"/>
        <v>0</v>
      </c>
    </row>
    <row r="207" spans="1:25" ht="15" customHeight="1">
      <c r="A207" s="4">
        <v>20</v>
      </c>
      <c r="B207" s="1">
        <v>2</v>
      </c>
      <c r="C207" s="326">
        <v>58</v>
      </c>
      <c r="D207" s="2037"/>
      <c r="E207" s="2038"/>
      <c r="F207" s="2038"/>
      <c r="G207" s="2038"/>
      <c r="H207" s="2038"/>
      <c r="I207" s="667"/>
      <c r="J207" s="676"/>
      <c r="K207" s="667"/>
      <c r="L207" s="667"/>
      <c r="M207" s="667"/>
      <c r="N207" s="676"/>
      <c r="O207" s="676"/>
      <c r="P207" s="667"/>
      <c r="Q207" s="676"/>
      <c r="R207" s="659"/>
      <c r="S207" s="667"/>
      <c r="T207" s="667"/>
      <c r="U207" s="676"/>
      <c r="V207" s="659"/>
      <c r="Y207" s="715">
        <f t="shared" si="3"/>
        <v>0</v>
      </c>
    </row>
    <row r="208" spans="1:25" ht="15" customHeight="1">
      <c r="A208" s="4">
        <v>20</v>
      </c>
      <c r="B208" s="1">
        <v>2</v>
      </c>
      <c r="C208" s="326">
        <v>59</v>
      </c>
      <c r="D208" s="2037"/>
      <c r="E208" s="2038"/>
      <c r="F208" s="2038"/>
      <c r="G208" s="2038"/>
      <c r="H208" s="2038"/>
      <c r="I208" s="667"/>
      <c r="J208" s="676"/>
      <c r="K208" s="667"/>
      <c r="L208" s="667"/>
      <c r="M208" s="667"/>
      <c r="N208" s="676"/>
      <c r="O208" s="676"/>
      <c r="P208" s="667"/>
      <c r="Q208" s="676"/>
      <c r="R208" s="659"/>
      <c r="S208" s="667"/>
      <c r="T208" s="667"/>
      <c r="U208" s="676"/>
      <c r="V208" s="659"/>
      <c r="Y208" s="715">
        <f t="shared" si="3"/>
        <v>0</v>
      </c>
    </row>
    <row r="209" spans="1:25" ht="15" customHeight="1">
      <c r="A209" s="4">
        <v>20</v>
      </c>
      <c r="B209" s="1">
        <v>2</v>
      </c>
      <c r="C209" s="326">
        <v>60</v>
      </c>
      <c r="D209" s="2037"/>
      <c r="E209" s="2038"/>
      <c r="F209" s="2038"/>
      <c r="G209" s="2038"/>
      <c r="H209" s="2038"/>
      <c r="I209" s="667"/>
      <c r="J209" s="676"/>
      <c r="K209" s="667"/>
      <c r="L209" s="667"/>
      <c r="M209" s="667"/>
      <c r="N209" s="676"/>
      <c r="O209" s="676"/>
      <c r="P209" s="667"/>
      <c r="Q209" s="676"/>
      <c r="R209" s="659"/>
      <c r="S209" s="667"/>
      <c r="T209" s="667"/>
      <c r="U209" s="676"/>
      <c r="V209" s="659"/>
      <c r="Y209" s="715">
        <f t="shared" si="3"/>
        <v>0</v>
      </c>
    </row>
    <row r="210" spans="1:25" ht="15" customHeight="1">
      <c r="A210" s="4">
        <v>20</v>
      </c>
      <c r="B210" s="1">
        <v>2</v>
      </c>
      <c r="C210" s="326">
        <v>61</v>
      </c>
      <c r="D210" s="2044"/>
      <c r="E210" s="2045"/>
      <c r="F210" s="2045"/>
      <c r="G210" s="2045"/>
      <c r="H210" s="2046"/>
      <c r="I210" s="668"/>
      <c r="J210" s="684"/>
      <c r="K210" s="693"/>
      <c r="L210" s="693"/>
      <c r="M210" s="693"/>
      <c r="N210" s="699"/>
      <c r="O210" s="699"/>
      <c r="P210" s="701"/>
      <c r="Q210" s="699"/>
      <c r="R210" s="703"/>
      <c r="S210" s="693"/>
      <c r="T210" s="701"/>
      <c r="U210" s="699"/>
      <c r="V210" s="703"/>
      <c r="Y210" s="715">
        <f t="shared" si="3"/>
        <v>0</v>
      </c>
    </row>
    <row r="211" spans="1:25" s="457" customFormat="1" ht="15" customHeight="1">
      <c r="A211" s="463">
        <v>21</v>
      </c>
      <c r="B211" s="470">
        <v>1</v>
      </c>
      <c r="C211" s="473">
        <v>1</v>
      </c>
      <c r="D211" s="494" t="s">
        <v>184</v>
      </c>
      <c r="E211" s="545" t="s">
        <v>97</v>
      </c>
      <c r="F211" s="1987" t="s">
        <v>338</v>
      </c>
      <c r="G211" s="1987"/>
      <c r="H211" s="1988"/>
      <c r="I211" s="663">
        <v>0</v>
      </c>
      <c r="J211" s="663">
        <v>1395585</v>
      </c>
      <c r="K211" s="682">
        <v>691998</v>
      </c>
      <c r="L211" s="692">
        <v>2349057</v>
      </c>
      <c r="M211" s="663">
        <v>426470</v>
      </c>
      <c r="N211" s="683">
        <v>503138</v>
      </c>
      <c r="O211" s="663">
        <v>235797</v>
      </c>
      <c r="P211" s="663">
        <v>0</v>
      </c>
      <c r="Q211" s="663">
        <v>0</v>
      </c>
      <c r="R211" s="682">
        <v>0</v>
      </c>
      <c r="S211" s="663">
        <v>247944</v>
      </c>
      <c r="T211" s="682">
        <v>973508</v>
      </c>
      <c r="U211" s="692">
        <v>447816</v>
      </c>
      <c r="V211" s="682">
        <v>0</v>
      </c>
      <c r="W211" s="717"/>
      <c r="X211" s="682"/>
      <c r="Y211" s="720">
        <f t="shared" si="3"/>
        <v>7271313</v>
      </c>
    </row>
    <row r="212" spans="1:25" ht="15" customHeight="1">
      <c r="A212" s="4">
        <v>21</v>
      </c>
      <c r="B212" s="7">
        <v>1</v>
      </c>
      <c r="C212" s="207">
        <v>2</v>
      </c>
      <c r="D212" s="129" t="s">
        <v>339</v>
      </c>
      <c r="E212" s="219" t="s">
        <v>103</v>
      </c>
      <c r="F212" s="1334" t="s">
        <v>341</v>
      </c>
      <c r="G212" s="2036"/>
      <c r="H212" s="1377"/>
      <c r="I212" s="657">
        <v>0</v>
      </c>
      <c r="J212" s="657">
        <v>1012970</v>
      </c>
      <c r="K212" s="657">
        <v>481726</v>
      </c>
      <c r="L212" s="657">
        <v>1657403</v>
      </c>
      <c r="M212" s="657">
        <v>251561</v>
      </c>
      <c r="N212" s="657">
        <v>441983</v>
      </c>
      <c r="O212" s="688">
        <v>146049</v>
      </c>
      <c r="P212" s="657">
        <v>0</v>
      </c>
      <c r="Q212" s="657">
        <v>0</v>
      </c>
      <c r="R212" s="657">
        <v>0</v>
      </c>
      <c r="S212" s="657">
        <v>152782</v>
      </c>
      <c r="T212" s="657">
        <v>624890</v>
      </c>
      <c r="U212" s="657">
        <v>369585</v>
      </c>
      <c r="V212" s="657">
        <v>0</v>
      </c>
      <c r="X212" s="678"/>
      <c r="Y212" s="715">
        <f t="shared" si="3"/>
        <v>5138949</v>
      </c>
    </row>
    <row r="213" spans="1:25" ht="15" customHeight="1">
      <c r="A213" s="841">
        <v>21</v>
      </c>
      <c r="B213" s="842">
        <v>1</v>
      </c>
      <c r="C213" s="843">
        <v>3</v>
      </c>
      <c r="D213" s="129" t="s">
        <v>63</v>
      </c>
      <c r="E213" s="219" t="s">
        <v>112</v>
      </c>
      <c r="F213" s="2047" t="s">
        <v>1494</v>
      </c>
      <c r="G213" s="2048"/>
      <c r="H213" s="2049"/>
      <c r="I213" s="657">
        <v>0</v>
      </c>
      <c r="J213" s="657">
        <v>0</v>
      </c>
      <c r="K213" s="657">
        <v>0</v>
      </c>
      <c r="L213" s="657">
        <v>0</v>
      </c>
      <c r="M213" s="657">
        <v>0</v>
      </c>
      <c r="N213" s="657">
        <v>223014</v>
      </c>
      <c r="O213" s="657">
        <v>33063</v>
      </c>
      <c r="P213" s="657">
        <v>0</v>
      </c>
      <c r="Q213" s="657">
        <v>0</v>
      </c>
      <c r="R213" s="657">
        <v>0</v>
      </c>
      <c r="S213" s="657">
        <v>0</v>
      </c>
      <c r="T213" s="657">
        <v>0</v>
      </c>
      <c r="U213" s="657">
        <v>64479</v>
      </c>
      <c r="V213" s="657">
        <v>0</v>
      </c>
      <c r="X213" s="678"/>
      <c r="Y213" s="715">
        <f t="shared" si="3"/>
        <v>320556</v>
      </c>
    </row>
    <row r="214" spans="1:25" ht="15" customHeight="1">
      <c r="A214" s="4">
        <v>21</v>
      </c>
      <c r="B214" s="7">
        <v>1</v>
      </c>
      <c r="C214" s="207">
        <v>4</v>
      </c>
      <c r="D214" s="129" t="s">
        <v>343</v>
      </c>
      <c r="E214" s="219" t="s">
        <v>115</v>
      </c>
      <c r="F214" s="1334" t="s">
        <v>346</v>
      </c>
      <c r="G214" s="2036"/>
      <c r="H214" s="1377"/>
      <c r="I214" s="657">
        <v>0</v>
      </c>
      <c r="J214" s="657">
        <v>0</v>
      </c>
      <c r="K214" s="657">
        <v>0</v>
      </c>
      <c r="L214" s="657">
        <v>0</v>
      </c>
      <c r="M214" s="657">
        <v>0</v>
      </c>
      <c r="N214" s="657">
        <v>48425</v>
      </c>
      <c r="O214" s="657">
        <v>3034</v>
      </c>
      <c r="P214" s="657">
        <v>0</v>
      </c>
      <c r="Q214" s="657">
        <v>0</v>
      </c>
      <c r="R214" s="657">
        <v>0</v>
      </c>
      <c r="S214" s="657">
        <v>0</v>
      </c>
      <c r="T214" s="657">
        <v>0</v>
      </c>
      <c r="U214" s="657">
        <v>55615</v>
      </c>
      <c r="V214" s="657">
        <v>0</v>
      </c>
      <c r="X214" s="678"/>
      <c r="Y214" s="715">
        <f t="shared" si="3"/>
        <v>107074</v>
      </c>
    </row>
    <row r="215" spans="1:25" ht="15" customHeight="1">
      <c r="A215" s="4">
        <v>21</v>
      </c>
      <c r="B215" s="7">
        <v>1</v>
      </c>
      <c r="C215" s="207">
        <v>5</v>
      </c>
      <c r="D215" s="129" t="s">
        <v>40</v>
      </c>
      <c r="E215" s="219" t="s">
        <v>126</v>
      </c>
      <c r="F215" s="1334" t="s">
        <v>347</v>
      </c>
      <c r="G215" s="2036"/>
      <c r="H215" s="1377"/>
      <c r="I215" s="657">
        <v>0</v>
      </c>
      <c r="J215" s="657">
        <v>418621</v>
      </c>
      <c r="K215" s="657">
        <v>215679</v>
      </c>
      <c r="L215" s="657">
        <v>756883</v>
      </c>
      <c r="M215" s="657">
        <v>126133</v>
      </c>
      <c r="N215" s="657">
        <v>188845</v>
      </c>
      <c r="O215" s="657">
        <v>82940</v>
      </c>
      <c r="P215" s="657">
        <v>0</v>
      </c>
      <c r="Q215" s="657">
        <v>0</v>
      </c>
      <c r="R215" s="657">
        <v>0</v>
      </c>
      <c r="S215" s="657">
        <v>74312</v>
      </c>
      <c r="T215" s="657">
        <v>302693</v>
      </c>
      <c r="U215" s="657">
        <v>164902</v>
      </c>
      <c r="V215" s="657">
        <v>0</v>
      </c>
      <c r="X215" s="678"/>
      <c r="Y215" s="715">
        <f t="shared" si="3"/>
        <v>2331008</v>
      </c>
    </row>
    <row r="216" spans="1:25" ht="15" customHeight="1">
      <c r="A216" s="4">
        <v>21</v>
      </c>
      <c r="B216" s="7">
        <v>1</v>
      </c>
      <c r="C216" s="207">
        <v>6</v>
      </c>
      <c r="D216" s="211" t="s">
        <v>352</v>
      </c>
      <c r="E216" s="220" t="s">
        <v>359</v>
      </c>
      <c r="F216" s="2050" t="s">
        <v>121</v>
      </c>
      <c r="G216" s="2050"/>
      <c r="H216" s="2050"/>
      <c r="I216" s="657">
        <v>0</v>
      </c>
      <c r="J216" s="657">
        <v>2827176</v>
      </c>
      <c r="K216" s="657">
        <v>1389403</v>
      </c>
      <c r="L216" s="657">
        <v>4763343</v>
      </c>
      <c r="M216" s="657">
        <v>804164</v>
      </c>
      <c r="N216" s="657">
        <v>1405405</v>
      </c>
      <c r="O216" s="657">
        <v>500883</v>
      </c>
      <c r="P216" s="657">
        <v>0</v>
      </c>
      <c r="Q216" s="657">
        <v>0</v>
      </c>
      <c r="R216" s="657">
        <v>0</v>
      </c>
      <c r="S216" s="657">
        <v>475038</v>
      </c>
      <c r="T216" s="657">
        <v>1901091</v>
      </c>
      <c r="U216" s="657">
        <v>1102397</v>
      </c>
      <c r="V216" s="657">
        <v>0</v>
      </c>
      <c r="X216" s="678"/>
      <c r="Y216" s="715">
        <f t="shared" si="3"/>
        <v>15168900</v>
      </c>
    </row>
    <row r="217" spans="1:25" ht="15" customHeight="1">
      <c r="A217" s="4">
        <v>21</v>
      </c>
      <c r="B217" s="7">
        <v>1</v>
      </c>
      <c r="C217" s="207">
        <v>7</v>
      </c>
      <c r="D217" s="83" t="s">
        <v>147</v>
      </c>
      <c r="E217" s="1622" t="s">
        <v>353</v>
      </c>
      <c r="F217" s="1622"/>
      <c r="G217" s="1622"/>
      <c r="H217" s="2051"/>
      <c r="I217" s="657">
        <v>11484</v>
      </c>
      <c r="J217" s="657">
        <v>31308</v>
      </c>
      <c r="K217" s="657">
        <v>35395</v>
      </c>
      <c r="L217" s="657">
        <v>127245</v>
      </c>
      <c r="M217" s="657">
        <v>430</v>
      </c>
      <c r="N217" s="657">
        <v>39703</v>
      </c>
      <c r="O217" s="657">
        <v>21788</v>
      </c>
      <c r="P217" s="657">
        <v>77945</v>
      </c>
      <c r="Q217" s="657">
        <v>112</v>
      </c>
      <c r="R217" s="657">
        <v>1724</v>
      </c>
      <c r="S217" s="657">
        <v>15630</v>
      </c>
      <c r="T217" s="657">
        <v>13411</v>
      </c>
      <c r="U217" s="657">
        <v>29432</v>
      </c>
      <c r="V217" s="657">
        <v>3308</v>
      </c>
      <c r="X217" s="678"/>
      <c r="Y217" s="715">
        <f t="shared" si="3"/>
        <v>405607</v>
      </c>
    </row>
    <row r="218" spans="1:25" ht="15" customHeight="1">
      <c r="A218" s="4">
        <v>21</v>
      </c>
      <c r="B218" s="7">
        <v>1</v>
      </c>
      <c r="C218" s="207">
        <v>8</v>
      </c>
      <c r="D218" s="129" t="s">
        <v>295</v>
      </c>
      <c r="E218" s="219" t="s">
        <v>97</v>
      </c>
      <c r="F218" s="1334" t="s">
        <v>363</v>
      </c>
      <c r="G218" s="2036"/>
      <c r="H218" s="1377"/>
      <c r="I218" s="657">
        <v>11484</v>
      </c>
      <c r="J218" s="657">
        <v>31308</v>
      </c>
      <c r="K218" s="657">
        <v>35395</v>
      </c>
      <c r="L218" s="657">
        <v>126682</v>
      </c>
      <c r="M218" s="657">
        <v>167</v>
      </c>
      <c r="N218" s="657">
        <v>39616</v>
      </c>
      <c r="O218" s="657">
        <v>21788</v>
      </c>
      <c r="P218" s="657">
        <v>77739</v>
      </c>
      <c r="Q218" s="657">
        <v>112</v>
      </c>
      <c r="R218" s="657">
        <v>1724</v>
      </c>
      <c r="S218" s="657">
        <v>14096</v>
      </c>
      <c r="T218" s="657">
        <v>10824</v>
      </c>
      <c r="U218" s="657">
        <v>29373</v>
      </c>
      <c r="V218" s="657">
        <v>3308</v>
      </c>
      <c r="X218" s="678"/>
      <c r="Y218" s="715">
        <f t="shared" si="3"/>
        <v>400308</v>
      </c>
    </row>
    <row r="219" spans="1:25" ht="15" customHeight="1">
      <c r="A219" s="4">
        <v>21</v>
      </c>
      <c r="B219" s="7">
        <v>1</v>
      </c>
      <c r="C219" s="207">
        <v>9</v>
      </c>
      <c r="D219" s="129"/>
      <c r="E219" s="219" t="s">
        <v>103</v>
      </c>
      <c r="F219" s="1334" t="s">
        <v>1115</v>
      </c>
      <c r="G219" s="2036"/>
      <c r="H219" s="1377"/>
      <c r="I219" s="657">
        <v>0</v>
      </c>
      <c r="J219" s="657">
        <v>0</v>
      </c>
      <c r="K219" s="657">
        <v>0</v>
      </c>
      <c r="L219" s="657">
        <v>396</v>
      </c>
      <c r="M219" s="657">
        <v>263</v>
      </c>
      <c r="N219" s="657">
        <v>87</v>
      </c>
      <c r="O219" s="657">
        <v>0</v>
      </c>
      <c r="P219" s="657">
        <v>0</v>
      </c>
      <c r="Q219" s="657">
        <v>0</v>
      </c>
      <c r="R219" s="657">
        <v>0</v>
      </c>
      <c r="S219" s="657">
        <v>1534</v>
      </c>
      <c r="T219" s="657">
        <v>2587</v>
      </c>
      <c r="U219" s="657">
        <v>59</v>
      </c>
      <c r="V219" s="657">
        <v>0</v>
      </c>
      <c r="X219" s="678"/>
      <c r="Y219" s="715">
        <f t="shared" si="3"/>
        <v>4926</v>
      </c>
    </row>
    <row r="220" spans="1:25" ht="15" customHeight="1">
      <c r="A220" s="4">
        <v>21</v>
      </c>
      <c r="B220" s="7">
        <v>1</v>
      </c>
      <c r="C220" s="207">
        <v>10</v>
      </c>
      <c r="D220" s="129" t="s">
        <v>202</v>
      </c>
      <c r="E220" s="220" t="s">
        <v>112</v>
      </c>
      <c r="F220" s="1334" t="s">
        <v>1328</v>
      </c>
      <c r="G220" s="2036"/>
      <c r="H220" s="1377"/>
      <c r="I220" s="657">
        <v>0</v>
      </c>
      <c r="J220" s="657">
        <v>0</v>
      </c>
      <c r="K220" s="657">
        <v>0</v>
      </c>
      <c r="L220" s="657">
        <v>167</v>
      </c>
      <c r="M220" s="657">
        <v>0</v>
      </c>
      <c r="N220" s="657">
        <v>0</v>
      </c>
      <c r="O220" s="657">
        <v>0</v>
      </c>
      <c r="P220" s="657">
        <v>206</v>
      </c>
      <c r="Q220" s="657">
        <v>0</v>
      </c>
      <c r="R220" s="657">
        <v>0</v>
      </c>
      <c r="S220" s="657">
        <v>0</v>
      </c>
      <c r="T220" s="657">
        <v>0</v>
      </c>
      <c r="U220" s="657">
        <v>0</v>
      </c>
      <c r="V220" s="657">
        <v>0</v>
      </c>
      <c r="X220" s="678"/>
      <c r="Y220" s="715">
        <f t="shared" si="3"/>
        <v>373</v>
      </c>
    </row>
    <row r="221" spans="1:25" ht="15" customHeight="1">
      <c r="A221" s="4">
        <v>21</v>
      </c>
      <c r="B221" s="7">
        <v>1</v>
      </c>
      <c r="C221" s="207">
        <v>11</v>
      </c>
      <c r="D221" s="212" t="s">
        <v>261</v>
      </c>
      <c r="E221" s="1333" t="s">
        <v>367</v>
      </c>
      <c r="F221" s="1333"/>
      <c r="G221" s="1333"/>
      <c r="H221" s="1334"/>
      <c r="I221" s="657">
        <v>0</v>
      </c>
      <c r="J221" s="657">
        <v>335971</v>
      </c>
      <c r="K221" s="657">
        <v>129195</v>
      </c>
      <c r="L221" s="657">
        <v>445366</v>
      </c>
      <c r="M221" s="657">
        <v>81909</v>
      </c>
      <c r="N221" s="657">
        <v>132987</v>
      </c>
      <c r="O221" s="657">
        <v>44734</v>
      </c>
      <c r="P221" s="657">
        <v>312874</v>
      </c>
      <c r="Q221" s="657">
        <v>0</v>
      </c>
      <c r="R221" s="657">
        <v>0</v>
      </c>
      <c r="S221" s="657">
        <v>69902</v>
      </c>
      <c r="T221" s="657">
        <v>359532</v>
      </c>
      <c r="U221" s="657">
        <v>136805</v>
      </c>
      <c r="V221" s="657">
        <v>0</v>
      </c>
      <c r="X221" s="678"/>
      <c r="Y221" s="715">
        <f t="shared" si="3"/>
        <v>2049275</v>
      </c>
    </row>
    <row r="222" spans="1:25" ht="15" customHeight="1">
      <c r="A222" s="4">
        <v>21</v>
      </c>
      <c r="B222" s="7">
        <v>1</v>
      </c>
      <c r="C222" s="207">
        <v>12</v>
      </c>
      <c r="D222" s="2037"/>
      <c r="E222" s="2038"/>
      <c r="F222" s="2038"/>
      <c r="G222" s="2038"/>
      <c r="H222" s="2038"/>
      <c r="I222" s="657">
        <v>0</v>
      </c>
      <c r="J222" s="657">
        <v>0</v>
      </c>
      <c r="K222" s="657">
        <v>0</v>
      </c>
      <c r="L222" s="657">
        <v>0</v>
      </c>
      <c r="M222" s="657">
        <v>0</v>
      </c>
      <c r="N222" s="657">
        <v>0</v>
      </c>
      <c r="O222" s="657">
        <v>0</v>
      </c>
      <c r="P222" s="657">
        <v>0</v>
      </c>
      <c r="Q222" s="657">
        <v>0</v>
      </c>
      <c r="R222" s="657">
        <v>0</v>
      </c>
      <c r="S222" s="657">
        <v>0</v>
      </c>
      <c r="T222" s="657">
        <v>0</v>
      </c>
      <c r="U222" s="657">
        <v>0</v>
      </c>
      <c r="V222" s="657">
        <v>0</v>
      </c>
      <c r="X222" s="678"/>
      <c r="Y222" s="715">
        <f t="shared" si="3"/>
        <v>0</v>
      </c>
    </row>
    <row r="223" spans="1:25" ht="15" customHeight="1">
      <c r="A223" s="4">
        <v>21</v>
      </c>
      <c r="B223" s="7">
        <v>1</v>
      </c>
      <c r="C223" s="207">
        <v>13</v>
      </c>
      <c r="D223" s="183" t="s">
        <v>277</v>
      </c>
      <c r="E223" s="1333" t="s">
        <v>371</v>
      </c>
      <c r="F223" s="1333"/>
      <c r="G223" s="1333"/>
      <c r="H223" s="1333"/>
      <c r="I223" s="657">
        <v>0</v>
      </c>
      <c r="J223" s="657">
        <v>74798</v>
      </c>
      <c r="K223" s="657">
        <v>42161</v>
      </c>
      <c r="L223" s="657">
        <v>121471</v>
      </c>
      <c r="M223" s="657">
        <v>22431</v>
      </c>
      <c r="N223" s="657">
        <v>42690</v>
      </c>
      <c r="O223" s="657">
        <v>25699</v>
      </c>
      <c r="P223" s="657">
        <v>0</v>
      </c>
      <c r="Q223" s="657">
        <v>0</v>
      </c>
      <c r="R223" s="657">
        <v>0</v>
      </c>
      <c r="S223" s="657">
        <v>18813</v>
      </c>
      <c r="T223" s="657">
        <v>51368</v>
      </c>
      <c r="U223" s="657">
        <v>34232</v>
      </c>
      <c r="V223" s="657">
        <v>0</v>
      </c>
      <c r="X223" s="678"/>
      <c r="Y223" s="715">
        <f t="shared" si="3"/>
        <v>433663</v>
      </c>
    </row>
    <row r="224" spans="1:25" ht="15" customHeight="1">
      <c r="A224" s="4">
        <v>21</v>
      </c>
      <c r="B224" s="7">
        <v>1</v>
      </c>
      <c r="C224" s="207">
        <v>14</v>
      </c>
      <c r="D224" s="212" t="s">
        <v>127</v>
      </c>
      <c r="E224" s="1624" t="s">
        <v>372</v>
      </c>
      <c r="F224" s="1624"/>
      <c r="G224" s="1624"/>
      <c r="H224" s="1624"/>
      <c r="I224" s="657">
        <v>0</v>
      </c>
      <c r="J224" s="657">
        <v>10469</v>
      </c>
      <c r="K224" s="657">
        <v>6427</v>
      </c>
      <c r="L224" s="657">
        <v>10838</v>
      </c>
      <c r="M224" s="657">
        <v>2229</v>
      </c>
      <c r="N224" s="657">
        <v>4758</v>
      </c>
      <c r="O224" s="657">
        <v>917</v>
      </c>
      <c r="P224" s="657">
        <v>0</v>
      </c>
      <c r="Q224" s="657">
        <v>0</v>
      </c>
      <c r="R224" s="657">
        <v>0</v>
      </c>
      <c r="S224" s="657">
        <v>1343</v>
      </c>
      <c r="T224" s="657">
        <v>3365</v>
      </c>
      <c r="U224" s="657">
        <v>2598</v>
      </c>
      <c r="V224" s="657">
        <v>0</v>
      </c>
      <c r="X224" s="678"/>
      <c r="Y224" s="715">
        <f t="shared" si="3"/>
        <v>42944</v>
      </c>
    </row>
    <row r="225" spans="1:25" ht="15" customHeight="1">
      <c r="A225" s="4">
        <v>21</v>
      </c>
      <c r="B225" s="7">
        <v>1</v>
      </c>
      <c r="C225" s="207">
        <v>15</v>
      </c>
      <c r="D225" s="183" t="s">
        <v>291</v>
      </c>
      <c r="E225" s="1333" t="s">
        <v>375</v>
      </c>
      <c r="F225" s="1333"/>
      <c r="G225" s="1333"/>
      <c r="H225" s="1333"/>
      <c r="I225" s="657">
        <v>0</v>
      </c>
      <c r="J225" s="657">
        <v>46027</v>
      </c>
      <c r="K225" s="657">
        <v>17945</v>
      </c>
      <c r="L225" s="657">
        <v>83023</v>
      </c>
      <c r="M225" s="657">
        <v>6914</v>
      </c>
      <c r="N225" s="657">
        <v>9453</v>
      </c>
      <c r="O225" s="657">
        <v>4325</v>
      </c>
      <c r="P225" s="657">
        <v>0</v>
      </c>
      <c r="Q225" s="657">
        <v>0</v>
      </c>
      <c r="R225" s="657">
        <v>0</v>
      </c>
      <c r="S225" s="657">
        <v>9296</v>
      </c>
      <c r="T225" s="657">
        <v>20638</v>
      </c>
      <c r="U225" s="657">
        <v>16508</v>
      </c>
      <c r="V225" s="657">
        <v>0</v>
      </c>
      <c r="X225" s="678"/>
      <c r="Y225" s="715">
        <f t="shared" si="3"/>
        <v>214129</v>
      </c>
    </row>
    <row r="226" spans="1:25" ht="15" customHeight="1">
      <c r="A226" s="4">
        <v>21</v>
      </c>
      <c r="B226" s="7">
        <v>1</v>
      </c>
      <c r="C226" s="207">
        <v>16</v>
      </c>
      <c r="D226" s="2037"/>
      <c r="E226" s="2038"/>
      <c r="F226" s="2038"/>
      <c r="G226" s="2038"/>
      <c r="H226" s="2038"/>
      <c r="I226" s="657">
        <v>0</v>
      </c>
      <c r="J226" s="657">
        <v>0</v>
      </c>
      <c r="K226" s="657">
        <v>0</v>
      </c>
      <c r="L226" s="657">
        <v>0</v>
      </c>
      <c r="M226" s="657">
        <v>0</v>
      </c>
      <c r="N226" s="657">
        <v>0</v>
      </c>
      <c r="O226" s="657">
        <v>0</v>
      </c>
      <c r="P226" s="657">
        <v>0</v>
      </c>
      <c r="Q226" s="657">
        <v>0</v>
      </c>
      <c r="R226" s="657">
        <v>0</v>
      </c>
      <c r="S226" s="657">
        <v>0</v>
      </c>
      <c r="T226" s="657">
        <v>0</v>
      </c>
      <c r="U226" s="657">
        <v>0</v>
      </c>
      <c r="V226" s="657">
        <v>0</v>
      </c>
      <c r="X226" s="678"/>
      <c r="Y226" s="715">
        <f t="shared" si="3"/>
        <v>0</v>
      </c>
    </row>
    <row r="227" spans="1:25" ht="15" customHeight="1">
      <c r="A227" s="4">
        <v>21</v>
      </c>
      <c r="B227" s="7">
        <v>1</v>
      </c>
      <c r="C227" s="207">
        <v>17</v>
      </c>
      <c r="D227" s="2037"/>
      <c r="E227" s="2038"/>
      <c r="F227" s="2038"/>
      <c r="G227" s="2038"/>
      <c r="H227" s="2038"/>
      <c r="I227" s="657">
        <v>0</v>
      </c>
      <c r="J227" s="657">
        <v>0</v>
      </c>
      <c r="K227" s="657">
        <v>0</v>
      </c>
      <c r="L227" s="657">
        <v>0</v>
      </c>
      <c r="M227" s="657">
        <v>0</v>
      </c>
      <c r="N227" s="657">
        <v>0</v>
      </c>
      <c r="O227" s="657">
        <v>0</v>
      </c>
      <c r="P227" s="657">
        <v>0</v>
      </c>
      <c r="Q227" s="657">
        <v>0</v>
      </c>
      <c r="R227" s="657">
        <v>0</v>
      </c>
      <c r="S227" s="657">
        <v>0</v>
      </c>
      <c r="T227" s="657">
        <v>0</v>
      </c>
      <c r="U227" s="657">
        <v>0</v>
      </c>
      <c r="V227" s="657">
        <v>0</v>
      </c>
      <c r="X227" s="678"/>
      <c r="Y227" s="715">
        <f t="shared" si="3"/>
        <v>0</v>
      </c>
    </row>
    <row r="228" spans="1:25" ht="15" customHeight="1">
      <c r="A228" s="4">
        <v>21</v>
      </c>
      <c r="B228" s="7">
        <v>1</v>
      </c>
      <c r="C228" s="207">
        <v>18</v>
      </c>
      <c r="D228" s="2037"/>
      <c r="E228" s="2038"/>
      <c r="F228" s="2038"/>
      <c r="G228" s="2038"/>
      <c r="H228" s="2038"/>
      <c r="I228" s="657">
        <v>0</v>
      </c>
      <c r="J228" s="657">
        <v>0</v>
      </c>
      <c r="K228" s="657">
        <v>0</v>
      </c>
      <c r="L228" s="657">
        <v>0</v>
      </c>
      <c r="M228" s="657">
        <v>0</v>
      </c>
      <c r="N228" s="657">
        <v>0</v>
      </c>
      <c r="O228" s="657">
        <v>0</v>
      </c>
      <c r="P228" s="657">
        <v>0</v>
      </c>
      <c r="Q228" s="657">
        <v>0</v>
      </c>
      <c r="R228" s="657">
        <v>0</v>
      </c>
      <c r="S228" s="657">
        <v>0</v>
      </c>
      <c r="T228" s="657">
        <v>0</v>
      </c>
      <c r="U228" s="657">
        <v>0</v>
      </c>
      <c r="V228" s="657">
        <v>0</v>
      </c>
      <c r="X228" s="678"/>
      <c r="Y228" s="715">
        <f t="shared" si="3"/>
        <v>0</v>
      </c>
    </row>
    <row r="229" spans="1:25" ht="15" customHeight="1">
      <c r="A229" s="4">
        <v>21</v>
      </c>
      <c r="B229" s="7">
        <v>1</v>
      </c>
      <c r="C229" s="207">
        <v>19</v>
      </c>
      <c r="D229" s="212" t="s">
        <v>300</v>
      </c>
      <c r="E229" s="1333" t="s">
        <v>378</v>
      </c>
      <c r="F229" s="1333"/>
      <c r="G229" s="1333"/>
      <c r="H229" s="1334"/>
      <c r="I229" s="657">
        <v>0</v>
      </c>
      <c r="J229" s="657">
        <v>335528</v>
      </c>
      <c r="K229" s="657">
        <v>241240</v>
      </c>
      <c r="L229" s="657">
        <v>1003739</v>
      </c>
      <c r="M229" s="657">
        <v>182061</v>
      </c>
      <c r="N229" s="657">
        <v>222471</v>
      </c>
      <c r="O229" s="657">
        <v>99859</v>
      </c>
      <c r="P229" s="657">
        <v>245555</v>
      </c>
      <c r="Q229" s="657">
        <v>0</v>
      </c>
      <c r="R229" s="657">
        <v>0</v>
      </c>
      <c r="S229" s="657">
        <v>62120</v>
      </c>
      <c r="T229" s="657">
        <v>274545</v>
      </c>
      <c r="U229" s="657">
        <v>233578</v>
      </c>
      <c r="V229" s="657">
        <v>0</v>
      </c>
      <c r="X229" s="678"/>
      <c r="Y229" s="715">
        <f t="shared" si="3"/>
        <v>2900696</v>
      </c>
    </row>
    <row r="230" spans="1:25" ht="15" customHeight="1">
      <c r="A230" s="4">
        <v>21</v>
      </c>
      <c r="B230" s="7">
        <v>1</v>
      </c>
      <c r="C230" s="207">
        <v>20</v>
      </c>
      <c r="D230" s="183" t="s">
        <v>313</v>
      </c>
      <c r="E230" s="222" t="s">
        <v>97</v>
      </c>
      <c r="F230" s="222" t="s">
        <v>197</v>
      </c>
      <c r="G230" s="1622" t="s">
        <v>379</v>
      </c>
      <c r="H230" s="1622"/>
      <c r="I230" s="657">
        <v>0</v>
      </c>
      <c r="J230" s="657">
        <v>102644</v>
      </c>
      <c r="K230" s="657">
        <v>40825</v>
      </c>
      <c r="L230" s="657">
        <v>242893</v>
      </c>
      <c r="M230" s="657">
        <v>9675</v>
      </c>
      <c r="N230" s="657">
        <v>40921</v>
      </c>
      <c r="O230" s="657">
        <v>20235</v>
      </c>
      <c r="P230" s="657">
        <v>0</v>
      </c>
      <c r="Q230" s="657">
        <v>0</v>
      </c>
      <c r="R230" s="657">
        <v>0</v>
      </c>
      <c r="S230" s="657">
        <v>17902</v>
      </c>
      <c r="T230" s="657">
        <v>87489</v>
      </c>
      <c r="U230" s="657">
        <v>33977</v>
      </c>
      <c r="V230" s="657">
        <v>0</v>
      </c>
      <c r="X230" s="678"/>
      <c r="Y230" s="715">
        <f t="shared" si="3"/>
        <v>596561</v>
      </c>
    </row>
    <row r="231" spans="1:25" ht="15" customHeight="1">
      <c r="A231" s="4">
        <v>21</v>
      </c>
      <c r="B231" s="7">
        <v>1</v>
      </c>
      <c r="C231" s="207">
        <v>21</v>
      </c>
      <c r="D231" s="2319" t="s">
        <v>26</v>
      </c>
      <c r="E231" s="223" t="s">
        <v>228</v>
      </c>
      <c r="F231" s="218" t="s">
        <v>204</v>
      </c>
      <c r="G231" s="1622" t="s">
        <v>382</v>
      </c>
      <c r="H231" s="1622"/>
      <c r="I231" s="657">
        <v>0</v>
      </c>
      <c r="J231" s="657">
        <v>378896</v>
      </c>
      <c r="K231" s="657">
        <v>91325</v>
      </c>
      <c r="L231" s="657">
        <v>1315311</v>
      </c>
      <c r="M231" s="657">
        <v>25304</v>
      </c>
      <c r="N231" s="657">
        <v>249302</v>
      </c>
      <c r="O231" s="657">
        <v>4888</v>
      </c>
      <c r="P231" s="657">
        <v>0</v>
      </c>
      <c r="Q231" s="657">
        <v>0</v>
      </c>
      <c r="R231" s="657">
        <v>0</v>
      </c>
      <c r="S231" s="657">
        <v>21818</v>
      </c>
      <c r="T231" s="657">
        <v>164050</v>
      </c>
      <c r="U231" s="657">
        <v>114398</v>
      </c>
      <c r="V231" s="657">
        <v>0</v>
      </c>
      <c r="X231" s="678"/>
      <c r="Y231" s="715">
        <f t="shared" si="3"/>
        <v>2365292</v>
      </c>
    </row>
    <row r="232" spans="1:25" ht="15" customHeight="1">
      <c r="A232" s="4">
        <v>21</v>
      </c>
      <c r="B232" s="7">
        <v>1</v>
      </c>
      <c r="C232" s="207">
        <v>22</v>
      </c>
      <c r="D232" s="2320"/>
      <c r="E232" s="223" t="s">
        <v>352</v>
      </c>
      <c r="F232" s="591" t="s">
        <v>51</v>
      </c>
      <c r="G232" s="1333" t="s">
        <v>182</v>
      </c>
      <c r="H232" s="1333"/>
      <c r="I232" s="657">
        <v>0</v>
      </c>
      <c r="J232" s="657">
        <v>481540</v>
      </c>
      <c r="K232" s="657">
        <v>132150</v>
      </c>
      <c r="L232" s="657">
        <v>1558204</v>
      </c>
      <c r="M232" s="657">
        <v>34979</v>
      </c>
      <c r="N232" s="657">
        <v>290223</v>
      </c>
      <c r="O232" s="657">
        <v>25123</v>
      </c>
      <c r="P232" s="657">
        <v>0</v>
      </c>
      <c r="Q232" s="657">
        <v>0</v>
      </c>
      <c r="R232" s="657">
        <v>0</v>
      </c>
      <c r="S232" s="657">
        <v>39720</v>
      </c>
      <c r="T232" s="657">
        <v>251539</v>
      </c>
      <c r="U232" s="657">
        <v>148375</v>
      </c>
      <c r="V232" s="657">
        <v>0</v>
      </c>
      <c r="X232" s="678"/>
      <c r="Y232" s="715">
        <f t="shared" si="3"/>
        <v>2961853</v>
      </c>
    </row>
    <row r="233" spans="1:25" ht="15" customHeight="1">
      <c r="A233" s="4">
        <v>21</v>
      </c>
      <c r="B233" s="7">
        <v>1</v>
      </c>
      <c r="C233" s="207">
        <v>23</v>
      </c>
      <c r="D233" s="2320"/>
      <c r="E233" s="219" t="s">
        <v>103</v>
      </c>
      <c r="F233" s="1764" t="s">
        <v>392</v>
      </c>
      <c r="G233" s="1764"/>
      <c r="H233" s="1764"/>
      <c r="I233" s="657">
        <v>0</v>
      </c>
      <c r="J233" s="657">
        <v>522338</v>
      </c>
      <c r="K233" s="657">
        <v>164717</v>
      </c>
      <c r="L233" s="657">
        <v>929333</v>
      </c>
      <c r="M233" s="657">
        <v>85648</v>
      </c>
      <c r="N233" s="657">
        <v>147135</v>
      </c>
      <c r="O233" s="657">
        <v>9501</v>
      </c>
      <c r="P233" s="657">
        <v>0</v>
      </c>
      <c r="Q233" s="657">
        <v>0</v>
      </c>
      <c r="R233" s="657">
        <v>0</v>
      </c>
      <c r="S233" s="657">
        <v>30025</v>
      </c>
      <c r="T233" s="657">
        <v>280025</v>
      </c>
      <c r="U233" s="657">
        <v>172414</v>
      </c>
      <c r="V233" s="657">
        <v>0</v>
      </c>
      <c r="X233" s="678"/>
      <c r="Y233" s="715">
        <f t="shared" si="3"/>
        <v>2341136</v>
      </c>
    </row>
    <row r="234" spans="1:25" ht="15" customHeight="1">
      <c r="A234" s="4">
        <v>21</v>
      </c>
      <c r="B234" s="7">
        <v>1</v>
      </c>
      <c r="C234" s="207">
        <v>24</v>
      </c>
      <c r="D234" s="2321"/>
      <c r="E234" s="219" t="s">
        <v>112</v>
      </c>
      <c r="F234" s="2058" t="s">
        <v>121</v>
      </c>
      <c r="G234" s="2058"/>
      <c r="H234" s="2058"/>
      <c r="I234" s="657">
        <v>0</v>
      </c>
      <c r="J234" s="657">
        <v>1003878</v>
      </c>
      <c r="K234" s="657">
        <v>296867</v>
      </c>
      <c r="L234" s="657">
        <v>2487537</v>
      </c>
      <c r="M234" s="657">
        <v>120627</v>
      </c>
      <c r="N234" s="657">
        <v>437358</v>
      </c>
      <c r="O234" s="657">
        <v>34624</v>
      </c>
      <c r="P234" s="657">
        <v>0</v>
      </c>
      <c r="Q234" s="657">
        <v>0</v>
      </c>
      <c r="R234" s="657">
        <v>0</v>
      </c>
      <c r="S234" s="657">
        <v>69745</v>
      </c>
      <c r="T234" s="657">
        <v>531564</v>
      </c>
      <c r="U234" s="657">
        <v>320789</v>
      </c>
      <c r="V234" s="657">
        <v>0</v>
      </c>
      <c r="X234" s="678"/>
      <c r="Y234" s="715">
        <f t="shared" si="3"/>
        <v>5302989</v>
      </c>
    </row>
    <row r="235" spans="1:25" ht="15" customHeight="1">
      <c r="A235" s="4">
        <v>21</v>
      </c>
      <c r="B235" s="7">
        <v>1</v>
      </c>
      <c r="C235" s="207">
        <v>25</v>
      </c>
      <c r="D235" s="212" t="s">
        <v>319</v>
      </c>
      <c r="E235" s="1333" t="s">
        <v>399</v>
      </c>
      <c r="F235" s="1333"/>
      <c r="G235" s="1333"/>
      <c r="H235" s="1333"/>
      <c r="I235" s="657">
        <v>0</v>
      </c>
      <c r="J235" s="657">
        <v>1519</v>
      </c>
      <c r="K235" s="657">
        <v>5398</v>
      </c>
      <c r="L235" s="657">
        <v>57397</v>
      </c>
      <c r="M235" s="657">
        <v>12046</v>
      </c>
      <c r="N235" s="657">
        <v>0</v>
      </c>
      <c r="O235" s="657">
        <v>0</v>
      </c>
      <c r="P235" s="657">
        <v>0</v>
      </c>
      <c r="Q235" s="657">
        <v>0</v>
      </c>
      <c r="R235" s="657">
        <v>0</v>
      </c>
      <c r="S235" s="657">
        <v>10927</v>
      </c>
      <c r="T235" s="657">
        <v>27028</v>
      </c>
      <c r="U235" s="657">
        <v>20268</v>
      </c>
      <c r="V235" s="657">
        <v>0</v>
      </c>
      <c r="X235" s="678"/>
      <c r="Y235" s="715">
        <f t="shared" si="3"/>
        <v>134583</v>
      </c>
    </row>
    <row r="236" spans="1:25" ht="15" customHeight="1">
      <c r="A236" s="4">
        <v>21</v>
      </c>
      <c r="B236" s="7">
        <v>1</v>
      </c>
      <c r="C236" s="207">
        <v>26</v>
      </c>
      <c r="D236" s="2037"/>
      <c r="E236" s="2038"/>
      <c r="F236" s="2038"/>
      <c r="G236" s="2038"/>
      <c r="H236" s="2038"/>
      <c r="I236" s="657">
        <v>0</v>
      </c>
      <c r="J236" s="657">
        <v>0</v>
      </c>
      <c r="K236" s="657">
        <v>0</v>
      </c>
      <c r="L236" s="657">
        <v>0</v>
      </c>
      <c r="M236" s="657">
        <v>0</v>
      </c>
      <c r="N236" s="657">
        <v>0</v>
      </c>
      <c r="O236" s="657">
        <v>0</v>
      </c>
      <c r="P236" s="657">
        <v>0</v>
      </c>
      <c r="Q236" s="657">
        <v>0</v>
      </c>
      <c r="R236" s="657">
        <v>0</v>
      </c>
      <c r="S236" s="657">
        <v>0</v>
      </c>
      <c r="T236" s="657">
        <v>0</v>
      </c>
      <c r="U236" s="657">
        <v>0</v>
      </c>
      <c r="V236" s="657">
        <v>0</v>
      </c>
      <c r="X236" s="678"/>
      <c r="Y236" s="715">
        <f t="shared" si="3"/>
        <v>0</v>
      </c>
    </row>
    <row r="237" spans="1:25" ht="15" customHeight="1">
      <c r="A237" s="4">
        <v>21</v>
      </c>
      <c r="B237" s="7">
        <v>1</v>
      </c>
      <c r="C237" s="207">
        <v>27</v>
      </c>
      <c r="D237" s="2037"/>
      <c r="E237" s="2038"/>
      <c r="F237" s="2038"/>
      <c r="G237" s="2038"/>
      <c r="H237" s="2038"/>
      <c r="I237" s="657">
        <v>0</v>
      </c>
      <c r="J237" s="657">
        <v>0</v>
      </c>
      <c r="K237" s="657">
        <v>0</v>
      </c>
      <c r="L237" s="657">
        <v>0</v>
      </c>
      <c r="M237" s="657">
        <v>0</v>
      </c>
      <c r="N237" s="657">
        <v>0</v>
      </c>
      <c r="O237" s="657">
        <v>0</v>
      </c>
      <c r="P237" s="657">
        <v>0</v>
      </c>
      <c r="Q237" s="657">
        <v>0</v>
      </c>
      <c r="R237" s="657">
        <v>0</v>
      </c>
      <c r="S237" s="657">
        <v>0</v>
      </c>
      <c r="T237" s="657">
        <v>0</v>
      </c>
      <c r="U237" s="657">
        <v>0</v>
      </c>
      <c r="V237" s="657">
        <v>0</v>
      </c>
      <c r="X237" s="678"/>
      <c r="Y237" s="715">
        <f t="shared" si="3"/>
        <v>0</v>
      </c>
    </row>
    <row r="238" spans="1:25" ht="15" customHeight="1">
      <c r="A238" s="4">
        <v>21</v>
      </c>
      <c r="B238" s="7">
        <v>1</v>
      </c>
      <c r="C238" s="207">
        <v>28</v>
      </c>
      <c r="D238" s="183" t="s">
        <v>403</v>
      </c>
      <c r="E238" s="1333" t="s">
        <v>404</v>
      </c>
      <c r="F238" s="1333"/>
      <c r="G238" s="1333"/>
      <c r="H238" s="1333"/>
      <c r="I238" s="657">
        <v>0</v>
      </c>
      <c r="J238" s="657">
        <v>441711</v>
      </c>
      <c r="K238" s="657">
        <v>260722</v>
      </c>
      <c r="L238" s="657">
        <v>1557919</v>
      </c>
      <c r="M238" s="657">
        <v>183501</v>
      </c>
      <c r="N238" s="657">
        <v>230581</v>
      </c>
      <c r="O238" s="657">
        <v>105606</v>
      </c>
      <c r="P238" s="657">
        <v>267878</v>
      </c>
      <c r="Q238" s="657">
        <v>1255</v>
      </c>
      <c r="R238" s="657">
        <v>0</v>
      </c>
      <c r="S238" s="657">
        <v>169063</v>
      </c>
      <c r="T238" s="657">
        <v>696890</v>
      </c>
      <c r="U238" s="657">
        <v>254592</v>
      </c>
      <c r="V238" s="657">
        <v>0</v>
      </c>
      <c r="X238" s="678"/>
      <c r="Y238" s="715">
        <f t="shared" si="3"/>
        <v>4169718</v>
      </c>
    </row>
    <row r="239" spans="1:25" ht="15" customHeight="1">
      <c r="A239" s="4">
        <v>21</v>
      </c>
      <c r="B239" s="7">
        <v>1</v>
      </c>
      <c r="C239" s="207">
        <v>29</v>
      </c>
      <c r="D239" s="212" t="s">
        <v>406</v>
      </c>
      <c r="E239" s="1333" t="s">
        <v>408</v>
      </c>
      <c r="F239" s="1333"/>
      <c r="G239" s="1333"/>
      <c r="H239" s="1333"/>
      <c r="I239" s="657">
        <v>11484</v>
      </c>
      <c r="J239" s="657">
        <v>5108385</v>
      </c>
      <c r="K239" s="657">
        <v>2424753</v>
      </c>
      <c r="L239" s="657">
        <v>10657878</v>
      </c>
      <c r="M239" s="657">
        <v>1416312</v>
      </c>
      <c r="N239" s="657">
        <v>2525406</v>
      </c>
      <c r="O239" s="657">
        <v>838435</v>
      </c>
      <c r="P239" s="657">
        <v>904252</v>
      </c>
      <c r="Q239" s="657">
        <v>1367</v>
      </c>
      <c r="R239" s="657">
        <v>1724</v>
      </c>
      <c r="S239" s="657">
        <v>901877</v>
      </c>
      <c r="T239" s="657">
        <v>3879432</v>
      </c>
      <c r="U239" s="657">
        <v>2151199</v>
      </c>
      <c r="V239" s="657">
        <v>3308</v>
      </c>
      <c r="X239" s="678"/>
      <c r="Y239" s="715">
        <f t="shared" si="3"/>
        <v>30822504</v>
      </c>
    </row>
    <row r="240" spans="1:25" ht="15" customHeight="1">
      <c r="A240" s="4">
        <v>21</v>
      </c>
      <c r="B240" s="7">
        <v>1</v>
      </c>
      <c r="C240" s="207">
        <v>30</v>
      </c>
      <c r="D240" s="844" t="s">
        <v>393</v>
      </c>
      <c r="E240" s="2052" t="s">
        <v>1466</v>
      </c>
      <c r="F240" s="2053"/>
      <c r="G240" s="2053"/>
      <c r="H240" s="2054"/>
      <c r="I240" s="657">
        <v>0</v>
      </c>
      <c r="J240" s="657">
        <v>5580</v>
      </c>
      <c r="K240" s="657">
        <v>2718</v>
      </c>
      <c r="L240" s="657">
        <v>7544</v>
      </c>
      <c r="M240" s="657">
        <v>1456</v>
      </c>
      <c r="N240" s="657">
        <v>2116</v>
      </c>
      <c r="O240" s="657">
        <v>1101</v>
      </c>
      <c r="P240" s="657">
        <v>0</v>
      </c>
      <c r="Q240" s="657">
        <v>0</v>
      </c>
      <c r="R240" s="657">
        <v>0</v>
      </c>
      <c r="S240" s="657">
        <v>894</v>
      </c>
      <c r="T240" s="657">
        <v>3488</v>
      </c>
      <c r="U240" s="657">
        <v>1932</v>
      </c>
      <c r="V240" s="657">
        <v>0</v>
      </c>
      <c r="X240" s="678"/>
      <c r="Y240" s="715">
        <f t="shared" si="3"/>
        <v>26829</v>
      </c>
    </row>
    <row r="241" spans="1:25" ht="15" customHeight="1">
      <c r="A241" s="4">
        <v>21</v>
      </c>
      <c r="B241" s="7">
        <v>1</v>
      </c>
      <c r="C241" s="207">
        <v>31</v>
      </c>
      <c r="D241" s="2427" t="s">
        <v>1471</v>
      </c>
      <c r="E241" s="2052" t="s">
        <v>1338</v>
      </c>
      <c r="F241" s="2053"/>
      <c r="G241" s="2053"/>
      <c r="H241" s="2054"/>
      <c r="I241" s="657">
        <v>0</v>
      </c>
      <c r="J241" s="657">
        <v>471</v>
      </c>
      <c r="K241" s="657">
        <v>224</v>
      </c>
      <c r="L241" s="657">
        <v>630</v>
      </c>
      <c r="M241" s="657">
        <v>120</v>
      </c>
      <c r="N241" s="657">
        <v>179</v>
      </c>
      <c r="O241" s="657">
        <v>90</v>
      </c>
      <c r="P241" s="657">
        <v>0</v>
      </c>
      <c r="Q241" s="657">
        <v>0</v>
      </c>
      <c r="R241" s="657">
        <v>0</v>
      </c>
      <c r="S241" s="657">
        <v>73</v>
      </c>
      <c r="T241" s="657">
        <v>290</v>
      </c>
      <c r="U241" s="657">
        <v>161</v>
      </c>
      <c r="V241" s="657">
        <v>0</v>
      </c>
      <c r="X241" s="678"/>
      <c r="Y241" s="715">
        <f t="shared" si="3"/>
        <v>2238</v>
      </c>
    </row>
    <row r="242" spans="1:25" ht="15" customHeight="1">
      <c r="A242" s="4">
        <v>21</v>
      </c>
      <c r="B242" s="7">
        <v>1</v>
      </c>
      <c r="C242" s="207">
        <v>32</v>
      </c>
      <c r="D242" s="2427"/>
      <c r="E242" s="2052" t="s">
        <v>1231</v>
      </c>
      <c r="F242" s="2053"/>
      <c r="G242" s="2053"/>
      <c r="H242" s="2054"/>
      <c r="I242" s="657">
        <v>0</v>
      </c>
      <c r="J242" s="657">
        <v>1386038</v>
      </c>
      <c r="K242" s="657">
        <v>691998</v>
      </c>
      <c r="L242" s="657">
        <v>2336997</v>
      </c>
      <c r="M242" s="657">
        <v>426470</v>
      </c>
      <c r="N242" s="657">
        <v>503138</v>
      </c>
      <c r="O242" s="657">
        <v>235797</v>
      </c>
      <c r="P242" s="657">
        <v>0</v>
      </c>
      <c r="Q242" s="657">
        <v>0</v>
      </c>
      <c r="R242" s="657">
        <v>0</v>
      </c>
      <c r="S242" s="657">
        <v>247944</v>
      </c>
      <c r="T242" s="657">
        <v>973508</v>
      </c>
      <c r="U242" s="657">
        <v>447816</v>
      </c>
      <c r="V242" s="657">
        <v>0</v>
      </c>
      <c r="X242" s="678"/>
      <c r="Y242" s="715">
        <f t="shared" si="3"/>
        <v>7249706</v>
      </c>
    </row>
    <row r="243" spans="1:25" ht="15" customHeight="1">
      <c r="A243" s="4">
        <v>21</v>
      </c>
      <c r="B243" s="7">
        <v>1</v>
      </c>
      <c r="C243" s="207">
        <v>33</v>
      </c>
      <c r="D243" s="2427"/>
      <c r="E243" s="2322" t="s">
        <v>1129</v>
      </c>
      <c r="F243" s="2052" t="s">
        <v>761</v>
      </c>
      <c r="G243" s="2053"/>
      <c r="H243" s="2054"/>
      <c r="I243" s="657">
        <v>0</v>
      </c>
      <c r="J243" s="657">
        <v>1360902</v>
      </c>
      <c r="K243" s="657">
        <v>677069</v>
      </c>
      <c r="L243" s="657">
        <v>2234151</v>
      </c>
      <c r="M243" s="657">
        <v>415427</v>
      </c>
      <c r="N243" s="657">
        <v>489278</v>
      </c>
      <c r="O243" s="657">
        <v>226965</v>
      </c>
      <c r="P243" s="657">
        <v>0</v>
      </c>
      <c r="Q243" s="657">
        <v>0</v>
      </c>
      <c r="R243" s="657">
        <v>0</v>
      </c>
      <c r="S243" s="657">
        <v>243459</v>
      </c>
      <c r="T243" s="657">
        <v>953000</v>
      </c>
      <c r="U243" s="657">
        <v>430668</v>
      </c>
      <c r="V243" s="657">
        <v>0</v>
      </c>
      <c r="X243" s="678"/>
      <c r="Y243" s="715">
        <f t="shared" si="3"/>
        <v>7030919</v>
      </c>
    </row>
    <row r="244" spans="1:25" ht="15" customHeight="1">
      <c r="A244" s="4">
        <v>21</v>
      </c>
      <c r="B244" s="7">
        <v>1</v>
      </c>
      <c r="C244" s="207">
        <v>34</v>
      </c>
      <c r="D244" s="2427"/>
      <c r="E244" s="2323"/>
      <c r="F244" s="2052" t="s">
        <v>1467</v>
      </c>
      <c r="G244" s="2053"/>
      <c r="H244" s="2054"/>
      <c r="I244" s="657">
        <v>0</v>
      </c>
      <c r="J244" s="657">
        <v>25136</v>
      </c>
      <c r="K244" s="657">
        <v>14929</v>
      </c>
      <c r="L244" s="657">
        <v>50746</v>
      </c>
      <c r="M244" s="657">
        <v>5186</v>
      </c>
      <c r="N244" s="657">
        <v>13860</v>
      </c>
      <c r="O244" s="657">
        <v>8832</v>
      </c>
      <c r="P244" s="657">
        <v>0</v>
      </c>
      <c r="Q244" s="657">
        <v>0</v>
      </c>
      <c r="R244" s="657">
        <v>0</v>
      </c>
      <c r="S244" s="657">
        <v>4485</v>
      </c>
      <c r="T244" s="657">
        <v>20508</v>
      </c>
      <c r="U244" s="657">
        <v>17148</v>
      </c>
      <c r="V244" s="657">
        <v>0</v>
      </c>
      <c r="X244" s="678"/>
      <c r="Y244" s="715">
        <f t="shared" si="3"/>
        <v>160830</v>
      </c>
    </row>
    <row r="245" spans="1:25" ht="15" customHeight="1">
      <c r="A245" s="4">
        <v>21</v>
      </c>
      <c r="B245" s="7">
        <v>1</v>
      </c>
      <c r="C245" s="207">
        <v>35</v>
      </c>
      <c r="D245" s="2427"/>
      <c r="E245" s="2324"/>
      <c r="F245" s="2052" t="s">
        <v>957</v>
      </c>
      <c r="G245" s="2053"/>
      <c r="H245" s="2054"/>
      <c r="I245" s="657">
        <v>0</v>
      </c>
      <c r="J245" s="657">
        <v>0</v>
      </c>
      <c r="K245" s="657">
        <v>0</v>
      </c>
      <c r="L245" s="657">
        <v>52100</v>
      </c>
      <c r="M245" s="657">
        <v>5857</v>
      </c>
      <c r="N245" s="657">
        <v>0</v>
      </c>
      <c r="O245" s="657">
        <v>0</v>
      </c>
      <c r="P245" s="657">
        <v>0</v>
      </c>
      <c r="Q245" s="657">
        <v>0</v>
      </c>
      <c r="R245" s="657">
        <v>0</v>
      </c>
      <c r="S245" s="657">
        <v>0</v>
      </c>
      <c r="T245" s="657">
        <v>0</v>
      </c>
      <c r="U245" s="657">
        <v>0</v>
      </c>
      <c r="V245" s="657">
        <v>0</v>
      </c>
      <c r="X245" s="678"/>
      <c r="Y245" s="715">
        <f t="shared" si="3"/>
        <v>57957</v>
      </c>
    </row>
    <row r="246" spans="1:25" ht="15" customHeight="1">
      <c r="A246" s="4">
        <v>21</v>
      </c>
      <c r="B246" s="7">
        <v>1</v>
      </c>
      <c r="C246" s="207">
        <v>36</v>
      </c>
      <c r="D246" s="2427"/>
      <c r="E246" s="2055" t="s">
        <v>1468</v>
      </c>
      <c r="F246" s="2056"/>
      <c r="G246" s="2056"/>
      <c r="H246" s="2057"/>
      <c r="I246" s="657">
        <v>0</v>
      </c>
      <c r="J246" s="657">
        <v>855431</v>
      </c>
      <c r="K246" s="657">
        <v>406934</v>
      </c>
      <c r="L246" s="657">
        <v>1658998</v>
      </c>
      <c r="M246" s="657">
        <v>254175</v>
      </c>
      <c r="N246" s="657">
        <v>441983</v>
      </c>
      <c r="O246" s="657">
        <v>146049</v>
      </c>
      <c r="P246" s="657">
        <v>0</v>
      </c>
      <c r="Q246" s="657">
        <v>0</v>
      </c>
      <c r="R246" s="657">
        <v>0</v>
      </c>
      <c r="S246" s="657">
        <v>154535</v>
      </c>
      <c r="T246" s="657">
        <v>623170</v>
      </c>
      <c r="U246" s="657">
        <v>351629</v>
      </c>
      <c r="V246" s="657">
        <v>0</v>
      </c>
      <c r="X246" s="678"/>
      <c r="Y246" s="715">
        <f t="shared" si="3"/>
        <v>4892904</v>
      </c>
    </row>
    <row r="247" spans="1:25" ht="15" customHeight="1">
      <c r="A247" s="4">
        <v>21</v>
      </c>
      <c r="B247" s="7">
        <v>1</v>
      </c>
      <c r="C247" s="207">
        <v>37</v>
      </c>
      <c r="D247" s="2427"/>
      <c r="E247" s="2447" t="s">
        <v>1129</v>
      </c>
      <c r="F247" s="2052" t="s">
        <v>548</v>
      </c>
      <c r="G247" s="2053"/>
      <c r="H247" s="2054"/>
      <c r="I247" s="657">
        <v>0</v>
      </c>
      <c r="J247" s="657">
        <v>92800</v>
      </c>
      <c r="K247" s="657">
        <v>35279</v>
      </c>
      <c r="L247" s="657">
        <v>219176</v>
      </c>
      <c r="M247" s="657">
        <v>17669</v>
      </c>
      <c r="N247" s="657">
        <v>38568</v>
      </c>
      <c r="O247" s="657">
        <v>11357</v>
      </c>
      <c r="P247" s="657">
        <v>0</v>
      </c>
      <c r="Q247" s="657">
        <v>0</v>
      </c>
      <c r="R247" s="657">
        <v>0</v>
      </c>
      <c r="S247" s="657">
        <v>7564</v>
      </c>
      <c r="T247" s="657">
        <v>24577</v>
      </c>
      <c r="U247" s="657">
        <v>50665</v>
      </c>
      <c r="V247" s="657">
        <v>0</v>
      </c>
      <c r="X247" s="678"/>
      <c r="Y247" s="715">
        <f t="shared" si="3"/>
        <v>497655</v>
      </c>
    </row>
    <row r="248" spans="1:25" ht="15" customHeight="1">
      <c r="A248" s="4">
        <v>21</v>
      </c>
      <c r="B248" s="7">
        <v>1</v>
      </c>
      <c r="C248" s="207">
        <v>38</v>
      </c>
      <c r="D248" s="2427"/>
      <c r="E248" s="2448"/>
      <c r="F248" s="2052" t="s">
        <v>1469</v>
      </c>
      <c r="G248" s="2053"/>
      <c r="H248" s="2054"/>
      <c r="I248" s="657">
        <v>0</v>
      </c>
      <c r="J248" s="657">
        <v>287869</v>
      </c>
      <c r="K248" s="657">
        <v>122224</v>
      </c>
      <c r="L248" s="657">
        <v>437812</v>
      </c>
      <c r="M248" s="657">
        <v>62600</v>
      </c>
      <c r="N248" s="657">
        <v>148546</v>
      </c>
      <c r="O248" s="657">
        <v>27931</v>
      </c>
      <c r="P248" s="657">
        <v>0</v>
      </c>
      <c r="Q248" s="657">
        <v>0</v>
      </c>
      <c r="R248" s="657">
        <v>0</v>
      </c>
      <c r="S248" s="657">
        <v>41459</v>
      </c>
      <c r="T248" s="657">
        <v>184693</v>
      </c>
      <c r="U248" s="657">
        <v>72773</v>
      </c>
      <c r="V248" s="657">
        <v>0</v>
      </c>
      <c r="X248" s="678"/>
      <c r="Y248" s="715">
        <f t="shared" si="3"/>
        <v>1385907</v>
      </c>
    </row>
    <row r="249" spans="1:25" ht="15" customHeight="1">
      <c r="A249" s="4">
        <v>21</v>
      </c>
      <c r="B249" s="7">
        <v>1</v>
      </c>
      <c r="C249" s="207">
        <v>39</v>
      </c>
      <c r="D249" s="2427"/>
      <c r="E249" s="2448"/>
      <c r="F249" s="2052" t="s">
        <v>693</v>
      </c>
      <c r="G249" s="2053"/>
      <c r="H249" s="2054"/>
      <c r="I249" s="657">
        <v>0</v>
      </c>
      <c r="J249" s="657">
        <v>280798</v>
      </c>
      <c r="K249" s="657">
        <v>154753</v>
      </c>
      <c r="L249" s="657">
        <v>818145</v>
      </c>
      <c r="M249" s="657">
        <v>142238</v>
      </c>
      <c r="N249" s="657">
        <v>192544</v>
      </c>
      <c r="O249" s="657">
        <v>59706</v>
      </c>
      <c r="P249" s="657">
        <v>0</v>
      </c>
      <c r="Q249" s="657">
        <v>0</v>
      </c>
      <c r="R249" s="657">
        <v>0</v>
      </c>
      <c r="S249" s="657">
        <v>82809</v>
      </c>
      <c r="T249" s="657">
        <v>322929</v>
      </c>
      <c r="U249" s="657">
        <v>168894</v>
      </c>
      <c r="V249" s="657">
        <v>0</v>
      </c>
      <c r="X249" s="678"/>
      <c r="Y249" s="715">
        <f t="shared" si="3"/>
        <v>2222816</v>
      </c>
    </row>
    <row r="250" spans="1:25" ht="15" customHeight="1">
      <c r="A250" s="4">
        <v>21</v>
      </c>
      <c r="B250" s="7">
        <v>1</v>
      </c>
      <c r="C250" s="207">
        <v>40</v>
      </c>
      <c r="D250" s="2427"/>
      <c r="E250" s="2449"/>
      <c r="F250" s="2052" t="s">
        <v>266</v>
      </c>
      <c r="G250" s="2053"/>
      <c r="H250" s="2054"/>
      <c r="I250" s="657">
        <v>0</v>
      </c>
      <c r="J250" s="657">
        <v>193964</v>
      </c>
      <c r="K250" s="657">
        <v>94678</v>
      </c>
      <c r="L250" s="657">
        <v>183865</v>
      </c>
      <c r="M250" s="657">
        <v>31668</v>
      </c>
      <c r="N250" s="657">
        <v>62325</v>
      </c>
      <c r="O250" s="657">
        <v>47055</v>
      </c>
      <c r="P250" s="657">
        <v>0</v>
      </c>
      <c r="Q250" s="657">
        <v>0</v>
      </c>
      <c r="R250" s="657">
        <v>0</v>
      </c>
      <c r="S250" s="657">
        <v>22703</v>
      </c>
      <c r="T250" s="657">
        <v>90971</v>
      </c>
      <c r="U250" s="657">
        <v>59297</v>
      </c>
      <c r="V250" s="657">
        <v>0</v>
      </c>
      <c r="X250" s="678"/>
      <c r="Y250" s="715">
        <f t="shared" si="3"/>
        <v>786526</v>
      </c>
    </row>
    <row r="251" spans="1:25" ht="15" customHeight="1">
      <c r="A251" s="841">
        <v>21</v>
      </c>
      <c r="B251" s="842">
        <v>1</v>
      </c>
      <c r="C251" s="843">
        <v>41</v>
      </c>
      <c r="D251" s="2427"/>
      <c r="E251" s="2450" t="s">
        <v>1494</v>
      </c>
      <c r="F251" s="2090"/>
      <c r="G251" s="2090"/>
      <c r="H251" s="2091"/>
      <c r="I251" s="657">
        <v>0</v>
      </c>
      <c r="J251" s="657">
        <v>0</v>
      </c>
      <c r="K251" s="657">
        <v>0</v>
      </c>
      <c r="L251" s="657">
        <v>0</v>
      </c>
      <c r="M251" s="657">
        <v>0</v>
      </c>
      <c r="N251" s="657">
        <v>223014</v>
      </c>
      <c r="O251" s="657">
        <v>33063</v>
      </c>
      <c r="P251" s="657">
        <v>0</v>
      </c>
      <c r="Q251" s="657">
        <v>0</v>
      </c>
      <c r="R251" s="657">
        <v>0</v>
      </c>
      <c r="S251" s="657">
        <v>0</v>
      </c>
      <c r="T251" s="657">
        <v>0</v>
      </c>
      <c r="U251" s="657">
        <v>64479</v>
      </c>
      <c r="V251" s="657"/>
      <c r="X251" s="682"/>
      <c r="Y251" s="720"/>
    </row>
    <row r="252" spans="1:25" ht="15" customHeight="1">
      <c r="A252" s="4">
        <v>21</v>
      </c>
      <c r="B252" s="7">
        <v>1</v>
      </c>
      <c r="C252" s="207">
        <v>42</v>
      </c>
      <c r="D252" s="2427"/>
      <c r="E252" s="2052" t="s">
        <v>758</v>
      </c>
      <c r="F252" s="2451"/>
      <c r="G252" s="2451"/>
      <c r="H252" s="1198"/>
      <c r="I252" s="657">
        <v>0</v>
      </c>
      <c r="J252" s="657">
        <v>2241469</v>
      </c>
      <c r="K252" s="657">
        <v>1098932</v>
      </c>
      <c r="L252" s="657">
        <v>3995995</v>
      </c>
      <c r="M252" s="657">
        <v>680645</v>
      </c>
      <c r="N252" s="657">
        <v>1168135</v>
      </c>
      <c r="O252" s="657">
        <v>414909</v>
      </c>
      <c r="P252" s="657">
        <v>0</v>
      </c>
      <c r="Q252" s="657">
        <v>0</v>
      </c>
      <c r="R252" s="657">
        <v>0</v>
      </c>
      <c r="S252" s="657">
        <v>402479</v>
      </c>
      <c r="T252" s="657">
        <v>1596678</v>
      </c>
      <c r="U252" s="657">
        <v>863924</v>
      </c>
      <c r="V252" s="657">
        <v>0</v>
      </c>
      <c r="X252" s="678"/>
      <c r="Y252" s="715">
        <f t="shared" si="3"/>
        <v>12463166</v>
      </c>
    </row>
    <row r="253" spans="1:25" ht="15" customHeight="1">
      <c r="A253" s="4">
        <v>21</v>
      </c>
      <c r="B253" s="7">
        <v>1</v>
      </c>
      <c r="C253" s="207">
        <v>43</v>
      </c>
      <c r="D253" s="2427"/>
      <c r="E253" s="2052" t="s">
        <v>38</v>
      </c>
      <c r="F253" s="2053"/>
      <c r="G253" s="2053"/>
      <c r="H253" s="2054"/>
      <c r="I253" s="657">
        <v>0</v>
      </c>
      <c r="J253" s="657">
        <v>20373</v>
      </c>
      <c r="K253" s="657">
        <v>9638</v>
      </c>
      <c r="L253" s="657">
        <v>26567</v>
      </c>
      <c r="M253" s="657">
        <v>5849</v>
      </c>
      <c r="N253" s="657">
        <v>8126</v>
      </c>
      <c r="O253" s="657">
        <v>4378</v>
      </c>
      <c r="P253" s="657">
        <v>0</v>
      </c>
      <c r="Q253" s="657">
        <v>0</v>
      </c>
      <c r="R253" s="657">
        <v>0</v>
      </c>
      <c r="S253" s="657">
        <v>3474</v>
      </c>
      <c r="T253" s="657">
        <v>12908</v>
      </c>
      <c r="U253" s="657">
        <v>7503</v>
      </c>
      <c r="V253" s="657">
        <v>0</v>
      </c>
      <c r="X253" s="678"/>
      <c r="Y253" s="715">
        <f t="shared" si="3"/>
        <v>98816</v>
      </c>
    </row>
    <row r="254" spans="1:25" ht="15" customHeight="1">
      <c r="A254" s="4">
        <v>21</v>
      </c>
      <c r="B254" s="7">
        <v>1</v>
      </c>
      <c r="C254" s="207">
        <v>44</v>
      </c>
      <c r="D254" s="2428"/>
      <c r="E254" s="2052" t="s">
        <v>1470</v>
      </c>
      <c r="F254" s="2053"/>
      <c r="G254" s="2053"/>
      <c r="H254" s="2054"/>
      <c r="I254" s="657">
        <v>0</v>
      </c>
      <c r="J254" s="657">
        <v>6600</v>
      </c>
      <c r="K254" s="657">
        <v>3843</v>
      </c>
      <c r="L254" s="657">
        <v>11131</v>
      </c>
      <c r="M254" s="657">
        <v>3022</v>
      </c>
      <c r="N254" s="657">
        <v>2585</v>
      </c>
      <c r="O254" s="657">
        <v>1485</v>
      </c>
      <c r="P254" s="657">
        <v>0</v>
      </c>
      <c r="Q254" s="657">
        <v>0</v>
      </c>
      <c r="R254" s="657">
        <v>0</v>
      </c>
      <c r="S254" s="657">
        <v>1545</v>
      </c>
      <c r="T254" s="657">
        <v>5402</v>
      </c>
      <c r="U254" s="657">
        <v>2334</v>
      </c>
      <c r="V254" s="657">
        <v>0</v>
      </c>
      <c r="X254" s="678"/>
      <c r="Y254" s="715">
        <f t="shared" si="3"/>
        <v>37947</v>
      </c>
    </row>
    <row r="255" spans="1:25" ht="15" customHeight="1">
      <c r="A255" s="4">
        <v>21</v>
      </c>
      <c r="B255" s="7">
        <v>1</v>
      </c>
      <c r="C255" s="207">
        <v>45</v>
      </c>
      <c r="D255" s="845" t="s">
        <v>785</v>
      </c>
      <c r="E255" s="1377" t="s">
        <v>411</v>
      </c>
      <c r="F255" s="1333"/>
      <c r="G255" s="1333"/>
      <c r="H255" s="1333"/>
      <c r="I255" s="657">
        <v>0</v>
      </c>
      <c r="J255" s="657">
        <v>0</v>
      </c>
      <c r="K255" s="657">
        <v>0</v>
      </c>
      <c r="L255" s="657">
        <v>0</v>
      </c>
      <c r="M255" s="657">
        <v>0</v>
      </c>
      <c r="N255" s="657">
        <v>0</v>
      </c>
      <c r="O255" s="657">
        <v>0</v>
      </c>
      <c r="P255" s="657">
        <v>0</v>
      </c>
      <c r="Q255" s="657">
        <v>0</v>
      </c>
      <c r="R255" s="657">
        <v>0</v>
      </c>
      <c r="S255" s="657">
        <v>0</v>
      </c>
      <c r="T255" s="657">
        <v>0</v>
      </c>
      <c r="U255" s="657">
        <v>0</v>
      </c>
      <c r="V255" s="657">
        <v>0</v>
      </c>
      <c r="X255" s="678"/>
      <c r="Y255" s="715">
        <f t="shared" si="3"/>
        <v>0</v>
      </c>
    </row>
    <row r="256" spans="1:25" ht="15" customHeight="1">
      <c r="A256" s="4">
        <v>21</v>
      </c>
      <c r="B256" s="7">
        <v>1</v>
      </c>
      <c r="C256" s="207">
        <v>46</v>
      </c>
      <c r="D256" s="2325" t="s">
        <v>639</v>
      </c>
      <c r="E256" s="546" t="s">
        <v>295</v>
      </c>
      <c r="F256" s="2036" t="s">
        <v>19</v>
      </c>
      <c r="G256" s="2036"/>
      <c r="H256" s="1377"/>
      <c r="I256" s="657">
        <v>0</v>
      </c>
      <c r="J256" s="657">
        <v>0</v>
      </c>
      <c r="K256" s="657">
        <v>0</v>
      </c>
      <c r="L256" s="657">
        <v>0</v>
      </c>
      <c r="M256" s="657">
        <v>0</v>
      </c>
      <c r="N256" s="657">
        <v>0</v>
      </c>
      <c r="O256" s="657">
        <v>0</v>
      </c>
      <c r="P256" s="657">
        <v>0</v>
      </c>
      <c r="Q256" s="657">
        <v>0</v>
      </c>
      <c r="R256" s="657">
        <v>0</v>
      </c>
      <c r="S256" s="657">
        <v>0</v>
      </c>
      <c r="T256" s="657">
        <v>0</v>
      </c>
      <c r="U256" s="657">
        <v>0</v>
      </c>
      <c r="V256" s="657">
        <v>0</v>
      </c>
      <c r="X256" s="678"/>
      <c r="Y256" s="715">
        <f t="shared" si="3"/>
        <v>0</v>
      </c>
    </row>
    <row r="257" spans="1:25" ht="15" customHeight="1">
      <c r="A257" s="4">
        <v>21</v>
      </c>
      <c r="B257" s="7">
        <v>1</v>
      </c>
      <c r="C257" s="207">
        <v>47</v>
      </c>
      <c r="D257" s="2326"/>
      <c r="E257" s="547"/>
      <c r="F257" s="2036" t="s">
        <v>108</v>
      </c>
      <c r="G257" s="2036"/>
      <c r="H257" s="1377"/>
      <c r="I257" s="657">
        <v>0</v>
      </c>
      <c r="J257" s="657">
        <v>0</v>
      </c>
      <c r="K257" s="657">
        <v>0</v>
      </c>
      <c r="L257" s="657">
        <v>0</v>
      </c>
      <c r="M257" s="657">
        <v>0</v>
      </c>
      <c r="N257" s="657">
        <v>0</v>
      </c>
      <c r="O257" s="657">
        <v>0</v>
      </c>
      <c r="P257" s="657">
        <v>0</v>
      </c>
      <c r="Q257" s="657">
        <v>0</v>
      </c>
      <c r="R257" s="657">
        <v>0</v>
      </c>
      <c r="S257" s="657">
        <v>0</v>
      </c>
      <c r="T257" s="657">
        <v>0</v>
      </c>
      <c r="U257" s="657">
        <v>0</v>
      </c>
      <c r="V257" s="657">
        <v>0</v>
      </c>
      <c r="X257" s="678"/>
      <c r="Y257" s="715">
        <f t="shared" si="3"/>
        <v>0</v>
      </c>
    </row>
    <row r="258" spans="1:25" ht="15" customHeight="1">
      <c r="A258" s="4">
        <v>21</v>
      </c>
      <c r="B258" s="7">
        <v>1</v>
      </c>
      <c r="C258" s="206">
        <v>48</v>
      </c>
      <c r="D258" s="2326"/>
      <c r="E258" s="548" t="s">
        <v>1153</v>
      </c>
      <c r="F258" s="1377" t="s">
        <v>387</v>
      </c>
      <c r="G258" s="1333"/>
      <c r="H258" s="1333"/>
      <c r="I258" s="657">
        <v>0</v>
      </c>
      <c r="J258" s="657">
        <v>0</v>
      </c>
      <c r="K258" s="657">
        <v>0</v>
      </c>
      <c r="L258" s="657">
        <v>0</v>
      </c>
      <c r="M258" s="657">
        <v>0</v>
      </c>
      <c r="N258" s="657">
        <v>0</v>
      </c>
      <c r="O258" s="657">
        <v>0</v>
      </c>
      <c r="P258" s="657">
        <v>0</v>
      </c>
      <c r="Q258" s="657">
        <v>0</v>
      </c>
      <c r="R258" s="657">
        <v>0</v>
      </c>
      <c r="S258" s="657">
        <v>0</v>
      </c>
      <c r="T258" s="657">
        <v>0</v>
      </c>
      <c r="U258" s="657">
        <v>0</v>
      </c>
      <c r="V258" s="657">
        <v>0</v>
      </c>
      <c r="X258" s="678"/>
      <c r="Y258" s="715">
        <f t="shared" si="3"/>
        <v>0</v>
      </c>
    </row>
    <row r="259" spans="1:25" ht="15" customHeight="1">
      <c r="A259" s="4">
        <v>21</v>
      </c>
      <c r="B259" s="7">
        <v>1</v>
      </c>
      <c r="C259" s="207">
        <v>49</v>
      </c>
      <c r="D259" s="2326"/>
      <c r="E259" s="1377" t="s">
        <v>1040</v>
      </c>
      <c r="F259" s="1333"/>
      <c r="G259" s="1333"/>
      <c r="H259" s="1334"/>
      <c r="I259" s="657">
        <v>0</v>
      </c>
      <c r="J259" s="657">
        <v>0</v>
      </c>
      <c r="K259" s="657">
        <v>0</v>
      </c>
      <c r="L259" s="657">
        <v>0</v>
      </c>
      <c r="M259" s="657">
        <v>0</v>
      </c>
      <c r="N259" s="657">
        <v>0</v>
      </c>
      <c r="O259" s="657">
        <v>0</v>
      </c>
      <c r="P259" s="657">
        <v>0</v>
      </c>
      <c r="Q259" s="657">
        <v>0</v>
      </c>
      <c r="R259" s="657">
        <v>0</v>
      </c>
      <c r="S259" s="657">
        <v>0</v>
      </c>
      <c r="T259" s="657">
        <v>0</v>
      </c>
      <c r="U259" s="657">
        <v>0</v>
      </c>
      <c r="V259" s="657">
        <v>0</v>
      </c>
      <c r="X259" s="678"/>
      <c r="Y259" s="715">
        <f t="shared" si="3"/>
        <v>0</v>
      </c>
    </row>
    <row r="260" spans="1:25" ht="15" customHeight="1">
      <c r="A260" s="4">
        <v>21</v>
      </c>
      <c r="B260" s="7">
        <v>1</v>
      </c>
      <c r="C260" s="207">
        <v>50</v>
      </c>
      <c r="D260" s="2326"/>
      <c r="E260" s="1377" t="s">
        <v>1329</v>
      </c>
      <c r="F260" s="1333"/>
      <c r="G260" s="1333"/>
      <c r="H260" s="1334"/>
      <c r="I260" s="657">
        <v>0</v>
      </c>
      <c r="J260" s="657">
        <v>0</v>
      </c>
      <c r="K260" s="657">
        <v>0</v>
      </c>
      <c r="L260" s="657">
        <v>0</v>
      </c>
      <c r="M260" s="657">
        <v>0</v>
      </c>
      <c r="N260" s="657">
        <v>0</v>
      </c>
      <c r="O260" s="657">
        <v>0</v>
      </c>
      <c r="P260" s="657">
        <v>0</v>
      </c>
      <c r="Q260" s="657">
        <v>0</v>
      </c>
      <c r="R260" s="657">
        <v>0</v>
      </c>
      <c r="S260" s="657">
        <v>0</v>
      </c>
      <c r="T260" s="657">
        <v>0</v>
      </c>
      <c r="U260" s="657">
        <v>0</v>
      </c>
      <c r="V260" s="657">
        <v>0</v>
      </c>
      <c r="X260" s="678"/>
      <c r="Y260" s="715">
        <f t="shared" si="3"/>
        <v>0</v>
      </c>
    </row>
    <row r="261" spans="1:25" ht="15" customHeight="1">
      <c r="A261" s="4">
        <v>21</v>
      </c>
      <c r="B261" s="7">
        <v>1</v>
      </c>
      <c r="C261" s="207">
        <v>51</v>
      </c>
      <c r="D261" s="2326"/>
      <c r="E261" s="1377" t="s">
        <v>232</v>
      </c>
      <c r="F261" s="1333"/>
      <c r="G261" s="1333"/>
      <c r="H261" s="1334"/>
      <c r="I261" s="657">
        <v>0</v>
      </c>
      <c r="J261" s="657">
        <v>0</v>
      </c>
      <c r="K261" s="657">
        <v>0</v>
      </c>
      <c r="L261" s="657">
        <v>0</v>
      </c>
      <c r="M261" s="657">
        <v>0</v>
      </c>
      <c r="N261" s="657">
        <v>0</v>
      </c>
      <c r="O261" s="657">
        <v>0</v>
      </c>
      <c r="P261" s="657">
        <v>0</v>
      </c>
      <c r="Q261" s="657">
        <v>0</v>
      </c>
      <c r="R261" s="657">
        <v>0</v>
      </c>
      <c r="S261" s="657">
        <v>0</v>
      </c>
      <c r="T261" s="657">
        <v>0</v>
      </c>
      <c r="U261" s="657">
        <v>0</v>
      </c>
      <c r="V261" s="657">
        <v>0</v>
      </c>
      <c r="X261" s="678"/>
      <c r="Y261" s="715">
        <f t="shared" si="3"/>
        <v>0</v>
      </c>
    </row>
    <row r="262" spans="1:25" ht="15" customHeight="1">
      <c r="A262" s="4">
        <v>21</v>
      </c>
      <c r="B262" s="7">
        <v>1</v>
      </c>
      <c r="C262" s="207">
        <v>52</v>
      </c>
      <c r="D262" s="2037"/>
      <c r="E262" s="2038"/>
      <c r="F262" s="2038"/>
      <c r="G262" s="2038"/>
      <c r="H262" s="2038"/>
      <c r="I262" s="657">
        <v>0</v>
      </c>
      <c r="J262" s="657">
        <v>0</v>
      </c>
      <c r="K262" s="657">
        <v>0</v>
      </c>
      <c r="L262" s="657">
        <v>0</v>
      </c>
      <c r="M262" s="657">
        <v>0</v>
      </c>
      <c r="N262" s="657">
        <v>0</v>
      </c>
      <c r="O262" s="657">
        <v>0</v>
      </c>
      <c r="P262" s="657">
        <v>0</v>
      </c>
      <c r="Q262" s="657">
        <v>0</v>
      </c>
      <c r="R262" s="657">
        <v>0</v>
      </c>
      <c r="S262" s="657">
        <v>0</v>
      </c>
      <c r="T262" s="657">
        <v>0</v>
      </c>
      <c r="U262" s="657">
        <v>0</v>
      </c>
      <c r="V262" s="657">
        <v>0</v>
      </c>
      <c r="X262" s="678"/>
      <c r="Y262" s="715">
        <f t="shared" si="3"/>
        <v>0</v>
      </c>
    </row>
    <row r="263" spans="1:25" ht="15" customHeight="1">
      <c r="A263" s="4">
        <v>21</v>
      </c>
      <c r="B263" s="7">
        <v>1</v>
      </c>
      <c r="C263" s="207">
        <v>53</v>
      </c>
      <c r="D263" s="2037"/>
      <c r="E263" s="2038"/>
      <c r="F263" s="2038"/>
      <c r="G263" s="2038"/>
      <c r="H263" s="2038"/>
      <c r="I263" s="657">
        <v>0</v>
      </c>
      <c r="J263" s="657">
        <v>0</v>
      </c>
      <c r="K263" s="657">
        <v>0</v>
      </c>
      <c r="L263" s="657">
        <v>0</v>
      </c>
      <c r="M263" s="657">
        <v>0</v>
      </c>
      <c r="N263" s="657">
        <v>0</v>
      </c>
      <c r="O263" s="657">
        <v>0</v>
      </c>
      <c r="P263" s="657">
        <v>0</v>
      </c>
      <c r="Q263" s="657">
        <v>0</v>
      </c>
      <c r="R263" s="657">
        <v>0</v>
      </c>
      <c r="S263" s="657">
        <v>0</v>
      </c>
      <c r="T263" s="657">
        <v>0</v>
      </c>
      <c r="U263" s="657">
        <v>0</v>
      </c>
      <c r="V263" s="657">
        <v>0</v>
      </c>
      <c r="X263" s="678"/>
      <c r="Y263" s="715">
        <f t="shared" si="3"/>
        <v>0</v>
      </c>
    </row>
    <row r="264" spans="1:25" ht="15" customHeight="1">
      <c r="A264" s="4">
        <v>21</v>
      </c>
      <c r="B264" s="7">
        <v>1</v>
      </c>
      <c r="C264" s="207">
        <v>54</v>
      </c>
      <c r="D264" s="2037"/>
      <c r="E264" s="2038"/>
      <c r="F264" s="2038"/>
      <c r="G264" s="2038"/>
      <c r="H264" s="2038"/>
      <c r="I264" s="657">
        <v>0</v>
      </c>
      <c r="J264" s="657">
        <v>0</v>
      </c>
      <c r="K264" s="657">
        <v>0</v>
      </c>
      <c r="L264" s="657">
        <v>0</v>
      </c>
      <c r="M264" s="657">
        <v>0</v>
      </c>
      <c r="N264" s="657">
        <v>0</v>
      </c>
      <c r="O264" s="657">
        <v>0</v>
      </c>
      <c r="P264" s="657">
        <v>0</v>
      </c>
      <c r="Q264" s="657">
        <v>0</v>
      </c>
      <c r="R264" s="657">
        <v>0</v>
      </c>
      <c r="S264" s="657">
        <v>0</v>
      </c>
      <c r="T264" s="657">
        <v>0</v>
      </c>
      <c r="U264" s="657">
        <v>0</v>
      </c>
      <c r="V264" s="657">
        <v>0</v>
      </c>
      <c r="X264" s="678"/>
      <c r="Y264" s="715">
        <f t="shared" si="3"/>
        <v>0</v>
      </c>
    </row>
    <row r="265" spans="1:25" ht="15" customHeight="1">
      <c r="A265" s="4">
        <v>21</v>
      </c>
      <c r="B265" s="7">
        <v>1</v>
      </c>
      <c r="C265" s="207">
        <v>55</v>
      </c>
      <c r="D265" s="2037"/>
      <c r="E265" s="2038"/>
      <c r="F265" s="2038"/>
      <c r="G265" s="2038"/>
      <c r="H265" s="2038"/>
      <c r="I265" s="657">
        <v>0</v>
      </c>
      <c r="J265" s="657">
        <v>0</v>
      </c>
      <c r="K265" s="657">
        <v>0</v>
      </c>
      <c r="L265" s="657">
        <v>0</v>
      </c>
      <c r="M265" s="657">
        <v>0</v>
      </c>
      <c r="N265" s="657">
        <v>0</v>
      </c>
      <c r="O265" s="657">
        <v>0</v>
      </c>
      <c r="P265" s="657">
        <v>0</v>
      </c>
      <c r="Q265" s="657">
        <v>0</v>
      </c>
      <c r="R265" s="657">
        <v>0</v>
      </c>
      <c r="S265" s="657">
        <v>0</v>
      </c>
      <c r="T265" s="657">
        <v>0</v>
      </c>
      <c r="U265" s="657">
        <v>0</v>
      </c>
      <c r="V265" s="657">
        <v>0</v>
      </c>
      <c r="X265" s="678"/>
      <c r="Y265" s="715">
        <f t="shared" si="3"/>
        <v>0</v>
      </c>
    </row>
    <row r="266" spans="1:25" ht="15" customHeight="1">
      <c r="A266" s="4">
        <v>21</v>
      </c>
      <c r="B266" s="7">
        <v>1</v>
      </c>
      <c r="C266" s="207">
        <v>56</v>
      </c>
      <c r="D266" s="2037"/>
      <c r="E266" s="2038"/>
      <c r="F266" s="2038"/>
      <c r="G266" s="2038"/>
      <c r="H266" s="2038"/>
      <c r="I266" s="657">
        <v>0</v>
      </c>
      <c r="J266" s="657">
        <v>0</v>
      </c>
      <c r="K266" s="657">
        <v>0</v>
      </c>
      <c r="L266" s="657">
        <v>0</v>
      </c>
      <c r="M266" s="657">
        <v>0</v>
      </c>
      <c r="N266" s="657">
        <v>0</v>
      </c>
      <c r="O266" s="657">
        <v>0</v>
      </c>
      <c r="P266" s="657">
        <v>0</v>
      </c>
      <c r="Q266" s="657">
        <v>0</v>
      </c>
      <c r="R266" s="657">
        <v>0</v>
      </c>
      <c r="S266" s="657">
        <v>0</v>
      </c>
      <c r="T266" s="657">
        <v>0</v>
      </c>
      <c r="U266" s="657">
        <v>0</v>
      </c>
      <c r="V266" s="657">
        <v>0</v>
      </c>
      <c r="X266" s="678"/>
      <c r="Y266" s="715">
        <f t="shared" si="3"/>
        <v>0</v>
      </c>
    </row>
    <row r="267" spans="1:25" ht="15" customHeight="1">
      <c r="A267" s="4">
        <v>21</v>
      </c>
      <c r="B267" s="7">
        <v>1</v>
      </c>
      <c r="C267" s="207">
        <v>57</v>
      </c>
      <c r="D267" s="2037"/>
      <c r="E267" s="2038"/>
      <c r="F267" s="2038"/>
      <c r="G267" s="2038"/>
      <c r="H267" s="2038"/>
      <c r="I267" s="657">
        <v>0</v>
      </c>
      <c r="J267" s="657">
        <v>0</v>
      </c>
      <c r="K267" s="657">
        <v>0</v>
      </c>
      <c r="L267" s="657">
        <v>0</v>
      </c>
      <c r="M267" s="657">
        <v>0</v>
      </c>
      <c r="N267" s="657">
        <v>0</v>
      </c>
      <c r="O267" s="657">
        <v>0</v>
      </c>
      <c r="P267" s="657">
        <v>0</v>
      </c>
      <c r="Q267" s="657">
        <v>0</v>
      </c>
      <c r="R267" s="657">
        <v>0</v>
      </c>
      <c r="S267" s="657">
        <v>0</v>
      </c>
      <c r="T267" s="657">
        <v>0</v>
      </c>
      <c r="U267" s="657">
        <v>0</v>
      </c>
      <c r="V267" s="657">
        <v>0</v>
      </c>
      <c r="X267" s="678"/>
      <c r="Y267" s="715">
        <f t="shared" si="3"/>
        <v>0</v>
      </c>
    </row>
    <row r="268" spans="1:25" ht="15" customHeight="1">
      <c r="A268" s="4">
        <v>21</v>
      </c>
      <c r="B268" s="7">
        <v>1</v>
      </c>
      <c r="C268" s="207">
        <v>58</v>
      </c>
      <c r="D268" s="846" t="s">
        <v>1440</v>
      </c>
      <c r="E268" s="1333" t="s">
        <v>418</v>
      </c>
      <c r="F268" s="1333"/>
      <c r="G268" s="1333"/>
      <c r="H268" s="1333"/>
      <c r="I268" s="657">
        <v>11484</v>
      </c>
      <c r="J268" s="657">
        <v>5108385</v>
      </c>
      <c r="K268" s="657">
        <v>2424753</v>
      </c>
      <c r="L268" s="657">
        <v>10657878</v>
      </c>
      <c r="M268" s="657">
        <v>1416312</v>
      </c>
      <c r="N268" s="657">
        <v>2525406</v>
      </c>
      <c r="O268" s="657">
        <v>838435</v>
      </c>
      <c r="P268" s="657">
        <v>904252</v>
      </c>
      <c r="Q268" s="657">
        <v>1367</v>
      </c>
      <c r="R268" s="657">
        <v>1724</v>
      </c>
      <c r="S268" s="657">
        <v>901877</v>
      </c>
      <c r="T268" s="657">
        <v>3879432</v>
      </c>
      <c r="U268" s="657">
        <v>2151199</v>
      </c>
      <c r="V268" s="657">
        <v>3308</v>
      </c>
      <c r="X268" s="678"/>
      <c r="Y268" s="715">
        <f t="shared" si="3"/>
        <v>30822504</v>
      </c>
    </row>
    <row r="269" spans="1:25" ht="15" customHeight="1">
      <c r="A269" s="4">
        <v>21</v>
      </c>
      <c r="B269" s="7">
        <v>1</v>
      </c>
      <c r="C269" s="207">
        <v>59</v>
      </c>
      <c r="D269" s="2059"/>
      <c r="E269" s="2060"/>
      <c r="F269" s="2060"/>
      <c r="G269" s="2060"/>
      <c r="H269" s="2061"/>
      <c r="I269" s="657">
        <v>0</v>
      </c>
      <c r="J269" s="657">
        <v>0</v>
      </c>
      <c r="K269" s="657">
        <v>0</v>
      </c>
      <c r="L269" s="657">
        <v>0</v>
      </c>
      <c r="M269" s="657">
        <v>0</v>
      </c>
      <c r="N269" s="657">
        <v>0</v>
      </c>
      <c r="O269" s="657">
        <v>0</v>
      </c>
      <c r="P269" s="657">
        <v>0</v>
      </c>
      <c r="Q269" s="657">
        <v>0</v>
      </c>
      <c r="R269" s="657">
        <v>0</v>
      </c>
      <c r="S269" s="657">
        <v>0</v>
      </c>
      <c r="T269" s="657">
        <v>0</v>
      </c>
      <c r="U269" s="657">
        <v>0</v>
      </c>
      <c r="V269" s="657">
        <v>0</v>
      </c>
      <c r="X269" s="678"/>
      <c r="Y269" s="715">
        <f t="shared" ref="Y269:Y379" si="4">SUM(I269:U269)</f>
        <v>0</v>
      </c>
    </row>
    <row r="270" spans="1:25" ht="15" customHeight="1">
      <c r="A270" s="4">
        <v>21</v>
      </c>
      <c r="B270" s="7">
        <v>1</v>
      </c>
      <c r="C270" s="207">
        <v>60</v>
      </c>
      <c r="D270" s="2077" t="s">
        <v>1234</v>
      </c>
      <c r="E270" s="2078"/>
      <c r="F270" s="2079"/>
      <c r="G270" s="2062" t="s">
        <v>1064</v>
      </c>
      <c r="H270" s="2063"/>
      <c r="I270" s="657">
        <v>0</v>
      </c>
      <c r="J270" s="657">
        <v>17458</v>
      </c>
      <c r="K270" s="657">
        <v>22963</v>
      </c>
      <c r="L270" s="657">
        <v>83691</v>
      </c>
      <c r="M270" s="657">
        <v>89</v>
      </c>
      <c r="N270" s="657">
        <v>26361</v>
      </c>
      <c r="O270" s="657">
        <v>14525</v>
      </c>
      <c r="P270" s="657">
        <v>38851</v>
      </c>
      <c r="Q270" s="657">
        <v>75</v>
      </c>
      <c r="R270" s="657">
        <v>1149</v>
      </c>
      <c r="S270" s="657">
        <v>9397</v>
      </c>
      <c r="T270" s="657">
        <v>6302</v>
      </c>
      <c r="U270" s="657">
        <v>19496</v>
      </c>
      <c r="V270" s="657">
        <v>2081</v>
      </c>
      <c r="X270" s="678"/>
      <c r="Y270" s="715">
        <f t="shared" si="4"/>
        <v>240357</v>
      </c>
    </row>
    <row r="271" spans="1:25" ht="15" customHeight="1">
      <c r="A271" s="4">
        <v>21</v>
      </c>
      <c r="B271" s="7">
        <v>1</v>
      </c>
      <c r="C271" s="207">
        <v>61</v>
      </c>
      <c r="D271" s="2080"/>
      <c r="E271" s="2081"/>
      <c r="F271" s="2082"/>
      <c r="G271" s="2064" t="s">
        <v>292</v>
      </c>
      <c r="H271" s="2065"/>
      <c r="I271" s="669">
        <v>0</v>
      </c>
      <c r="J271" s="669">
        <v>7727</v>
      </c>
      <c r="K271" s="669">
        <v>21860</v>
      </c>
      <c r="L271" s="669">
        <v>83691</v>
      </c>
      <c r="M271" s="669">
        <v>89</v>
      </c>
      <c r="N271" s="669">
        <v>26876</v>
      </c>
      <c r="O271" s="669">
        <v>14525</v>
      </c>
      <c r="P271" s="669">
        <v>77739</v>
      </c>
      <c r="Q271" s="669">
        <v>112</v>
      </c>
      <c r="R271" s="669">
        <v>1724</v>
      </c>
      <c r="S271" s="669">
        <v>9397</v>
      </c>
      <c r="T271" s="669">
        <v>6302</v>
      </c>
      <c r="U271" s="669">
        <v>53000</v>
      </c>
      <c r="V271" s="669">
        <v>3308</v>
      </c>
      <c r="X271" s="678"/>
      <c r="Y271" s="715">
        <f t="shared" si="4"/>
        <v>303042</v>
      </c>
    </row>
    <row r="272" spans="1:25" ht="15" customHeight="1">
      <c r="A272" s="4">
        <v>21</v>
      </c>
      <c r="B272" s="7">
        <v>1</v>
      </c>
      <c r="C272" s="207">
        <v>62</v>
      </c>
      <c r="D272" s="2083"/>
      <c r="E272" s="2084"/>
      <c r="F272" s="2085"/>
      <c r="G272" s="2066"/>
      <c r="H272" s="2067"/>
      <c r="I272" s="669">
        <v>0</v>
      </c>
      <c r="J272" s="669">
        <v>0</v>
      </c>
      <c r="K272" s="669">
        <v>0</v>
      </c>
      <c r="L272" s="669">
        <v>0</v>
      </c>
      <c r="M272" s="669">
        <v>0</v>
      </c>
      <c r="N272" s="669">
        <v>0</v>
      </c>
      <c r="O272" s="669">
        <v>0</v>
      </c>
      <c r="P272" s="669">
        <v>0</v>
      </c>
      <c r="Q272" s="669">
        <v>0</v>
      </c>
      <c r="R272" s="669">
        <v>0</v>
      </c>
      <c r="S272" s="669">
        <v>0</v>
      </c>
      <c r="T272" s="669">
        <v>0</v>
      </c>
      <c r="U272" s="669">
        <v>0</v>
      </c>
      <c r="V272" s="669"/>
      <c r="X272" s="678"/>
      <c r="Y272" s="715">
        <f t="shared" si="4"/>
        <v>0</v>
      </c>
    </row>
    <row r="273" spans="1:25" ht="15" customHeight="1">
      <c r="A273" s="4">
        <v>21</v>
      </c>
      <c r="B273" s="7">
        <v>1</v>
      </c>
      <c r="C273" s="207">
        <v>63</v>
      </c>
      <c r="D273" s="2086"/>
      <c r="E273" s="2087"/>
      <c r="F273" s="2088"/>
      <c r="G273" s="2068"/>
      <c r="H273" s="2069"/>
      <c r="I273" s="669">
        <v>0</v>
      </c>
      <c r="J273" s="669">
        <v>0</v>
      </c>
      <c r="K273" s="669">
        <v>0</v>
      </c>
      <c r="L273" s="669">
        <v>0</v>
      </c>
      <c r="M273" s="669">
        <v>0</v>
      </c>
      <c r="N273" s="669">
        <v>0</v>
      </c>
      <c r="O273" s="669">
        <v>0</v>
      </c>
      <c r="P273" s="669">
        <v>0</v>
      </c>
      <c r="Q273" s="669">
        <v>0</v>
      </c>
      <c r="R273" s="669">
        <v>0</v>
      </c>
      <c r="S273" s="669">
        <v>0</v>
      </c>
      <c r="T273" s="669">
        <v>0</v>
      </c>
      <c r="U273" s="669">
        <v>0</v>
      </c>
      <c r="V273" s="669"/>
      <c r="X273" s="678"/>
      <c r="Y273" s="715">
        <f t="shared" si="4"/>
        <v>0</v>
      </c>
    </row>
    <row r="274" spans="1:25" s="458" customFormat="1" ht="15" customHeight="1" thickBot="1">
      <c r="A274" s="466">
        <v>21</v>
      </c>
      <c r="B274" s="886">
        <v>1</v>
      </c>
      <c r="C274" s="887">
        <v>64</v>
      </c>
      <c r="D274" s="2070" t="s">
        <v>436</v>
      </c>
      <c r="E274" s="2071"/>
      <c r="F274" s="2072" t="s">
        <v>1331</v>
      </c>
      <c r="G274" s="2073"/>
      <c r="H274" s="2074"/>
      <c r="I274" s="670">
        <v>11484</v>
      </c>
      <c r="J274" s="670">
        <v>31308</v>
      </c>
      <c r="K274" s="670">
        <v>35395</v>
      </c>
      <c r="L274" s="670">
        <v>0</v>
      </c>
      <c r="M274" s="670">
        <v>167</v>
      </c>
      <c r="N274" s="670">
        <v>39616</v>
      </c>
      <c r="O274" s="670">
        <v>21788</v>
      </c>
      <c r="P274" s="670">
        <v>77739</v>
      </c>
      <c r="Q274" s="670">
        <v>112</v>
      </c>
      <c r="R274" s="670">
        <v>1724</v>
      </c>
      <c r="S274" s="670">
        <v>14096</v>
      </c>
      <c r="T274" s="670">
        <v>0</v>
      </c>
      <c r="U274" s="670">
        <v>0</v>
      </c>
      <c r="V274" s="670">
        <v>0</v>
      </c>
      <c r="X274" s="718"/>
      <c r="Y274" s="720">
        <f t="shared" si="4"/>
        <v>233429</v>
      </c>
    </row>
    <row r="275" spans="1:25" s="90" customFormat="1" ht="15" customHeight="1">
      <c r="A275" s="848">
        <v>21</v>
      </c>
      <c r="B275" s="849">
        <v>2</v>
      </c>
      <c r="C275" s="850">
        <v>1</v>
      </c>
      <c r="D275" s="2098" t="s">
        <v>1498</v>
      </c>
      <c r="E275" s="2098" t="s">
        <v>1231</v>
      </c>
      <c r="F275" s="2095" t="s">
        <v>1485</v>
      </c>
      <c r="G275" s="2096"/>
      <c r="H275" s="2097"/>
      <c r="I275" s="712"/>
      <c r="J275" s="712">
        <v>1029795</v>
      </c>
      <c r="K275" s="712">
        <v>574153</v>
      </c>
      <c r="L275" s="712">
        <v>2068169</v>
      </c>
      <c r="M275" s="712">
        <v>333025</v>
      </c>
      <c r="N275" s="712">
        <v>493466</v>
      </c>
      <c r="O275" s="712">
        <v>235797</v>
      </c>
      <c r="P275" s="712">
        <v>0</v>
      </c>
      <c r="Q275" s="712"/>
      <c r="R275" s="712"/>
      <c r="S275" s="712">
        <v>203604</v>
      </c>
      <c r="T275" s="712">
        <v>837776</v>
      </c>
      <c r="U275" s="712">
        <v>412295</v>
      </c>
      <c r="V275" s="712"/>
      <c r="X275" s="847"/>
      <c r="Y275" s="720"/>
    </row>
    <row r="276" spans="1:25" s="90" customFormat="1" ht="15" customHeight="1">
      <c r="A276" s="848">
        <v>21</v>
      </c>
      <c r="B276" s="849">
        <v>2</v>
      </c>
      <c r="C276" s="850">
        <v>2</v>
      </c>
      <c r="D276" s="2099"/>
      <c r="E276" s="2099"/>
      <c r="F276" s="2089" t="s">
        <v>1486</v>
      </c>
      <c r="G276" s="2090"/>
      <c r="H276" s="2091"/>
      <c r="I276" s="657"/>
      <c r="J276" s="657">
        <v>21680</v>
      </c>
      <c r="K276" s="657">
        <v>0</v>
      </c>
      <c r="L276" s="657">
        <v>172227</v>
      </c>
      <c r="M276" s="657">
        <v>19796</v>
      </c>
      <c r="N276" s="657">
        <v>9672</v>
      </c>
      <c r="O276" s="657">
        <v>0</v>
      </c>
      <c r="P276" s="657">
        <v>0</v>
      </c>
      <c r="Q276" s="657"/>
      <c r="R276" s="657"/>
      <c r="S276" s="657">
        <v>40096</v>
      </c>
      <c r="T276" s="657">
        <v>126332</v>
      </c>
      <c r="U276" s="657">
        <v>35521</v>
      </c>
      <c r="V276" s="712"/>
      <c r="X276" s="847"/>
      <c r="Y276" s="720"/>
    </row>
    <row r="277" spans="1:25" s="90" customFormat="1" ht="15" customHeight="1" thickBot="1">
      <c r="A277" s="848">
        <v>21</v>
      </c>
      <c r="B277" s="849">
        <v>2</v>
      </c>
      <c r="C277" s="850">
        <v>3</v>
      </c>
      <c r="D277" s="2099"/>
      <c r="E277" s="2100"/>
      <c r="F277" s="2089" t="s">
        <v>1487</v>
      </c>
      <c r="G277" s="2090"/>
      <c r="H277" s="2091"/>
      <c r="I277" s="657"/>
      <c r="J277" s="657">
        <v>344110</v>
      </c>
      <c r="K277" s="657">
        <v>117845</v>
      </c>
      <c r="L277" s="657">
        <v>108661</v>
      </c>
      <c r="M277" s="657">
        <v>73649</v>
      </c>
      <c r="N277" s="657">
        <v>0</v>
      </c>
      <c r="O277" s="657">
        <v>0</v>
      </c>
      <c r="P277" s="657">
        <v>0</v>
      </c>
      <c r="Q277" s="657"/>
      <c r="R277" s="657"/>
      <c r="S277" s="657">
        <v>4244</v>
      </c>
      <c r="T277" s="657">
        <v>9400</v>
      </c>
      <c r="U277" s="657">
        <v>0</v>
      </c>
      <c r="V277" s="712"/>
      <c r="X277" s="847"/>
      <c r="Y277" s="720"/>
    </row>
    <row r="278" spans="1:25" s="90" customFormat="1" ht="15" customHeight="1">
      <c r="A278" s="848">
        <v>21</v>
      </c>
      <c r="B278" s="849">
        <v>2</v>
      </c>
      <c r="C278" s="850">
        <v>4</v>
      </c>
      <c r="D278" s="2099"/>
      <c r="E278" s="2098" t="s">
        <v>1468</v>
      </c>
      <c r="F278" s="2095" t="s">
        <v>1485</v>
      </c>
      <c r="G278" s="2096"/>
      <c r="H278" s="2097"/>
      <c r="I278" s="657"/>
      <c r="J278" s="657">
        <v>910548</v>
      </c>
      <c r="K278" s="657">
        <v>448439</v>
      </c>
      <c r="L278" s="657">
        <v>1550178</v>
      </c>
      <c r="M278" s="657">
        <v>226248</v>
      </c>
      <c r="N278" s="657">
        <v>428155</v>
      </c>
      <c r="O278" s="657">
        <v>142795</v>
      </c>
      <c r="P278" s="657">
        <v>0</v>
      </c>
      <c r="Q278" s="657"/>
      <c r="R278" s="657"/>
      <c r="S278" s="657">
        <v>143412</v>
      </c>
      <c r="T278" s="657">
        <v>583131</v>
      </c>
      <c r="U278" s="657">
        <v>326131</v>
      </c>
      <c r="V278" s="712"/>
      <c r="X278" s="847"/>
      <c r="Y278" s="720"/>
    </row>
    <row r="279" spans="1:25" s="90" customFormat="1" ht="15" customHeight="1">
      <c r="A279" s="848">
        <v>21</v>
      </c>
      <c r="B279" s="849">
        <v>2</v>
      </c>
      <c r="C279" s="850">
        <v>5</v>
      </c>
      <c r="D279" s="2099"/>
      <c r="E279" s="2099"/>
      <c r="F279" s="2089" t="s">
        <v>1486</v>
      </c>
      <c r="G279" s="2090"/>
      <c r="H279" s="2091"/>
      <c r="I279" s="657"/>
      <c r="J279" s="657">
        <v>21736</v>
      </c>
      <c r="K279" s="657">
        <v>0</v>
      </c>
      <c r="L279" s="657">
        <v>80709</v>
      </c>
      <c r="M279" s="657">
        <v>9129</v>
      </c>
      <c r="N279" s="657">
        <v>3179</v>
      </c>
      <c r="O279" s="657">
        <v>0</v>
      </c>
      <c r="P279" s="657">
        <v>0</v>
      </c>
      <c r="Q279" s="657"/>
      <c r="R279" s="657"/>
      <c r="S279" s="657">
        <v>8726</v>
      </c>
      <c r="T279" s="657">
        <v>39512</v>
      </c>
      <c r="U279" s="657">
        <v>25698</v>
      </c>
      <c r="V279" s="712"/>
      <c r="X279" s="847"/>
      <c r="Y279" s="720"/>
    </row>
    <row r="280" spans="1:25" s="90" customFormat="1" ht="15" customHeight="1">
      <c r="A280" s="848">
        <v>21</v>
      </c>
      <c r="B280" s="849">
        <v>2</v>
      </c>
      <c r="C280" s="850">
        <v>6</v>
      </c>
      <c r="D280" s="2099"/>
      <c r="E280" s="2100"/>
      <c r="F280" s="2089" t="s">
        <v>1487</v>
      </c>
      <c r="G280" s="2090"/>
      <c r="H280" s="2091"/>
      <c r="I280" s="657"/>
      <c r="J280" s="657">
        <v>80686</v>
      </c>
      <c r="K280" s="657">
        <v>33287</v>
      </c>
      <c r="L280" s="657">
        <v>26516</v>
      </c>
      <c r="M280" s="657">
        <v>16184</v>
      </c>
      <c r="N280" s="657">
        <v>10649</v>
      </c>
      <c r="O280" s="657">
        <v>3254</v>
      </c>
      <c r="P280" s="657">
        <v>0</v>
      </c>
      <c r="Q280" s="657"/>
      <c r="R280" s="657"/>
      <c r="S280" s="657">
        <v>644</v>
      </c>
      <c r="T280" s="657">
        <v>2247</v>
      </c>
      <c r="U280" s="657">
        <v>17756</v>
      </c>
      <c r="V280" s="712"/>
      <c r="X280" s="847"/>
      <c r="Y280" s="720"/>
    </row>
    <row r="281" spans="1:25" s="90" customFormat="1" ht="15" customHeight="1" thickBot="1">
      <c r="A281" s="848">
        <v>21</v>
      </c>
      <c r="B281" s="849">
        <v>2</v>
      </c>
      <c r="C281" s="850">
        <v>7</v>
      </c>
      <c r="D281" s="2099"/>
      <c r="E281" s="851" t="s">
        <v>1495</v>
      </c>
      <c r="F281" s="2089" t="s">
        <v>1487</v>
      </c>
      <c r="G281" s="2090"/>
      <c r="H281" s="2091"/>
      <c r="I281" s="657"/>
      <c r="J281" s="657">
        <v>0</v>
      </c>
      <c r="K281" s="657">
        <v>0</v>
      </c>
      <c r="L281" s="657">
        <v>0</v>
      </c>
      <c r="M281" s="657">
        <v>0</v>
      </c>
      <c r="N281" s="657">
        <v>223014</v>
      </c>
      <c r="O281" s="657">
        <v>33063</v>
      </c>
      <c r="P281" s="657">
        <v>0</v>
      </c>
      <c r="Q281" s="657"/>
      <c r="R281" s="657"/>
      <c r="S281" s="657">
        <v>0</v>
      </c>
      <c r="T281" s="657">
        <v>0</v>
      </c>
      <c r="U281" s="657">
        <v>64479</v>
      </c>
      <c r="V281" s="712"/>
      <c r="X281" s="847"/>
      <c r="Y281" s="720"/>
    </row>
    <row r="282" spans="1:25" s="90" customFormat="1" ht="15" customHeight="1">
      <c r="A282" s="848">
        <v>21</v>
      </c>
      <c r="B282" s="849">
        <v>2</v>
      </c>
      <c r="C282" s="850">
        <v>8</v>
      </c>
      <c r="D282" s="2099"/>
      <c r="E282" s="2092" t="s">
        <v>1496</v>
      </c>
      <c r="F282" s="2095" t="s">
        <v>1485</v>
      </c>
      <c r="G282" s="2096"/>
      <c r="H282" s="2097"/>
      <c r="I282" s="657"/>
      <c r="J282" s="657">
        <v>0</v>
      </c>
      <c r="K282" s="657">
        <v>0</v>
      </c>
      <c r="L282" s="657">
        <v>0</v>
      </c>
      <c r="M282" s="657">
        <v>0</v>
      </c>
      <c r="N282" s="657">
        <v>48425</v>
      </c>
      <c r="O282" s="657">
        <v>3034</v>
      </c>
      <c r="P282" s="657">
        <v>0</v>
      </c>
      <c r="Q282" s="657"/>
      <c r="R282" s="657"/>
      <c r="S282" s="657">
        <v>0</v>
      </c>
      <c r="T282" s="657">
        <v>0</v>
      </c>
      <c r="U282" s="657">
        <v>52111</v>
      </c>
      <c r="V282" s="712"/>
      <c r="X282" s="847"/>
      <c r="Y282" s="720"/>
    </row>
    <row r="283" spans="1:25" s="90" customFormat="1" ht="15" customHeight="1">
      <c r="A283" s="848">
        <v>21</v>
      </c>
      <c r="B283" s="849">
        <v>2</v>
      </c>
      <c r="C283" s="850">
        <v>9</v>
      </c>
      <c r="D283" s="2099"/>
      <c r="E283" s="2093"/>
      <c r="F283" s="2089" t="s">
        <v>1486</v>
      </c>
      <c r="G283" s="2090"/>
      <c r="H283" s="2091"/>
      <c r="I283" s="657"/>
      <c r="J283" s="657">
        <v>0</v>
      </c>
      <c r="K283" s="657">
        <v>0</v>
      </c>
      <c r="L283" s="657">
        <v>0</v>
      </c>
      <c r="M283" s="657">
        <v>0</v>
      </c>
      <c r="N283" s="657">
        <v>0</v>
      </c>
      <c r="O283" s="657">
        <v>0</v>
      </c>
      <c r="P283" s="657">
        <v>0</v>
      </c>
      <c r="Q283" s="657"/>
      <c r="R283" s="657"/>
      <c r="S283" s="657">
        <v>0</v>
      </c>
      <c r="T283" s="657">
        <v>0</v>
      </c>
      <c r="U283" s="657">
        <v>3504</v>
      </c>
      <c r="V283" s="712"/>
      <c r="X283" s="847"/>
      <c r="Y283" s="720"/>
    </row>
    <row r="284" spans="1:25" s="90" customFormat="1" ht="15" customHeight="1" thickBot="1">
      <c r="A284" s="848">
        <v>21</v>
      </c>
      <c r="B284" s="849">
        <v>2</v>
      </c>
      <c r="C284" s="850">
        <v>10</v>
      </c>
      <c r="D284" s="2099"/>
      <c r="E284" s="2094"/>
      <c r="F284" s="2089" t="s">
        <v>1487</v>
      </c>
      <c r="G284" s="2090"/>
      <c r="H284" s="2091"/>
      <c r="I284" s="657"/>
      <c r="J284" s="657">
        <v>0</v>
      </c>
      <c r="K284" s="657">
        <v>0</v>
      </c>
      <c r="L284" s="657">
        <v>0</v>
      </c>
      <c r="M284" s="657">
        <v>0</v>
      </c>
      <c r="N284" s="657">
        <v>0</v>
      </c>
      <c r="O284" s="657">
        <v>0</v>
      </c>
      <c r="P284" s="657">
        <v>0</v>
      </c>
      <c r="Q284" s="657"/>
      <c r="R284" s="657"/>
      <c r="S284" s="657">
        <v>0</v>
      </c>
      <c r="T284" s="657">
        <v>0</v>
      </c>
      <c r="U284" s="657">
        <v>0</v>
      </c>
      <c r="V284" s="712"/>
      <c r="X284" s="847"/>
      <c r="Y284" s="720"/>
    </row>
    <row r="285" spans="1:25" s="90" customFormat="1" ht="15" customHeight="1">
      <c r="A285" s="848">
        <v>21</v>
      </c>
      <c r="B285" s="849">
        <v>2</v>
      </c>
      <c r="C285" s="850">
        <v>11</v>
      </c>
      <c r="D285" s="2099"/>
      <c r="E285" s="2092" t="s">
        <v>1497</v>
      </c>
      <c r="F285" s="2095" t="s">
        <v>1485</v>
      </c>
      <c r="G285" s="2096"/>
      <c r="H285" s="2097"/>
      <c r="I285" s="657"/>
      <c r="J285" s="657">
        <v>353249</v>
      </c>
      <c r="K285" s="657">
        <v>192628</v>
      </c>
      <c r="L285" s="657">
        <v>703682</v>
      </c>
      <c r="M285" s="657">
        <v>112005</v>
      </c>
      <c r="N285" s="657">
        <v>172394</v>
      </c>
      <c r="O285" s="657">
        <v>78080</v>
      </c>
      <c r="P285" s="657">
        <v>0</v>
      </c>
      <c r="Q285" s="657"/>
      <c r="R285" s="657"/>
      <c r="S285" s="657">
        <v>65624</v>
      </c>
      <c r="T285" s="657">
        <v>275053</v>
      </c>
      <c r="U285" s="657">
        <v>146054</v>
      </c>
      <c r="V285" s="712"/>
      <c r="X285" s="847"/>
      <c r="Y285" s="720"/>
    </row>
    <row r="286" spans="1:25" s="90" customFormat="1" ht="15" customHeight="1">
      <c r="A286" s="848">
        <v>21</v>
      </c>
      <c r="B286" s="849">
        <v>2</v>
      </c>
      <c r="C286" s="850">
        <v>12</v>
      </c>
      <c r="D286" s="2099"/>
      <c r="E286" s="2093"/>
      <c r="F286" s="2089" t="s">
        <v>1486</v>
      </c>
      <c r="G286" s="2090"/>
      <c r="H286" s="2091"/>
      <c r="I286" s="657"/>
      <c r="J286" s="657">
        <v>5513</v>
      </c>
      <c r="K286" s="657">
        <v>0</v>
      </c>
      <c r="L286" s="657">
        <v>27139</v>
      </c>
      <c r="M286" s="657">
        <v>3934</v>
      </c>
      <c r="N286" s="657">
        <v>1910</v>
      </c>
      <c r="O286" s="657">
        <v>0</v>
      </c>
      <c r="P286" s="657">
        <v>0</v>
      </c>
      <c r="Q286" s="657"/>
      <c r="R286" s="657"/>
      <c r="S286" s="657">
        <v>7876</v>
      </c>
      <c r="T286" s="657">
        <v>25784</v>
      </c>
      <c r="U286" s="657">
        <v>5890</v>
      </c>
      <c r="V286" s="712"/>
      <c r="X286" s="847"/>
      <c r="Y286" s="720"/>
    </row>
    <row r="287" spans="1:25" s="90" customFormat="1" ht="15" customHeight="1" thickBot="1">
      <c r="A287" s="848">
        <v>21</v>
      </c>
      <c r="B287" s="849">
        <v>2</v>
      </c>
      <c r="C287" s="850">
        <v>13</v>
      </c>
      <c r="D287" s="2100"/>
      <c r="E287" s="2094"/>
      <c r="F287" s="2089" t="s">
        <v>1487</v>
      </c>
      <c r="G287" s="2090"/>
      <c r="H287" s="2091"/>
      <c r="I287" s="657"/>
      <c r="J287" s="657">
        <v>59859</v>
      </c>
      <c r="K287" s="657">
        <v>23051</v>
      </c>
      <c r="L287" s="657">
        <v>26062</v>
      </c>
      <c r="M287" s="657">
        <v>10194</v>
      </c>
      <c r="N287" s="657">
        <v>14541</v>
      </c>
      <c r="O287" s="657">
        <v>4860</v>
      </c>
      <c r="P287" s="657">
        <v>0</v>
      </c>
      <c r="Q287" s="657"/>
      <c r="R287" s="657"/>
      <c r="S287" s="657">
        <v>812</v>
      </c>
      <c r="T287" s="657">
        <v>1856</v>
      </c>
      <c r="U287" s="657">
        <v>12958</v>
      </c>
      <c r="V287" s="712"/>
      <c r="X287" s="847"/>
      <c r="Y287" s="720"/>
    </row>
    <row r="288" spans="1:25" s="90" customFormat="1" ht="15" customHeight="1">
      <c r="A288" s="848">
        <v>21</v>
      </c>
      <c r="B288" s="849">
        <v>2</v>
      </c>
      <c r="C288" s="850">
        <v>14</v>
      </c>
      <c r="D288" s="2488" t="s">
        <v>1504</v>
      </c>
      <c r="E288" s="2101" t="s">
        <v>1466</v>
      </c>
      <c r="F288" s="2095" t="s">
        <v>1485</v>
      </c>
      <c r="G288" s="2096"/>
      <c r="H288" s="2097"/>
      <c r="I288" s="657"/>
      <c r="J288" s="657">
        <v>3287</v>
      </c>
      <c r="K288" s="657">
        <v>1882</v>
      </c>
      <c r="L288" s="657">
        <v>6078</v>
      </c>
      <c r="M288" s="657">
        <v>948</v>
      </c>
      <c r="N288" s="657">
        <v>1540</v>
      </c>
      <c r="O288" s="657">
        <v>864</v>
      </c>
      <c r="P288" s="657">
        <v>0</v>
      </c>
      <c r="Q288" s="657"/>
      <c r="R288" s="657"/>
      <c r="S288" s="657">
        <v>624</v>
      </c>
      <c r="T288" s="657">
        <v>2640</v>
      </c>
      <c r="U288" s="657">
        <v>1272</v>
      </c>
      <c r="V288" s="712"/>
      <c r="X288" s="847"/>
      <c r="Y288" s="720"/>
    </row>
    <row r="289" spans="1:25" s="90" customFormat="1" ht="15" customHeight="1">
      <c r="A289" s="848">
        <v>21</v>
      </c>
      <c r="B289" s="849">
        <v>2</v>
      </c>
      <c r="C289" s="850">
        <v>15</v>
      </c>
      <c r="D289" s="2099"/>
      <c r="E289" s="2093"/>
      <c r="F289" s="2089" t="s">
        <v>1486</v>
      </c>
      <c r="G289" s="2090"/>
      <c r="H289" s="2091"/>
      <c r="I289" s="657"/>
      <c r="J289" s="657">
        <v>64</v>
      </c>
      <c r="K289" s="657">
        <v>0</v>
      </c>
      <c r="L289" s="657">
        <v>787</v>
      </c>
      <c r="M289" s="657">
        <v>84</v>
      </c>
      <c r="N289" s="657">
        <v>72</v>
      </c>
      <c r="O289" s="657">
        <v>0</v>
      </c>
      <c r="P289" s="657">
        <v>0</v>
      </c>
      <c r="Q289" s="657"/>
      <c r="R289" s="657"/>
      <c r="S289" s="657">
        <v>240</v>
      </c>
      <c r="T289" s="657">
        <v>729</v>
      </c>
      <c r="U289" s="657">
        <v>192</v>
      </c>
      <c r="V289" s="712"/>
      <c r="X289" s="847"/>
      <c r="Y289" s="720"/>
    </row>
    <row r="290" spans="1:25" s="90" customFormat="1" ht="15" customHeight="1" thickBot="1">
      <c r="A290" s="848">
        <v>21</v>
      </c>
      <c r="B290" s="849">
        <v>2</v>
      </c>
      <c r="C290" s="850">
        <v>16</v>
      </c>
      <c r="D290" s="2099"/>
      <c r="E290" s="2094"/>
      <c r="F290" s="2089" t="s">
        <v>1487</v>
      </c>
      <c r="G290" s="2090"/>
      <c r="H290" s="2091"/>
      <c r="I290" s="657"/>
      <c r="J290" s="657">
        <v>2229</v>
      </c>
      <c r="K290" s="657">
        <v>836</v>
      </c>
      <c r="L290" s="657">
        <v>679</v>
      </c>
      <c r="M290" s="657">
        <v>424</v>
      </c>
      <c r="N290" s="657">
        <v>504</v>
      </c>
      <c r="O290" s="657">
        <v>237</v>
      </c>
      <c r="P290" s="657">
        <v>0</v>
      </c>
      <c r="Q290" s="657"/>
      <c r="R290" s="657"/>
      <c r="S290" s="657">
        <v>30</v>
      </c>
      <c r="T290" s="657">
        <v>119</v>
      </c>
      <c r="U290" s="657">
        <v>468</v>
      </c>
      <c r="V290" s="712"/>
      <c r="X290" s="847"/>
      <c r="Y290" s="720"/>
    </row>
    <row r="291" spans="1:25" s="90" customFormat="1" ht="15" customHeight="1">
      <c r="A291" s="848">
        <v>21</v>
      </c>
      <c r="B291" s="849">
        <v>2</v>
      </c>
      <c r="C291" s="850">
        <v>17</v>
      </c>
      <c r="D291" s="2099"/>
      <c r="E291" s="2101" t="s">
        <v>1499</v>
      </c>
      <c r="F291" s="2095" t="s">
        <v>1485</v>
      </c>
      <c r="G291" s="2096"/>
      <c r="H291" s="2097"/>
      <c r="I291" s="657"/>
      <c r="J291" s="657">
        <v>275</v>
      </c>
      <c r="K291" s="657">
        <v>157</v>
      </c>
      <c r="L291" s="657">
        <v>506</v>
      </c>
      <c r="M291" s="657">
        <v>79</v>
      </c>
      <c r="N291" s="657">
        <v>129</v>
      </c>
      <c r="O291" s="657">
        <v>69</v>
      </c>
      <c r="P291" s="657">
        <v>0</v>
      </c>
      <c r="Q291" s="657"/>
      <c r="R291" s="657"/>
      <c r="S291" s="657">
        <v>51</v>
      </c>
      <c r="T291" s="657">
        <v>220</v>
      </c>
      <c r="U291" s="657">
        <v>106</v>
      </c>
      <c r="V291" s="712"/>
      <c r="X291" s="847"/>
      <c r="Y291" s="720"/>
    </row>
    <row r="292" spans="1:25" s="90" customFormat="1" ht="15" customHeight="1">
      <c r="A292" s="848">
        <v>21</v>
      </c>
      <c r="B292" s="849">
        <v>2</v>
      </c>
      <c r="C292" s="850">
        <v>18</v>
      </c>
      <c r="D292" s="2099"/>
      <c r="E292" s="2093"/>
      <c r="F292" s="2089" t="s">
        <v>1486</v>
      </c>
      <c r="G292" s="2090"/>
      <c r="H292" s="2091"/>
      <c r="I292" s="657"/>
      <c r="J292" s="657">
        <v>6</v>
      </c>
      <c r="K292" s="657">
        <v>0</v>
      </c>
      <c r="L292" s="657">
        <v>68</v>
      </c>
      <c r="M292" s="657">
        <v>7</v>
      </c>
      <c r="N292" s="657">
        <v>8</v>
      </c>
      <c r="O292" s="657">
        <v>0</v>
      </c>
      <c r="P292" s="657">
        <v>0</v>
      </c>
      <c r="Q292" s="657"/>
      <c r="R292" s="657"/>
      <c r="S292" s="657">
        <v>20</v>
      </c>
      <c r="T292" s="657">
        <v>60</v>
      </c>
      <c r="U292" s="657">
        <v>16</v>
      </c>
      <c r="V292" s="712"/>
      <c r="X292" s="847"/>
      <c r="Y292" s="720"/>
    </row>
    <row r="293" spans="1:25" s="90" customFormat="1" ht="15" customHeight="1" thickBot="1">
      <c r="A293" s="848">
        <v>21</v>
      </c>
      <c r="B293" s="849">
        <v>2</v>
      </c>
      <c r="C293" s="850">
        <v>19</v>
      </c>
      <c r="D293" s="2099"/>
      <c r="E293" s="2094"/>
      <c r="F293" s="2089" t="s">
        <v>1487</v>
      </c>
      <c r="G293" s="2090"/>
      <c r="H293" s="2091"/>
      <c r="I293" s="657"/>
      <c r="J293" s="657">
        <v>190</v>
      </c>
      <c r="K293" s="657">
        <v>67</v>
      </c>
      <c r="L293" s="657">
        <v>56</v>
      </c>
      <c r="M293" s="657">
        <v>34</v>
      </c>
      <c r="N293" s="657">
        <v>42</v>
      </c>
      <c r="O293" s="657">
        <v>21</v>
      </c>
      <c r="P293" s="657">
        <v>0</v>
      </c>
      <c r="Q293" s="657"/>
      <c r="R293" s="657"/>
      <c r="S293" s="657">
        <v>2</v>
      </c>
      <c r="T293" s="657">
        <v>10</v>
      </c>
      <c r="U293" s="657">
        <v>39</v>
      </c>
      <c r="V293" s="712"/>
      <c r="X293" s="847"/>
      <c r="Y293" s="720"/>
    </row>
    <row r="294" spans="1:25" s="90" customFormat="1" ht="15" customHeight="1">
      <c r="A294" s="848">
        <v>21</v>
      </c>
      <c r="B294" s="849">
        <v>2</v>
      </c>
      <c r="C294" s="850">
        <v>20</v>
      </c>
      <c r="D294" s="2099"/>
      <c r="E294" s="2463" t="s">
        <v>1502</v>
      </c>
      <c r="F294" s="2467" t="s">
        <v>1500</v>
      </c>
      <c r="G294" s="2102" t="s">
        <v>1485</v>
      </c>
      <c r="H294" s="2091"/>
      <c r="I294" s="657"/>
      <c r="J294" s="657">
        <v>995112</v>
      </c>
      <c r="K294" s="657">
        <v>559224</v>
      </c>
      <c r="L294" s="657">
        <v>1953263</v>
      </c>
      <c r="M294" s="657">
        <v>321982</v>
      </c>
      <c r="N294" s="657">
        <v>479606</v>
      </c>
      <c r="O294" s="657">
        <v>226965</v>
      </c>
      <c r="P294" s="657">
        <v>0</v>
      </c>
      <c r="Q294" s="657"/>
      <c r="R294" s="657"/>
      <c r="S294" s="657">
        <v>199119</v>
      </c>
      <c r="T294" s="657">
        <v>817268</v>
      </c>
      <c r="U294" s="657">
        <v>395148</v>
      </c>
      <c r="V294" s="712"/>
      <c r="X294" s="847"/>
      <c r="Y294" s="720"/>
    </row>
    <row r="295" spans="1:25" s="90" customFormat="1" ht="15" customHeight="1">
      <c r="A295" s="848">
        <v>21</v>
      </c>
      <c r="B295" s="849">
        <v>2</v>
      </c>
      <c r="C295" s="850">
        <v>21</v>
      </c>
      <c r="D295" s="2099"/>
      <c r="E295" s="2464"/>
      <c r="F295" s="2468"/>
      <c r="G295" s="2102" t="s">
        <v>1486</v>
      </c>
      <c r="H295" s="2091"/>
      <c r="I295" s="657"/>
      <c r="J295" s="657">
        <v>21680</v>
      </c>
      <c r="K295" s="657">
        <v>0</v>
      </c>
      <c r="L295" s="657">
        <v>172227</v>
      </c>
      <c r="M295" s="657">
        <v>19796</v>
      </c>
      <c r="N295" s="657">
        <v>9672</v>
      </c>
      <c r="O295" s="657">
        <v>0</v>
      </c>
      <c r="P295" s="657">
        <v>0</v>
      </c>
      <c r="Q295" s="657"/>
      <c r="R295" s="657"/>
      <c r="S295" s="657">
        <v>40096</v>
      </c>
      <c r="T295" s="657">
        <v>126332</v>
      </c>
      <c r="U295" s="657">
        <v>35520</v>
      </c>
      <c r="V295" s="712"/>
      <c r="X295" s="847"/>
      <c r="Y295" s="720"/>
    </row>
    <row r="296" spans="1:25" s="90" customFormat="1" ht="15" customHeight="1">
      <c r="A296" s="848">
        <v>21</v>
      </c>
      <c r="B296" s="849">
        <v>2</v>
      </c>
      <c r="C296" s="850">
        <v>22</v>
      </c>
      <c r="D296" s="2099"/>
      <c r="E296" s="2464"/>
      <c r="F296" s="2469"/>
      <c r="G296" s="2102" t="s">
        <v>1487</v>
      </c>
      <c r="H296" s="2091"/>
      <c r="I296" s="657"/>
      <c r="J296" s="657">
        <v>344110</v>
      </c>
      <c r="K296" s="657">
        <v>117845</v>
      </c>
      <c r="L296" s="657">
        <v>108661</v>
      </c>
      <c r="M296" s="657">
        <v>73649</v>
      </c>
      <c r="N296" s="657">
        <v>0</v>
      </c>
      <c r="O296" s="657">
        <v>0</v>
      </c>
      <c r="P296" s="657">
        <v>0</v>
      </c>
      <c r="Q296" s="657"/>
      <c r="R296" s="657"/>
      <c r="S296" s="657">
        <v>4244</v>
      </c>
      <c r="T296" s="657">
        <v>9400</v>
      </c>
      <c r="U296" s="657">
        <v>0</v>
      </c>
      <c r="V296" s="712"/>
      <c r="X296" s="847"/>
      <c r="Y296" s="720"/>
    </row>
    <row r="297" spans="1:25" s="90" customFormat="1" ht="15" customHeight="1">
      <c r="A297" s="848">
        <v>21</v>
      </c>
      <c r="B297" s="849">
        <v>2</v>
      </c>
      <c r="C297" s="850">
        <v>23</v>
      </c>
      <c r="D297" s="2099"/>
      <c r="E297" s="2465"/>
      <c r="F297" s="2103" t="s">
        <v>1467</v>
      </c>
      <c r="G297" s="2102" t="s">
        <v>1485</v>
      </c>
      <c r="H297" s="2091"/>
      <c r="I297" s="657"/>
      <c r="J297" s="657">
        <v>25136</v>
      </c>
      <c r="K297" s="657">
        <v>14929</v>
      </c>
      <c r="L297" s="657">
        <v>50746</v>
      </c>
      <c r="M297" s="657">
        <v>5186</v>
      </c>
      <c r="N297" s="657">
        <v>13860</v>
      </c>
      <c r="O297" s="657">
        <v>8832</v>
      </c>
      <c r="P297" s="657">
        <v>0</v>
      </c>
      <c r="Q297" s="657"/>
      <c r="R297" s="657"/>
      <c r="S297" s="657">
        <v>4485</v>
      </c>
      <c r="T297" s="657">
        <v>20508</v>
      </c>
      <c r="U297" s="657">
        <v>16830</v>
      </c>
      <c r="V297" s="712"/>
      <c r="X297" s="847"/>
      <c r="Y297" s="720"/>
    </row>
    <row r="298" spans="1:25" s="90" customFormat="1" ht="15" customHeight="1">
      <c r="A298" s="848">
        <v>21</v>
      </c>
      <c r="B298" s="849">
        <v>2</v>
      </c>
      <c r="C298" s="850">
        <v>24</v>
      </c>
      <c r="D298" s="2099"/>
      <c r="E298" s="2465"/>
      <c r="F298" s="2104"/>
      <c r="G298" s="2102" t="s">
        <v>1486</v>
      </c>
      <c r="H298" s="2091"/>
      <c r="I298" s="657"/>
      <c r="J298" s="657">
        <v>0</v>
      </c>
      <c r="K298" s="657">
        <v>0</v>
      </c>
      <c r="L298" s="657">
        <v>0</v>
      </c>
      <c r="M298" s="657">
        <v>0</v>
      </c>
      <c r="N298" s="657">
        <v>0</v>
      </c>
      <c r="O298" s="657">
        <v>0</v>
      </c>
      <c r="P298" s="657">
        <v>0</v>
      </c>
      <c r="Q298" s="657"/>
      <c r="R298" s="657"/>
      <c r="S298" s="657">
        <v>0</v>
      </c>
      <c r="T298" s="657">
        <v>0</v>
      </c>
      <c r="U298" s="657">
        <v>318</v>
      </c>
      <c r="V298" s="712"/>
      <c r="X298" s="847"/>
      <c r="Y298" s="720"/>
    </row>
    <row r="299" spans="1:25" s="90" customFormat="1" ht="15" customHeight="1">
      <c r="A299" s="848">
        <v>21</v>
      </c>
      <c r="B299" s="849">
        <v>2</v>
      </c>
      <c r="C299" s="850">
        <v>25</v>
      </c>
      <c r="D299" s="2099"/>
      <c r="E299" s="2465"/>
      <c r="F299" s="2105"/>
      <c r="G299" s="2102" t="s">
        <v>1487</v>
      </c>
      <c r="H299" s="2091"/>
      <c r="I299" s="657"/>
      <c r="J299" s="657">
        <v>0</v>
      </c>
      <c r="K299" s="657">
        <v>0</v>
      </c>
      <c r="L299" s="657">
        <v>0</v>
      </c>
      <c r="M299" s="657">
        <v>0</v>
      </c>
      <c r="N299" s="657">
        <v>0</v>
      </c>
      <c r="O299" s="657">
        <v>0</v>
      </c>
      <c r="P299" s="657">
        <v>0</v>
      </c>
      <c r="Q299" s="657"/>
      <c r="R299" s="657"/>
      <c r="S299" s="657">
        <v>0</v>
      </c>
      <c r="T299" s="657">
        <v>0</v>
      </c>
      <c r="U299" s="657">
        <v>0</v>
      </c>
      <c r="V299" s="712"/>
      <c r="X299" s="847"/>
      <c r="Y299" s="720"/>
    </row>
    <row r="300" spans="1:25" s="90" customFormat="1" ht="15" customHeight="1">
      <c r="A300" s="848">
        <v>21</v>
      </c>
      <c r="B300" s="849">
        <v>2</v>
      </c>
      <c r="C300" s="850">
        <v>26</v>
      </c>
      <c r="D300" s="2099"/>
      <c r="E300" s="2465"/>
      <c r="F300" s="2106" t="s">
        <v>957</v>
      </c>
      <c r="G300" s="2102" t="s">
        <v>1485</v>
      </c>
      <c r="H300" s="2091"/>
      <c r="I300" s="657"/>
      <c r="J300" s="657">
        <v>0</v>
      </c>
      <c r="K300" s="657">
        <v>0</v>
      </c>
      <c r="L300" s="657">
        <v>52100</v>
      </c>
      <c r="M300" s="657">
        <v>5857</v>
      </c>
      <c r="N300" s="657">
        <v>0</v>
      </c>
      <c r="O300" s="657">
        <v>0</v>
      </c>
      <c r="P300" s="657">
        <v>0</v>
      </c>
      <c r="Q300" s="657"/>
      <c r="R300" s="657"/>
      <c r="S300" s="657">
        <v>0</v>
      </c>
      <c r="T300" s="657">
        <v>0</v>
      </c>
      <c r="U300" s="657">
        <v>0</v>
      </c>
      <c r="V300" s="712"/>
      <c r="X300" s="847"/>
      <c r="Y300" s="720"/>
    </row>
    <row r="301" spans="1:25" s="90" customFormat="1" ht="15" customHeight="1">
      <c r="A301" s="848">
        <v>21</v>
      </c>
      <c r="B301" s="849">
        <v>2</v>
      </c>
      <c r="C301" s="850">
        <v>27</v>
      </c>
      <c r="D301" s="2099"/>
      <c r="E301" s="2465"/>
      <c r="F301" s="2107"/>
      <c r="G301" s="2102" t="s">
        <v>1486</v>
      </c>
      <c r="H301" s="2091"/>
      <c r="I301" s="657"/>
      <c r="J301" s="657">
        <v>0</v>
      </c>
      <c r="K301" s="657">
        <v>0</v>
      </c>
      <c r="L301" s="657">
        <v>0</v>
      </c>
      <c r="M301" s="657">
        <v>0</v>
      </c>
      <c r="N301" s="657">
        <v>0</v>
      </c>
      <c r="O301" s="657">
        <v>0</v>
      </c>
      <c r="P301" s="657">
        <v>0</v>
      </c>
      <c r="Q301" s="657"/>
      <c r="R301" s="657"/>
      <c r="S301" s="657">
        <v>0</v>
      </c>
      <c r="T301" s="657">
        <v>0</v>
      </c>
      <c r="U301" s="657">
        <v>0</v>
      </c>
      <c r="V301" s="712"/>
      <c r="X301" s="847"/>
      <c r="Y301" s="720"/>
    </row>
    <row r="302" spans="1:25" s="90" customFormat="1" ht="15" customHeight="1">
      <c r="A302" s="848">
        <v>21</v>
      </c>
      <c r="B302" s="849">
        <v>2</v>
      </c>
      <c r="C302" s="850">
        <v>28</v>
      </c>
      <c r="D302" s="2099"/>
      <c r="E302" s="2466"/>
      <c r="F302" s="2108"/>
      <c r="G302" s="2102" t="s">
        <v>1487</v>
      </c>
      <c r="H302" s="2091"/>
      <c r="I302" s="657"/>
      <c r="J302" s="657">
        <v>0</v>
      </c>
      <c r="K302" s="657">
        <v>0</v>
      </c>
      <c r="L302" s="657">
        <v>0</v>
      </c>
      <c r="M302" s="657">
        <v>0</v>
      </c>
      <c r="N302" s="657">
        <v>0</v>
      </c>
      <c r="O302" s="657">
        <v>0</v>
      </c>
      <c r="P302" s="657">
        <v>0</v>
      </c>
      <c r="Q302" s="657"/>
      <c r="R302" s="657"/>
      <c r="S302" s="657">
        <v>0</v>
      </c>
      <c r="T302" s="657">
        <v>0</v>
      </c>
      <c r="U302" s="657">
        <v>0</v>
      </c>
      <c r="V302" s="712"/>
      <c r="X302" s="847"/>
      <c r="Y302" s="720"/>
    </row>
    <row r="303" spans="1:25" s="90" customFormat="1" ht="15" customHeight="1">
      <c r="A303" s="848">
        <v>21</v>
      </c>
      <c r="B303" s="849">
        <v>2</v>
      </c>
      <c r="C303" s="850">
        <v>29</v>
      </c>
      <c r="D303" s="2099"/>
      <c r="E303" s="2488" t="s">
        <v>1503</v>
      </c>
      <c r="F303" s="2467" t="s">
        <v>548</v>
      </c>
      <c r="G303" s="2102" t="s">
        <v>1485</v>
      </c>
      <c r="H303" s="2091"/>
      <c r="I303" s="657"/>
      <c r="J303" s="657">
        <v>76952</v>
      </c>
      <c r="K303" s="657">
        <v>29338</v>
      </c>
      <c r="L303" s="657">
        <v>213681</v>
      </c>
      <c r="M303" s="657">
        <v>16336</v>
      </c>
      <c r="N303" s="657">
        <v>37628</v>
      </c>
      <c r="O303" s="657">
        <v>11232</v>
      </c>
      <c r="P303" s="657">
        <v>0</v>
      </c>
      <c r="Q303" s="657"/>
      <c r="R303" s="657"/>
      <c r="S303" s="657">
        <v>6325</v>
      </c>
      <c r="T303" s="657">
        <v>20821</v>
      </c>
      <c r="U303" s="657">
        <v>45875</v>
      </c>
      <c r="V303" s="712"/>
      <c r="X303" s="847"/>
      <c r="Y303" s="720"/>
    </row>
    <row r="304" spans="1:25" s="90" customFormat="1" ht="15" customHeight="1">
      <c r="A304" s="848">
        <v>21</v>
      </c>
      <c r="B304" s="849">
        <v>2</v>
      </c>
      <c r="C304" s="850">
        <v>30</v>
      </c>
      <c r="D304" s="2099"/>
      <c r="E304" s="2099"/>
      <c r="F304" s="2468"/>
      <c r="G304" s="2102" t="s">
        <v>1486</v>
      </c>
      <c r="H304" s="2091"/>
      <c r="I304" s="657"/>
      <c r="J304" s="657">
        <v>4373</v>
      </c>
      <c r="K304" s="657">
        <v>0</v>
      </c>
      <c r="L304" s="657">
        <v>3020</v>
      </c>
      <c r="M304" s="657">
        <v>614</v>
      </c>
      <c r="N304" s="657">
        <v>940</v>
      </c>
      <c r="O304" s="657">
        <v>0</v>
      </c>
      <c r="P304" s="657">
        <v>0</v>
      </c>
      <c r="Q304" s="657"/>
      <c r="R304" s="657"/>
      <c r="S304" s="657">
        <v>1220</v>
      </c>
      <c r="T304" s="657">
        <v>3487</v>
      </c>
      <c r="U304" s="657">
        <v>1787</v>
      </c>
      <c r="V304" s="712"/>
      <c r="X304" s="847"/>
      <c r="Y304" s="720"/>
    </row>
    <row r="305" spans="1:25" s="90" customFormat="1" ht="15" customHeight="1">
      <c r="A305" s="848">
        <v>21</v>
      </c>
      <c r="B305" s="849">
        <v>2</v>
      </c>
      <c r="C305" s="850">
        <v>31</v>
      </c>
      <c r="D305" s="2099"/>
      <c r="E305" s="2099"/>
      <c r="F305" s="2469"/>
      <c r="G305" s="2102" t="s">
        <v>1487</v>
      </c>
      <c r="H305" s="2091"/>
      <c r="I305" s="657"/>
      <c r="J305" s="657">
        <v>11475</v>
      </c>
      <c r="K305" s="657">
        <v>5941</v>
      </c>
      <c r="L305" s="657">
        <v>2475</v>
      </c>
      <c r="M305" s="657">
        <v>719</v>
      </c>
      <c r="N305" s="657">
        <v>0</v>
      </c>
      <c r="O305" s="657">
        <v>125</v>
      </c>
      <c r="P305" s="657">
        <v>0</v>
      </c>
      <c r="Q305" s="657"/>
      <c r="R305" s="657"/>
      <c r="S305" s="657">
        <v>19</v>
      </c>
      <c r="T305" s="657">
        <v>269</v>
      </c>
      <c r="U305" s="657">
        <v>3003</v>
      </c>
      <c r="V305" s="712"/>
      <c r="X305" s="847"/>
      <c r="Y305" s="720"/>
    </row>
    <row r="306" spans="1:25" s="90" customFormat="1" ht="15" customHeight="1">
      <c r="A306" s="848">
        <v>21</v>
      </c>
      <c r="B306" s="849">
        <v>2</v>
      </c>
      <c r="C306" s="850">
        <v>32</v>
      </c>
      <c r="D306" s="2099"/>
      <c r="E306" s="2099"/>
      <c r="F306" s="2103" t="s">
        <v>1469</v>
      </c>
      <c r="G306" s="2102" t="s">
        <v>1485</v>
      </c>
      <c r="H306" s="2091"/>
      <c r="I306" s="657"/>
      <c r="J306" s="657">
        <v>268641</v>
      </c>
      <c r="K306" s="657">
        <v>115034</v>
      </c>
      <c r="L306" s="657">
        <v>391107</v>
      </c>
      <c r="M306" s="657">
        <v>57207</v>
      </c>
      <c r="N306" s="657">
        <v>148225</v>
      </c>
      <c r="O306" s="657">
        <v>27644</v>
      </c>
      <c r="P306" s="657">
        <v>0</v>
      </c>
      <c r="Q306" s="657"/>
      <c r="R306" s="657"/>
      <c r="S306" s="657">
        <v>41087</v>
      </c>
      <c r="T306" s="657">
        <v>171489</v>
      </c>
      <c r="U306" s="657">
        <v>62391</v>
      </c>
      <c r="V306" s="712"/>
      <c r="X306" s="847"/>
      <c r="Y306" s="720"/>
    </row>
    <row r="307" spans="1:25" s="90" customFormat="1" ht="15" customHeight="1">
      <c r="A307" s="848">
        <v>21</v>
      </c>
      <c r="B307" s="849">
        <v>2</v>
      </c>
      <c r="C307" s="850">
        <v>33</v>
      </c>
      <c r="D307" s="2099"/>
      <c r="E307" s="2099"/>
      <c r="F307" s="2104"/>
      <c r="G307" s="2102" t="s">
        <v>1486</v>
      </c>
      <c r="H307" s="2091"/>
      <c r="I307" s="657"/>
      <c r="J307" s="657">
        <v>10713</v>
      </c>
      <c r="K307" s="657">
        <v>0</v>
      </c>
      <c r="L307" s="657">
        <v>45625</v>
      </c>
      <c r="M307" s="657">
        <v>2892</v>
      </c>
      <c r="N307" s="657">
        <v>321</v>
      </c>
      <c r="O307" s="657">
        <v>0</v>
      </c>
      <c r="P307" s="657">
        <v>0</v>
      </c>
      <c r="Q307" s="657"/>
      <c r="R307" s="657"/>
      <c r="S307" s="657">
        <v>370</v>
      </c>
      <c r="T307" s="657">
        <v>13148</v>
      </c>
      <c r="U307" s="657">
        <v>10382</v>
      </c>
      <c r="V307" s="712"/>
      <c r="X307" s="847"/>
      <c r="Y307" s="720"/>
    </row>
    <row r="308" spans="1:25" s="90" customFormat="1" ht="15" customHeight="1">
      <c r="A308" s="848">
        <v>21</v>
      </c>
      <c r="B308" s="849">
        <v>2</v>
      </c>
      <c r="C308" s="850">
        <v>34</v>
      </c>
      <c r="D308" s="2099"/>
      <c r="E308" s="2099"/>
      <c r="F308" s="2105"/>
      <c r="G308" s="2102" t="s">
        <v>1487</v>
      </c>
      <c r="H308" s="2091"/>
      <c r="I308" s="657"/>
      <c r="J308" s="657">
        <v>8515</v>
      </c>
      <c r="K308" s="657">
        <v>7190</v>
      </c>
      <c r="L308" s="657">
        <v>1080</v>
      </c>
      <c r="M308" s="657">
        <v>2501</v>
      </c>
      <c r="N308" s="657">
        <v>0</v>
      </c>
      <c r="O308" s="657">
        <v>287</v>
      </c>
      <c r="P308" s="657">
        <v>0</v>
      </c>
      <c r="Q308" s="657"/>
      <c r="R308" s="657"/>
      <c r="S308" s="657">
        <v>2</v>
      </c>
      <c r="T308" s="657">
        <v>56</v>
      </c>
      <c r="U308" s="657">
        <v>0</v>
      </c>
      <c r="V308" s="712"/>
      <c r="X308" s="847"/>
      <c r="Y308" s="720"/>
    </row>
    <row r="309" spans="1:25" s="90" customFormat="1" ht="15" customHeight="1">
      <c r="A309" s="848">
        <v>21</v>
      </c>
      <c r="B309" s="849">
        <v>2</v>
      </c>
      <c r="C309" s="850">
        <v>35</v>
      </c>
      <c r="D309" s="2099"/>
      <c r="E309" s="2099"/>
      <c r="F309" s="2106" t="s">
        <v>1501</v>
      </c>
      <c r="G309" s="2102" t="s">
        <v>1485</v>
      </c>
      <c r="H309" s="2091"/>
      <c r="I309" s="657"/>
      <c r="J309" s="657">
        <v>233319</v>
      </c>
      <c r="K309" s="657">
        <v>140337</v>
      </c>
      <c r="L309" s="657">
        <v>768371</v>
      </c>
      <c r="M309" s="657">
        <v>126877</v>
      </c>
      <c r="N309" s="657">
        <v>180661</v>
      </c>
      <c r="O309" s="657">
        <v>56936</v>
      </c>
      <c r="P309" s="657">
        <v>0</v>
      </c>
      <c r="Q309" s="657"/>
      <c r="R309" s="657"/>
      <c r="S309" s="657">
        <v>76771</v>
      </c>
      <c r="T309" s="657">
        <v>304470</v>
      </c>
      <c r="U309" s="657">
        <v>153148</v>
      </c>
      <c r="V309" s="712"/>
      <c r="X309" s="847"/>
      <c r="Y309" s="720"/>
    </row>
    <row r="310" spans="1:25" s="90" customFormat="1" ht="15" customHeight="1">
      <c r="A310" s="848">
        <v>21</v>
      </c>
      <c r="B310" s="849">
        <v>2</v>
      </c>
      <c r="C310" s="850">
        <v>36</v>
      </c>
      <c r="D310" s="2099"/>
      <c r="E310" s="2099"/>
      <c r="F310" s="2107"/>
      <c r="G310" s="2102" t="s">
        <v>1486</v>
      </c>
      <c r="H310" s="2091"/>
      <c r="I310" s="657"/>
      <c r="J310" s="657">
        <v>4330</v>
      </c>
      <c r="K310" s="657">
        <v>0</v>
      </c>
      <c r="L310" s="657">
        <v>29374</v>
      </c>
      <c r="M310" s="657">
        <v>4124</v>
      </c>
      <c r="N310" s="657">
        <v>1234</v>
      </c>
      <c r="O310" s="657">
        <v>0</v>
      </c>
      <c r="P310" s="657">
        <v>0</v>
      </c>
      <c r="Q310" s="657"/>
      <c r="R310" s="657"/>
      <c r="S310" s="657">
        <v>5447</v>
      </c>
      <c r="T310" s="657">
        <v>17207</v>
      </c>
      <c r="U310" s="657">
        <v>7402</v>
      </c>
      <c r="V310" s="712"/>
      <c r="X310" s="847"/>
      <c r="Y310" s="720"/>
    </row>
    <row r="311" spans="1:25" s="90" customFormat="1" ht="15" customHeight="1">
      <c r="A311" s="848">
        <v>21</v>
      </c>
      <c r="B311" s="849">
        <v>2</v>
      </c>
      <c r="C311" s="850">
        <v>37</v>
      </c>
      <c r="D311" s="2099"/>
      <c r="E311" s="2099"/>
      <c r="F311" s="2108"/>
      <c r="G311" s="2102" t="s">
        <v>1487</v>
      </c>
      <c r="H311" s="2091"/>
      <c r="I311" s="657"/>
      <c r="J311" s="657">
        <v>43149</v>
      </c>
      <c r="K311" s="657">
        <v>14416</v>
      </c>
      <c r="L311" s="657">
        <v>20400</v>
      </c>
      <c r="M311" s="657">
        <v>11237</v>
      </c>
      <c r="N311" s="657">
        <v>10649</v>
      </c>
      <c r="O311" s="657">
        <v>2770</v>
      </c>
      <c r="P311" s="657">
        <v>0</v>
      </c>
      <c r="Q311" s="657"/>
      <c r="R311" s="657"/>
      <c r="S311" s="657">
        <v>591</v>
      </c>
      <c r="T311" s="657">
        <v>1252</v>
      </c>
      <c r="U311" s="657">
        <v>8344</v>
      </c>
      <c r="V311" s="712"/>
      <c r="X311" s="847"/>
      <c r="Y311" s="720"/>
    </row>
    <row r="312" spans="1:25" s="90" customFormat="1" ht="15" customHeight="1">
      <c r="A312" s="848">
        <v>21</v>
      </c>
      <c r="B312" s="849">
        <v>2</v>
      </c>
      <c r="C312" s="850">
        <v>38</v>
      </c>
      <c r="D312" s="2099"/>
      <c r="E312" s="2099"/>
      <c r="F312" s="2106" t="s">
        <v>266</v>
      </c>
      <c r="G312" s="2102" t="s">
        <v>1485</v>
      </c>
      <c r="H312" s="2091"/>
      <c r="I312" s="657"/>
      <c r="J312" s="657">
        <v>174097</v>
      </c>
      <c r="K312" s="657">
        <v>88938</v>
      </c>
      <c r="L312" s="657">
        <v>178149</v>
      </c>
      <c r="M312" s="657">
        <v>28245</v>
      </c>
      <c r="N312" s="657">
        <v>61640</v>
      </c>
      <c r="O312" s="657">
        <v>46983</v>
      </c>
      <c r="P312" s="657">
        <v>0</v>
      </c>
      <c r="Q312" s="657"/>
      <c r="R312" s="657"/>
      <c r="S312" s="657">
        <v>20875</v>
      </c>
      <c r="T312" s="657">
        <v>84283</v>
      </c>
      <c r="U312" s="657">
        <v>49112</v>
      </c>
      <c r="V312" s="712"/>
      <c r="X312" s="847"/>
      <c r="Y312" s="720"/>
    </row>
    <row r="313" spans="1:25" s="90" customFormat="1" ht="15" customHeight="1">
      <c r="A313" s="848">
        <v>21</v>
      </c>
      <c r="B313" s="849">
        <v>2</v>
      </c>
      <c r="C313" s="850">
        <v>39</v>
      </c>
      <c r="D313" s="2099"/>
      <c r="E313" s="2099"/>
      <c r="F313" s="2107"/>
      <c r="G313" s="2102" t="s">
        <v>1486</v>
      </c>
      <c r="H313" s="2091"/>
      <c r="I313" s="657"/>
      <c r="J313" s="657">
        <v>2320</v>
      </c>
      <c r="K313" s="657">
        <v>0</v>
      </c>
      <c r="L313" s="657">
        <v>2926</v>
      </c>
      <c r="M313" s="657">
        <v>1523</v>
      </c>
      <c r="N313" s="657">
        <v>685</v>
      </c>
      <c r="O313" s="657">
        <v>0</v>
      </c>
      <c r="P313" s="657">
        <v>0</v>
      </c>
      <c r="Q313" s="657"/>
      <c r="R313" s="657"/>
      <c r="S313" s="657">
        <v>1794</v>
      </c>
      <c r="T313" s="657">
        <v>5991</v>
      </c>
      <c r="U313" s="657">
        <v>4847</v>
      </c>
      <c r="V313" s="712"/>
      <c r="X313" s="847"/>
      <c r="Y313" s="720"/>
    </row>
    <row r="314" spans="1:25" s="90" customFormat="1" ht="15" customHeight="1">
      <c r="A314" s="848">
        <v>21</v>
      </c>
      <c r="B314" s="849">
        <v>2</v>
      </c>
      <c r="C314" s="850">
        <v>40</v>
      </c>
      <c r="D314" s="2099"/>
      <c r="E314" s="2100"/>
      <c r="F314" s="2108"/>
      <c r="G314" s="2102" t="s">
        <v>1487</v>
      </c>
      <c r="H314" s="2091"/>
      <c r="I314" s="657"/>
      <c r="J314" s="657">
        <v>17547</v>
      </c>
      <c r="K314" s="657">
        <v>5740</v>
      </c>
      <c r="L314" s="657">
        <v>2790</v>
      </c>
      <c r="M314" s="657">
        <v>1900</v>
      </c>
      <c r="N314" s="657">
        <v>0</v>
      </c>
      <c r="O314" s="657">
        <v>72</v>
      </c>
      <c r="P314" s="657">
        <v>0</v>
      </c>
      <c r="Q314" s="657"/>
      <c r="R314" s="657"/>
      <c r="S314" s="657">
        <v>34</v>
      </c>
      <c r="T314" s="657">
        <v>697</v>
      </c>
      <c r="U314" s="657">
        <v>5338</v>
      </c>
      <c r="V314" s="712"/>
      <c r="X314" s="847"/>
      <c r="Y314" s="720"/>
    </row>
    <row r="315" spans="1:25" s="90" customFormat="1" ht="15" customHeight="1" thickBot="1">
      <c r="A315" s="848">
        <v>21</v>
      </c>
      <c r="B315" s="849">
        <v>2</v>
      </c>
      <c r="C315" s="850">
        <v>41</v>
      </c>
      <c r="D315" s="2100"/>
      <c r="E315" s="851" t="s">
        <v>1495</v>
      </c>
      <c r="F315" s="2089" t="s">
        <v>1487</v>
      </c>
      <c r="G315" s="2090"/>
      <c r="H315" s="2091"/>
      <c r="I315" s="657"/>
      <c r="J315" s="657">
        <v>0</v>
      </c>
      <c r="K315" s="657">
        <v>0</v>
      </c>
      <c r="L315" s="657">
        <v>0</v>
      </c>
      <c r="M315" s="657">
        <v>0</v>
      </c>
      <c r="N315" s="657">
        <v>223014</v>
      </c>
      <c r="O315" s="657">
        <v>33063</v>
      </c>
      <c r="P315" s="657">
        <v>0</v>
      </c>
      <c r="Q315" s="657"/>
      <c r="R315" s="657"/>
      <c r="S315" s="657">
        <v>0</v>
      </c>
      <c r="T315" s="657">
        <v>0</v>
      </c>
      <c r="U315" s="657">
        <v>64479</v>
      </c>
      <c r="V315" s="712"/>
      <c r="X315" s="847"/>
      <c r="Y315" s="720"/>
    </row>
    <row r="316" spans="1:25" s="90" customFormat="1" ht="15" customHeight="1">
      <c r="A316" s="848">
        <v>21</v>
      </c>
      <c r="B316" s="849">
        <v>2</v>
      </c>
      <c r="C316" s="850">
        <v>42</v>
      </c>
      <c r="D316" s="2478" t="s">
        <v>1505</v>
      </c>
      <c r="E316" s="2479"/>
      <c r="F316" s="2095" t="s">
        <v>1485</v>
      </c>
      <c r="G316" s="2096"/>
      <c r="H316" s="2097"/>
      <c r="I316" s="657"/>
      <c r="J316" s="657">
        <v>0</v>
      </c>
      <c r="K316" s="657">
        <v>0</v>
      </c>
      <c r="L316" s="657">
        <v>0</v>
      </c>
      <c r="M316" s="657">
        <v>0</v>
      </c>
      <c r="N316" s="657">
        <v>0</v>
      </c>
      <c r="O316" s="657">
        <v>0</v>
      </c>
      <c r="P316" s="657">
        <v>0</v>
      </c>
      <c r="Q316" s="657"/>
      <c r="R316" s="657"/>
      <c r="S316" s="657">
        <v>0</v>
      </c>
      <c r="T316" s="657">
        <v>0</v>
      </c>
      <c r="U316" s="657">
        <v>0</v>
      </c>
      <c r="V316" s="712"/>
      <c r="X316" s="847"/>
      <c r="Y316" s="720"/>
    </row>
    <row r="317" spans="1:25" s="90" customFormat="1" ht="15" customHeight="1">
      <c r="A317" s="848">
        <v>21</v>
      </c>
      <c r="B317" s="849">
        <v>2</v>
      </c>
      <c r="C317" s="850">
        <v>43</v>
      </c>
      <c r="D317" s="2480"/>
      <c r="E317" s="2481"/>
      <c r="F317" s="2089" t="s">
        <v>1486</v>
      </c>
      <c r="G317" s="2090"/>
      <c r="H317" s="2091"/>
      <c r="I317" s="657"/>
      <c r="J317" s="657">
        <v>0</v>
      </c>
      <c r="K317" s="657">
        <v>0</v>
      </c>
      <c r="L317" s="657">
        <v>0</v>
      </c>
      <c r="M317" s="657">
        <v>0</v>
      </c>
      <c r="N317" s="657">
        <v>0</v>
      </c>
      <c r="O317" s="657">
        <v>0</v>
      </c>
      <c r="P317" s="657">
        <v>0</v>
      </c>
      <c r="Q317" s="657"/>
      <c r="R317" s="657"/>
      <c r="S317" s="657">
        <v>0</v>
      </c>
      <c r="T317" s="657">
        <v>0</v>
      </c>
      <c r="U317" s="657">
        <v>0</v>
      </c>
      <c r="V317" s="712"/>
      <c r="X317" s="847"/>
      <c r="Y317" s="720"/>
    </row>
    <row r="318" spans="1:25" s="90" customFormat="1" ht="15" customHeight="1" thickBot="1">
      <c r="A318" s="848">
        <v>21</v>
      </c>
      <c r="B318" s="849">
        <v>2</v>
      </c>
      <c r="C318" s="850">
        <v>44</v>
      </c>
      <c r="D318" s="2482"/>
      <c r="E318" s="2483"/>
      <c r="F318" s="2089" t="s">
        <v>1487</v>
      </c>
      <c r="G318" s="2090"/>
      <c r="H318" s="2091"/>
      <c r="I318" s="657"/>
      <c r="J318" s="657">
        <v>0</v>
      </c>
      <c r="K318" s="657">
        <v>0</v>
      </c>
      <c r="L318" s="657">
        <v>0</v>
      </c>
      <c r="M318" s="657">
        <v>0</v>
      </c>
      <c r="N318" s="657">
        <v>0</v>
      </c>
      <c r="O318" s="657">
        <v>0</v>
      </c>
      <c r="P318" s="657">
        <v>0</v>
      </c>
      <c r="Q318" s="657"/>
      <c r="R318" s="657"/>
      <c r="S318" s="657">
        <v>0</v>
      </c>
      <c r="T318" s="657">
        <v>0</v>
      </c>
      <c r="U318" s="657">
        <v>0</v>
      </c>
      <c r="V318" s="712"/>
      <c r="X318" s="847"/>
      <c r="Y318" s="720"/>
    </row>
    <row r="319" spans="1:25" s="90" customFormat="1" ht="15" customHeight="1">
      <c r="A319" s="848">
        <v>21</v>
      </c>
      <c r="B319" s="849">
        <v>2</v>
      </c>
      <c r="C319" s="850">
        <v>45</v>
      </c>
      <c r="D319" s="2484" t="s">
        <v>1506</v>
      </c>
      <c r="E319" s="2485"/>
      <c r="F319" s="2095" t="s">
        <v>1485</v>
      </c>
      <c r="G319" s="2096"/>
      <c r="H319" s="2097"/>
      <c r="I319" s="657"/>
      <c r="J319" s="657">
        <v>0</v>
      </c>
      <c r="K319" s="657">
        <v>0</v>
      </c>
      <c r="L319" s="657">
        <v>0</v>
      </c>
      <c r="M319" s="657">
        <v>0</v>
      </c>
      <c r="N319" s="657">
        <v>0</v>
      </c>
      <c r="O319" s="657">
        <v>0</v>
      </c>
      <c r="P319" s="657">
        <v>0</v>
      </c>
      <c r="Q319" s="657"/>
      <c r="R319" s="657"/>
      <c r="S319" s="657">
        <v>0</v>
      </c>
      <c r="T319" s="657">
        <v>0</v>
      </c>
      <c r="U319" s="657">
        <v>0</v>
      </c>
      <c r="V319" s="712"/>
      <c r="X319" s="847"/>
      <c r="Y319" s="720"/>
    </row>
    <row r="320" spans="1:25" s="90" customFormat="1" ht="15" customHeight="1">
      <c r="A320" s="848">
        <v>21</v>
      </c>
      <c r="B320" s="849">
        <v>2</v>
      </c>
      <c r="C320" s="850">
        <v>46</v>
      </c>
      <c r="D320" s="2486"/>
      <c r="E320" s="2487"/>
      <c r="F320" s="2089" t="s">
        <v>1486</v>
      </c>
      <c r="G320" s="2090"/>
      <c r="H320" s="2091"/>
      <c r="I320" s="657"/>
      <c r="J320" s="657">
        <v>0</v>
      </c>
      <c r="K320" s="657">
        <v>0</v>
      </c>
      <c r="L320" s="657">
        <v>0</v>
      </c>
      <c r="M320" s="657">
        <v>0</v>
      </c>
      <c r="N320" s="657">
        <v>0</v>
      </c>
      <c r="O320" s="657">
        <v>0</v>
      </c>
      <c r="P320" s="657">
        <v>0</v>
      </c>
      <c r="Q320" s="657"/>
      <c r="R320" s="657"/>
      <c r="S320" s="657">
        <v>0</v>
      </c>
      <c r="T320" s="657">
        <v>0</v>
      </c>
      <c r="U320" s="657">
        <v>0</v>
      </c>
      <c r="V320" s="712"/>
      <c r="X320" s="847"/>
      <c r="Y320" s="720"/>
    </row>
    <row r="321" spans="1:25" s="90" customFormat="1" ht="15" customHeight="1" thickBot="1">
      <c r="A321" s="848">
        <v>21</v>
      </c>
      <c r="B321" s="849">
        <v>2</v>
      </c>
      <c r="C321" s="850">
        <v>47</v>
      </c>
      <c r="D321" s="2486"/>
      <c r="E321" s="2487"/>
      <c r="F321" s="2475" t="s">
        <v>1487</v>
      </c>
      <c r="G321" s="2476"/>
      <c r="H321" s="2477"/>
      <c r="I321" s="669"/>
      <c r="J321" s="669">
        <v>0</v>
      </c>
      <c r="K321" s="669">
        <v>0</v>
      </c>
      <c r="L321" s="669">
        <v>0</v>
      </c>
      <c r="M321" s="669">
        <v>0</v>
      </c>
      <c r="N321" s="669">
        <v>0</v>
      </c>
      <c r="O321" s="669">
        <v>0</v>
      </c>
      <c r="P321" s="669">
        <v>0</v>
      </c>
      <c r="Q321" s="669"/>
      <c r="R321" s="669"/>
      <c r="S321" s="669">
        <v>0</v>
      </c>
      <c r="T321" s="669">
        <v>0</v>
      </c>
      <c r="U321" s="669">
        <v>0</v>
      </c>
      <c r="V321" s="712"/>
      <c r="X321" s="847"/>
      <c r="Y321" s="720"/>
    </row>
    <row r="322" spans="1:25" s="90" customFormat="1" ht="15" customHeight="1">
      <c r="A322" s="463">
        <v>23</v>
      </c>
      <c r="B322" s="457">
        <v>1</v>
      </c>
      <c r="C322" s="853">
        <v>1</v>
      </c>
      <c r="D322" s="888" t="s">
        <v>184</v>
      </c>
      <c r="E322" s="888" t="s">
        <v>564</v>
      </c>
      <c r="F322" s="2075" t="s">
        <v>8</v>
      </c>
      <c r="G322" s="2075"/>
      <c r="H322" s="2076"/>
      <c r="I322" s="692">
        <v>0</v>
      </c>
      <c r="J322" s="692">
        <v>630700</v>
      </c>
      <c r="K322" s="692">
        <v>332300</v>
      </c>
      <c r="L322" s="692">
        <v>243500</v>
      </c>
      <c r="M322" s="692">
        <v>46200</v>
      </c>
      <c r="N322" s="692">
        <v>50900</v>
      </c>
      <c r="O322" s="692">
        <v>0</v>
      </c>
      <c r="P322" s="692">
        <v>20400</v>
      </c>
      <c r="Q322" s="692">
        <v>0</v>
      </c>
      <c r="R322" s="692">
        <v>0</v>
      </c>
      <c r="S322" s="692">
        <v>0</v>
      </c>
      <c r="T322" s="692">
        <v>19900</v>
      </c>
      <c r="U322" s="692">
        <v>61000</v>
      </c>
      <c r="V322" s="658">
        <v>0</v>
      </c>
      <c r="X322" s="682"/>
      <c r="Y322" s="720">
        <f t="shared" si="4"/>
        <v>1404900</v>
      </c>
    </row>
    <row r="323" spans="1:25" ht="15" customHeight="1">
      <c r="A323" s="466">
        <v>23</v>
      </c>
      <c r="B323" s="90">
        <v>1</v>
      </c>
      <c r="C323" s="9">
        <v>2</v>
      </c>
      <c r="D323" s="24"/>
      <c r="E323" s="874"/>
      <c r="F323" s="122" t="s">
        <v>197</v>
      </c>
      <c r="G323" s="1187" t="s">
        <v>569</v>
      </c>
      <c r="H323" s="1188"/>
      <c r="I323" s="657">
        <v>0</v>
      </c>
      <c r="J323" s="657">
        <v>630700</v>
      </c>
      <c r="K323" s="657">
        <v>332300</v>
      </c>
      <c r="L323" s="657">
        <v>243500</v>
      </c>
      <c r="M323" s="657">
        <v>46200</v>
      </c>
      <c r="N323" s="657">
        <v>50900</v>
      </c>
      <c r="O323" s="657">
        <v>0</v>
      </c>
      <c r="P323" s="657">
        <v>20400</v>
      </c>
      <c r="Q323" s="657">
        <v>0</v>
      </c>
      <c r="R323" s="657">
        <v>0</v>
      </c>
      <c r="S323" s="657">
        <v>0</v>
      </c>
      <c r="T323" s="657">
        <v>19900</v>
      </c>
      <c r="U323" s="657">
        <v>61000</v>
      </c>
      <c r="V323" s="657">
        <v>0</v>
      </c>
      <c r="X323" s="678"/>
      <c r="Y323" s="715">
        <f t="shared" si="4"/>
        <v>1404900</v>
      </c>
    </row>
    <row r="324" spans="1:25" ht="15" customHeight="1">
      <c r="A324" s="4">
        <v>23</v>
      </c>
      <c r="B324" s="1">
        <v>1</v>
      </c>
      <c r="C324" s="7">
        <v>3</v>
      </c>
      <c r="D324" s="25" t="s">
        <v>573</v>
      </c>
      <c r="E324" s="249"/>
      <c r="F324" s="58" t="s">
        <v>204</v>
      </c>
      <c r="G324" s="1187" t="s">
        <v>404</v>
      </c>
      <c r="H324" s="1188"/>
      <c r="I324" s="657">
        <v>0</v>
      </c>
      <c r="J324" s="657">
        <v>0</v>
      </c>
      <c r="K324" s="657">
        <v>0</v>
      </c>
      <c r="L324" s="657">
        <v>0</v>
      </c>
      <c r="M324" s="657">
        <v>0</v>
      </c>
      <c r="N324" s="657">
        <v>0</v>
      </c>
      <c r="O324" s="657">
        <v>0</v>
      </c>
      <c r="P324" s="657">
        <v>0</v>
      </c>
      <c r="Q324" s="657">
        <v>0</v>
      </c>
      <c r="R324" s="657">
        <v>0</v>
      </c>
      <c r="S324" s="657">
        <v>0</v>
      </c>
      <c r="T324" s="657">
        <v>0</v>
      </c>
      <c r="U324" s="657">
        <v>0</v>
      </c>
      <c r="V324" s="657">
        <v>0</v>
      </c>
      <c r="X324" s="678"/>
      <c r="Y324" s="715">
        <f t="shared" si="4"/>
        <v>0</v>
      </c>
    </row>
    <row r="325" spans="1:25" ht="15" customHeight="1">
      <c r="A325" s="4">
        <v>23</v>
      </c>
      <c r="B325" s="1">
        <v>1</v>
      </c>
      <c r="C325" s="7">
        <v>4</v>
      </c>
      <c r="D325" s="25"/>
      <c r="E325" s="265" t="s">
        <v>574</v>
      </c>
      <c r="F325" s="1890" t="s">
        <v>577</v>
      </c>
      <c r="G325" s="1890"/>
      <c r="H325" s="1890"/>
      <c r="I325" s="657">
        <v>0</v>
      </c>
      <c r="J325" s="657">
        <v>135063</v>
      </c>
      <c r="K325" s="657">
        <v>142647</v>
      </c>
      <c r="L325" s="657">
        <v>297949</v>
      </c>
      <c r="M325" s="657">
        <v>22287</v>
      </c>
      <c r="N325" s="657">
        <v>0</v>
      </c>
      <c r="O325" s="657">
        <v>0</v>
      </c>
      <c r="P325" s="657">
        <v>253196</v>
      </c>
      <c r="Q325" s="657">
        <v>10340</v>
      </c>
      <c r="R325" s="657">
        <v>8823</v>
      </c>
      <c r="S325" s="657">
        <v>61259</v>
      </c>
      <c r="T325" s="657">
        <v>202068</v>
      </c>
      <c r="U325" s="657">
        <v>0</v>
      </c>
      <c r="V325" s="657">
        <v>49256</v>
      </c>
      <c r="X325" s="678"/>
      <c r="Y325" s="715">
        <f t="shared" si="4"/>
        <v>1133632</v>
      </c>
    </row>
    <row r="326" spans="1:25" ht="15" customHeight="1">
      <c r="A326" s="4">
        <v>23</v>
      </c>
      <c r="B326" s="1">
        <v>1</v>
      </c>
      <c r="C326" s="7">
        <v>5</v>
      </c>
      <c r="D326" s="25" t="s">
        <v>579</v>
      </c>
      <c r="E326" s="265" t="s">
        <v>552</v>
      </c>
      <c r="F326" s="1190" t="s">
        <v>213</v>
      </c>
      <c r="G326" s="1190"/>
      <c r="H326" s="1190"/>
      <c r="I326" s="657">
        <v>0</v>
      </c>
      <c r="J326" s="657">
        <v>0</v>
      </c>
      <c r="K326" s="657">
        <v>0</v>
      </c>
      <c r="L326" s="657">
        <v>0</v>
      </c>
      <c r="M326" s="657">
        <v>0</v>
      </c>
      <c r="N326" s="657">
        <v>187346</v>
      </c>
      <c r="O326" s="657">
        <v>70510</v>
      </c>
      <c r="P326" s="657">
        <v>0</v>
      </c>
      <c r="Q326" s="657">
        <v>0</v>
      </c>
      <c r="R326" s="657">
        <v>0</v>
      </c>
      <c r="S326" s="657">
        <v>0</v>
      </c>
      <c r="T326" s="657">
        <v>0</v>
      </c>
      <c r="U326" s="657">
        <v>0</v>
      </c>
      <c r="V326" s="657">
        <v>0</v>
      </c>
      <c r="X326" s="678"/>
      <c r="Y326" s="715">
        <f t="shared" si="4"/>
        <v>257856</v>
      </c>
    </row>
    <row r="327" spans="1:25" ht="15" customHeight="1">
      <c r="A327" s="4">
        <v>23</v>
      </c>
      <c r="B327" s="1">
        <v>1</v>
      </c>
      <c r="C327" s="7">
        <v>6</v>
      </c>
      <c r="D327" s="25"/>
      <c r="E327" s="265" t="s">
        <v>581</v>
      </c>
      <c r="F327" s="1190" t="s">
        <v>498</v>
      </c>
      <c r="G327" s="1190"/>
      <c r="H327" s="1190"/>
      <c r="I327" s="657">
        <v>0</v>
      </c>
      <c r="J327" s="657">
        <v>0</v>
      </c>
      <c r="K327" s="657">
        <v>0</v>
      </c>
      <c r="L327" s="657">
        <v>0</v>
      </c>
      <c r="M327" s="657">
        <v>0</v>
      </c>
      <c r="N327" s="657">
        <v>0</v>
      </c>
      <c r="O327" s="657">
        <v>0</v>
      </c>
      <c r="P327" s="657">
        <v>0</v>
      </c>
      <c r="Q327" s="657">
        <v>0</v>
      </c>
      <c r="R327" s="657">
        <v>0</v>
      </c>
      <c r="S327" s="657">
        <v>0</v>
      </c>
      <c r="T327" s="657">
        <v>0</v>
      </c>
      <c r="U327" s="657">
        <v>0</v>
      </c>
      <c r="V327" s="657">
        <v>0</v>
      </c>
      <c r="X327" s="678"/>
      <c r="Y327" s="715">
        <f t="shared" si="4"/>
        <v>0</v>
      </c>
    </row>
    <row r="328" spans="1:25" ht="15" customHeight="1">
      <c r="A328" s="4">
        <v>23</v>
      </c>
      <c r="B328" s="1">
        <v>1</v>
      </c>
      <c r="C328" s="7">
        <v>7</v>
      </c>
      <c r="D328" s="25" t="s">
        <v>584</v>
      </c>
      <c r="E328" s="265" t="s">
        <v>282</v>
      </c>
      <c r="F328" s="1190" t="s">
        <v>190</v>
      </c>
      <c r="G328" s="1190"/>
      <c r="H328" s="1190"/>
      <c r="I328" s="657">
        <v>0</v>
      </c>
      <c r="J328" s="657">
        <v>0</v>
      </c>
      <c r="K328" s="657">
        <v>0</v>
      </c>
      <c r="L328" s="657">
        <v>4943</v>
      </c>
      <c r="M328" s="657">
        <v>0</v>
      </c>
      <c r="N328" s="657">
        <v>1270</v>
      </c>
      <c r="O328" s="657">
        <v>0</v>
      </c>
      <c r="P328" s="657">
        <v>0</v>
      </c>
      <c r="Q328" s="657">
        <v>0</v>
      </c>
      <c r="R328" s="657">
        <v>0</v>
      </c>
      <c r="S328" s="657">
        <v>0</v>
      </c>
      <c r="T328" s="657">
        <v>0</v>
      </c>
      <c r="U328" s="657">
        <v>0</v>
      </c>
      <c r="V328" s="657">
        <v>0</v>
      </c>
      <c r="X328" s="678"/>
      <c r="Y328" s="715">
        <f t="shared" si="4"/>
        <v>6213</v>
      </c>
    </row>
    <row r="329" spans="1:25" ht="15" customHeight="1">
      <c r="A329" s="4">
        <v>23</v>
      </c>
      <c r="B329" s="1">
        <v>1</v>
      </c>
      <c r="C329" s="7">
        <v>8</v>
      </c>
      <c r="D329" s="25"/>
      <c r="E329" s="265" t="s">
        <v>585</v>
      </c>
      <c r="F329" s="1187" t="s">
        <v>588</v>
      </c>
      <c r="G329" s="1187"/>
      <c r="H329" s="1187"/>
      <c r="I329" s="657">
        <v>0</v>
      </c>
      <c r="J329" s="657">
        <v>0</v>
      </c>
      <c r="K329" s="657">
        <v>0</v>
      </c>
      <c r="L329" s="657">
        <v>0</v>
      </c>
      <c r="M329" s="657">
        <v>0</v>
      </c>
      <c r="N329" s="657">
        <v>0</v>
      </c>
      <c r="O329" s="657">
        <v>0</v>
      </c>
      <c r="P329" s="657">
        <v>0</v>
      </c>
      <c r="Q329" s="657">
        <v>0</v>
      </c>
      <c r="R329" s="657">
        <v>0</v>
      </c>
      <c r="S329" s="657">
        <v>0</v>
      </c>
      <c r="T329" s="657">
        <v>0</v>
      </c>
      <c r="U329" s="657">
        <v>0</v>
      </c>
      <c r="V329" s="657">
        <v>0</v>
      </c>
      <c r="X329" s="678"/>
      <c r="Y329" s="715">
        <f t="shared" si="4"/>
        <v>0</v>
      </c>
    </row>
    <row r="330" spans="1:25" ht="15" customHeight="1">
      <c r="A330" s="4">
        <v>23</v>
      </c>
      <c r="B330" s="1">
        <v>1</v>
      </c>
      <c r="C330" s="7">
        <v>9</v>
      </c>
      <c r="D330" s="25" t="s">
        <v>427</v>
      </c>
      <c r="E330" s="265" t="s">
        <v>589</v>
      </c>
      <c r="F330" s="1512" t="s">
        <v>221</v>
      </c>
      <c r="G330" s="1512"/>
      <c r="H330" s="1512"/>
      <c r="I330" s="657">
        <v>0</v>
      </c>
      <c r="J330" s="657">
        <v>0</v>
      </c>
      <c r="K330" s="657">
        <v>50319</v>
      </c>
      <c r="L330" s="657">
        <v>137860</v>
      </c>
      <c r="M330" s="657">
        <v>0</v>
      </c>
      <c r="N330" s="657">
        <v>6990</v>
      </c>
      <c r="O330" s="657">
        <v>0</v>
      </c>
      <c r="P330" s="657">
        <v>0</v>
      </c>
      <c r="Q330" s="657">
        <v>0</v>
      </c>
      <c r="R330" s="657">
        <v>0</v>
      </c>
      <c r="S330" s="657">
        <v>0</v>
      </c>
      <c r="T330" s="657">
        <v>689</v>
      </c>
      <c r="U330" s="657">
        <v>192771</v>
      </c>
      <c r="V330" s="657">
        <v>0</v>
      </c>
      <c r="X330" s="678"/>
      <c r="Y330" s="715">
        <f t="shared" si="4"/>
        <v>388629</v>
      </c>
    </row>
    <row r="331" spans="1:25" ht="15" customHeight="1">
      <c r="A331" s="4">
        <v>23</v>
      </c>
      <c r="B331" s="1">
        <v>1</v>
      </c>
      <c r="C331" s="7">
        <v>10</v>
      </c>
      <c r="D331" s="25"/>
      <c r="E331" s="265" t="s">
        <v>325</v>
      </c>
      <c r="F331" s="1512" t="s">
        <v>154</v>
      </c>
      <c r="G331" s="1512"/>
      <c r="H331" s="1512"/>
      <c r="I331" s="657">
        <v>0</v>
      </c>
      <c r="J331" s="657">
        <v>0</v>
      </c>
      <c r="K331" s="657">
        <v>0</v>
      </c>
      <c r="L331" s="657">
        <v>193897</v>
      </c>
      <c r="M331" s="657">
        <v>2475</v>
      </c>
      <c r="N331" s="657">
        <v>14837</v>
      </c>
      <c r="O331" s="657">
        <v>0</v>
      </c>
      <c r="P331" s="657">
        <v>0</v>
      </c>
      <c r="Q331" s="657">
        <v>0</v>
      </c>
      <c r="R331" s="657">
        <v>0</v>
      </c>
      <c r="S331" s="657">
        <v>0</v>
      </c>
      <c r="T331" s="657">
        <v>500</v>
      </c>
      <c r="U331" s="657">
        <v>14908</v>
      </c>
      <c r="V331" s="657">
        <v>0</v>
      </c>
      <c r="X331" s="678"/>
      <c r="Y331" s="715">
        <f t="shared" si="4"/>
        <v>226617</v>
      </c>
    </row>
    <row r="332" spans="1:25" ht="15" customHeight="1">
      <c r="A332" s="4">
        <v>23</v>
      </c>
      <c r="B332" s="1">
        <v>1</v>
      </c>
      <c r="C332" s="7">
        <v>11</v>
      </c>
      <c r="D332" s="25" t="s">
        <v>401</v>
      </c>
      <c r="E332" s="265" t="s">
        <v>592</v>
      </c>
      <c r="F332" s="1512" t="s">
        <v>518</v>
      </c>
      <c r="G332" s="1512"/>
      <c r="H332" s="1512"/>
      <c r="I332" s="657">
        <v>0</v>
      </c>
      <c r="J332" s="657">
        <v>0</v>
      </c>
      <c r="K332" s="657">
        <v>0</v>
      </c>
      <c r="L332" s="657">
        <v>0</v>
      </c>
      <c r="M332" s="657">
        <v>0</v>
      </c>
      <c r="N332" s="657">
        <v>0</v>
      </c>
      <c r="O332" s="657">
        <v>0</v>
      </c>
      <c r="P332" s="657">
        <v>0</v>
      </c>
      <c r="Q332" s="657">
        <v>0</v>
      </c>
      <c r="R332" s="657">
        <v>0</v>
      </c>
      <c r="S332" s="657">
        <v>0</v>
      </c>
      <c r="T332" s="657">
        <v>0</v>
      </c>
      <c r="U332" s="657">
        <v>0</v>
      </c>
      <c r="V332" s="657">
        <v>0</v>
      </c>
      <c r="X332" s="678"/>
      <c r="Y332" s="715">
        <f t="shared" si="4"/>
        <v>0</v>
      </c>
    </row>
    <row r="333" spans="1:25" ht="15" customHeight="1">
      <c r="A333" s="4">
        <v>23</v>
      </c>
      <c r="B333" s="1">
        <v>1</v>
      </c>
      <c r="C333" s="7">
        <v>12</v>
      </c>
      <c r="D333" s="24"/>
      <c r="E333" s="266" t="s">
        <v>595</v>
      </c>
      <c r="F333" s="1512" t="s">
        <v>404</v>
      </c>
      <c r="G333" s="1512"/>
      <c r="H333" s="1512"/>
      <c r="I333" s="657">
        <v>120776</v>
      </c>
      <c r="J333" s="657">
        <v>0</v>
      </c>
      <c r="K333" s="657">
        <v>0</v>
      </c>
      <c r="L333" s="657">
        <v>7424</v>
      </c>
      <c r="M333" s="657">
        <v>0</v>
      </c>
      <c r="N333" s="657">
        <v>1800</v>
      </c>
      <c r="O333" s="657">
        <v>0</v>
      </c>
      <c r="P333" s="657">
        <v>0</v>
      </c>
      <c r="Q333" s="657">
        <v>0</v>
      </c>
      <c r="R333" s="657">
        <v>0</v>
      </c>
      <c r="S333" s="657">
        <v>0</v>
      </c>
      <c r="T333" s="657">
        <v>0</v>
      </c>
      <c r="U333" s="657">
        <v>0</v>
      </c>
      <c r="V333" s="657">
        <v>0</v>
      </c>
      <c r="X333" s="678"/>
      <c r="Y333" s="715">
        <f t="shared" si="4"/>
        <v>130000</v>
      </c>
    </row>
    <row r="334" spans="1:25" ht="15" customHeight="1">
      <c r="A334" s="4">
        <v>23</v>
      </c>
      <c r="B334" s="1">
        <v>1</v>
      </c>
      <c r="C334" s="7">
        <v>13</v>
      </c>
      <c r="D334" s="24"/>
      <c r="E334" s="19" t="s">
        <v>601</v>
      </c>
      <c r="F334" s="1212" t="s">
        <v>428</v>
      </c>
      <c r="G334" s="1212"/>
      <c r="H334" s="1212"/>
      <c r="I334" s="657">
        <v>120776</v>
      </c>
      <c r="J334" s="657">
        <v>765763</v>
      </c>
      <c r="K334" s="657">
        <v>525266</v>
      </c>
      <c r="L334" s="657">
        <v>885573</v>
      </c>
      <c r="M334" s="657">
        <v>70962</v>
      </c>
      <c r="N334" s="657">
        <v>263143</v>
      </c>
      <c r="O334" s="657">
        <v>70510</v>
      </c>
      <c r="P334" s="657">
        <v>273596</v>
      </c>
      <c r="Q334" s="657">
        <v>10340</v>
      </c>
      <c r="R334" s="657">
        <v>8823</v>
      </c>
      <c r="S334" s="657">
        <v>61259</v>
      </c>
      <c r="T334" s="657">
        <v>223157</v>
      </c>
      <c r="U334" s="657">
        <v>268679</v>
      </c>
      <c r="V334" s="657">
        <v>49256</v>
      </c>
      <c r="X334" s="678"/>
      <c r="Y334" s="715">
        <f t="shared" si="4"/>
        <v>3547847</v>
      </c>
    </row>
    <row r="335" spans="1:25" ht="15" customHeight="1">
      <c r="A335" s="4">
        <v>23</v>
      </c>
      <c r="B335" s="1">
        <v>1</v>
      </c>
      <c r="C335" s="7">
        <v>14</v>
      </c>
      <c r="D335" s="24"/>
      <c r="E335" s="20" t="s">
        <v>602</v>
      </c>
      <c r="F335" s="2109" t="s">
        <v>607</v>
      </c>
      <c r="G335" s="2109"/>
      <c r="H335" s="2109"/>
      <c r="I335" s="657">
        <v>0</v>
      </c>
      <c r="J335" s="657">
        <v>0</v>
      </c>
      <c r="K335" s="657">
        <v>0</v>
      </c>
      <c r="L335" s="657">
        <v>0</v>
      </c>
      <c r="M335" s="657">
        <v>0</v>
      </c>
      <c r="N335" s="657">
        <v>0</v>
      </c>
      <c r="O335" s="657">
        <v>0</v>
      </c>
      <c r="P335" s="657">
        <v>0</v>
      </c>
      <c r="Q335" s="657">
        <v>0</v>
      </c>
      <c r="R335" s="657">
        <v>0</v>
      </c>
      <c r="S335" s="657">
        <v>0</v>
      </c>
      <c r="T335" s="657">
        <v>0</v>
      </c>
      <c r="U335" s="657">
        <v>0</v>
      </c>
      <c r="V335" s="657">
        <v>0</v>
      </c>
      <c r="X335" s="678"/>
      <c r="Y335" s="715">
        <f t="shared" si="4"/>
        <v>0</v>
      </c>
    </row>
    <row r="336" spans="1:25" ht="15" customHeight="1">
      <c r="A336" s="4">
        <v>23</v>
      </c>
      <c r="B336" s="1">
        <v>1</v>
      </c>
      <c r="C336" s="7">
        <v>15</v>
      </c>
      <c r="D336" s="24"/>
      <c r="E336" s="266" t="s">
        <v>234</v>
      </c>
      <c r="F336" s="2110" t="s">
        <v>1154</v>
      </c>
      <c r="G336" s="2110"/>
      <c r="H336" s="2110"/>
      <c r="I336" s="657">
        <v>0</v>
      </c>
      <c r="J336" s="657">
        <v>0</v>
      </c>
      <c r="K336" s="657">
        <v>0</v>
      </c>
      <c r="L336" s="657">
        <v>0</v>
      </c>
      <c r="M336" s="657">
        <v>0</v>
      </c>
      <c r="N336" s="657">
        <v>0</v>
      </c>
      <c r="O336" s="657">
        <v>0</v>
      </c>
      <c r="P336" s="657">
        <v>0</v>
      </c>
      <c r="Q336" s="657">
        <v>0</v>
      </c>
      <c r="R336" s="657">
        <v>0</v>
      </c>
      <c r="S336" s="657">
        <v>0</v>
      </c>
      <c r="T336" s="657">
        <v>0</v>
      </c>
      <c r="U336" s="657">
        <v>0</v>
      </c>
      <c r="V336" s="657">
        <v>0</v>
      </c>
      <c r="X336" s="678"/>
      <c r="Y336" s="715">
        <f t="shared" si="4"/>
        <v>0</v>
      </c>
    </row>
    <row r="337" spans="1:25" ht="15" customHeight="1">
      <c r="A337" s="4">
        <v>23</v>
      </c>
      <c r="B337" s="1">
        <v>1</v>
      </c>
      <c r="C337" s="7">
        <v>16</v>
      </c>
      <c r="D337" s="18"/>
      <c r="E337" s="19" t="s">
        <v>611</v>
      </c>
      <c r="F337" s="55" t="s">
        <v>614</v>
      </c>
      <c r="G337" s="618"/>
      <c r="H337" s="55"/>
      <c r="I337" s="657">
        <v>120776</v>
      </c>
      <c r="J337" s="657">
        <v>765763</v>
      </c>
      <c r="K337" s="657">
        <v>525266</v>
      </c>
      <c r="L337" s="657">
        <v>885573</v>
      </c>
      <c r="M337" s="657">
        <v>70962</v>
      </c>
      <c r="N337" s="657">
        <v>263143</v>
      </c>
      <c r="O337" s="657">
        <v>70510</v>
      </c>
      <c r="P337" s="657">
        <v>273596</v>
      </c>
      <c r="Q337" s="657">
        <v>10340</v>
      </c>
      <c r="R337" s="657">
        <v>8823</v>
      </c>
      <c r="S337" s="657">
        <v>61259</v>
      </c>
      <c r="T337" s="657">
        <v>223157</v>
      </c>
      <c r="U337" s="657">
        <v>268679</v>
      </c>
      <c r="V337" s="657">
        <v>49256</v>
      </c>
      <c r="X337" s="678"/>
      <c r="Y337" s="715">
        <f t="shared" si="4"/>
        <v>3547847</v>
      </c>
    </row>
    <row r="338" spans="1:25" ht="15" customHeight="1">
      <c r="A338" s="4">
        <v>23</v>
      </c>
      <c r="B338" s="1">
        <v>1</v>
      </c>
      <c r="C338" s="7">
        <v>17</v>
      </c>
      <c r="D338" s="24" t="s">
        <v>147</v>
      </c>
      <c r="E338" s="20" t="s">
        <v>564</v>
      </c>
      <c r="F338" s="1190" t="s">
        <v>594</v>
      </c>
      <c r="G338" s="1190"/>
      <c r="H338" s="1190"/>
      <c r="I338" s="657">
        <v>0</v>
      </c>
      <c r="J338" s="657">
        <v>793658</v>
      </c>
      <c r="K338" s="657">
        <v>393495</v>
      </c>
      <c r="L338" s="657">
        <v>608059</v>
      </c>
      <c r="M338" s="657">
        <v>48744</v>
      </c>
      <c r="N338" s="657">
        <v>77816</v>
      </c>
      <c r="O338" s="657">
        <v>8655</v>
      </c>
      <c r="P338" s="657">
        <v>22636</v>
      </c>
      <c r="Q338" s="657">
        <v>0</v>
      </c>
      <c r="R338" s="657">
        <v>0</v>
      </c>
      <c r="S338" s="657">
        <v>0</v>
      </c>
      <c r="T338" s="657">
        <v>33126</v>
      </c>
      <c r="U338" s="657">
        <v>264622</v>
      </c>
      <c r="V338" s="657">
        <v>0</v>
      </c>
      <c r="X338" s="678"/>
      <c r="Y338" s="715">
        <f t="shared" si="4"/>
        <v>2250811</v>
      </c>
    </row>
    <row r="339" spans="1:25" ht="15" customHeight="1">
      <c r="A339" s="4">
        <v>23</v>
      </c>
      <c r="B339" s="1">
        <v>1</v>
      </c>
      <c r="C339" s="7">
        <v>18</v>
      </c>
      <c r="D339" s="24"/>
      <c r="E339" s="99" t="s">
        <v>270</v>
      </c>
      <c r="F339" s="2111" t="s">
        <v>296</v>
      </c>
      <c r="G339" s="2111"/>
      <c r="H339" s="1197"/>
      <c r="I339" s="657">
        <v>0</v>
      </c>
      <c r="J339" s="657">
        <v>0</v>
      </c>
      <c r="K339" s="657">
        <v>0</v>
      </c>
      <c r="L339" s="657">
        <v>0</v>
      </c>
      <c r="M339" s="657">
        <v>0</v>
      </c>
      <c r="N339" s="657">
        <v>0</v>
      </c>
      <c r="O339" s="657">
        <v>0</v>
      </c>
      <c r="P339" s="657">
        <v>0</v>
      </c>
      <c r="Q339" s="657">
        <v>0</v>
      </c>
      <c r="R339" s="657">
        <v>0</v>
      </c>
      <c r="S339" s="657">
        <v>0</v>
      </c>
      <c r="T339" s="657">
        <v>0</v>
      </c>
      <c r="U339" s="657">
        <v>0</v>
      </c>
      <c r="V339" s="657">
        <v>0</v>
      </c>
      <c r="X339" s="678"/>
      <c r="Y339" s="715">
        <f t="shared" si="4"/>
        <v>0</v>
      </c>
    </row>
    <row r="340" spans="1:25" ht="15" customHeight="1">
      <c r="A340" s="4">
        <v>23</v>
      </c>
      <c r="B340" s="1">
        <v>1</v>
      </c>
      <c r="C340" s="7">
        <v>19</v>
      </c>
      <c r="D340" s="25" t="s">
        <v>573</v>
      </c>
      <c r="E340" s="264" t="s">
        <v>425</v>
      </c>
      <c r="F340" s="2111" t="s">
        <v>615</v>
      </c>
      <c r="G340" s="2111"/>
      <c r="H340" s="1197"/>
      <c r="I340" s="657">
        <v>0</v>
      </c>
      <c r="J340" s="657">
        <v>0</v>
      </c>
      <c r="K340" s="657">
        <v>0</v>
      </c>
      <c r="L340" s="657">
        <v>0</v>
      </c>
      <c r="M340" s="657">
        <v>0</v>
      </c>
      <c r="N340" s="657">
        <v>0</v>
      </c>
      <c r="O340" s="657">
        <v>0</v>
      </c>
      <c r="P340" s="657">
        <v>0</v>
      </c>
      <c r="Q340" s="657">
        <v>0</v>
      </c>
      <c r="R340" s="657">
        <v>0</v>
      </c>
      <c r="S340" s="657">
        <v>0</v>
      </c>
      <c r="T340" s="657">
        <v>0</v>
      </c>
      <c r="U340" s="657">
        <v>0</v>
      </c>
      <c r="V340" s="657">
        <v>0</v>
      </c>
      <c r="X340" s="678"/>
      <c r="Y340" s="715">
        <f t="shared" si="4"/>
        <v>0</v>
      </c>
    </row>
    <row r="341" spans="1:25" ht="15" customHeight="1">
      <c r="A341" s="4">
        <v>23</v>
      </c>
      <c r="B341" s="1">
        <v>1</v>
      </c>
      <c r="C341" s="7">
        <v>20</v>
      </c>
      <c r="D341" s="25"/>
      <c r="E341" s="249" t="s">
        <v>515</v>
      </c>
      <c r="F341" s="2112" t="s">
        <v>605</v>
      </c>
      <c r="G341" s="1890"/>
      <c r="H341" s="1890"/>
      <c r="I341" s="657">
        <v>0</v>
      </c>
      <c r="J341" s="657">
        <v>0</v>
      </c>
      <c r="K341" s="657">
        <v>316795</v>
      </c>
      <c r="L341" s="657">
        <v>35640</v>
      </c>
      <c r="M341" s="657">
        <v>2475</v>
      </c>
      <c r="N341" s="657">
        <v>21827</v>
      </c>
      <c r="O341" s="657">
        <v>0</v>
      </c>
      <c r="P341" s="657">
        <v>0</v>
      </c>
      <c r="Q341" s="657">
        <v>0</v>
      </c>
      <c r="R341" s="657">
        <v>0</v>
      </c>
      <c r="S341" s="657">
        <v>0</v>
      </c>
      <c r="T341" s="657">
        <v>1700</v>
      </c>
      <c r="U341" s="657">
        <v>202356</v>
      </c>
      <c r="V341" s="657">
        <v>0</v>
      </c>
      <c r="X341" s="678"/>
      <c r="Y341" s="715">
        <f t="shared" si="4"/>
        <v>580793</v>
      </c>
    </row>
    <row r="342" spans="1:25" ht="15" customHeight="1">
      <c r="A342" s="4">
        <v>23</v>
      </c>
      <c r="B342" s="1">
        <v>1</v>
      </c>
      <c r="C342" s="7">
        <v>21</v>
      </c>
      <c r="D342" s="25"/>
      <c r="E342" s="25" t="s">
        <v>1156</v>
      </c>
      <c r="F342" s="2111" t="s">
        <v>619</v>
      </c>
      <c r="G342" s="2111"/>
      <c r="H342" s="1197"/>
      <c r="I342" s="657">
        <v>0</v>
      </c>
      <c r="J342" s="657">
        <v>0</v>
      </c>
      <c r="K342" s="657">
        <v>266400</v>
      </c>
      <c r="L342" s="657">
        <v>0</v>
      </c>
      <c r="M342" s="657">
        <v>0</v>
      </c>
      <c r="N342" s="657">
        <v>0</v>
      </c>
      <c r="O342" s="657">
        <v>0</v>
      </c>
      <c r="P342" s="657">
        <v>0</v>
      </c>
      <c r="Q342" s="657">
        <v>0</v>
      </c>
      <c r="R342" s="657">
        <v>0</v>
      </c>
      <c r="S342" s="657">
        <v>0</v>
      </c>
      <c r="T342" s="657">
        <v>0</v>
      </c>
      <c r="U342" s="657">
        <v>0</v>
      </c>
      <c r="V342" s="657">
        <v>0</v>
      </c>
      <c r="X342" s="678"/>
      <c r="Y342" s="715">
        <f t="shared" si="4"/>
        <v>266400</v>
      </c>
    </row>
    <row r="343" spans="1:25" ht="15" customHeight="1">
      <c r="A343" s="4">
        <v>23</v>
      </c>
      <c r="B343" s="1">
        <v>1</v>
      </c>
      <c r="C343" s="7">
        <v>22</v>
      </c>
      <c r="D343" s="25"/>
      <c r="E343" s="25" t="s">
        <v>455</v>
      </c>
      <c r="F343" s="2111" t="s">
        <v>622</v>
      </c>
      <c r="G343" s="2111"/>
      <c r="H343" s="1197"/>
      <c r="I343" s="657">
        <v>0</v>
      </c>
      <c r="J343" s="657">
        <v>793658</v>
      </c>
      <c r="K343" s="657">
        <v>76700</v>
      </c>
      <c r="L343" s="657">
        <v>572419</v>
      </c>
      <c r="M343" s="657">
        <v>46269</v>
      </c>
      <c r="N343" s="657">
        <v>55989</v>
      </c>
      <c r="O343" s="657">
        <v>8655</v>
      </c>
      <c r="P343" s="657">
        <v>22636</v>
      </c>
      <c r="Q343" s="657">
        <v>0</v>
      </c>
      <c r="R343" s="657">
        <v>0</v>
      </c>
      <c r="S343" s="657">
        <v>0</v>
      </c>
      <c r="T343" s="657">
        <v>31426</v>
      </c>
      <c r="U343" s="657">
        <v>62266</v>
      </c>
      <c r="V343" s="657">
        <v>0</v>
      </c>
      <c r="X343" s="678"/>
      <c r="Y343" s="715">
        <f t="shared" si="4"/>
        <v>1670018</v>
      </c>
    </row>
    <row r="344" spans="1:25" ht="15" customHeight="1">
      <c r="A344" s="4">
        <v>23</v>
      </c>
      <c r="B344" s="1">
        <v>1</v>
      </c>
      <c r="C344" s="7">
        <v>23</v>
      </c>
      <c r="D344" s="25" t="s">
        <v>973</v>
      </c>
      <c r="E344" s="25" t="s">
        <v>285</v>
      </c>
      <c r="F344" s="2111" t="s">
        <v>619</v>
      </c>
      <c r="G344" s="2111"/>
      <c r="H344" s="1197"/>
      <c r="I344" s="657">
        <v>0</v>
      </c>
      <c r="J344" s="657">
        <v>630700</v>
      </c>
      <c r="K344" s="657">
        <v>65900</v>
      </c>
      <c r="L344" s="657">
        <v>243500</v>
      </c>
      <c r="M344" s="657">
        <v>46200</v>
      </c>
      <c r="N344" s="657">
        <v>50900</v>
      </c>
      <c r="O344" s="657">
        <v>0</v>
      </c>
      <c r="P344" s="657">
        <v>20400</v>
      </c>
      <c r="Q344" s="657">
        <v>0</v>
      </c>
      <c r="R344" s="657">
        <v>0</v>
      </c>
      <c r="S344" s="657">
        <v>0</v>
      </c>
      <c r="T344" s="657">
        <v>19900</v>
      </c>
      <c r="U344" s="657">
        <v>61000</v>
      </c>
      <c r="V344" s="657">
        <v>0</v>
      </c>
      <c r="X344" s="678"/>
      <c r="Y344" s="715">
        <f t="shared" si="4"/>
        <v>1138500</v>
      </c>
    </row>
    <row r="345" spans="1:25" ht="15" customHeight="1">
      <c r="A345" s="4">
        <v>23</v>
      </c>
      <c r="B345" s="1">
        <v>1</v>
      </c>
      <c r="C345" s="7">
        <v>24</v>
      </c>
      <c r="D345" s="25"/>
      <c r="E345" s="265"/>
      <c r="F345" s="592" t="s">
        <v>497</v>
      </c>
      <c r="G345" s="2112" t="s">
        <v>625</v>
      </c>
      <c r="H345" s="1890"/>
      <c r="I345" s="657">
        <v>0</v>
      </c>
      <c r="J345" s="657">
        <v>630700</v>
      </c>
      <c r="K345" s="657">
        <v>325300</v>
      </c>
      <c r="L345" s="657">
        <v>0</v>
      </c>
      <c r="M345" s="657">
        <v>0</v>
      </c>
      <c r="N345" s="657">
        <v>0</v>
      </c>
      <c r="O345" s="657">
        <v>0</v>
      </c>
      <c r="P345" s="657">
        <v>20400</v>
      </c>
      <c r="Q345" s="657">
        <v>0</v>
      </c>
      <c r="R345" s="657">
        <v>0</v>
      </c>
      <c r="S345" s="657">
        <v>0</v>
      </c>
      <c r="T345" s="657">
        <v>0</v>
      </c>
      <c r="U345" s="657">
        <v>0</v>
      </c>
      <c r="V345" s="657">
        <v>0</v>
      </c>
      <c r="X345" s="678"/>
      <c r="Y345" s="715">
        <f t="shared" si="4"/>
        <v>976400</v>
      </c>
    </row>
    <row r="346" spans="1:25" ht="15" customHeight="1">
      <c r="A346" s="4">
        <v>23</v>
      </c>
      <c r="B346" s="1">
        <v>1</v>
      </c>
      <c r="C346" s="7">
        <v>25</v>
      </c>
      <c r="D346" s="25"/>
      <c r="E346" s="111" t="s">
        <v>1157</v>
      </c>
      <c r="F346" s="592" t="s">
        <v>0</v>
      </c>
      <c r="G346" s="2111" t="s">
        <v>1197</v>
      </c>
      <c r="H346" s="1197"/>
      <c r="I346" s="657">
        <v>0</v>
      </c>
      <c r="J346" s="657">
        <v>0</v>
      </c>
      <c r="K346" s="657">
        <v>0</v>
      </c>
      <c r="L346" s="657">
        <v>243500</v>
      </c>
      <c r="M346" s="657">
        <v>46200</v>
      </c>
      <c r="N346" s="657">
        <v>41300</v>
      </c>
      <c r="O346" s="657">
        <v>0</v>
      </c>
      <c r="P346" s="657">
        <v>0</v>
      </c>
      <c r="Q346" s="657">
        <v>0</v>
      </c>
      <c r="R346" s="657">
        <v>0</v>
      </c>
      <c r="S346" s="657">
        <v>0</v>
      </c>
      <c r="T346" s="657">
        <v>19900</v>
      </c>
      <c r="U346" s="657">
        <v>61000</v>
      </c>
      <c r="V346" s="657">
        <v>0</v>
      </c>
      <c r="X346" s="678"/>
      <c r="Y346" s="715">
        <f t="shared" si="4"/>
        <v>411900</v>
      </c>
    </row>
    <row r="347" spans="1:25" ht="15" customHeight="1">
      <c r="A347" s="4">
        <v>23</v>
      </c>
      <c r="B347" s="1">
        <v>1</v>
      </c>
      <c r="C347" s="7">
        <v>26</v>
      </c>
      <c r="D347" s="25"/>
      <c r="E347" s="111" t="s">
        <v>1158</v>
      </c>
      <c r="F347" s="592" t="s">
        <v>545</v>
      </c>
      <c r="G347" s="2112" t="s">
        <v>404</v>
      </c>
      <c r="H347" s="1890"/>
      <c r="I347" s="657">
        <v>0</v>
      </c>
      <c r="J347" s="657">
        <v>0</v>
      </c>
      <c r="K347" s="657">
        <v>7000</v>
      </c>
      <c r="L347" s="657">
        <v>0</v>
      </c>
      <c r="M347" s="657">
        <v>0</v>
      </c>
      <c r="N347" s="657">
        <v>9600</v>
      </c>
      <c r="O347" s="657">
        <v>0</v>
      </c>
      <c r="P347" s="657">
        <v>0</v>
      </c>
      <c r="Q347" s="657">
        <v>0</v>
      </c>
      <c r="R347" s="657">
        <v>0</v>
      </c>
      <c r="S347" s="657">
        <v>0</v>
      </c>
      <c r="T347" s="657">
        <v>0</v>
      </c>
      <c r="U347" s="657">
        <v>0</v>
      </c>
      <c r="V347" s="657">
        <v>0</v>
      </c>
      <c r="X347" s="678"/>
      <c r="Y347" s="715">
        <f t="shared" si="4"/>
        <v>16600</v>
      </c>
    </row>
    <row r="348" spans="1:25" ht="15" customHeight="1">
      <c r="A348" s="4">
        <v>23</v>
      </c>
      <c r="B348" s="1">
        <v>1</v>
      </c>
      <c r="C348" s="7">
        <v>27</v>
      </c>
      <c r="D348" s="25" t="s">
        <v>563</v>
      </c>
      <c r="E348" s="111" t="s">
        <v>455</v>
      </c>
      <c r="F348" s="2111" t="s">
        <v>221</v>
      </c>
      <c r="G348" s="2111"/>
      <c r="H348" s="1197"/>
      <c r="I348" s="657">
        <v>0</v>
      </c>
      <c r="J348" s="657">
        <v>0</v>
      </c>
      <c r="K348" s="657">
        <v>50319</v>
      </c>
      <c r="L348" s="657">
        <v>137860</v>
      </c>
      <c r="M348" s="657">
        <v>0</v>
      </c>
      <c r="N348" s="657">
        <v>6990</v>
      </c>
      <c r="O348" s="657">
        <v>0</v>
      </c>
      <c r="P348" s="657">
        <v>0</v>
      </c>
      <c r="Q348" s="657">
        <v>0</v>
      </c>
      <c r="R348" s="657">
        <v>0</v>
      </c>
      <c r="S348" s="657">
        <v>0</v>
      </c>
      <c r="T348" s="657">
        <v>689</v>
      </c>
      <c r="U348" s="657">
        <v>187448</v>
      </c>
      <c r="V348" s="657">
        <v>0</v>
      </c>
      <c r="X348" s="678"/>
      <c r="Y348" s="715">
        <f t="shared" si="4"/>
        <v>383306</v>
      </c>
    </row>
    <row r="349" spans="1:25" ht="15" customHeight="1">
      <c r="A349" s="4">
        <v>23</v>
      </c>
      <c r="B349" s="1">
        <v>1</v>
      </c>
      <c r="C349" s="7">
        <v>28</v>
      </c>
      <c r="D349" s="25"/>
      <c r="E349" s="111" t="s">
        <v>285</v>
      </c>
      <c r="F349" s="2111" t="s">
        <v>154</v>
      </c>
      <c r="G349" s="2111"/>
      <c r="H349" s="1197"/>
      <c r="I349" s="657">
        <v>0</v>
      </c>
      <c r="J349" s="657">
        <v>0</v>
      </c>
      <c r="K349" s="657">
        <v>0</v>
      </c>
      <c r="L349" s="657">
        <v>193897</v>
      </c>
      <c r="M349" s="657">
        <v>2475</v>
      </c>
      <c r="N349" s="657">
        <v>14837</v>
      </c>
      <c r="O349" s="657">
        <v>0</v>
      </c>
      <c r="P349" s="657">
        <v>0</v>
      </c>
      <c r="Q349" s="657">
        <v>0</v>
      </c>
      <c r="R349" s="657">
        <v>0</v>
      </c>
      <c r="S349" s="657">
        <v>0</v>
      </c>
      <c r="T349" s="657">
        <v>500</v>
      </c>
      <c r="U349" s="657">
        <v>14908</v>
      </c>
      <c r="V349" s="657">
        <v>0</v>
      </c>
      <c r="X349" s="678"/>
      <c r="Y349" s="715">
        <f t="shared" si="4"/>
        <v>226617</v>
      </c>
    </row>
    <row r="350" spans="1:25" ht="15" customHeight="1">
      <c r="A350" s="4">
        <v>23</v>
      </c>
      <c r="B350" s="1">
        <v>1</v>
      </c>
      <c r="C350" s="7">
        <v>29</v>
      </c>
      <c r="D350" s="25"/>
      <c r="E350" s="111" t="s">
        <v>1160</v>
      </c>
      <c r="F350" s="2111" t="s">
        <v>518</v>
      </c>
      <c r="G350" s="2111"/>
      <c r="H350" s="1197"/>
      <c r="I350" s="657">
        <v>0</v>
      </c>
      <c r="J350" s="657">
        <v>0</v>
      </c>
      <c r="K350" s="657">
        <v>0</v>
      </c>
      <c r="L350" s="657">
        <v>0</v>
      </c>
      <c r="M350" s="657">
        <v>0</v>
      </c>
      <c r="N350" s="657">
        <v>0</v>
      </c>
      <c r="O350" s="657">
        <v>0</v>
      </c>
      <c r="P350" s="657">
        <v>0</v>
      </c>
      <c r="Q350" s="657">
        <v>0</v>
      </c>
      <c r="R350" s="657">
        <v>0</v>
      </c>
      <c r="S350" s="657">
        <v>0</v>
      </c>
      <c r="T350" s="657">
        <v>0</v>
      </c>
      <c r="U350" s="657">
        <v>0</v>
      </c>
      <c r="V350" s="657">
        <v>0</v>
      </c>
      <c r="X350" s="678"/>
      <c r="Y350" s="715">
        <f t="shared" si="4"/>
        <v>0</v>
      </c>
    </row>
    <row r="351" spans="1:25" ht="15" customHeight="1">
      <c r="A351" s="4">
        <v>23</v>
      </c>
      <c r="B351" s="1">
        <v>1</v>
      </c>
      <c r="C351" s="7">
        <v>30</v>
      </c>
      <c r="D351" s="25"/>
      <c r="E351" s="111" t="s">
        <v>968</v>
      </c>
      <c r="F351" s="2111" t="s">
        <v>286</v>
      </c>
      <c r="G351" s="2111"/>
      <c r="H351" s="1197"/>
      <c r="I351" s="657">
        <v>0</v>
      </c>
      <c r="J351" s="657">
        <v>0</v>
      </c>
      <c r="K351" s="657">
        <v>0</v>
      </c>
      <c r="L351" s="657">
        <v>10657</v>
      </c>
      <c r="M351" s="657">
        <v>35</v>
      </c>
      <c r="N351" s="657">
        <v>0</v>
      </c>
      <c r="O351" s="657">
        <v>0</v>
      </c>
      <c r="P351" s="657">
        <v>2236</v>
      </c>
      <c r="Q351" s="657">
        <v>0</v>
      </c>
      <c r="R351" s="657">
        <v>0</v>
      </c>
      <c r="S351" s="657">
        <v>0</v>
      </c>
      <c r="T351" s="657">
        <v>2500</v>
      </c>
      <c r="U351" s="657">
        <v>0</v>
      </c>
      <c r="V351" s="657">
        <v>0</v>
      </c>
      <c r="X351" s="678"/>
      <c r="Y351" s="715">
        <f t="shared" si="4"/>
        <v>15428</v>
      </c>
    </row>
    <row r="352" spans="1:25" ht="15" customHeight="1">
      <c r="A352" s="4">
        <v>23</v>
      </c>
      <c r="B352" s="1">
        <v>1</v>
      </c>
      <c r="C352" s="7">
        <v>31</v>
      </c>
      <c r="D352" s="25" t="s">
        <v>974</v>
      </c>
      <c r="E352" s="269"/>
      <c r="F352" s="2111" t="s">
        <v>404</v>
      </c>
      <c r="G352" s="2111"/>
      <c r="H352" s="1197"/>
      <c r="I352" s="657">
        <v>0</v>
      </c>
      <c r="J352" s="657">
        <v>162958</v>
      </c>
      <c r="K352" s="657">
        <v>10876</v>
      </c>
      <c r="L352" s="657">
        <v>22145</v>
      </c>
      <c r="M352" s="657">
        <v>34</v>
      </c>
      <c r="N352" s="657">
        <v>5089</v>
      </c>
      <c r="O352" s="657">
        <v>8655</v>
      </c>
      <c r="P352" s="657">
        <v>0</v>
      </c>
      <c r="Q352" s="657">
        <v>0</v>
      </c>
      <c r="R352" s="657">
        <v>0</v>
      </c>
      <c r="S352" s="657">
        <v>0</v>
      </c>
      <c r="T352" s="657">
        <v>9537</v>
      </c>
      <c r="U352" s="657">
        <v>1266</v>
      </c>
      <c r="V352" s="657">
        <v>0</v>
      </c>
      <c r="X352" s="678"/>
      <c r="Y352" s="715">
        <f t="shared" si="4"/>
        <v>220560</v>
      </c>
    </row>
    <row r="353" spans="1:25" ht="15" customHeight="1">
      <c r="A353" s="4">
        <v>23</v>
      </c>
      <c r="B353" s="1">
        <v>1</v>
      </c>
      <c r="C353" s="7">
        <v>32</v>
      </c>
      <c r="D353" s="25"/>
      <c r="E353" s="20" t="s">
        <v>574</v>
      </c>
      <c r="F353" s="1190" t="s">
        <v>631</v>
      </c>
      <c r="G353" s="1190"/>
      <c r="H353" s="1191"/>
      <c r="I353" s="657">
        <v>120776</v>
      </c>
      <c r="J353" s="657">
        <v>357701</v>
      </c>
      <c r="K353" s="657">
        <v>242085</v>
      </c>
      <c r="L353" s="657">
        <v>476259</v>
      </c>
      <c r="M353" s="657">
        <v>44160</v>
      </c>
      <c r="N353" s="657">
        <v>299802</v>
      </c>
      <c r="O353" s="657">
        <v>105765</v>
      </c>
      <c r="P353" s="657">
        <v>250960</v>
      </c>
      <c r="Q353" s="657">
        <v>10340</v>
      </c>
      <c r="R353" s="657">
        <v>8823</v>
      </c>
      <c r="S353" s="657">
        <v>95233</v>
      </c>
      <c r="T353" s="657">
        <v>337888</v>
      </c>
      <c r="U353" s="657">
        <v>202970</v>
      </c>
      <c r="V353" s="657">
        <v>49256</v>
      </c>
      <c r="X353" s="678"/>
      <c r="Y353" s="715">
        <f t="shared" si="4"/>
        <v>2552762</v>
      </c>
    </row>
    <row r="354" spans="1:25" ht="15" customHeight="1">
      <c r="A354" s="4">
        <v>23</v>
      </c>
      <c r="B354" s="1">
        <v>1</v>
      </c>
      <c r="C354" s="7">
        <v>33</v>
      </c>
      <c r="D354" s="25"/>
      <c r="E354" s="1903" t="s">
        <v>8</v>
      </c>
      <c r="F354" s="1881"/>
      <c r="G354" s="1192" t="s">
        <v>634</v>
      </c>
      <c r="H354" s="1188"/>
      <c r="I354" s="657">
        <v>0</v>
      </c>
      <c r="J354" s="657">
        <v>0</v>
      </c>
      <c r="K354" s="657">
        <v>0</v>
      </c>
      <c r="L354" s="657">
        <v>0</v>
      </c>
      <c r="M354" s="657">
        <v>0</v>
      </c>
      <c r="N354" s="657">
        <v>0</v>
      </c>
      <c r="O354" s="657">
        <v>0</v>
      </c>
      <c r="P354" s="657">
        <v>0</v>
      </c>
      <c r="Q354" s="657">
        <v>10340</v>
      </c>
      <c r="R354" s="657">
        <v>0</v>
      </c>
      <c r="S354" s="657">
        <v>0</v>
      </c>
      <c r="T354" s="657">
        <v>0</v>
      </c>
      <c r="U354" s="657">
        <v>0</v>
      </c>
      <c r="V354" s="657">
        <v>40572</v>
      </c>
      <c r="X354" s="678"/>
      <c r="Y354" s="715">
        <f t="shared" si="4"/>
        <v>10340</v>
      </c>
    </row>
    <row r="355" spans="1:25" ht="15" customHeight="1">
      <c r="A355" s="4">
        <v>23</v>
      </c>
      <c r="B355" s="1">
        <v>1</v>
      </c>
      <c r="C355" s="7">
        <v>34</v>
      </c>
      <c r="D355" s="25"/>
      <c r="E355" s="1220" t="s">
        <v>1163</v>
      </c>
      <c r="F355" s="1945"/>
      <c r="G355" s="1192" t="s">
        <v>1330</v>
      </c>
      <c r="H355" s="1188"/>
      <c r="I355" s="657">
        <v>0</v>
      </c>
      <c r="J355" s="657">
        <v>0</v>
      </c>
      <c r="K355" s="657">
        <v>0</v>
      </c>
      <c r="L355" s="657">
        <v>0</v>
      </c>
      <c r="M355" s="657">
        <v>0</v>
      </c>
      <c r="N355" s="657">
        <v>0</v>
      </c>
      <c r="O355" s="657">
        <v>0</v>
      </c>
      <c r="P355" s="657">
        <v>0</v>
      </c>
      <c r="Q355" s="657">
        <v>0</v>
      </c>
      <c r="R355" s="657">
        <v>0</v>
      </c>
      <c r="S355" s="657">
        <v>0</v>
      </c>
      <c r="T355" s="657">
        <v>0</v>
      </c>
      <c r="U355" s="657">
        <v>0</v>
      </c>
      <c r="V355" s="657">
        <v>0</v>
      </c>
      <c r="X355" s="678"/>
      <c r="Y355" s="715">
        <f t="shared" si="4"/>
        <v>0</v>
      </c>
    </row>
    <row r="356" spans="1:25" ht="15" customHeight="1">
      <c r="A356" s="4">
        <v>23</v>
      </c>
      <c r="B356" s="1">
        <v>1</v>
      </c>
      <c r="C356" s="7">
        <v>35</v>
      </c>
      <c r="D356" s="25" t="s">
        <v>971</v>
      </c>
      <c r="E356" s="2113" t="s">
        <v>800</v>
      </c>
      <c r="F356" s="1882"/>
      <c r="G356" s="2114" t="s">
        <v>355</v>
      </c>
      <c r="H356" s="2115"/>
      <c r="I356" s="657">
        <v>0</v>
      </c>
      <c r="J356" s="657">
        <v>0</v>
      </c>
      <c r="K356" s="657">
        <v>0</v>
      </c>
      <c r="L356" s="657">
        <v>0</v>
      </c>
      <c r="M356" s="657">
        <v>0</v>
      </c>
      <c r="N356" s="657">
        <v>0</v>
      </c>
      <c r="O356" s="657">
        <v>0</v>
      </c>
      <c r="P356" s="657">
        <v>0</v>
      </c>
      <c r="Q356" s="657">
        <v>0</v>
      </c>
      <c r="R356" s="657">
        <v>0</v>
      </c>
      <c r="S356" s="657">
        <v>0</v>
      </c>
      <c r="T356" s="657">
        <v>0</v>
      </c>
      <c r="U356" s="657">
        <v>0</v>
      </c>
      <c r="V356" s="657">
        <v>0</v>
      </c>
      <c r="X356" s="678"/>
      <c r="Y356" s="715">
        <f t="shared" si="4"/>
        <v>0</v>
      </c>
    </row>
    <row r="357" spans="1:25" ht="15" customHeight="1">
      <c r="A357" s="4">
        <v>23</v>
      </c>
      <c r="B357" s="1">
        <v>1</v>
      </c>
      <c r="C357" s="7">
        <v>36</v>
      </c>
      <c r="D357" s="25"/>
      <c r="E357" s="434"/>
      <c r="F357" s="275" t="s">
        <v>197</v>
      </c>
      <c r="G357" s="1187" t="s">
        <v>569</v>
      </c>
      <c r="H357" s="1188"/>
      <c r="I357" s="657">
        <v>120776</v>
      </c>
      <c r="J357" s="657">
        <v>357701</v>
      </c>
      <c r="K357" s="657">
        <v>242085</v>
      </c>
      <c r="L357" s="657">
        <v>476259</v>
      </c>
      <c r="M357" s="657">
        <v>44160</v>
      </c>
      <c r="N357" s="657">
        <v>299802</v>
      </c>
      <c r="O357" s="657">
        <v>105765</v>
      </c>
      <c r="P357" s="657">
        <v>250960</v>
      </c>
      <c r="Q357" s="657">
        <v>10340</v>
      </c>
      <c r="R357" s="657">
        <v>8823</v>
      </c>
      <c r="S357" s="657">
        <v>95233</v>
      </c>
      <c r="T357" s="657">
        <v>337888</v>
      </c>
      <c r="U357" s="657">
        <v>202970</v>
      </c>
      <c r="V357" s="657">
        <v>49256</v>
      </c>
      <c r="X357" s="678"/>
      <c r="Y357" s="715">
        <f t="shared" si="4"/>
        <v>2552762</v>
      </c>
    </row>
    <row r="358" spans="1:25" ht="15" customHeight="1">
      <c r="A358" s="4">
        <v>23</v>
      </c>
      <c r="B358" s="1">
        <v>1</v>
      </c>
      <c r="C358" s="7">
        <v>37</v>
      </c>
      <c r="D358" s="25"/>
      <c r="E358" s="26"/>
      <c r="F358" s="276" t="s">
        <v>204</v>
      </c>
      <c r="G358" s="1512" t="s">
        <v>404</v>
      </c>
      <c r="H358" s="1513"/>
      <c r="I358" s="657">
        <v>0</v>
      </c>
      <c r="J358" s="657">
        <v>0</v>
      </c>
      <c r="K358" s="657">
        <v>0</v>
      </c>
      <c r="L358" s="657">
        <v>0</v>
      </c>
      <c r="M358" s="657">
        <v>0</v>
      </c>
      <c r="N358" s="657">
        <v>0</v>
      </c>
      <c r="O358" s="657">
        <v>0</v>
      </c>
      <c r="P358" s="657">
        <v>0</v>
      </c>
      <c r="Q358" s="657">
        <v>0</v>
      </c>
      <c r="R358" s="657">
        <v>0</v>
      </c>
      <c r="S358" s="657">
        <v>0</v>
      </c>
      <c r="T358" s="657">
        <v>0</v>
      </c>
      <c r="U358" s="657">
        <v>0</v>
      </c>
      <c r="V358" s="657">
        <v>0</v>
      </c>
      <c r="X358" s="678"/>
      <c r="Y358" s="715">
        <f t="shared" si="4"/>
        <v>0</v>
      </c>
    </row>
    <row r="359" spans="1:25" ht="15" customHeight="1">
      <c r="A359" s="4">
        <v>23</v>
      </c>
      <c r="B359" s="1">
        <v>1</v>
      </c>
      <c r="C359" s="7">
        <v>38</v>
      </c>
      <c r="D359" s="25"/>
      <c r="E359" s="20" t="s">
        <v>552</v>
      </c>
      <c r="F359" s="1187" t="s">
        <v>1167</v>
      </c>
      <c r="G359" s="1187"/>
      <c r="H359" s="1188"/>
      <c r="I359" s="657">
        <v>0</v>
      </c>
      <c r="J359" s="657">
        <v>0</v>
      </c>
      <c r="K359" s="657">
        <v>0</v>
      </c>
      <c r="L359" s="657">
        <v>0</v>
      </c>
      <c r="M359" s="657">
        <v>0</v>
      </c>
      <c r="N359" s="657">
        <v>0</v>
      </c>
      <c r="O359" s="657">
        <v>0</v>
      </c>
      <c r="P359" s="657">
        <v>0</v>
      </c>
      <c r="Q359" s="657">
        <v>0</v>
      </c>
      <c r="R359" s="657">
        <v>0</v>
      </c>
      <c r="S359" s="657">
        <v>0</v>
      </c>
      <c r="T359" s="657">
        <v>0</v>
      </c>
      <c r="U359" s="657">
        <v>0</v>
      </c>
      <c r="V359" s="657">
        <v>0</v>
      </c>
      <c r="X359" s="678"/>
      <c r="Y359" s="715">
        <f t="shared" si="4"/>
        <v>0</v>
      </c>
    </row>
    <row r="360" spans="1:25" ht="15" customHeight="1">
      <c r="A360" s="4">
        <v>23</v>
      </c>
      <c r="B360" s="1">
        <v>1</v>
      </c>
      <c r="C360" s="7">
        <v>39</v>
      </c>
      <c r="D360" s="24"/>
      <c r="E360" s="265" t="s">
        <v>581</v>
      </c>
      <c r="F360" s="1187" t="s">
        <v>94</v>
      </c>
      <c r="G360" s="1187"/>
      <c r="H360" s="1188"/>
      <c r="I360" s="657">
        <v>0</v>
      </c>
      <c r="J360" s="657">
        <v>0</v>
      </c>
      <c r="K360" s="657">
        <v>0</v>
      </c>
      <c r="L360" s="657">
        <v>0</v>
      </c>
      <c r="M360" s="657">
        <v>0</v>
      </c>
      <c r="N360" s="657">
        <v>0</v>
      </c>
      <c r="O360" s="657">
        <v>0</v>
      </c>
      <c r="P360" s="657">
        <v>0</v>
      </c>
      <c r="Q360" s="657">
        <v>0</v>
      </c>
      <c r="R360" s="657">
        <v>0</v>
      </c>
      <c r="S360" s="657">
        <v>0</v>
      </c>
      <c r="T360" s="657">
        <v>0</v>
      </c>
      <c r="U360" s="657">
        <v>0</v>
      </c>
      <c r="V360" s="657">
        <v>0</v>
      </c>
      <c r="X360" s="678"/>
      <c r="Y360" s="715">
        <f t="shared" si="4"/>
        <v>0</v>
      </c>
    </row>
    <row r="361" spans="1:25" ht="15" customHeight="1">
      <c r="A361" s="4">
        <v>23</v>
      </c>
      <c r="B361" s="1">
        <v>1</v>
      </c>
      <c r="C361" s="7">
        <v>40</v>
      </c>
      <c r="D361" s="24"/>
      <c r="E361" s="265" t="s">
        <v>282</v>
      </c>
      <c r="F361" s="1187" t="s">
        <v>404</v>
      </c>
      <c r="G361" s="1187"/>
      <c r="H361" s="1188"/>
      <c r="I361" s="657">
        <v>0</v>
      </c>
      <c r="J361" s="657">
        <v>0</v>
      </c>
      <c r="K361" s="657">
        <v>600</v>
      </c>
      <c r="L361" s="657">
        <v>7041</v>
      </c>
      <c r="M361" s="657">
        <v>0</v>
      </c>
      <c r="N361" s="657">
        <v>2420</v>
      </c>
      <c r="O361" s="657">
        <v>0</v>
      </c>
      <c r="P361" s="657">
        <v>0</v>
      </c>
      <c r="Q361" s="657">
        <v>0</v>
      </c>
      <c r="R361" s="657">
        <v>0</v>
      </c>
      <c r="S361" s="657">
        <v>0</v>
      </c>
      <c r="T361" s="657">
        <v>0</v>
      </c>
      <c r="U361" s="657">
        <v>0</v>
      </c>
      <c r="V361" s="657">
        <v>0</v>
      </c>
      <c r="X361" s="678"/>
      <c r="Y361" s="715">
        <f t="shared" si="4"/>
        <v>10061</v>
      </c>
    </row>
    <row r="362" spans="1:25" ht="15" customHeight="1">
      <c r="A362" s="4">
        <v>23</v>
      </c>
      <c r="B362" s="1">
        <v>1</v>
      </c>
      <c r="C362" s="7">
        <v>41</v>
      </c>
      <c r="D362" s="24"/>
      <c r="E362" s="265" t="s">
        <v>585</v>
      </c>
      <c r="F362" s="1512" t="s">
        <v>1227</v>
      </c>
      <c r="G362" s="1512"/>
      <c r="H362" s="1513"/>
      <c r="I362" s="657">
        <v>120776</v>
      </c>
      <c r="J362" s="657">
        <v>1151359</v>
      </c>
      <c r="K362" s="657">
        <v>636180</v>
      </c>
      <c r="L362" s="657">
        <v>1091359</v>
      </c>
      <c r="M362" s="657">
        <v>92904</v>
      </c>
      <c r="N362" s="657">
        <v>380038</v>
      </c>
      <c r="O362" s="657">
        <v>114420</v>
      </c>
      <c r="P362" s="657">
        <v>273596</v>
      </c>
      <c r="Q362" s="657">
        <v>10340</v>
      </c>
      <c r="R362" s="657">
        <v>8823</v>
      </c>
      <c r="S362" s="657">
        <v>95233</v>
      </c>
      <c r="T362" s="657">
        <v>371014</v>
      </c>
      <c r="U362" s="657">
        <v>467592</v>
      </c>
      <c r="V362" s="657">
        <v>49256</v>
      </c>
      <c r="X362" s="678"/>
      <c r="Y362" s="715">
        <f t="shared" si="4"/>
        <v>4813634</v>
      </c>
    </row>
    <row r="363" spans="1:25" ht="15" customHeight="1">
      <c r="A363" s="4">
        <v>23</v>
      </c>
      <c r="B363" s="1">
        <v>1</v>
      </c>
      <c r="C363" s="7">
        <v>42</v>
      </c>
      <c r="D363" s="20" t="s">
        <v>261</v>
      </c>
      <c r="E363" s="59" t="s">
        <v>303</v>
      </c>
      <c r="F363" s="278" t="s">
        <v>97</v>
      </c>
      <c r="G363" s="1187" t="s">
        <v>366</v>
      </c>
      <c r="H363" s="1188"/>
      <c r="I363" s="657">
        <v>0</v>
      </c>
      <c r="J363" s="657">
        <v>0</v>
      </c>
      <c r="K363" s="657">
        <v>0</v>
      </c>
      <c r="L363" s="657">
        <v>0</v>
      </c>
      <c r="M363" s="657">
        <v>0</v>
      </c>
      <c r="N363" s="657">
        <v>0</v>
      </c>
      <c r="O363" s="657">
        <v>0</v>
      </c>
      <c r="P363" s="657">
        <v>0</v>
      </c>
      <c r="Q363" s="657">
        <v>0</v>
      </c>
      <c r="R363" s="657">
        <v>0</v>
      </c>
      <c r="S363" s="657">
        <v>0</v>
      </c>
      <c r="T363" s="657">
        <v>0</v>
      </c>
      <c r="U363" s="657">
        <v>0</v>
      </c>
      <c r="V363" s="657">
        <v>0</v>
      </c>
      <c r="X363" s="678"/>
      <c r="Y363" s="715">
        <f t="shared" si="4"/>
        <v>0</v>
      </c>
    </row>
    <row r="364" spans="1:25" ht="15" customHeight="1">
      <c r="A364" s="4">
        <v>23</v>
      </c>
      <c r="B364" s="1">
        <v>1</v>
      </c>
      <c r="C364" s="7">
        <v>43</v>
      </c>
      <c r="D364" s="18" t="s">
        <v>386</v>
      </c>
      <c r="E364" s="62"/>
      <c r="F364" s="269" t="s">
        <v>103</v>
      </c>
      <c r="G364" s="1512" t="s">
        <v>1236</v>
      </c>
      <c r="H364" s="1513"/>
      <c r="I364" s="657">
        <v>0</v>
      </c>
      <c r="J364" s="657">
        <v>385596</v>
      </c>
      <c r="K364" s="657">
        <v>110914</v>
      </c>
      <c r="L364" s="657">
        <v>205786</v>
      </c>
      <c r="M364" s="657">
        <v>21942</v>
      </c>
      <c r="N364" s="657">
        <v>116895</v>
      </c>
      <c r="O364" s="657">
        <v>43910</v>
      </c>
      <c r="P364" s="657">
        <v>0</v>
      </c>
      <c r="Q364" s="657">
        <v>0</v>
      </c>
      <c r="R364" s="657">
        <v>0</v>
      </c>
      <c r="S364" s="657">
        <v>33974</v>
      </c>
      <c r="T364" s="657">
        <v>147857</v>
      </c>
      <c r="U364" s="657">
        <v>198913</v>
      </c>
      <c r="V364" s="657">
        <v>0</v>
      </c>
      <c r="X364" s="678"/>
      <c r="Y364" s="715">
        <f t="shared" si="4"/>
        <v>1265787</v>
      </c>
    </row>
    <row r="365" spans="1:25" ht="15" customHeight="1">
      <c r="A365" s="4">
        <v>23</v>
      </c>
      <c r="B365" s="1">
        <v>1</v>
      </c>
      <c r="C365" s="7">
        <v>44</v>
      </c>
      <c r="D365" s="21" t="s">
        <v>277</v>
      </c>
      <c r="E365" s="20" t="s">
        <v>564</v>
      </c>
      <c r="F365" s="1190" t="s">
        <v>493</v>
      </c>
      <c r="G365" s="1190"/>
      <c r="H365" s="1190"/>
      <c r="I365" s="657">
        <v>0</v>
      </c>
      <c r="J365" s="657">
        <v>385596</v>
      </c>
      <c r="K365" s="657">
        <v>110914</v>
      </c>
      <c r="L365" s="657">
        <v>111155</v>
      </c>
      <c r="M365" s="657">
        <v>0</v>
      </c>
      <c r="N365" s="657">
        <v>0</v>
      </c>
      <c r="O365" s="657">
        <v>15910</v>
      </c>
      <c r="P365" s="657">
        <v>0</v>
      </c>
      <c r="Q365" s="657">
        <v>0</v>
      </c>
      <c r="R365" s="657">
        <v>0</v>
      </c>
      <c r="S365" s="657">
        <v>0</v>
      </c>
      <c r="T365" s="657">
        <v>0</v>
      </c>
      <c r="U365" s="657">
        <v>195996</v>
      </c>
      <c r="V365" s="657">
        <v>0</v>
      </c>
      <c r="X365" s="678"/>
      <c r="Y365" s="715">
        <f t="shared" si="4"/>
        <v>819571</v>
      </c>
    </row>
    <row r="366" spans="1:25" ht="15" customHeight="1">
      <c r="A366" s="4">
        <v>23</v>
      </c>
      <c r="B366" s="1">
        <v>1</v>
      </c>
      <c r="C366" s="7">
        <v>45</v>
      </c>
      <c r="D366" s="23" t="s">
        <v>396</v>
      </c>
      <c r="E366" s="265" t="s">
        <v>574</v>
      </c>
      <c r="F366" s="1188" t="s">
        <v>459</v>
      </c>
      <c r="G366" s="2111"/>
      <c r="H366" s="1197"/>
      <c r="I366" s="657">
        <v>0</v>
      </c>
      <c r="J366" s="657">
        <v>0</v>
      </c>
      <c r="K366" s="657">
        <v>0</v>
      </c>
      <c r="L366" s="657">
        <v>94631</v>
      </c>
      <c r="M366" s="657">
        <v>21588</v>
      </c>
      <c r="N366" s="657">
        <v>91765</v>
      </c>
      <c r="O366" s="657">
        <v>0</v>
      </c>
      <c r="P366" s="657">
        <v>0</v>
      </c>
      <c r="Q366" s="657">
        <v>0</v>
      </c>
      <c r="R366" s="657">
        <v>0</v>
      </c>
      <c r="S366" s="657">
        <v>0</v>
      </c>
      <c r="T366" s="657">
        <v>0</v>
      </c>
      <c r="U366" s="657">
        <v>0</v>
      </c>
      <c r="V366" s="657">
        <v>0</v>
      </c>
      <c r="X366" s="678"/>
      <c r="Y366" s="715">
        <f t="shared" si="4"/>
        <v>207984</v>
      </c>
    </row>
    <row r="367" spans="1:25" ht="15" customHeight="1">
      <c r="A367" s="4">
        <v>23</v>
      </c>
      <c r="B367" s="1">
        <v>1</v>
      </c>
      <c r="C367" s="7">
        <v>46</v>
      </c>
      <c r="D367" s="23" t="s">
        <v>559</v>
      </c>
      <c r="E367" s="265" t="s">
        <v>552</v>
      </c>
      <c r="F367" s="1188" t="s">
        <v>636</v>
      </c>
      <c r="G367" s="2111"/>
      <c r="H367" s="1197"/>
      <c r="I367" s="657">
        <v>0</v>
      </c>
      <c r="J367" s="657">
        <v>0</v>
      </c>
      <c r="K367" s="657">
        <v>0</v>
      </c>
      <c r="L367" s="657">
        <v>0</v>
      </c>
      <c r="M367" s="657">
        <v>0</v>
      </c>
      <c r="N367" s="657">
        <v>0</v>
      </c>
      <c r="O367" s="657">
        <v>0</v>
      </c>
      <c r="P367" s="657">
        <v>0</v>
      </c>
      <c r="Q367" s="657">
        <v>0</v>
      </c>
      <c r="R367" s="657">
        <v>0</v>
      </c>
      <c r="S367" s="657">
        <v>0</v>
      </c>
      <c r="T367" s="657">
        <v>0</v>
      </c>
      <c r="U367" s="657">
        <v>0</v>
      </c>
      <c r="V367" s="657">
        <v>0</v>
      </c>
      <c r="X367" s="678"/>
      <c r="Y367" s="715">
        <f t="shared" si="4"/>
        <v>0</v>
      </c>
    </row>
    <row r="368" spans="1:25" ht="15" customHeight="1">
      <c r="A368" s="4">
        <v>23</v>
      </c>
      <c r="B368" s="1">
        <v>1</v>
      </c>
      <c r="C368" s="7">
        <v>47</v>
      </c>
      <c r="D368" s="23" t="s">
        <v>484</v>
      </c>
      <c r="E368" s="265" t="s">
        <v>581</v>
      </c>
      <c r="F368" s="1188" t="s">
        <v>640</v>
      </c>
      <c r="G368" s="2111"/>
      <c r="H368" s="1197"/>
      <c r="I368" s="657">
        <v>0</v>
      </c>
      <c r="J368" s="657">
        <v>0</v>
      </c>
      <c r="K368" s="657">
        <v>0</v>
      </c>
      <c r="L368" s="657">
        <v>0</v>
      </c>
      <c r="M368" s="657">
        <v>0</v>
      </c>
      <c r="N368" s="657">
        <v>0</v>
      </c>
      <c r="O368" s="657">
        <v>0</v>
      </c>
      <c r="P368" s="657">
        <v>0</v>
      </c>
      <c r="Q368" s="657">
        <v>0</v>
      </c>
      <c r="R368" s="657">
        <v>0</v>
      </c>
      <c r="S368" s="657">
        <v>0</v>
      </c>
      <c r="T368" s="657">
        <v>0</v>
      </c>
      <c r="U368" s="657">
        <v>0</v>
      </c>
      <c r="V368" s="657">
        <v>0</v>
      </c>
      <c r="X368" s="678"/>
      <c r="Y368" s="715">
        <f t="shared" si="4"/>
        <v>0</v>
      </c>
    </row>
    <row r="369" spans="1:25" ht="15" customHeight="1">
      <c r="A369" s="4">
        <v>23</v>
      </c>
      <c r="B369" s="1">
        <v>1</v>
      </c>
      <c r="C369" s="7">
        <v>48</v>
      </c>
      <c r="D369" s="23" t="s">
        <v>496</v>
      </c>
      <c r="E369" s="265" t="s">
        <v>282</v>
      </c>
      <c r="F369" s="1188" t="s">
        <v>643</v>
      </c>
      <c r="G369" s="2111"/>
      <c r="H369" s="1197"/>
      <c r="I369" s="657">
        <v>0</v>
      </c>
      <c r="J369" s="657">
        <v>0</v>
      </c>
      <c r="K369" s="657">
        <v>0</v>
      </c>
      <c r="L369" s="657">
        <v>0</v>
      </c>
      <c r="M369" s="657">
        <v>0</v>
      </c>
      <c r="N369" s="657">
        <v>0</v>
      </c>
      <c r="O369" s="657">
        <v>28000</v>
      </c>
      <c r="P369" s="657">
        <v>0</v>
      </c>
      <c r="Q369" s="657">
        <v>0</v>
      </c>
      <c r="R369" s="657">
        <v>0</v>
      </c>
      <c r="S369" s="657">
        <v>0</v>
      </c>
      <c r="T369" s="657">
        <v>0</v>
      </c>
      <c r="U369" s="657">
        <v>0</v>
      </c>
      <c r="V369" s="657">
        <v>0</v>
      </c>
      <c r="X369" s="678"/>
      <c r="Y369" s="715">
        <f t="shared" si="4"/>
        <v>28000</v>
      </c>
    </row>
    <row r="370" spans="1:25" ht="15" customHeight="1">
      <c r="A370" s="4">
        <v>23</v>
      </c>
      <c r="B370" s="1">
        <v>1</v>
      </c>
      <c r="C370" s="7">
        <v>49</v>
      </c>
      <c r="D370" s="23" t="s">
        <v>1168</v>
      </c>
      <c r="E370" s="549" t="s">
        <v>585</v>
      </c>
      <c r="F370" s="1188" t="s">
        <v>646</v>
      </c>
      <c r="G370" s="2111"/>
      <c r="H370" s="1197"/>
      <c r="I370" s="657">
        <v>0</v>
      </c>
      <c r="J370" s="657">
        <v>0</v>
      </c>
      <c r="K370" s="657">
        <v>0</v>
      </c>
      <c r="L370" s="657">
        <v>0</v>
      </c>
      <c r="M370" s="657">
        <v>0</v>
      </c>
      <c r="N370" s="657">
        <v>0</v>
      </c>
      <c r="O370" s="657">
        <v>0</v>
      </c>
      <c r="P370" s="657">
        <v>0</v>
      </c>
      <c r="Q370" s="657">
        <v>0</v>
      </c>
      <c r="R370" s="657">
        <v>0</v>
      </c>
      <c r="S370" s="657">
        <v>0</v>
      </c>
      <c r="T370" s="657">
        <v>0</v>
      </c>
      <c r="U370" s="657">
        <v>0</v>
      </c>
      <c r="V370" s="657">
        <v>0</v>
      </c>
      <c r="X370" s="678"/>
      <c r="Y370" s="715">
        <f t="shared" si="4"/>
        <v>0</v>
      </c>
    </row>
    <row r="371" spans="1:25" ht="15" customHeight="1">
      <c r="A371" s="4">
        <v>23</v>
      </c>
      <c r="B371" s="1">
        <v>1</v>
      </c>
      <c r="C371" s="7">
        <v>50</v>
      </c>
      <c r="D371" s="22"/>
      <c r="E371" s="265" t="s">
        <v>589</v>
      </c>
      <c r="F371" s="1890" t="s">
        <v>404</v>
      </c>
      <c r="G371" s="1890"/>
      <c r="H371" s="1890"/>
      <c r="I371" s="657">
        <v>0</v>
      </c>
      <c r="J371" s="657">
        <v>0</v>
      </c>
      <c r="K371" s="657">
        <v>0</v>
      </c>
      <c r="L371" s="657">
        <v>0</v>
      </c>
      <c r="M371" s="657">
        <v>354</v>
      </c>
      <c r="N371" s="657">
        <v>25130</v>
      </c>
      <c r="O371" s="657">
        <v>0</v>
      </c>
      <c r="P371" s="657">
        <v>0</v>
      </c>
      <c r="Q371" s="657">
        <v>0</v>
      </c>
      <c r="R371" s="657">
        <v>0</v>
      </c>
      <c r="S371" s="657">
        <v>33974</v>
      </c>
      <c r="T371" s="657">
        <v>147857</v>
      </c>
      <c r="U371" s="657">
        <v>2917</v>
      </c>
      <c r="V371" s="657">
        <v>0</v>
      </c>
      <c r="X371" s="678"/>
      <c r="Y371" s="715">
        <f t="shared" si="4"/>
        <v>210232</v>
      </c>
    </row>
    <row r="372" spans="1:25" ht="15" customHeight="1">
      <c r="A372" s="4">
        <v>23</v>
      </c>
      <c r="B372" s="1">
        <v>1</v>
      </c>
      <c r="C372" s="7">
        <v>51</v>
      </c>
      <c r="D372" s="22"/>
      <c r="E372" s="24"/>
      <c r="F372" s="593" t="s">
        <v>650</v>
      </c>
      <c r="G372" s="1187" t="s">
        <v>191</v>
      </c>
      <c r="H372" s="1187"/>
      <c r="I372" s="657">
        <v>0</v>
      </c>
      <c r="J372" s="657">
        <v>0</v>
      </c>
      <c r="K372" s="657">
        <v>0</v>
      </c>
      <c r="L372" s="657">
        <v>0</v>
      </c>
      <c r="M372" s="657">
        <v>354</v>
      </c>
      <c r="N372" s="657">
        <v>5090</v>
      </c>
      <c r="O372" s="657">
        <v>0</v>
      </c>
      <c r="P372" s="657">
        <v>0</v>
      </c>
      <c r="Q372" s="657">
        <v>0</v>
      </c>
      <c r="R372" s="657">
        <v>0</v>
      </c>
      <c r="S372" s="657">
        <v>0</v>
      </c>
      <c r="T372" s="657">
        <v>0</v>
      </c>
      <c r="U372" s="657">
        <v>0</v>
      </c>
      <c r="V372" s="657">
        <v>0</v>
      </c>
      <c r="X372" s="678"/>
      <c r="Y372" s="715">
        <f t="shared" si="4"/>
        <v>5444</v>
      </c>
    </row>
    <row r="373" spans="1:25" ht="15" customHeight="1">
      <c r="A373" s="4">
        <v>23</v>
      </c>
      <c r="B373" s="1">
        <v>1</v>
      </c>
      <c r="C373" s="7">
        <v>52</v>
      </c>
      <c r="D373" s="96"/>
      <c r="E373" s="266" t="s">
        <v>325</v>
      </c>
      <c r="F373" s="1187" t="s">
        <v>1170</v>
      </c>
      <c r="G373" s="1187"/>
      <c r="H373" s="1188"/>
      <c r="I373" s="657">
        <v>0</v>
      </c>
      <c r="J373" s="657">
        <v>385596</v>
      </c>
      <c r="K373" s="657">
        <v>110914</v>
      </c>
      <c r="L373" s="657">
        <v>205786</v>
      </c>
      <c r="M373" s="657">
        <v>21942</v>
      </c>
      <c r="N373" s="657">
        <v>116895</v>
      </c>
      <c r="O373" s="657">
        <v>43910</v>
      </c>
      <c r="P373" s="657">
        <v>0</v>
      </c>
      <c r="Q373" s="657">
        <v>0</v>
      </c>
      <c r="R373" s="657">
        <v>0</v>
      </c>
      <c r="S373" s="657">
        <v>33974</v>
      </c>
      <c r="T373" s="657">
        <v>147857</v>
      </c>
      <c r="U373" s="657">
        <v>198913</v>
      </c>
      <c r="V373" s="657">
        <v>0</v>
      </c>
      <c r="X373" s="678"/>
      <c r="Y373" s="715">
        <f t="shared" si="4"/>
        <v>1265787</v>
      </c>
    </row>
    <row r="374" spans="1:25" ht="15" customHeight="1">
      <c r="A374" s="4">
        <v>23</v>
      </c>
      <c r="B374" s="1">
        <v>1</v>
      </c>
      <c r="C374" s="7">
        <v>53</v>
      </c>
      <c r="D374" s="25" t="s">
        <v>127</v>
      </c>
      <c r="E374" s="1187" t="s">
        <v>513</v>
      </c>
      <c r="F374" s="1187"/>
      <c r="G374" s="1187"/>
      <c r="H374" s="1188"/>
      <c r="I374" s="657">
        <v>0</v>
      </c>
      <c r="J374" s="657">
        <v>0</v>
      </c>
      <c r="K374" s="657">
        <v>0</v>
      </c>
      <c r="L374" s="657">
        <v>0</v>
      </c>
      <c r="M374" s="657">
        <v>0</v>
      </c>
      <c r="N374" s="657">
        <v>0</v>
      </c>
      <c r="O374" s="657">
        <v>0</v>
      </c>
      <c r="P374" s="657">
        <v>0</v>
      </c>
      <c r="Q374" s="657">
        <v>0</v>
      </c>
      <c r="R374" s="657">
        <v>0</v>
      </c>
      <c r="S374" s="657">
        <v>0</v>
      </c>
      <c r="T374" s="657">
        <v>0</v>
      </c>
      <c r="U374" s="657">
        <v>0</v>
      </c>
      <c r="V374" s="657">
        <v>0</v>
      </c>
      <c r="X374" s="678"/>
      <c r="Y374" s="715">
        <f t="shared" si="4"/>
        <v>0</v>
      </c>
    </row>
    <row r="375" spans="1:25" ht="15" customHeight="1">
      <c r="A375" s="4">
        <v>23</v>
      </c>
      <c r="B375" s="1">
        <v>1</v>
      </c>
      <c r="C375" s="7">
        <v>54</v>
      </c>
      <c r="D375" s="249" t="s">
        <v>291</v>
      </c>
      <c r="E375" s="1512" t="s">
        <v>155</v>
      </c>
      <c r="F375" s="1512"/>
      <c r="G375" s="1512"/>
      <c r="H375" s="1513"/>
      <c r="I375" s="657">
        <v>0</v>
      </c>
      <c r="J375" s="657">
        <v>0</v>
      </c>
      <c r="K375" s="657">
        <v>0</v>
      </c>
      <c r="L375" s="657">
        <v>0</v>
      </c>
      <c r="M375" s="657">
        <v>0</v>
      </c>
      <c r="N375" s="657">
        <v>0</v>
      </c>
      <c r="O375" s="657">
        <v>0</v>
      </c>
      <c r="P375" s="657">
        <v>0</v>
      </c>
      <c r="Q375" s="657">
        <v>0</v>
      </c>
      <c r="R375" s="657">
        <v>0</v>
      </c>
      <c r="S375" s="657">
        <v>0</v>
      </c>
      <c r="T375" s="657">
        <v>0</v>
      </c>
      <c r="U375" s="657">
        <v>0</v>
      </c>
      <c r="V375" s="657">
        <v>0</v>
      </c>
      <c r="X375" s="678"/>
      <c r="Y375" s="715">
        <f t="shared" si="4"/>
        <v>0</v>
      </c>
    </row>
    <row r="376" spans="1:25" ht="15" customHeight="1">
      <c r="A376" s="4">
        <v>23</v>
      </c>
      <c r="B376" s="1">
        <v>1</v>
      </c>
      <c r="C376" s="7">
        <v>55</v>
      </c>
      <c r="D376" s="2429" t="s">
        <v>1410</v>
      </c>
      <c r="E376" s="20" t="s">
        <v>184</v>
      </c>
      <c r="F376" s="1190" t="s">
        <v>468</v>
      </c>
      <c r="G376" s="1190"/>
      <c r="H376" s="1190"/>
      <c r="I376" s="657">
        <v>0</v>
      </c>
      <c r="J376" s="657">
        <v>5944569</v>
      </c>
      <c r="K376" s="657">
        <v>1945894</v>
      </c>
      <c r="L376" s="657">
        <v>8998103</v>
      </c>
      <c r="M376" s="657">
        <v>0</v>
      </c>
      <c r="N376" s="657">
        <v>1938472</v>
      </c>
      <c r="O376" s="657">
        <v>983760</v>
      </c>
      <c r="P376" s="657">
        <v>5383088</v>
      </c>
      <c r="Q376" s="657">
        <v>0</v>
      </c>
      <c r="R376" s="657">
        <v>0</v>
      </c>
      <c r="S376" s="657">
        <v>9685356</v>
      </c>
      <c r="T376" s="657">
        <v>0</v>
      </c>
      <c r="U376" s="657">
        <v>2261494</v>
      </c>
      <c r="V376" s="657">
        <v>0</v>
      </c>
      <c r="X376" s="678"/>
      <c r="Y376" s="715">
        <f t="shared" si="4"/>
        <v>37140736</v>
      </c>
    </row>
    <row r="377" spans="1:25" ht="15" customHeight="1">
      <c r="A377" s="4">
        <v>23</v>
      </c>
      <c r="B377" s="1">
        <v>1</v>
      </c>
      <c r="C377" s="7">
        <v>56</v>
      </c>
      <c r="D377" s="2429"/>
      <c r="E377" s="265" t="s">
        <v>147</v>
      </c>
      <c r="F377" s="1190" t="s">
        <v>485</v>
      </c>
      <c r="G377" s="1190"/>
      <c r="H377" s="1190"/>
      <c r="I377" s="657">
        <v>0</v>
      </c>
      <c r="J377" s="657">
        <v>5397345</v>
      </c>
      <c r="K377" s="657">
        <v>1934287</v>
      </c>
      <c r="L377" s="657">
        <v>2268336</v>
      </c>
      <c r="M377" s="657">
        <v>0</v>
      </c>
      <c r="N377" s="657">
        <v>472066</v>
      </c>
      <c r="O377" s="657">
        <v>268460</v>
      </c>
      <c r="P377" s="657">
        <v>19261</v>
      </c>
      <c r="Q377" s="657">
        <v>0</v>
      </c>
      <c r="R377" s="657">
        <v>0</v>
      </c>
      <c r="S377" s="657">
        <v>667083</v>
      </c>
      <c r="T377" s="657">
        <v>0</v>
      </c>
      <c r="U377" s="657">
        <v>370584</v>
      </c>
      <c r="V377" s="657">
        <v>0</v>
      </c>
      <c r="X377" s="678"/>
      <c r="Y377" s="715">
        <f t="shared" si="4"/>
        <v>11397422</v>
      </c>
    </row>
    <row r="378" spans="1:25" ht="15" customHeight="1">
      <c r="A378" s="4">
        <v>23</v>
      </c>
      <c r="B378" s="1">
        <v>1</v>
      </c>
      <c r="C378" s="7">
        <v>57</v>
      </c>
      <c r="D378" s="2429"/>
      <c r="E378" s="20" t="s">
        <v>261</v>
      </c>
      <c r="F378" s="1190" t="s">
        <v>310</v>
      </c>
      <c r="G378" s="1190"/>
      <c r="H378" s="1190"/>
      <c r="I378" s="657">
        <v>0</v>
      </c>
      <c r="J378" s="657">
        <v>1210108</v>
      </c>
      <c r="K378" s="657">
        <v>433958</v>
      </c>
      <c r="L378" s="657">
        <v>1637254</v>
      </c>
      <c r="M378" s="657">
        <v>0</v>
      </c>
      <c r="N378" s="657">
        <v>331998</v>
      </c>
      <c r="O378" s="657">
        <v>88772</v>
      </c>
      <c r="P378" s="657">
        <v>19261</v>
      </c>
      <c r="Q378" s="657">
        <v>0</v>
      </c>
      <c r="R378" s="657">
        <v>0</v>
      </c>
      <c r="S378" s="657">
        <v>632162</v>
      </c>
      <c r="T378" s="657">
        <v>0</v>
      </c>
      <c r="U378" s="657">
        <v>268815</v>
      </c>
      <c r="V378" s="657">
        <v>0</v>
      </c>
      <c r="X378" s="678"/>
      <c r="Y378" s="715">
        <f t="shared" si="4"/>
        <v>4622328</v>
      </c>
    </row>
    <row r="379" spans="1:25" ht="15" customHeight="1">
      <c r="A379" s="4">
        <v>23</v>
      </c>
      <c r="B379" s="1">
        <v>1</v>
      </c>
      <c r="C379" s="7">
        <v>58</v>
      </c>
      <c r="D379" s="2429"/>
      <c r="E379" s="265" t="s">
        <v>277</v>
      </c>
      <c r="F379" s="1187" t="s">
        <v>383</v>
      </c>
      <c r="G379" s="1187"/>
      <c r="H379" s="1187"/>
      <c r="I379" s="657">
        <v>0</v>
      </c>
      <c r="J379" s="657">
        <v>5198236</v>
      </c>
      <c r="K379" s="657">
        <v>1888904</v>
      </c>
      <c r="L379" s="657">
        <v>2598380</v>
      </c>
      <c r="M379" s="657">
        <v>0</v>
      </c>
      <c r="N379" s="657">
        <v>28491</v>
      </c>
      <c r="O379" s="657">
        <v>134914</v>
      </c>
      <c r="P379" s="657">
        <v>2711814</v>
      </c>
      <c r="Q379" s="657">
        <v>0</v>
      </c>
      <c r="R379" s="657">
        <v>0</v>
      </c>
      <c r="S379" s="657">
        <v>3301007</v>
      </c>
      <c r="T379" s="657">
        <v>0</v>
      </c>
      <c r="U379" s="657">
        <v>1088671</v>
      </c>
      <c r="V379" s="657">
        <v>0</v>
      </c>
      <c r="X379" s="678"/>
      <c r="Y379" s="715">
        <f t="shared" si="4"/>
        <v>16950417</v>
      </c>
    </row>
    <row r="380" spans="1:25" ht="15" customHeight="1">
      <c r="A380" s="4">
        <v>23</v>
      </c>
      <c r="B380" s="1">
        <v>1</v>
      </c>
      <c r="C380" s="7">
        <v>59</v>
      </c>
      <c r="D380" s="2429"/>
      <c r="E380" s="20" t="s">
        <v>127</v>
      </c>
      <c r="F380" s="1512" t="s">
        <v>360</v>
      </c>
      <c r="G380" s="1512"/>
      <c r="H380" s="1512"/>
      <c r="I380" s="657">
        <v>0</v>
      </c>
      <c r="J380" s="657">
        <v>-64812</v>
      </c>
      <c r="K380" s="657">
        <v>-529940</v>
      </c>
      <c r="L380" s="657">
        <v>-1331660</v>
      </c>
      <c r="M380" s="657">
        <v>0</v>
      </c>
      <c r="N380" s="657">
        <v>-1450736</v>
      </c>
      <c r="O380" s="657">
        <v>82331</v>
      </c>
      <c r="P380" s="657">
        <v>-3424928</v>
      </c>
      <c r="Q380" s="657">
        <v>0</v>
      </c>
      <c r="R380" s="657">
        <v>0</v>
      </c>
      <c r="S380" s="657">
        <v>-5306560</v>
      </c>
      <c r="T380" s="657">
        <v>0</v>
      </c>
      <c r="U380" s="657">
        <v>48564</v>
      </c>
      <c r="V380" s="657">
        <v>0</v>
      </c>
      <c r="X380" s="678"/>
      <c r="Y380" s="715">
        <f t="shared" ref="Y380:Y443" si="5">SUM(I380:U380)</f>
        <v>-11977741</v>
      </c>
    </row>
    <row r="381" spans="1:25" s="90" customFormat="1" ht="15" customHeight="1">
      <c r="A381" s="466">
        <v>23</v>
      </c>
      <c r="B381" s="90">
        <v>1</v>
      </c>
      <c r="C381" s="93">
        <v>60</v>
      </c>
      <c r="D381" s="2429"/>
      <c r="E381" s="265" t="s">
        <v>291</v>
      </c>
      <c r="F381" s="1512" t="s">
        <v>536</v>
      </c>
      <c r="G381" s="1512"/>
      <c r="H381" s="1512"/>
      <c r="I381" s="657">
        <v>0</v>
      </c>
      <c r="J381" s="657">
        <v>11341914</v>
      </c>
      <c r="K381" s="657">
        <v>3880181</v>
      </c>
      <c r="L381" s="657">
        <v>11266439</v>
      </c>
      <c r="M381" s="657">
        <v>0</v>
      </c>
      <c r="N381" s="657">
        <v>2410538</v>
      </c>
      <c r="O381" s="657">
        <v>1252220</v>
      </c>
      <c r="P381" s="657">
        <v>5402349</v>
      </c>
      <c r="Q381" s="657">
        <v>0</v>
      </c>
      <c r="R381" s="657">
        <v>0</v>
      </c>
      <c r="S381" s="657">
        <v>10352439</v>
      </c>
      <c r="T381" s="657">
        <v>0</v>
      </c>
      <c r="U381" s="657">
        <v>2632078</v>
      </c>
      <c r="V381" s="669">
        <v>0</v>
      </c>
      <c r="X381" s="682"/>
      <c r="Y381" s="720">
        <f t="shared" si="5"/>
        <v>48538158</v>
      </c>
    </row>
    <row r="382" spans="1:25" s="90" customFormat="1" ht="15" customHeight="1">
      <c r="A382" s="466">
        <v>23</v>
      </c>
      <c r="B382" s="90">
        <v>1</v>
      </c>
      <c r="C382" s="93">
        <v>61</v>
      </c>
      <c r="D382" s="2429"/>
      <c r="E382" s="20" t="s">
        <v>300</v>
      </c>
      <c r="F382" s="1187" t="s">
        <v>1411</v>
      </c>
      <c r="G382" s="1187"/>
      <c r="H382" s="1188"/>
      <c r="I382" s="658">
        <v>0</v>
      </c>
      <c r="J382" s="658">
        <v>50767</v>
      </c>
      <c r="K382" s="658">
        <v>0</v>
      </c>
      <c r="L382" s="658">
        <v>657496</v>
      </c>
      <c r="M382" s="658">
        <v>0</v>
      </c>
      <c r="N382" s="658">
        <v>953703</v>
      </c>
      <c r="O382" s="658">
        <v>238671</v>
      </c>
      <c r="P382" s="658">
        <v>709949</v>
      </c>
      <c r="Q382" s="658">
        <v>0</v>
      </c>
      <c r="R382" s="658">
        <v>0</v>
      </c>
      <c r="S382" s="658">
        <v>310331</v>
      </c>
      <c r="T382" s="658">
        <v>0</v>
      </c>
      <c r="U382" s="658">
        <v>230916</v>
      </c>
      <c r="V382" s="712"/>
      <c r="X382" s="682"/>
      <c r="Y382" s="720">
        <f t="shared" si="5"/>
        <v>3151833</v>
      </c>
    </row>
    <row r="383" spans="1:25" s="458" customFormat="1" ht="15" customHeight="1">
      <c r="A383" s="464">
        <v>23</v>
      </c>
      <c r="B383" s="458">
        <v>1</v>
      </c>
      <c r="C383" s="471">
        <v>62</v>
      </c>
      <c r="D383" s="2430"/>
      <c r="E383" s="550" t="s">
        <v>313</v>
      </c>
      <c r="F383" s="2122" t="s">
        <v>89</v>
      </c>
      <c r="G383" s="2122"/>
      <c r="H383" s="2123"/>
      <c r="I383" s="671">
        <v>0</v>
      </c>
      <c r="J383" s="671">
        <v>0</v>
      </c>
      <c r="K383" s="671">
        <v>0</v>
      </c>
      <c r="L383" s="671">
        <v>0</v>
      </c>
      <c r="M383" s="671">
        <v>0</v>
      </c>
      <c r="N383" s="671">
        <v>0</v>
      </c>
      <c r="O383" s="671">
        <v>0</v>
      </c>
      <c r="P383" s="671">
        <v>0</v>
      </c>
      <c r="Q383" s="671">
        <v>0</v>
      </c>
      <c r="R383" s="671">
        <v>0</v>
      </c>
      <c r="S383" s="671">
        <v>0</v>
      </c>
      <c r="T383" s="671">
        <v>0</v>
      </c>
      <c r="U383" s="671">
        <v>0</v>
      </c>
      <c r="V383" s="671"/>
      <c r="X383" s="718"/>
      <c r="Y383" s="720">
        <f t="shared" si="5"/>
        <v>0</v>
      </c>
    </row>
    <row r="384" spans="1:25" s="90" customFormat="1" ht="15" customHeight="1">
      <c r="A384" s="465">
        <v>23</v>
      </c>
      <c r="B384" s="90">
        <v>2</v>
      </c>
      <c r="C384" s="93">
        <v>1</v>
      </c>
      <c r="D384" s="2124" t="s">
        <v>1332</v>
      </c>
      <c r="E384" s="1764"/>
      <c r="F384" s="1764"/>
      <c r="G384" s="1764"/>
      <c r="H384" s="2125"/>
      <c r="I384" s="658"/>
      <c r="J384" s="658">
        <v>29078127</v>
      </c>
      <c r="K384" s="658">
        <v>9553284</v>
      </c>
      <c r="L384" s="658">
        <v>26094348</v>
      </c>
      <c r="M384" s="658">
        <v>0</v>
      </c>
      <c r="N384" s="658">
        <v>4684532</v>
      </c>
      <c r="O384" s="658">
        <v>3049128</v>
      </c>
      <c r="P384" s="658">
        <v>10820794</v>
      </c>
      <c r="Q384" s="658"/>
      <c r="R384" s="658"/>
      <c r="S384" s="658">
        <v>19641818</v>
      </c>
      <c r="T384" s="658">
        <v>0</v>
      </c>
      <c r="U384" s="658">
        <v>6901122</v>
      </c>
      <c r="V384" s="658">
        <v>0</v>
      </c>
      <c r="X384" s="682"/>
      <c r="Y384" s="720">
        <f t="shared" si="5"/>
        <v>109823153</v>
      </c>
    </row>
    <row r="385" spans="1:25" ht="15" customHeight="1">
      <c r="A385" s="4">
        <v>23</v>
      </c>
      <c r="B385" s="1">
        <v>2</v>
      </c>
      <c r="C385" s="7">
        <v>2</v>
      </c>
      <c r="D385" s="21" t="s">
        <v>1171</v>
      </c>
      <c r="E385" s="1197" t="s">
        <v>659</v>
      </c>
      <c r="F385" s="1187"/>
      <c r="G385" s="1187"/>
      <c r="H385" s="1187"/>
      <c r="I385" s="657"/>
      <c r="J385" s="657">
        <v>844288</v>
      </c>
      <c r="K385" s="657">
        <v>413235</v>
      </c>
      <c r="L385" s="657">
        <v>699384</v>
      </c>
      <c r="M385" s="657">
        <v>56349</v>
      </c>
      <c r="N385" s="657">
        <v>88214</v>
      </c>
      <c r="O385" s="657">
        <v>12980</v>
      </c>
      <c r="P385" s="657">
        <v>22636</v>
      </c>
      <c r="Q385" s="657"/>
      <c r="R385" s="657"/>
      <c r="S385" s="657">
        <v>10226</v>
      </c>
      <c r="T385" s="657">
        <v>55828</v>
      </c>
      <c r="U385" s="657">
        <v>282729</v>
      </c>
      <c r="V385" s="657">
        <v>0</v>
      </c>
      <c r="X385" s="678"/>
      <c r="Y385" s="715">
        <f t="shared" si="5"/>
        <v>2485869</v>
      </c>
    </row>
    <row r="386" spans="1:25" ht="15" customHeight="1">
      <c r="A386" s="4">
        <v>23</v>
      </c>
      <c r="B386" s="1">
        <v>2</v>
      </c>
      <c r="C386" s="7">
        <v>3</v>
      </c>
      <c r="D386" s="22" t="s">
        <v>133</v>
      </c>
      <c r="E386" s="2119" t="s">
        <v>1037</v>
      </c>
      <c r="F386" s="50"/>
      <c r="G386" s="1187" t="s">
        <v>660</v>
      </c>
      <c r="H386" s="1188"/>
      <c r="I386" s="657"/>
      <c r="J386" s="657">
        <v>0</v>
      </c>
      <c r="K386" s="657">
        <v>50319</v>
      </c>
      <c r="L386" s="657">
        <v>137860</v>
      </c>
      <c r="M386" s="657">
        <v>0</v>
      </c>
      <c r="N386" s="657">
        <v>6990</v>
      </c>
      <c r="O386" s="657">
        <v>0</v>
      </c>
      <c r="P386" s="657">
        <v>0</v>
      </c>
      <c r="Q386" s="657"/>
      <c r="R386" s="657"/>
      <c r="S386" s="657">
        <v>182</v>
      </c>
      <c r="T386" s="657">
        <v>1834</v>
      </c>
      <c r="U386" s="657">
        <v>10964</v>
      </c>
      <c r="V386" s="657">
        <v>0</v>
      </c>
      <c r="X386" s="678"/>
      <c r="Y386" s="715">
        <f t="shared" si="5"/>
        <v>208149</v>
      </c>
    </row>
    <row r="387" spans="1:25" ht="15" customHeight="1">
      <c r="A387" s="4">
        <v>23</v>
      </c>
      <c r="B387" s="1">
        <v>2</v>
      </c>
      <c r="C387" s="7">
        <v>4</v>
      </c>
      <c r="D387" s="22" t="s">
        <v>514</v>
      </c>
      <c r="E387" s="2120"/>
      <c r="F387" s="49"/>
      <c r="G387" s="1187" t="s">
        <v>662</v>
      </c>
      <c r="H387" s="1187"/>
      <c r="I387" s="657"/>
      <c r="J387" s="657">
        <v>0</v>
      </c>
      <c r="K387" s="657">
        <v>0</v>
      </c>
      <c r="L387" s="657">
        <v>193897</v>
      </c>
      <c r="M387" s="657">
        <v>0</v>
      </c>
      <c r="N387" s="657">
        <v>14837</v>
      </c>
      <c r="O387" s="657">
        <v>0</v>
      </c>
      <c r="P387" s="657">
        <v>0</v>
      </c>
      <c r="Q387" s="657"/>
      <c r="R387" s="657"/>
      <c r="S387" s="657">
        <v>0</v>
      </c>
      <c r="T387" s="657">
        <v>999</v>
      </c>
      <c r="U387" s="657">
        <v>0</v>
      </c>
      <c r="V387" s="657">
        <v>0</v>
      </c>
      <c r="X387" s="678"/>
      <c r="Y387" s="715">
        <f t="shared" si="5"/>
        <v>209733</v>
      </c>
    </row>
    <row r="388" spans="1:25" ht="15" customHeight="1">
      <c r="A388" s="4">
        <v>23</v>
      </c>
      <c r="B388" s="1">
        <v>2</v>
      </c>
      <c r="C388" s="7">
        <v>5</v>
      </c>
      <c r="D388" s="96" t="s">
        <v>573</v>
      </c>
      <c r="E388" s="2121"/>
      <c r="F388" s="594"/>
      <c r="G388" s="1890" t="s">
        <v>664</v>
      </c>
      <c r="H388" s="1890"/>
      <c r="I388" s="657"/>
      <c r="J388" s="657">
        <v>844288</v>
      </c>
      <c r="K388" s="657">
        <v>362916</v>
      </c>
      <c r="L388" s="657">
        <v>367627</v>
      </c>
      <c r="M388" s="657">
        <v>56349</v>
      </c>
      <c r="N388" s="657">
        <v>66387</v>
      </c>
      <c r="O388" s="657">
        <v>12980</v>
      </c>
      <c r="P388" s="657">
        <v>22636</v>
      </c>
      <c r="Q388" s="657"/>
      <c r="R388" s="657"/>
      <c r="S388" s="657">
        <v>10044</v>
      </c>
      <c r="T388" s="657">
        <v>52995</v>
      </c>
      <c r="U388" s="657">
        <v>271765</v>
      </c>
      <c r="V388" s="657">
        <v>0</v>
      </c>
      <c r="X388" s="678"/>
      <c r="Y388" s="715">
        <f t="shared" si="5"/>
        <v>2067987</v>
      </c>
    </row>
    <row r="389" spans="1:25" ht="15" customHeight="1">
      <c r="A389" s="4">
        <v>23</v>
      </c>
      <c r="B389" s="1">
        <v>2</v>
      </c>
      <c r="C389" s="7">
        <v>6</v>
      </c>
      <c r="D389" s="2037"/>
      <c r="E389" s="2038"/>
      <c r="F389" s="2038"/>
      <c r="G389" s="2038"/>
      <c r="H389" s="2038"/>
      <c r="I389" s="657"/>
      <c r="J389" s="657"/>
      <c r="K389" s="657"/>
      <c r="L389" s="657"/>
      <c r="M389" s="657"/>
      <c r="N389" s="657"/>
      <c r="O389" s="657"/>
      <c r="P389" s="657"/>
      <c r="Q389" s="657"/>
      <c r="R389" s="657"/>
      <c r="S389" s="657"/>
      <c r="T389" s="657"/>
      <c r="U389" s="657"/>
      <c r="V389" s="657"/>
      <c r="X389" s="678"/>
      <c r="Y389" s="715">
        <f t="shared" si="5"/>
        <v>0</v>
      </c>
    </row>
    <row r="390" spans="1:25" ht="15" customHeight="1">
      <c r="A390" s="4">
        <v>23</v>
      </c>
      <c r="B390" s="1">
        <v>2</v>
      </c>
      <c r="C390" s="7">
        <v>7</v>
      </c>
      <c r="D390" s="2037"/>
      <c r="E390" s="2038"/>
      <c r="F390" s="2038"/>
      <c r="G390" s="2038"/>
      <c r="H390" s="2038"/>
      <c r="I390" s="657"/>
      <c r="J390" s="657"/>
      <c r="K390" s="657"/>
      <c r="L390" s="657"/>
      <c r="M390" s="657"/>
      <c r="N390" s="657"/>
      <c r="O390" s="657"/>
      <c r="P390" s="657"/>
      <c r="Q390" s="657"/>
      <c r="R390" s="657"/>
      <c r="S390" s="657"/>
      <c r="T390" s="657"/>
      <c r="U390" s="657"/>
      <c r="V390" s="657"/>
      <c r="X390" s="678"/>
      <c r="Y390" s="715">
        <f t="shared" si="5"/>
        <v>0</v>
      </c>
    </row>
    <row r="391" spans="1:25" ht="15" customHeight="1">
      <c r="A391" s="4">
        <v>23</v>
      </c>
      <c r="B391" s="1">
        <v>2</v>
      </c>
      <c r="C391" s="7">
        <v>8</v>
      </c>
      <c r="D391" s="2037"/>
      <c r="E391" s="2038"/>
      <c r="F391" s="2038"/>
      <c r="G391" s="2038"/>
      <c r="H391" s="2038"/>
      <c r="I391" s="657"/>
      <c r="J391" s="657"/>
      <c r="K391" s="657"/>
      <c r="L391" s="657"/>
      <c r="M391" s="657"/>
      <c r="N391" s="657"/>
      <c r="O391" s="657"/>
      <c r="P391" s="657"/>
      <c r="Q391" s="657"/>
      <c r="R391" s="657"/>
      <c r="S391" s="657"/>
      <c r="T391" s="657"/>
      <c r="U391" s="657"/>
      <c r="V391" s="657"/>
      <c r="X391" s="678"/>
      <c r="Y391" s="715">
        <f t="shared" si="5"/>
        <v>0</v>
      </c>
    </row>
    <row r="392" spans="1:25" ht="15" customHeight="1">
      <c r="A392" s="4">
        <v>23</v>
      </c>
      <c r="B392" s="1">
        <v>2</v>
      </c>
      <c r="C392" s="7">
        <v>9</v>
      </c>
      <c r="D392" s="2037"/>
      <c r="E392" s="2038"/>
      <c r="F392" s="2038"/>
      <c r="G392" s="2038"/>
      <c r="H392" s="2038"/>
      <c r="I392" s="657"/>
      <c r="J392" s="657"/>
      <c r="K392" s="657"/>
      <c r="L392" s="657"/>
      <c r="M392" s="657"/>
      <c r="N392" s="657"/>
      <c r="O392" s="657"/>
      <c r="P392" s="657"/>
      <c r="Q392" s="657"/>
      <c r="R392" s="657"/>
      <c r="S392" s="657"/>
      <c r="T392" s="657"/>
      <c r="U392" s="657"/>
      <c r="V392" s="657"/>
      <c r="X392" s="678"/>
      <c r="Y392" s="715">
        <f t="shared" si="5"/>
        <v>0</v>
      </c>
    </row>
    <row r="393" spans="1:25" ht="15" customHeight="1">
      <c r="A393" s="4">
        <v>23</v>
      </c>
      <c r="B393" s="1">
        <v>2</v>
      </c>
      <c r="C393" s="7">
        <v>10</v>
      </c>
      <c r="D393" s="2037"/>
      <c r="E393" s="2038"/>
      <c r="F393" s="2038"/>
      <c r="G393" s="2038"/>
      <c r="H393" s="2038"/>
      <c r="I393" s="657"/>
      <c r="J393" s="657"/>
      <c r="K393" s="657"/>
      <c r="L393" s="657"/>
      <c r="M393" s="657"/>
      <c r="N393" s="657"/>
      <c r="O393" s="657"/>
      <c r="P393" s="657"/>
      <c r="Q393" s="657"/>
      <c r="R393" s="657"/>
      <c r="S393" s="657"/>
      <c r="T393" s="657"/>
      <c r="U393" s="657"/>
      <c r="V393" s="657"/>
      <c r="X393" s="678"/>
      <c r="Y393" s="715">
        <f t="shared" si="5"/>
        <v>0</v>
      </c>
    </row>
    <row r="394" spans="1:25" ht="15" customHeight="1">
      <c r="A394" s="4">
        <v>23</v>
      </c>
      <c r="B394" s="1">
        <v>2</v>
      </c>
      <c r="C394" s="7">
        <v>11</v>
      </c>
      <c r="D394" s="2037"/>
      <c r="E394" s="2038"/>
      <c r="F394" s="2038"/>
      <c r="G394" s="2038"/>
      <c r="H394" s="2038"/>
      <c r="I394" s="657"/>
      <c r="J394" s="657"/>
      <c r="K394" s="657"/>
      <c r="L394" s="657"/>
      <c r="M394" s="657"/>
      <c r="N394" s="657"/>
      <c r="O394" s="657"/>
      <c r="P394" s="657"/>
      <c r="Q394" s="657"/>
      <c r="R394" s="657"/>
      <c r="S394" s="657"/>
      <c r="T394" s="657"/>
      <c r="U394" s="657"/>
      <c r="V394" s="657"/>
      <c r="X394" s="678"/>
      <c r="Y394" s="715">
        <f t="shared" si="5"/>
        <v>0</v>
      </c>
    </row>
    <row r="395" spans="1:25" ht="15" customHeight="1">
      <c r="A395" s="4">
        <v>23</v>
      </c>
      <c r="B395" s="1">
        <v>2</v>
      </c>
      <c r="C395" s="7">
        <v>12</v>
      </c>
      <c r="D395" s="2116" t="s">
        <v>385</v>
      </c>
      <c r="E395" s="2117"/>
      <c r="F395" s="2117"/>
      <c r="G395" s="2117"/>
      <c r="H395" s="2118"/>
      <c r="I395" s="657">
        <v>0</v>
      </c>
      <c r="J395" s="657">
        <v>0</v>
      </c>
      <c r="K395" s="657">
        <v>0</v>
      </c>
      <c r="L395" s="657">
        <v>0</v>
      </c>
      <c r="M395" s="657">
        <v>0</v>
      </c>
      <c r="N395" s="657">
        <v>0</v>
      </c>
      <c r="O395" s="657">
        <v>0</v>
      </c>
      <c r="P395" s="657">
        <v>0</v>
      </c>
      <c r="Q395" s="657">
        <v>0</v>
      </c>
      <c r="R395" s="657">
        <v>0</v>
      </c>
      <c r="S395" s="657">
        <v>0</v>
      </c>
      <c r="T395" s="657">
        <v>0</v>
      </c>
      <c r="U395" s="657">
        <v>0</v>
      </c>
      <c r="V395" s="657">
        <v>0</v>
      </c>
      <c r="X395" s="678"/>
      <c r="Y395" s="715">
        <f t="shared" si="5"/>
        <v>0</v>
      </c>
    </row>
    <row r="396" spans="1:25" ht="15" customHeight="1">
      <c r="A396" s="4">
        <v>23</v>
      </c>
      <c r="B396" s="1">
        <v>2</v>
      </c>
      <c r="C396" s="7">
        <v>13</v>
      </c>
      <c r="D396" s="2128" t="s">
        <v>517</v>
      </c>
      <c r="E396" s="2129"/>
      <c r="F396" s="2129"/>
      <c r="G396" s="2131" t="s">
        <v>1042</v>
      </c>
      <c r="H396" s="2132"/>
      <c r="I396" s="657">
        <v>0</v>
      </c>
      <c r="J396" s="657">
        <v>0</v>
      </c>
      <c r="K396" s="657">
        <v>0</v>
      </c>
      <c r="L396" s="657">
        <v>0</v>
      </c>
      <c r="M396" s="657">
        <v>0</v>
      </c>
      <c r="N396" s="657">
        <v>0</v>
      </c>
      <c r="O396" s="657">
        <v>0</v>
      </c>
      <c r="P396" s="657">
        <v>0</v>
      </c>
      <c r="Q396" s="657">
        <v>0</v>
      </c>
      <c r="R396" s="657">
        <v>0</v>
      </c>
      <c r="S396" s="657">
        <v>0</v>
      </c>
      <c r="T396" s="657">
        <v>0</v>
      </c>
      <c r="U396" s="657">
        <v>0</v>
      </c>
      <c r="V396" s="657">
        <v>0</v>
      </c>
      <c r="X396" s="678"/>
      <c r="Y396" s="715">
        <f t="shared" si="5"/>
        <v>0</v>
      </c>
    </row>
    <row r="397" spans="1:25" ht="15" customHeight="1">
      <c r="A397" s="4">
        <v>23</v>
      </c>
      <c r="B397" s="1">
        <v>2</v>
      </c>
      <c r="C397" s="7">
        <v>14</v>
      </c>
      <c r="D397" s="2133" t="s">
        <v>806</v>
      </c>
      <c r="E397" s="2134"/>
      <c r="F397" s="2134"/>
      <c r="G397" s="2131" t="s">
        <v>457</v>
      </c>
      <c r="H397" s="2132"/>
      <c r="I397" s="657">
        <v>0</v>
      </c>
      <c r="J397" s="657">
        <v>0</v>
      </c>
      <c r="K397" s="657">
        <v>0</v>
      </c>
      <c r="L397" s="657">
        <v>0</v>
      </c>
      <c r="M397" s="657">
        <v>0</v>
      </c>
      <c r="N397" s="657">
        <v>0</v>
      </c>
      <c r="O397" s="657">
        <v>0</v>
      </c>
      <c r="P397" s="657">
        <v>0</v>
      </c>
      <c r="Q397" s="657">
        <v>0</v>
      </c>
      <c r="R397" s="657">
        <v>0</v>
      </c>
      <c r="S397" s="657">
        <v>0</v>
      </c>
      <c r="T397" s="657">
        <v>0</v>
      </c>
      <c r="U397" s="657">
        <v>0</v>
      </c>
      <c r="V397" s="657">
        <v>0</v>
      </c>
      <c r="X397" s="678"/>
      <c r="Y397" s="715">
        <f t="shared" si="5"/>
        <v>0</v>
      </c>
    </row>
    <row r="398" spans="1:25" ht="15" customHeight="1">
      <c r="A398" s="4">
        <v>23</v>
      </c>
      <c r="B398" s="1">
        <v>2</v>
      </c>
      <c r="C398" s="7">
        <v>15</v>
      </c>
      <c r="D398" s="2139" t="s">
        <v>389</v>
      </c>
      <c r="E398" s="2140"/>
      <c r="F398" s="2140"/>
      <c r="G398" s="2140"/>
      <c r="H398" s="2141"/>
      <c r="I398" s="657">
        <v>0</v>
      </c>
      <c r="J398" s="657">
        <v>0</v>
      </c>
      <c r="K398" s="657">
        <v>0</v>
      </c>
      <c r="L398" s="657">
        <v>0</v>
      </c>
      <c r="M398" s="657">
        <v>0</v>
      </c>
      <c r="N398" s="657">
        <v>0</v>
      </c>
      <c r="O398" s="657">
        <v>0</v>
      </c>
      <c r="P398" s="657">
        <v>0</v>
      </c>
      <c r="Q398" s="657">
        <v>0</v>
      </c>
      <c r="R398" s="657">
        <v>0</v>
      </c>
      <c r="S398" s="657">
        <v>0</v>
      </c>
      <c r="T398" s="657">
        <v>0</v>
      </c>
      <c r="U398" s="657">
        <v>0</v>
      </c>
      <c r="V398" s="657">
        <v>0</v>
      </c>
      <c r="X398" s="678"/>
      <c r="Y398" s="715">
        <f t="shared" si="5"/>
        <v>0</v>
      </c>
    </row>
    <row r="399" spans="1:25" ht="15" customHeight="1">
      <c r="A399" s="4">
        <v>23</v>
      </c>
      <c r="B399" s="1">
        <v>2</v>
      </c>
      <c r="C399" s="7">
        <v>16</v>
      </c>
      <c r="D399" s="2136" t="s">
        <v>1462</v>
      </c>
      <c r="E399" s="2142"/>
      <c r="F399" s="2142"/>
      <c r="G399" s="2142"/>
      <c r="H399" s="2143"/>
      <c r="I399" s="657">
        <v>0</v>
      </c>
      <c r="J399" s="657">
        <v>0</v>
      </c>
      <c r="K399" s="657">
        <v>0</v>
      </c>
      <c r="L399" s="657">
        <v>0</v>
      </c>
      <c r="M399" s="657">
        <v>0</v>
      </c>
      <c r="N399" s="657">
        <v>0</v>
      </c>
      <c r="O399" s="657">
        <v>0</v>
      </c>
      <c r="P399" s="657">
        <v>0</v>
      </c>
      <c r="Q399" s="657">
        <v>0</v>
      </c>
      <c r="R399" s="657">
        <v>0</v>
      </c>
      <c r="S399" s="657">
        <v>0</v>
      </c>
      <c r="T399" s="657">
        <v>0</v>
      </c>
      <c r="U399" s="657">
        <v>0</v>
      </c>
      <c r="V399" s="657">
        <v>0</v>
      </c>
      <c r="X399" s="678"/>
      <c r="Y399" s="715">
        <f t="shared" si="5"/>
        <v>0</v>
      </c>
    </row>
    <row r="400" spans="1:25" ht="15" customHeight="1">
      <c r="A400" s="4">
        <v>23</v>
      </c>
      <c r="B400" s="1">
        <v>2</v>
      </c>
      <c r="C400" s="7">
        <v>17</v>
      </c>
      <c r="D400" s="2144" t="s">
        <v>517</v>
      </c>
      <c r="E400" s="2145"/>
      <c r="F400" s="2146"/>
      <c r="G400" s="2147" t="s">
        <v>1464</v>
      </c>
      <c r="H400" s="2148"/>
      <c r="I400" s="657">
        <v>0</v>
      </c>
      <c r="J400" s="657">
        <v>0</v>
      </c>
      <c r="K400" s="657">
        <v>0</v>
      </c>
      <c r="L400" s="657">
        <v>0</v>
      </c>
      <c r="M400" s="657">
        <v>0</v>
      </c>
      <c r="N400" s="657">
        <v>0</v>
      </c>
      <c r="O400" s="657">
        <v>0</v>
      </c>
      <c r="P400" s="657">
        <v>0</v>
      </c>
      <c r="Q400" s="657">
        <v>0</v>
      </c>
      <c r="R400" s="657">
        <v>0</v>
      </c>
      <c r="S400" s="657">
        <v>0</v>
      </c>
      <c r="T400" s="657">
        <v>0</v>
      </c>
      <c r="U400" s="657">
        <v>0</v>
      </c>
      <c r="V400" s="657">
        <v>0</v>
      </c>
      <c r="X400" s="678"/>
      <c r="Y400" s="715">
        <f t="shared" si="5"/>
        <v>0</v>
      </c>
    </row>
    <row r="401" spans="1:25" ht="15" customHeight="1">
      <c r="A401" s="4">
        <v>23</v>
      </c>
      <c r="B401" s="1">
        <v>2</v>
      </c>
      <c r="C401" s="7">
        <v>18</v>
      </c>
      <c r="D401" s="2149" t="s">
        <v>806</v>
      </c>
      <c r="E401" s="2150"/>
      <c r="F401" s="2150"/>
      <c r="G401" s="2131" t="s">
        <v>1465</v>
      </c>
      <c r="H401" s="2132"/>
      <c r="I401" s="657">
        <v>0</v>
      </c>
      <c r="J401" s="657">
        <v>0</v>
      </c>
      <c r="K401" s="657">
        <v>0</v>
      </c>
      <c r="L401" s="657">
        <v>0</v>
      </c>
      <c r="M401" s="657">
        <v>0</v>
      </c>
      <c r="N401" s="657">
        <v>0</v>
      </c>
      <c r="O401" s="657">
        <v>0</v>
      </c>
      <c r="P401" s="657">
        <v>0</v>
      </c>
      <c r="Q401" s="657">
        <v>0</v>
      </c>
      <c r="R401" s="657">
        <v>0</v>
      </c>
      <c r="S401" s="657">
        <v>0</v>
      </c>
      <c r="T401" s="657">
        <v>0</v>
      </c>
      <c r="U401" s="657">
        <v>0</v>
      </c>
      <c r="V401" s="657">
        <v>0</v>
      </c>
      <c r="X401" s="678"/>
      <c r="Y401" s="715">
        <f t="shared" si="5"/>
        <v>0</v>
      </c>
    </row>
    <row r="402" spans="1:25" ht="15" customHeight="1">
      <c r="A402" s="4">
        <v>23</v>
      </c>
      <c r="B402" s="1">
        <v>2</v>
      </c>
      <c r="C402" s="7">
        <v>19</v>
      </c>
      <c r="D402" s="2126" t="s">
        <v>642</v>
      </c>
      <c r="E402" s="2126"/>
      <c r="F402" s="2126"/>
      <c r="G402" s="2126"/>
      <c r="H402" s="2127"/>
      <c r="I402" s="657">
        <v>0</v>
      </c>
      <c r="J402" s="657">
        <v>0</v>
      </c>
      <c r="K402" s="657">
        <v>0</v>
      </c>
      <c r="L402" s="657">
        <v>0</v>
      </c>
      <c r="M402" s="657">
        <v>0</v>
      </c>
      <c r="N402" s="657">
        <v>0</v>
      </c>
      <c r="O402" s="657">
        <v>0</v>
      </c>
      <c r="P402" s="657">
        <v>0</v>
      </c>
      <c r="Q402" s="657">
        <v>0</v>
      </c>
      <c r="R402" s="657">
        <v>0</v>
      </c>
      <c r="S402" s="657">
        <v>0</v>
      </c>
      <c r="T402" s="657">
        <v>0</v>
      </c>
      <c r="U402" s="657">
        <v>0</v>
      </c>
      <c r="V402" s="657">
        <v>0</v>
      </c>
      <c r="X402" s="678"/>
      <c r="Y402" s="715">
        <f t="shared" si="5"/>
        <v>0</v>
      </c>
    </row>
    <row r="403" spans="1:25" ht="15" customHeight="1">
      <c r="A403" s="4">
        <v>23</v>
      </c>
      <c r="B403" s="1">
        <v>2</v>
      </c>
      <c r="C403" s="7">
        <v>20</v>
      </c>
      <c r="D403" s="1220" t="s">
        <v>719</v>
      </c>
      <c r="E403" s="1890"/>
      <c r="F403" s="1890"/>
      <c r="G403" s="1890"/>
      <c r="H403" s="1890"/>
      <c r="I403" s="657">
        <v>0</v>
      </c>
      <c r="J403" s="657">
        <v>0</v>
      </c>
      <c r="K403" s="657">
        <v>0</v>
      </c>
      <c r="L403" s="657">
        <v>0</v>
      </c>
      <c r="M403" s="657">
        <v>0</v>
      </c>
      <c r="N403" s="657">
        <v>0</v>
      </c>
      <c r="O403" s="657">
        <v>0</v>
      </c>
      <c r="P403" s="657">
        <v>0</v>
      </c>
      <c r="Q403" s="657">
        <v>0</v>
      </c>
      <c r="R403" s="657">
        <v>0</v>
      </c>
      <c r="S403" s="657">
        <v>0</v>
      </c>
      <c r="T403" s="657">
        <v>0</v>
      </c>
      <c r="U403" s="657">
        <v>0</v>
      </c>
      <c r="V403" s="657">
        <v>0</v>
      </c>
      <c r="X403" s="678"/>
      <c r="Y403" s="715">
        <f t="shared" si="5"/>
        <v>0</v>
      </c>
    </row>
    <row r="404" spans="1:25" ht="15" customHeight="1">
      <c r="A404" s="4">
        <v>23</v>
      </c>
      <c r="B404" s="1">
        <v>2</v>
      </c>
      <c r="C404" s="7">
        <v>21</v>
      </c>
      <c r="D404" s="2128" t="s">
        <v>517</v>
      </c>
      <c r="E404" s="2129"/>
      <c r="F404" s="2130"/>
      <c r="G404" s="2131" t="s">
        <v>1042</v>
      </c>
      <c r="H404" s="2132"/>
      <c r="I404" s="657">
        <v>0</v>
      </c>
      <c r="J404" s="1">
        <v>0</v>
      </c>
      <c r="K404" s="91">
        <v>0</v>
      </c>
      <c r="L404" s="91">
        <v>0</v>
      </c>
      <c r="M404" s="91">
        <v>0</v>
      </c>
      <c r="N404" s="91">
        <v>0</v>
      </c>
      <c r="O404" s="91">
        <v>0</v>
      </c>
      <c r="P404" s="91">
        <v>0</v>
      </c>
      <c r="Q404" s="91">
        <v>0</v>
      </c>
      <c r="R404" s="91">
        <v>0</v>
      </c>
      <c r="S404" s="91">
        <v>0</v>
      </c>
      <c r="T404" s="91">
        <v>0</v>
      </c>
      <c r="U404" s="709">
        <v>0</v>
      </c>
      <c r="V404" s="657">
        <v>0</v>
      </c>
      <c r="X404" s="678"/>
      <c r="Y404" s="715">
        <f t="shared" si="5"/>
        <v>0</v>
      </c>
    </row>
    <row r="405" spans="1:25" ht="15" customHeight="1">
      <c r="A405" s="4">
        <v>23</v>
      </c>
      <c r="B405" s="1">
        <v>2</v>
      </c>
      <c r="C405" s="7">
        <v>22</v>
      </c>
      <c r="D405" s="2133" t="s">
        <v>806</v>
      </c>
      <c r="E405" s="2134"/>
      <c r="F405" s="2135"/>
      <c r="G405" s="2131" t="s">
        <v>457</v>
      </c>
      <c r="H405" s="2132"/>
      <c r="I405" s="657">
        <v>0</v>
      </c>
      <c r="J405" s="91">
        <v>0</v>
      </c>
      <c r="K405" s="91">
        <v>0</v>
      </c>
      <c r="L405" s="91">
        <v>0</v>
      </c>
      <c r="M405" s="91">
        <v>0</v>
      </c>
      <c r="N405" s="91">
        <v>0</v>
      </c>
      <c r="O405" s="91">
        <v>0</v>
      </c>
      <c r="P405" s="91">
        <v>0</v>
      </c>
      <c r="Q405" s="91">
        <v>0</v>
      </c>
      <c r="R405" s="91">
        <v>0</v>
      </c>
      <c r="S405" s="91">
        <v>0</v>
      </c>
      <c r="T405" s="91">
        <v>0</v>
      </c>
      <c r="U405" s="91">
        <v>0</v>
      </c>
      <c r="V405" s="657">
        <v>0</v>
      </c>
      <c r="X405" s="678"/>
      <c r="Y405" s="715">
        <f t="shared" si="5"/>
        <v>0</v>
      </c>
    </row>
    <row r="406" spans="1:25" ht="15" customHeight="1">
      <c r="A406" s="4">
        <v>23</v>
      </c>
      <c r="B406" s="1">
        <v>2</v>
      </c>
      <c r="C406" s="7">
        <v>23</v>
      </c>
      <c r="D406" s="265"/>
      <c r="E406" s="271"/>
      <c r="F406" s="286"/>
      <c r="G406" s="1192" t="s">
        <v>665</v>
      </c>
      <c r="H406" s="1188"/>
      <c r="I406" s="657">
        <v>0</v>
      </c>
      <c r="J406" s="91">
        <v>0</v>
      </c>
      <c r="K406" s="91">
        <v>0</v>
      </c>
      <c r="L406" s="91">
        <v>0</v>
      </c>
      <c r="M406" s="91">
        <v>0</v>
      </c>
      <c r="N406" s="91">
        <v>0</v>
      </c>
      <c r="O406" s="91">
        <v>0</v>
      </c>
      <c r="P406" s="91">
        <v>0</v>
      </c>
      <c r="Q406" s="91">
        <v>0</v>
      </c>
      <c r="R406" s="91">
        <v>0</v>
      </c>
      <c r="S406" s="91">
        <v>0</v>
      </c>
      <c r="T406" s="91">
        <v>0</v>
      </c>
      <c r="U406" s="91">
        <v>0</v>
      </c>
      <c r="V406" s="657">
        <v>0</v>
      </c>
      <c r="X406" s="678"/>
      <c r="Y406" s="715">
        <f t="shared" si="5"/>
        <v>0</v>
      </c>
    </row>
    <row r="407" spans="1:25" ht="15" customHeight="1">
      <c r="A407" s="4">
        <v>23</v>
      </c>
      <c r="B407" s="1">
        <v>2</v>
      </c>
      <c r="C407" s="7">
        <v>24</v>
      </c>
      <c r="D407" s="2136" t="s">
        <v>517</v>
      </c>
      <c r="E407" s="2137"/>
      <c r="F407" s="2138"/>
      <c r="G407" s="1192" t="s">
        <v>667</v>
      </c>
      <c r="H407" s="1188"/>
      <c r="I407" s="657">
        <v>0</v>
      </c>
      <c r="J407" s="91">
        <v>0</v>
      </c>
      <c r="K407" s="91">
        <v>0</v>
      </c>
      <c r="L407" s="91">
        <v>0</v>
      </c>
      <c r="M407" s="91">
        <v>0</v>
      </c>
      <c r="N407" s="91">
        <v>0</v>
      </c>
      <c r="O407" s="91">
        <v>0</v>
      </c>
      <c r="P407" s="91">
        <v>0</v>
      </c>
      <c r="Q407" s="91">
        <v>0</v>
      </c>
      <c r="R407" s="91">
        <v>0</v>
      </c>
      <c r="S407" s="91">
        <v>0</v>
      </c>
      <c r="T407" s="91">
        <v>0</v>
      </c>
      <c r="U407" s="91">
        <v>0</v>
      </c>
      <c r="V407" s="657">
        <v>0</v>
      </c>
      <c r="X407" s="678"/>
      <c r="Y407" s="715">
        <f t="shared" si="5"/>
        <v>0</v>
      </c>
    </row>
    <row r="408" spans="1:25" ht="15" customHeight="1">
      <c r="A408" s="4">
        <v>23</v>
      </c>
      <c r="B408" s="1">
        <v>2</v>
      </c>
      <c r="C408" s="7">
        <v>25</v>
      </c>
      <c r="D408" s="2136" t="s">
        <v>806</v>
      </c>
      <c r="E408" s="2137"/>
      <c r="F408" s="2138"/>
      <c r="G408" s="1192" t="s">
        <v>15</v>
      </c>
      <c r="H408" s="1188"/>
      <c r="I408" s="657">
        <v>0</v>
      </c>
      <c r="J408" s="91">
        <v>0</v>
      </c>
      <c r="K408" s="91">
        <v>0</v>
      </c>
      <c r="L408" s="91">
        <v>0</v>
      </c>
      <c r="M408" s="91">
        <v>0</v>
      </c>
      <c r="N408" s="91">
        <v>0</v>
      </c>
      <c r="O408" s="91">
        <v>0</v>
      </c>
      <c r="P408" s="91">
        <v>0</v>
      </c>
      <c r="Q408" s="91">
        <v>0</v>
      </c>
      <c r="R408" s="91">
        <v>0</v>
      </c>
      <c r="S408" s="91">
        <v>0</v>
      </c>
      <c r="T408" s="91">
        <v>0</v>
      </c>
      <c r="U408" s="91">
        <v>0</v>
      </c>
      <c r="V408" s="657">
        <v>0</v>
      </c>
      <c r="X408" s="678"/>
      <c r="Y408" s="715">
        <f t="shared" si="5"/>
        <v>0</v>
      </c>
    </row>
    <row r="409" spans="1:25" ht="15" customHeight="1">
      <c r="A409" s="4">
        <v>23</v>
      </c>
      <c r="B409" s="1">
        <v>2</v>
      </c>
      <c r="C409" s="7">
        <v>26</v>
      </c>
      <c r="D409" s="18"/>
      <c r="E409" s="35"/>
      <c r="F409" s="35"/>
      <c r="G409" s="1192" t="s">
        <v>1091</v>
      </c>
      <c r="H409" s="1188"/>
      <c r="I409" s="657">
        <v>0</v>
      </c>
      <c r="J409" s="1">
        <v>0</v>
      </c>
      <c r="K409" s="91">
        <v>0</v>
      </c>
      <c r="L409" s="91">
        <v>0</v>
      </c>
      <c r="M409" s="91">
        <v>0</v>
      </c>
      <c r="N409" s="91">
        <v>0</v>
      </c>
      <c r="O409" s="91">
        <v>0</v>
      </c>
      <c r="P409" s="91">
        <v>0</v>
      </c>
      <c r="Q409" s="91">
        <v>0</v>
      </c>
      <c r="R409" s="91">
        <v>0</v>
      </c>
      <c r="S409" s="91">
        <v>0</v>
      </c>
      <c r="T409" s="91">
        <v>0</v>
      </c>
      <c r="U409" s="710">
        <v>0</v>
      </c>
      <c r="V409" s="657">
        <v>0</v>
      </c>
      <c r="X409" s="678"/>
      <c r="Y409" s="715">
        <f t="shared" si="5"/>
        <v>0</v>
      </c>
    </row>
    <row r="410" spans="1:25" ht="15" customHeight="1">
      <c r="A410" s="4">
        <v>23</v>
      </c>
      <c r="B410" s="1">
        <v>2</v>
      </c>
      <c r="C410" s="7">
        <v>27</v>
      </c>
      <c r="D410" s="2136" t="s">
        <v>594</v>
      </c>
      <c r="E410" s="2137"/>
      <c r="F410" s="2138"/>
      <c r="G410" s="2164" t="s">
        <v>668</v>
      </c>
      <c r="H410" s="1513"/>
      <c r="I410" s="657">
        <v>0</v>
      </c>
      <c r="J410" s="657">
        <v>71903</v>
      </c>
      <c r="K410" s="657">
        <v>23006</v>
      </c>
      <c r="L410" s="657">
        <v>81169</v>
      </c>
      <c r="M410" s="657">
        <v>2475</v>
      </c>
      <c r="N410" s="657">
        <v>0</v>
      </c>
      <c r="O410" s="657">
        <v>4255</v>
      </c>
      <c r="P410" s="657">
        <v>0</v>
      </c>
      <c r="Q410" s="657">
        <v>0</v>
      </c>
      <c r="R410" s="657">
        <v>0</v>
      </c>
      <c r="S410" s="657">
        <v>0</v>
      </c>
      <c r="T410" s="657">
        <v>13151</v>
      </c>
      <c r="U410" s="657">
        <v>0</v>
      </c>
      <c r="V410" s="657">
        <v>0</v>
      </c>
      <c r="X410" s="678"/>
      <c r="Y410" s="715">
        <f t="shared" si="5"/>
        <v>195959</v>
      </c>
    </row>
    <row r="411" spans="1:25" ht="15" customHeight="1">
      <c r="A411" s="4">
        <v>23</v>
      </c>
      <c r="B411" s="1">
        <v>2</v>
      </c>
      <c r="C411" s="7">
        <v>28</v>
      </c>
      <c r="D411" s="2136" t="s">
        <v>831</v>
      </c>
      <c r="E411" s="2137"/>
      <c r="F411" s="2138"/>
      <c r="G411" s="2164" t="s">
        <v>671</v>
      </c>
      <c r="H411" s="1513"/>
      <c r="I411" s="657">
        <v>0</v>
      </c>
      <c r="J411" s="657">
        <v>721755</v>
      </c>
      <c r="K411" s="657">
        <v>370489</v>
      </c>
      <c r="L411" s="657">
        <v>526890</v>
      </c>
      <c r="M411" s="657">
        <v>46269</v>
      </c>
      <c r="N411" s="657">
        <v>77816</v>
      </c>
      <c r="O411" s="657">
        <v>4400</v>
      </c>
      <c r="P411" s="657">
        <v>22636</v>
      </c>
      <c r="Q411" s="657">
        <v>0</v>
      </c>
      <c r="R411" s="657">
        <v>0</v>
      </c>
      <c r="S411" s="657">
        <v>0</v>
      </c>
      <c r="T411" s="657">
        <v>19975</v>
      </c>
      <c r="U411" s="657">
        <v>264622</v>
      </c>
      <c r="V411" s="657">
        <v>0</v>
      </c>
      <c r="X411" s="678"/>
      <c r="Y411" s="715">
        <f t="shared" si="5"/>
        <v>2054852</v>
      </c>
    </row>
    <row r="412" spans="1:25" ht="15" customHeight="1">
      <c r="A412" s="4">
        <v>23</v>
      </c>
      <c r="B412" s="1">
        <v>2</v>
      </c>
      <c r="C412" s="7">
        <v>29</v>
      </c>
      <c r="D412" s="1199" t="s">
        <v>1172</v>
      </c>
      <c r="E412" s="1190"/>
      <c r="F412" s="1190"/>
      <c r="G412" s="1190"/>
      <c r="H412" s="1191"/>
      <c r="I412" s="657">
        <v>0</v>
      </c>
      <c r="J412" s="657">
        <v>135063</v>
      </c>
      <c r="K412" s="657">
        <v>142647</v>
      </c>
      <c r="L412" s="657">
        <v>302892</v>
      </c>
      <c r="M412" s="657">
        <v>22287</v>
      </c>
      <c r="N412" s="657">
        <v>188616</v>
      </c>
      <c r="O412" s="657">
        <v>70510</v>
      </c>
      <c r="P412" s="657">
        <v>253196</v>
      </c>
      <c r="Q412" s="657">
        <v>10340</v>
      </c>
      <c r="R412" s="657">
        <v>8823</v>
      </c>
      <c r="S412" s="657">
        <v>61259</v>
      </c>
      <c r="T412" s="657">
        <v>202068</v>
      </c>
      <c r="U412" s="657">
        <v>0</v>
      </c>
      <c r="V412" s="657">
        <v>49256</v>
      </c>
      <c r="X412" s="678"/>
      <c r="Y412" s="715">
        <f t="shared" si="5"/>
        <v>1397701</v>
      </c>
    </row>
    <row r="413" spans="1:25" ht="15" customHeight="1">
      <c r="A413" s="4">
        <v>23</v>
      </c>
      <c r="B413" s="1">
        <v>2</v>
      </c>
      <c r="C413" s="7">
        <v>30</v>
      </c>
      <c r="D413" s="24"/>
      <c r="E413" s="285" t="s">
        <v>101</v>
      </c>
      <c r="F413" s="1187" t="s">
        <v>674</v>
      </c>
      <c r="G413" s="1187"/>
      <c r="H413" s="1188"/>
      <c r="I413" s="657">
        <v>0</v>
      </c>
      <c r="J413" s="657">
        <v>135063</v>
      </c>
      <c r="K413" s="657">
        <v>142647</v>
      </c>
      <c r="L413" s="657">
        <v>297949</v>
      </c>
      <c r="M413" s="657">
        <v>22287</v>
      </c>
      <c r="N413" s="657">
        <v>184612</v>
      </c>
      <c r="O413" s="657">
        <v>70510</v>
      </c>
      <c r="P413" s="657">
        <v>93848</v>
      </c>
      <c r="Q413" s="657">
        <v>6893</v>
      </c>
      <c r="R413" s="657">
        <v>5882</v>
      </c>
      <c r="S413" s="657">
        <v>61259</v>
      </c>
      <c r="T413" s="657">
        <v>202068</v>
      </c>
      <c r="U413" s="657">
        <v>0</v>
      </c>
      <c r="V413" s="657">
        <v>5360</v>
      </c>
      <c r="X413" s="678"/>
      <c r="Y413" s="715">
        <f t="shared" si="5"/>
        <v>1223018</v>
      </c>
    </row>
    <row r="414" spans="1:25" ht="15" customHeight="1">
      <c r="A414" s="4">
        <v>23</v>
      </c>
      <c r="B414" s="1">
        <v>2</v>
      </c>
      <c r="C414" s="7">
        <v>31</v>
      </c>
      <c r="D414" s="22"/>
      <c r="E414" s="551" t="s">
        <v>675</v>
      </c>
      <c r="F414" s="1197" t="s">
        <v>676</v>
      </c>
      <c r="G414" s="1187"/>
      <c r="H414" s="1188"/>
      <c r="I414" s="657">
        <v>0</v>
      </c>
      <c r="J414" s="657">
        <v>0</v>
      </c>
      <c r="K414" s="657">
        <v>0</v>
      </c>
      <c r="L414" s="657">
        <v>4943</v>
      </c>
      <c r="M414" s="657">
        <v>0</v>
      </c>
      <c r="N414" s="657">
        <v>4004</v>
      </c>
      <c r="O414" s="657">
        <v>0</v>
      </c>
      <c r="P414" s="657">
        <v>159348</v>
      </c>
      <c r="Q414" s="657">
        <v>3447</v>
      </c>
      <c r="R414" s="657">
        <v>2941</v>
      </c>
      <c r="S414" s="657">
        <v>0</v>
      </c>
      <c r="T414" s="657">
        <v>0</v>
      </c>
      <c r="U414" s="657">
        <v>0</v>
      </c>
      <c r="V414" s="657">
        <v>43896</v>
      </c>
      <c r="X414" s="678"/>
      <c r="Y414" s="715">
        <f t="shared" si="5"/>
        <v>174683</v>
      </c>
    </row>
    <row r="415" spans="1:25" ht="15" customHeight="1">
      <c r="A415" s="4">
        <v>23</v>
      </c>
      <c r="B415" s="1">
        <v>2</v>
      </c>
      <c r="C415" s="7">
        <v>32</v>
      </c>
      <c r="D415" s="24"/>
      <c r="E415" s="22"/>
      <c r="F415" s="35" t="s">
        <v>197</v>
      </c>
      <c r="G415" s="2151" t="s">
        <v>677</v>
      </c>
      <c r="H415" s="2152"/>
      <c r="I415" s="657">
        <v>0</v>
      </c>
      <c r="J415" s="657">
        <v>0</v>
      </c>
      <c r="K415" s="657">
        <v>0</v>
      </c>
      <c r="L415" s="657">
        <v>0</v>
      </c>
      <c r="M415" s="657">
        <v>0</v>
      </c>
      <c r="N415" s="657">
        <v>2734</v>
      </c>
      <c r="O415" s="657">
        <v>0</v>
      </c>
      <c r="P415" s="657">
        <v>157112</v>
      </c>
      <c r="Q415" s="657">
        <v>3447</v>
      </c>
      <c r="R415" s="657">
        <v>2941</v>
      </c>
      <c r="S415" s="657">
        <v>0</v>
      </c>
      <c r="T415" s="657">
        <v>0</v>
      </c>
      <c r="U415" s="657">
        <v>0</v>
      </c>
      <c r="V415" s="657">
        <v>43896</v>
      </c>
      <c r="X415" s="678"/>
      <c r="Y415" s="715">
        <f t="shared" si="5"/>
        <v>166234</v>
      </c>
    </row>
    <row r="416" spans="1:25" ht="15" customHeight="1">
      <c r="A416" s="4">
        <v>23</v>
      </c>
      <c r="B416" s="1">
        <v>2</v>
      </c>
      <c r="C416" s="7">
        <v>33</v>
      </c>
      <c r="D416" s="18"/>
      <c r="E416" s="18"/>
      <c r="F416" s="18" t="s">
        <v>204</v>
      </c>
      <c r="G416" s="2153" t="s">
        <v>681</v>
      </c>
      <c r="H416" s="2154"/>
      <c r="I416" s="657">
        <v>0</v>
      </c>
      <c r="J416" s="657">
        <v>0</v>
      </c>
      <c r="K416" s="657">
        <v>0</v>
      </c>
      <c r="L416" s="657">
        <v>4943</v>
      </c>
      <c r="M416" s="657">
        <v>0</v>
      </c>
      <c r="N416" s="657">
        <v>1270</v>
      </c>
      <c r="O416" s="657">
        <v>0</v>
      </c>
      <c r="P416" s="657">
        <v>2236</v>
      </c>
      <c r="Q416" s="657">
        <v>0</v>
      </c>
      <c r="R416" s="657">
        <v>0</v>
      </c>
      <c r="S416" s="657">
        <v>0</v>
      </c>
      <c r="T416" s="657">
        <v>0</v>
      </c>
      <c r="U416" s="657">
        <v>0</v>
      </c>
      <c r="V416" s="657">
        <v>0</v>
      </c>
      <c r="X416" s="678"/>
      <c r="Y416" s="715">
        <f t="shared" si="5"/>
        <v>8449</v>
      </c>
    </row>
    <row r="417" spans="1:25" ht="15" customHeight="1">
      <c r="A417" s="4">
        <v>23</v>
      </c>
      <c r="B417" s="1">
        <v>2</v>
      </c>
      <c r="C417" s="7">
        <v>34</v>
      </c>
      <c r="D417" s="1518" t="s">
        <v>1333</v>
      </c>
      <c r="E417" s="1516"/>
      <c r="F417" s="1516"/>
      <c r="G417" s="1516"/>
      <c r="H417" s="1516"/>
      <c r="I417" s="657">
        <v>0</v>
      </c>
      <c r="J417" s="657">
        <v>0</v>
      </c>
      <c r="K417" s="657">
        <v>0</v>
      </c>
      <c r="L417" s="657">
        <v>0</v>
      </c>
      <c r="M417" s="657">
        <v>0</v>
      </c>
      <c r="N417" s="657">
        <v>0</v>
      </c>
      <c r="O417" s="657">
        <v>0</v>
      </c>
      <c r="P417" s="657">
        <v>0</v>
      </c>
      <c r="Q417" s="657">
        <v>0</v>
      </c>
      <c r="R417" s="657">
        <v>0</v>
      </c>
      <c r="S417" s="657">
        <v>0</v>
      </c>
      <c r="T417" s="657">
        <v>0</v>
      </c>
      <c r="U417" s="657">
        <v>0</v>
      </c>
      <c r="V417" s="657">
        <v>0</v>
      </c>
      <c r="X417" s="678"/>
      <c r="Y417" s="715">
        <f t="shared" si="5"/>
        <v>0</v>
      </c>
    </row>
    <row r="418" spans="1:25" ht="15" customHeight="1">
      <c r="A418" s="467">
        <v>23</v>
      </c>
      <c r="B418" s="472">
        <v>2</v>
      </c>
      <c r="C418" s="480">
        <v>35</v>
      </c>
      <c r="D418" s="2155"/>
      <c r="E418" s="2156"/>
      <c r="F418" s="2156"/>
      <c r="G418" s="2156"/>
      <c r="H418" s="2156"/>
      <c r="I418" s="657">
        <v>0</v>
      </c>
      <c r="J418" s="657">
        <v>0</v>
      </c>
      <c r="K418" s="657">
        <v>0</v>
      </c>
      <c r="L418" s="657">
        <v>0</v>
      </c>
      <c r="M418" s="657">
        <v>0</v>
      </c>
      <c r="N418" s="657">
        <v>0</v>
      </c>
      <c r="O418" s="657">
        <v>0</v>
      </c>
      <c r="P418" s="657">
        <v>0</v>
      </c>
      <c r="Q418" s="657">
        <v>0</v>
      </c>
      <c r="R418" s="657">
        <v>0</v>
      </c>
      <c r="S418" s="657">
        <v>0</v>
      </c>
      <c r="T418" s="657">
        <v>0</v>
      </c>
      <c r="U418" s="657">
        <v>0</v>
      </c>
      <c r="V418" s="657">
        <v>0</v>
      </c>
      <c r="X418" s="678"/>
      <c r="Y418" s="715">
        <f t="shared" si="5"/>
        <v>0</v>
      </c>
    </row>
    <row r="419" spans="1:25" ht="15" customHeight="1">
      <c r="A419" s="4">
        <v>23</v>
      </c>
      <c r="B419" s="1">
        <v>2</v>
      </c>
      <c r="C419" s="7">
        <v>36</v>
      </c>
      <c r="D419" s="2157" t="s">
        <v>1109</v>
      </c>
      <c r="E419" s="2158"/>
      <c r="F419" s="2158"/>
      <c r="G419" s="1219" t="s">
        <v>1064</v>
      </c>
      <c r="H419" s="1193"/>
      <c r="I419" s="657">
        <v>0</v>
      </c>
      <c r="J419" s="657">
        <v>190635</v>
      </c>
      <c r="K419" s="657">
        <v>152939</v>
      </c>
      <c r="L419" s="657">
        <v>287292</v>
      </c>
      <c r="M419" s="657">
        <v>22252</v>
      </c>
      <c r="N419" s="657">
        <v>184612</v>
      </c>
      <c r="O419" s="657">
        <v>70510</v>
      </c>
      <c r="P419" s="657">
        <v>93848</v>
      </c>
      <c r="Q419" s="657">
        <v>6893</v>
      </c>
      <c r="R419" s="657">
        <v>5882</v>
      </c>
      <c r="S419" s="657">
        <v>61259</v>
      </c>
      <c r="T419" s="657">
        <v>199568</v>
      </c>
      <c r="U419" s="657">
        <v>125180</v>
      </c>
      <c r="V419" s="657">
        <v>5360</v>
      </c>
      <c r="X419" s="678"/>
      <c r="Y419" s="715">
        <f t="shared" si="5"/>
        <v>1400870</v>
      </c>
    </row>
    <row r="420" spans="1:25" ht="15" customHeight="1">
      <c r="A420" s="4">
        <v>23</v>
      </c>
      <c r="B420" s="1">
        <v>2</v>
      </c>
      <c r="C420" s="7">
        <v>37</v>
      </c>
      <c r="D420" s="2158"/>
      <c r="E420" s="2158"/>
      <c r="F420" s="2158"/>
      <c r="G420" s="1219" t="s">
        <v>292</v>
      </c>
      <c r="H420" s="1193"/>
      <c r="I420" s="657">
        <v>0</v>
      </c>
      <c r="J420" s="657">
        <v>135063</v>
      </c>
      <c r="K420" s="657">
        <v>142647</v>
      </c>
      <c r="L420" s="657">
        <v>287292</v>
      </c>
      <c r="M420" s="657">
        <v>22252</v>
      </c>
      <c r="N420" s="657">
        <v>187346</v>
      </c>
      <c r="O420" s="657">
        <v>70510</v>
      </c>
      <c r="P420" s="657">
        <v>250960</v>
      </c>
      <c r="Q420" s="657">
        <v>10340</v>
      </c>
      <c r="R420" s="657">
        <v>8823</v>
      </c>
      <c r="S420" s="657">
        <v>61259</v>
      </c>
      <c r="T420" s="657">
        <v>199568</v>
      </c>
      <c r="U420" s="657">
        <v>0</v>
      </c>
      <c r="V420" s="657">
        <v>49256</v>
      </c>
      <c r="X420" s="678"/>
      <c r="Y420" s="715">
        <f t="shared" si="5"/>
        <v>1376060</v>
      </c>
    </row>
    <row r="421" spans="1:25" ht="15" customHeight="1">
      <c r="A421" s="4">
        <v>23</v>
      </c>
      <c r="B421" s="1">
        <v>2</v>
      </c>
      <c r="C421" s="7">
        <v>38</v>
      </c>
      <c r="D421" s="1279" t="s">
        <v>1232</v>
      </c>
      <c r="E421" s="2159"/>
      <c r="F421" s="2160"/>
      <c r="G421" s="1219" t="s">
        <v>1064</v>
      </c>
      <c r="H421" s="1193"/>
      <c r="I421" s="657">
        <v>0</v>
      </c>
      <c r="J421" s="657">
        <v>17458</v>
      </c>
      <c r="K421" s="657">
        <v>22963</v>
      </c>
      <c r="L421" s="657">
        <v>83691</v>
      </c>
      <c r="M421" s="657">
        <v>89</v>
      </c>
      <c r="N421" s="657">
        <v>26361</v>
      </c>
      <c r="O421" s="657">
        <v>14525</v>
      </c>
      <c r="P421" s="657">
        <v>38851</v>
      </c>
      <c r="Q421" s="657">
        <v>75</v>
      </c>
      <c r="R421" s="657">
        <v>1149</v>
      </c>
      <c r="S421" s="657">
        <v>9397</v>
      </c>
      <c r="T421" s="657">
        <v>6302</v>
      </c>
      <c r="U421" s="657">
        <v>19496</v>
      </c>
      <c r="V421" s="657">
        <v>2081</v>
      </c>
      <c r="X421" s="678"/>
      <c r="Y421" s="715">
        <f t="shared" si="5"/>
        <v>240357</v>
      </c>
    </row>
    <row r="422" spans="1:25" ht="15" customHeight="1">
      <c r="A422" s="4">
        <v>23</v>
      </c>
      <c r="B422" s="1">
        <v>2</v>
      </c>
      <c r="C422" s="7">
        <v>39</v>
      </c>
      <c r="D422" s="2161"/>
      <c r="E422" s="2162"/>
      <c r="F422" s="2163"/>
      <c r="G422" s="1219" t="s">
        <v>292</v>
      </c>
      <c r="H422" s="1193"/>
      <c r="I422" s="657">
        <v>0</v>
      </c>
      <c r="J422" s="657">
        <v>7727</v>
      </c>
      <c r="K422" s="657">
        <v>21860</v>
      </c>
      <c r="L422" s="657">
        <v>83691</v>
      </c>
      <c r="M422" s="657">
        <v>89</v>
      </c>
      <c r="N422" s="657">
        <v>26876</v>
      </c>
      <c r="O422" s="657">
        <v>14525</v>
      </c>
      <c r="P422" s="657">
        <v>77739</v>
      </c>
      <c r="Q422" s="657">
        <v>112</v>
      </c>
      <c r="R422" s="657">
        <v>1724</v>
      </c>
      <c r="S422" s="657">
        <v>9397</v>
      </c>
      <c r="T422" s="657">
        <v>6302</v>
      </c>
      <c r="U422" s="657">
        <v>53000</v>
      </c>
      <c r="V422" s="657">
        <v>3308</v>
      </c>
      <c r="X422" s="678"/>
      <c r="Y422" s="715">
        <f t="shared" si="5"/>
        <v>303042</v>
      </c>
    </row>
    <row r="423" spans="1:25" ht="15" customHeight="1">
      <c r="A423" s="4">
        <v>23</v>
      </c>
      <c r="B423" s="1">
        <v>2</v>
      </c>
      <c r="C423" s="7">
        <v>40</v>
      </c>
      <c r="D423" s="2170"/>
      <c r="E423" s="2171"/>
      <c r="F423" s="2172"/>
      <c r="G423" s="2168"/>
      <c r="H423" s="2169"/>
      <c r="I423" s="657">
        <v>0</v>
      </c>
      <c r="J423" s="657">
        <v>0</v>
      </c>
      <c r="K423" s="657">
        <v>0</v>
      </c>
      <c r="L423" s="657">
        <v>0</v>
      </c>
      <c r="M423" s="657">
        <v>0</v>
      </c>
      <c r="N423" s="657">
        <v>0</v>
      </c>
      <c r="O423" s="657">
        <v>0</v>
      </c>
      <c r="P423" s="657">
        <v>0</v>
      </c>
      <c r="Q423" s="657">
        <v>0</v>
      </c>
      <c r="R423" s="657">
        <v>0</v>
      </c>
      <c r="S423" s="657">
        <v>0</v>
      </c>
      <c r="T423" s="657">
        <v>0</v>
      </c>
      <c r="U423" s="657">
        <v>0</v>
      </c>
      <c r="V423" s="657"/>
      <c r="X423" s="678"/>
      <c r="Y423" s="715">
        <f t="shared" si="5"/>
        <v>0</v>
      </c>
    </row>
    <row r="424" spans="1:25" ht="15" customHeight="1">
      <c r="A424" s="4">
        <v>23</v>
      </c>
      <c r="B424" s="1">
        <v>2</v>
      </c>
      <c r="C424" s="7">
        <v>41</v>
      </c>
      <c r="D424" s="2173"/>
      <c r="E424" s="2174"/>
      <c r="F424" s="2175"/>
      <c r="G424" s="2168"/>
      <c r="H424" s="2169"/>
      <c r="I424" s="657">
        <v>0</v>
      </c>
      <c r="J424" s="657">
        <v>0</v>
      </c>
      <c r="K424" s="657">
        <v>0</v>
      </c>
      <c r="L424" s="657">
        <v>0</v>
      </c>
      <c r="M424" s="657">
        <v>0</v>
      </c>
      <c r="N424" s="657">
        <v>0</v>
      </c>
      <c r="O424" s="657">
        <v>0</v>
      </c>
      <c r="P424" s="657">
        <v>0</v>
      </c>
      <c r="Q424" s="657">
        <v>0</v>
      </c>
      <c r="R424" s="657">
        <v>0</v>
      </c>
      <c r="S424" s="657">
        <v>0</v>
      </c>
      <c r="T424" s="657">
        <v>0</v>
      </c>
      <c r="U424" s="657">
        <v>0</v>
      </c>
      <c r="V424" s="657"/>
      <c r="X424" s="678"/>
      <c r="Y424" s="715">
        <f t="shared" si="5"/>
        <v>0</v>
      </c>
    </row>
    <row r="425" spans="1:25" ht="15" customHeight="1">
      <c r="A425" s="4">
        <v>23</v>
      </c>
      <c r="B425" s="1">
        <v>2</v>
      </c>
      <c r="C425" s="7">
        <v>42</v>
      </c>
      <c r="D425" s="1279" t="s">
        <v>1009</v>
      </c>
      <c r="E425" s="2159"/>
      <c r="F425" s="2160"/>
      <c r="G425" s="1219" t="s">
        <v>1064</v>
      </c>
      <c r="H425" s="1193"/>
      <c r="I425" s="657">
        <v>0</v>
      </c>
      <c r="J425" s="657">
        <v>208093</v>
      </c>
      <c r="K425" s="657">
        <v>175902</v>
      </c>
      <c r="L425" s="657">
        <v>370983</v>
      </c>
      <c r="M425" s="657">
        <v>22341</v>
      </c>
      <c r="N425" s="657">
        <v>210973</v>
      </c>
      <c r="O425" s="657">
        <v>85035</v>
      </c>
      <c r="P425" s="657">
        <v>132699</v>
      </c>
      <c r="Q425" s="657">
        <v>6968</v>
      </c>
      <c r="R425" s="657">
        <v>7031</v>
      </c>
      <c r="S425" s="657">
        <v>70656</v>
      </c>
      <c r="T425" s="657">
        <v>205870</v>
      </c>
      <c r="U425" s="657">
        <v>144676</v>
      </c>
      <c r="V425" s="657">
        <v>7441</v>
      </c>
      <c r="X425" s="678"/>
      <c r="Y425" s="715">
        <f t="shared" si="5"/>
        <v>1641227</v>
      </c>
    </row>
    <row r="426" spans="1:25" ht="15" customHeight="1">
      <c r="A426" s="4">
        <v>23</v>
      </c>
      <c r="B426" s="1">
        <v>2</v>
      </c>
      <c r="C426" s="7">
        <v>43</v>
      </c>
      <c r="D426" s="2161"/>
      <c r="E426" s="2162"/>
      <c r="F426" s="2163"/>
      <c r="G426" s="1219" t="s">
        <v>292</v>
      </c>
      <c r="H426" s="1193"/>
      <c r="I426" s="657">
        <v>0</v>
      </c>
      <c r="J426" s="657">
        <v>142790</v>
      </c>
      <c r="K426" s="657">
        <v>164507</v>
      </c>
      <c r="L426" s="657">
        <v>370983</v>
      </c>
      <c r="M426" s="657">
        <v>22341</v>
      </c>
      <c r="N426" s="657">
        <v>214222</v>
      </c>
      <c r="O426" s="657">
        <v>85035</v>
      </c>
      <c r="P426" s="657">
        <v>328699</v>
      </c>
      <c r="Q426" s="657">
        <v>10452</v>
      </c>
      <c r="R426" s="657">
        <v>10547</v>
      </c>
      <c r="S426" s="657">
        <v>70656</v>
      </c>
      <c r="T426" s="657">
        <v>205870</v>
      </c>
      <c r="U426" s="657">
        <v>53000</v>
      </c>
      <c r="V426" s="657">
        <v>52564</v>
      </c>
      <c r="X426" s="678"/>
      <c r="Y426" s="715">
        <f t="shared" si="5"/>
        <v>1679102</v>
      </c>
    </row>
    <row r="427" spans="1:25" ht="15" customHeight="1">
      <c r="A427" s="4">
        <v>23</v>
      </c>
      <c r="B427" s="1">
        <v>2</v>
      </c>
      <c r="C427" s="7">
        <v>44</v>
      </c>
      <c r="D427" s="498"/>
      <c r="E427" s="552"/>
      <c r="F427" s="552"/>
      <c r="G427" s="552"/>
      <c r="H427" s="552"/>
      <c r="I427" s="657">
        <v>0</v>
      </c>
      <c r="J427" s="657">
        <v>0</v>
      </c>
      <c r="K427" s="657">
        <v>0</v>
      </c>
      <c r="L427" s="657">
        <v>0</v>
      </c>
      <c r="M427" s="657">
        <v>0</v>
      </c>
      <c r="N427" s="657">
        <v>0</v>
      </c>
      <c r="O427" s="657">
        <v>0</v>
      </c>
      <c r="P427" s="657">
        <v>0</v>
      </c>
      <c r="Q427" s="657">
        <v>0</v>
      </c>
      <c r="R427" s="657">
        <v>0</v>
      </c>
      <c r="S427" s="657">
        <v>0</v>
      </c>
      <c r="T427" s="657">
        <v>0</v>
      </c>
      <c r="U427" s="657">
        <v>0</v>
      </c>
      <c r="V427" s="657">
        <v>0</v>
      </c>
      <c r="X427" s="678"/>
      <c r="Y427" s="715">
        <f t="shared" si="5"/>
        <v>0</v>
      </c>
    </row>
    <row r="428" spans="1:25" ht="14.25" customHeight="1">
      <c r="A428" s="4">
        <v>23</v>
      </c>
      <c r="B428" s="1">
        <v>2</v>
      </c>
      <c r="C428" s="7">
        <v>45</v>
      </c>
      <c r="D428" s="2176" t="s">
        <v>1446</v>
      </c>
      <c r="E428" s="2177"/>
      <c r="F428" s="1219" t="s">
        <v>1088</v>
      </c>
      <c r="G428" s="1193"/>
      <c r="H428" s="1194"/>
      <c r="I428" s="657">
        <v>0</v>
      </c>
      <c r="J428" s="657">
        <v>0</v>
      </c>
      <c r="K428" s="657">
        <v>0</v>
      </c>
      <c r="L428" s="657">
        <v>0</v>
      </c>
      <c r="M428" s="657">
        <v>0</v>
      </c>
      <c r="N428" s="657">
        <v>0</v>
      </c>
      <c r="O428" s="657">
        <v>0</v>
      </c>
      <c r="P428" s="657">
        <v>0</v>
      </c>
      <c r="Q428" s="657">
        <v>0</v>
      </c>
      <c r="R428" s="657">
        <v>0</v>
      </c>
      <c r="S428" s="657">
        <v>0</v>
      </c>
      <c r="T428" s="657">
        <v>0</v>
      </c>
      <c r="U428" s="657">
        <v>0</v>
      </c>
      <c r="V428" s="657">
        <v>0</v>
      </c>
      <c r="X428" s="678"/>
      <c r="Y428" s="715">
        <f t="shared" si="5"/>
        <v>0</v>
      </c>
    </row>
    <row r="429" spans="1:25" ht="15" customHeight="1">
      <c r="A429" s="4">
        <v>23</v>
      </c>
      <c r="B429" s="1">
        <v>2</v>
      </c>
      <c r="C429" s="7">
        <v>46</v>
      </c>
      <c r="D429" s="2178"/>
      <c r="E429" s="2179"/>
      <c r="F429" s="2182" t="s">
        <v>441</v>
      </c>
      <c r="G429" s="1219" t="s">
        <v>1089</v>
      </c>
      <c r="H429" s="1194"/>
      <c r="I429" s="657">
        <v>0</v>
      </c>
      <c r="J429" s="657">
        <v>0</v>
      </c>
      <c r="K429" s="657">
        <v>0</v>
      </c>
      <c r="L429" s="657">
        <v>0</v>
      </c>
      <c r="M429" s="657">
        <v>0</v>
      </c>
      <c r="N429" s="657">
        <v>0</v>
      </c>
      <c r="O429" s="657">
        <v>0</v>
      </c>
      <c r="P429" s="657">
        <v>0</v>
      </c>
      <c r="Q429" s="657">
        <v>0</v>
      </c>
      <c r="R429" s="657">
        <v>0</v>
      </c>
      <c r="S429" s="657">
        <v>0</v>
      </c>
      <c r="T429" s="657">
        <v>0</v>
      </c>
      <c r="U429" s="657">
        <v>0</v>
      </c>
      <c r="V429" s="657">
        <v>0</v>
      </c>
      <c r="X429" s="678"/>
      <c r="Y429" s="715">
        <f t="shared" si="5"/>
        <v>0</v>
      </c>
    </row>
    <row r="430" spans="1:25" ht="15" customHeight="1">
      <c r="A430" s="4">
        <v>23</v>
      </c>
      <c r="B430" s="1">
        <v>2</v>
      </c>
      <c r="C430" s="7">
        <v>47</v>
      </c>
      <c r="D430" s="2178"/>
      <c r="E430" s="2179"/>
      <c r="F430" s="2183"/>
      <c r="G430" s="1219" t="s">
        <v>621</v>
      </c>
      <c r="H430" s="1194"/>
      <c r="I430" s="657">
        <v>0</v>
      </c>
      <c r="J430" s="657">
        <v>0</v>
      </c>
      <c r="K430" s="657">
        <v>0</v>
      </c>
      <c r="L430" s="657">
        <v>0</v>
      </c>
      <c r="M430" s="657">
        <v>0</v>
      </c>
      <c r="N430" s="657">
        <v>0</v>
      </c>
      <c r="O430" s="657">
        <v>0</v>
      </c>
      <c r="P430" s="657">
        <v>0</v>
      </c>
      <c r="Q430" s="657">
        <v>0</v>
      </c>
      <c r="R430" s="657">
        <v>0</v>
      </c>
      <c r="S430" s="657">
        <v>0</v>
      </c>
      <c r="T430" s="657">
        <v>0</v>
      </c>
      <c r="U430" s="657">
        <v>0</v>
      </c>
      <c r="V430" s="657">
        <v>0</v>
      </c>
      <c r="X430" s="678"/>
      <c r="Y430" s="715">
        <f t="shared" si="5"/>
        <v>0</v>
      </c>
    </row>
    <row r="431" spans="1:25" ht="15" customHeight="1">
      <c r="A431" s="4">
        <v>23</v>
      </c>
      <c r="B431" s="1">
        <v>2</v>
      </c>
      <c r="C431" s="7">
        <v>48</v>
      </c>
      <c r="D431" s="2178"/>
      <c r="E431" s="2179"/>
      <c r="F431" s="2183"/>
      <c r="G431" s="1219" t="s">
        <v>1090</v>
      </c>
      <c r="H431" s="1194"/>
      <c r="I431" s="657">
        <v>0</v>
      </c>
      <c r="J431" s="657">
        <v>0</v>
      </c>
      <c r="K431" s="657">
        <v>0</v>
      </c>
      <c r="L431" s="657">
        <v>0</v>
      </c>
      <c r="M431" s="657">
        <v>0</v>
      </c>
      <c r="N431" s="657">
        <v>0</v>
      </c>
      <c r="O431" s="657">
        <v>0</v>
      </c>
      <c r="P431" s="657">
        <v>0</v>
      </c>
      <c r="Q431" s="657">
        <v>0</v>
      </c>
      <c r="R431" s="657">
        <v>0</v>
      </c>
      <c r="S431" s="657">
        <v>0</v>
      </c>
      <c r="T431" s="657">
        <v>0</v>
      </c>
      <c r="U431" s="657">
        <v>0</v>
      </c>
      <c r="V431" s="657">
        <v>0</v>
      </c>
      <c r="X431" s="678"/>
      <c r="Y431" s="715">
        <f t="shared" si="5"/>
        <v>0</v>
      </c>
    </row>
    <row r="432" spans="1:25" ht="15" customHeight="1">
      <c r="A432" s="4">
        <v>23</v>
      </c>
      <c r="B432" s="1">
        <v>2</v>
      </c>
      <c r="C432" s="7">
        <v>49</v>
      </c>
      <c r="D432" s="2180"/>
      <c r="E432" s="2181"/>
      <c r="F432" s="2184"/>
      <c r="G432" s="1219" t="s">
        <v>404</v>
      </c>
      <c r="H432" s="1194"/>
      <c r="I432" s="657">
        <v>0</v>
      </c>
      <c r="J432" s="657">
        <v>0</v>
      </c>
      <c r="K432" s="657">
        <v>0</v>
      </c>
      <c r="L432" s="657">
        <v>0</v>
      </c>
      <c r="M432" s="657">
        <v>0</v>
      </c>
      <c r="N432" s="657">
        <v>0</v>
      </c>
      <c r="O432" s="657">
        <v>0</v>
      </c>
      <c r="P432" s="657">
        <v>0</v>
      </c>
      <c r="Q432" s="657">
        <v>0</v>
      </c>
      <c r="R432" s="657">
        <v>0</v>
      </c>
      <c r="S432" s="657">
        <v>0</v>
      </c>
      <c r="T432" s="657">
        <v>0</v>
      </c>
      <c r="U432" s="657">
        <v>0</v>
      </c>
      <c r="V432" s="657">
        <v>0</v>
      </c>
      <c r="X432" s="678"/>
      <c r="Y432" s="715">
        <f t="shared" si="5"/>
        <v>0</v>
      </c>
    </row>
    <row r="433" spans="1:25" ht="15" customHeight="1">
      <c r="A433" s="4">
        <v>23</v>
      </c>
      <c r="B433" s="1">
        <v>2</v>
      </c>
      <c r="C433" s="7">
        <v>50</v>
      </c>
      <c r="D433" s="498"/>
      <c r="E433" s="552"/>
      <c r="F433" s="552"/>
      <c r="G433" s="552"/>
      <c r="H433" s="552"/>
      <c r="I433" s="657">
        <v>0</v>
      </c>
      <c r="J433" s="657">
        <v>0</v>
      </c>
      <c r="K433" s="657">
        <v>0</v>
      </c>
      <c r="L433" s="657">
        <v>0</v>
      </c>
      <c r="M433" s="657">
        <v>0</v>
      </c>
      <c r="N433" s="657">
        <v>0</v>
      </c>
      <c r="O433" s="657">
        <v>0</v>
      </c>
      <c r="P433" s="657">
        <v>0</v>
      </c>
      <c r="Q433" s="657">
        <v>0</v>
      </c>
      <c r="R433" s="657">
        <v>0</v>
      </c>
      <c r="S433" s="657">
        <v>0</v>
      </c>
      <c r="T433" s="657">
        <v>0</v>
      </c>
      <c r="U433" s="657">
        <v>0</v>
      </c>
      <c r="V433" s="657">
        <v>0</v>
      </c>
      <c r="X433" s="678"/>
      <c r="Y433" s="715">
        <f t="shared" si="5"/>
        <v>0</v>
      </c>
    </row>
    <row r="434" spans="1:25" ht="15" customHeight="1">
      <c r="A434" s="4">
        <v>23</v>
      </c>
      <c r="B434" s="1">
        <v>2</v>
      </c>
      <c r="C434" s="7">
        <v>51</v>
      </c>
      <c r="D434" s="498"/>
      <c r="E434" s="552"/>
      <c r="F434" s="552"/>
      <c r="G434" s="552"/>
      <c r="H434" s="552"/>
      <c r="I434" s="657">
        <v>0</v>
      </c>
      <c r="J434" s="657">
        <v>0</v>
      </c>
      <c r="K434" s="657">
        <v>0</v>
      </c>
      <c r="L434" s="657">
        <v>0</v>
      </c>
      <c r="M434" s="657">
        <v>0</v>
      </c>
      <c r="N434" s="657">
        <v>0</v>
      </c>
      <c r="O434" s="657">
        <v>0</v>
      </c>
      <c r="P434" s="657">
        <v>0</v>
      </c>
      <c r="Q434" s="657">
        <v>0</v>
      </c>
      <c r="R434" s="657">
        <v>0</v>
      </c>
      <c r="S434" s="657">
        <v>0</v>
      </c>
      <c r="T434" s="657">
        <v>0</v>
      </c>
      <c r="U434" s="657">
        <v>0</v>
      </c>
      <c r="V434" s="657">
        <v>0</v>
      </c>
      <c r="X434" s="678"/>
      <c r="Y434" s="715">
        <f t="shared" si="5"/>
        <v>0</v>
      </c>
    </row>
    <row r="435" spans="1:25" ht="15" customHeight="1">
      <c r="A435" s="4">
        <v>23</v>
      </c>
      <c r="B435" s="1">
        <v>2</v>
      </c>
      <c r="C435" s="7">
        <v>52</v>
      </c>
      <c r="D435" s="498"/>
      <c r="E435" s="552"/>
      <c r="F435" s="552"/>
      <c r="G435" s="552"/>
      <c r="H435" s="552"/>
      <c r="I435" s="657">
        <v>0</v>
      </c>
      <c r="J435" s="657">
        <v>0</v>
      </c>
      <c r="K435" s="657">
        <v>0</v>
      </c>
      <c r="L435" s="657">
        <v>0</v>
      </c>
      <c r="M435" s="657">
        <v>0</v>
      </c>
      <c r="N435" s="657">
        <v>0</v>
      </c>
      <c r="O435" s="657">
        <v>0</v>
      </c>
      <c r="P435" s="657">
        <v>0</v>
      </c>
      <c r="Q435" s="657">
        <v>0</v>
      </c>
      <c r="R435" s="657">
        <v>0</v>
      </c>
      <c r="S435" s="657">
        <v>0</v>
      </c>
      <c r="T435" s="657">
        <v>0</v>
      </c>
      <c r="U435" s="657">
        <v>0</v>
      </c>
      <c r="V435" s="657">
        <v>0</v>
      </c>
      <c r="X435" s="678"/>
      <c r="Y435" s="715">
        <f t="shared" si="5"/>
        <v>0</v>
      </c>
    </row>
    <row r="436" spans="1:25" ht="15" customHeight="1">
      <c r="A436" s="4">
        <v>23</v>
      </c>
      <c r="B436" s="1">
        <v>2</v>
      </c>
      <c r="C436" s="7">
        <v>53</v>
      </c>
      <c r="D436" s="2185" t="s">
        <v>1640</v>
      </c>
      <c r="E436" s="2186"/>
      <c r="F436" s="2187"/>
      <c r="G436" s="2188" t="s">
        <v>1637</v>
      </c>
      <c r="H436" s="1198"/>
      <c r="I436" s="659">
        <v>0</v>
      </c>
      <c r="J436" s="659">
        <v>0</v>
      </c>
      <c r="K436" s="659">
        <v>0</v>
      </c>
      <c r="L436" s="659">
        <v>0</v>
      </c>
      <c r="M436" s="659">
        <v>0</v>
      </c>
      <c r="N436" s="659">
        <v>0</v>
      </c>
      <c r="O436" s="659">
        <v>0</v>
      </c>
      <c r="P436" s="659">
        <v>0</v>
      </c>
      <c r="Q436" s="659">
        <v>0</v>
      </c>
      <c r="R436" s="659">
        <v>0</v>
      </c>
      <c r="S436" s="659">
        <v>0</v>
      </c>
      <c r="T436" s="659">
        <v>0</v>
      </c>
      <c r="U436" s="659">
        <v>0</v>
      </c>
      <c r="V436" s="659"/>
      <c r="Y436" s="715">
        <f t="shared" si="5"/>
        <v>0</v>
      </c>
    </row>
    <row r="437" spans="1:25" ht="15" customHeight="1">
      <c r="A437" s="4">
        <v>23</v>
      </c>
      <c r="B437" s="1">
        <v>2</v>
      </c>
      <c r="C437" s="7">
        <v>54</v>
      </c>
      <c r="D437" s="2189" t="s">
        <v>1641</v>
      </c>
      <c r="E437" s="2190"/>
      <c r="F437" s="2191"/>
      <c r="G437" s="2188" t="s">
        <v>1485</v>
      </c>
      <c r="H437" s="1198"/>
      <c r="I437" s="659">
        <v>0</v>
      </c>
      <c r="J437" s="659">
        <v>0</v>
      </c>
      <c r="K437" s="659">
        <v>0</v>
      </c>
      <c r="L437" s="659">
        <v>0</v>
      </c>
      <c r="M437" s="659">
        <v>0</v>
      </c>
      <c r="N437" s="659">
        <v>0</v>
      </c>
      <c r="O437" s="659">
        <v>0</v>
      </c>
      <c r="P437" s="659">
        <v>0</v>
      </c>
      <c r="Q437" s="659">
        <v>0</v>
      </c>
      <c r="R437" s="659">
        <v>0</v>
      </c>
      <c r="S437" s="659">
        <v>0</v>
      </c>
      <c r="T437" s="659">
        <v>0</v>
      </c>
      <c r="U437" s="659">
        <v>0</v>
      </c>
      <c r="V437" s="659"/>
      <c r="Y437" s="715">
        <f t="shared" si="5"/>
        <v>0</v>
      </c>
    </row>
    <row r="438" spans="1:25" ht="15" customHeight="1">
      <c r="A438" s="4">
        <v>23</v>
      </c>
      <c r="B438" s="1">
        <v>2</v>
      </c>
      <c r="C438" s="7">
        <v>55</v>
      </c>
      <c r="D438" s="2192"/>
      <c r="E438" s="2193"/>
      <c r="F438" s="2194"/>
      <c r="G438" s="2188" t="s">
        <v>1642</v>
      </c>
      <c r="H438" s="1198"/>
      <c r="I438" s="659">
        <v>0</v>
      </c>
      <c r="J438" s="659">
        <v>0</v>
      </c>
      <c r="K438" s="659">
        <v>0</v>
      </c>
      <c r="L438" s="659">
        <v>0</v>
      </c>
      <c r="M438" s="659">
        <v>0</v>
      </c>
      <c r="N438" s="659">
        <v>0</v>
      </c>
      <c r="O438" s="659">
        <v>0</v>
      </c>
      <c r="P438" s="659">
        <v>0</v>
      </c>
      <c r="Q438" s="659">
        <v>0</v>
      </c>
      <c r="R438" s="659">
        <v>0</v>
      </c>
      <c r="S438" s="659">
        <v>0</v>
      </c>
      <c r="T438" s="659">
        <v>0</v>
      </c>
      <c r="U438" s="659">
        <v>0</v>
      </c>
      <c r="V438" s="659"/>
      <c r="Y438" s="715">
        <f t="shared" si="5"/>
        <v>0</v>
      </c>
    </row>
    <row r="439" spans="1:25" ht="15" customHeight="1">
      <c r="A439" s="4">
        <v>23</v>
      </c>
      <c r="B439" s="1">
        <v>2</v>
      </c>
      <c r="C439" s="7">
        <v>56</v>
      </c>
      <c r="D439" s="2195"/>
      <c r="E439" s="2196"/>
      <c r="F439" s="2197"/>
      <c r="G439" s="2188" t="s">
        <v>1643</v>
      </c>
      <c r="H439" s="1198"/>
      <c r="I439" s="659">
        <v>0</v>
      </c>
      <c r="J439" s="659">
        <v>0</v>
      </c>
      <c r="K439" s="659">
        <v>0</v>
      </c>
      <c r="L439" s="659">
        <v>0</v>
      </c>
      <c r="M439" s="659">
        <v>0</v>
      </c>
      <c r="N439" s="659">
        <v>0</v>
      </c>
      <c r="O439" s="659">
        <v>0</v>
      </c>
      <c r="P439" s="659">
        <v>0</v>
      </c>
      <c r="Q439" s="659">
        <v>0</v>
      </c>
      <c r="R439" s="659">
        <v>0</v>
      </c>
      <c r="S439" s="659">
        <v>0</v>
      </c>
      <c r="T439" s="659">
        <v>0</v>
      </c>
      <c r="U439" s="659">
        <v>0</v>
      </c>
      <c r="V439" s="659"/>
      <c r="Y439" s="715">
        <f t="shared" si="5"/>
        <v>0</v>
      </c>
    </row>
    <row r="440" spans="1:25" ht="15" customHeight="1">
      <c r="A440" s="4">
        <v>23</v>
      </c>
      <c r="B440" s="1">
        <v>2</v>
      </c>
      <c r="C440" s="7">
        <v>57</v>
      </c>
      <c r="D440" s="2037"/>
      <c r="E440" s="2038"/>
      <c r="F440" s="2038"/>
      <c r="G440" s="2038"/>
      <c r="H440" s="2038"/>
      <c r="I440" s="659"/>
      <c r="J440" s="659"/>
      <c r="K440" s="659"/>
      <c r="L440" s="659"/>
      <c r="M440" s="659"/>
      <c r="N440" s="659"/>
      <c r="O440" s="659"/>
      <c r="P440" s="659"/>
      <c r="Q440" s="659"/>
      <c r="R440" s="659"/>
      <c r="S440" s="659"/>
      <c r="T440" s="659"/>
      <c r="U440" s="659"/>
      <c r="V440" s="659"/>
      <c r="Y440" s="715">
        <f t="shared" si="5"/>
        <v>0</v>
      </c>
    </row>
    <row r="441" spans="1:25" ht="15" customHeight="1">
      <c r="A441" s="4">
        <v>23</v>
      </c>
      <c r="B441" s="1">
        <v>2</v>
      </c>
      <c r="C441" s="7">
        <v>58</v>
      </c>
      <c r="D441" s="2037"/>
      <c r="E441" s="2038"/>
      <c r="F441" s="2038"/>
      <c r="G441" s="2038"/>
      <c r="H441" s="2038"/>
      <c r="I441" s="659"/>
      <c r="J441" s="659"/>
      <c r="K441" s="659"/>
      <c r="L441" s="659"/>
      <c r="M441" s="659"/>
      <c r="N441" s="659"/>
      <c r="O441" s="659"/>
      <c r="P441" s="659"/>
      <c r="Q441" s="659"/>
      <c r="R441" s="659"/>
      <c r="S441" s="659"/>
      <c r="T441" s="659"/>
      <c r="U441" s="659"/>
      <c r="V441" s="659"/>
      <c r="Y441" s="715">
        <f t="shared" si="5"/>
        <v>0</v>
      </c>
    </row>
    <row r="442" spans="1:25" ht="15" customHeight="1">
      <c r="A442" s="4">
        <v>23</v>
      </c>
      <c r="B442" s="1">
        <v>2</v>
      </c>
      <c r="C442" s="7">
        <v>59</v>
      </c>
      <c r="D442" s="2037"/>
      <c r="E442" s="2038"/>
      <c r="F442" s="2038"/>
      <c r="G442" s="2038"/>
      <c r="H442" s="2038"/>
      <c r="I442" s="659"/>
      <c r="J442" s="659"/>
      <c r="K442" s="659"/>
      <c r="L442" s="659"/>
      <c r="M442" s="659"/>
      <c r="N442" s="659"/>
      <c r="O442" s="659"/>
      <c r="P442" s="659"/>
      <c r="Q442" s="659"/>
      <c r="R442" s="659"/>
      <c r="S442" s="659"/>
      <c r="T442" s="659"/>
      <c r="U442" s="659"/>
      <c r="V442" s="659"/>
      <c r="Y442" s="715">
        <f t="shared" si="5"/>
        <v>0</v>
      </c>
    </row>
    <row r="443" spans="1:25" ht="15" customHeight="1">
      <c r="A443" s="4">
        <v>23</v>
      </c>
      <c r="B443" s="1">
        <v>2</v>
      </c>
      <c r="C443" s="7">
        <v>60</v>
      </c>
      <c r="D443" s="2037"/>
      <c r="E443" s="2038"/>
      <c r="F443" s="2038"/>
      <c r="G443" s="2038"/>
      <c r="H443" s="2038"/>
      <c r="I443" s="659"/>
      <c r="J443" s="659"/>
      <c r="K443" s="659"/>
      <c r="L443" s="659"/>
      <c r="M443" s="659"/>
      <c r="N443" s="659"/>
      <c r="O443" s="659"/>
      <c r="P443" s="659"/>
      <c r="Q443" s="659"/>
      <c r="R443" s="659"/>
      <c r="S443" s="659"/>
      <c r="T443" s="659"/>
      <c r="U443" s="659"/>
      <c r="V443" s="659"/>
      <c r="Y443" s="715">
        <f t="shared" si="5"/>
        <v>0</v>
      </c>
    </row>
    <row r="444" spans="1:25" ht="15" customHeight="1">
      <c r="A444" s="4">
        <v>23</v>
      </c>
      <c r="B444" s="1">
        <v>2</v>
      </c>
      <c r="C444" s="7">
        <v>61</v>
      </c>
      <c r="D444" s="2037"/>
      <c r="E444" s="2038"/>
      <c r="F444" s="2038"/>
      <c r="G444" s="2038"/>
      <c r="H444" s="2038"/>
      <c r="I444" s="659"/>
      <c r="J444" s="659"/>
      <c r="K444" s="659"/>
      <c r="L444" s="659"/>
      <c r="M444" s="659"/>
      <c r="N444" s="659"/>
      <c r="O444" s="659"/>
      <c r="P444" s="659"/>
      <c r="Q444" s="659"/>
      <c r="R444" s="659"/>
      <c r="S444" s="659"/>
      <c r="T444" s="659"/>
      <c r="U444" s="659"/>
      <c r="V444" s="659"/>
      <c r="Y444" s="715">
        <f t="shared" ref="Y444:Y511" si="6">SUM(I444:U444)</f>
        <v>0</v>
      </c>
    </row>
    <row r="445" spans="1:25" ht="15" customHeight="1">
      <c r="A445" s="4">
        <v>23</v>
      </c>
      <c r="B445" s="1">
        <v>2</v>
      </c>
      <c r="C445" s="7">
        <v>62</v>
      </c>
      <c r="D445" s="2044"/>
      <c r="E445" s="2045"/>
      <c r="F445" s="2045"/>
      <c r="G445" s="2045"/>
      <c r="H445" s="2045"/>
      <c r="I445" s="672"/>
      <c r="J445" s="672"/>
      <c r="K445" s="672"/>
      <c r="L445" s="672"/>
      <c r="M445" s="672"/>
      <c r="N445" s="672"/>
      <c r="O445" s="672"/>
      <c r="P445" s="672"/>
      <c r="Q445" s="672"/>
      <c r="R445" s="672"/>
      <c r="S445" s="672"/>
      <c r="T445" s="672"/>
      <c r="U445" s="672"/>
      <c r="V445" s="672"/>
      <c r="Y445" s="715">
        <f t="shared" si="6"/>
        <v>0</v>
      </c>
    </row>
    <row r="446" spans="1:25" s="457" customFormat="1" ht="15" customHeight="1">
      <c r="A446" s="463">
        <v>25</v>
      </c>
      <c r="B446" s="473">
        <v>1</v>
      </c>
      <c r="C446" s="481">
        <v>1</v>
      </c>
      <c r="D446" s="499" t="s">
        <v>97</v>
      </c>
      <c r="E446" s="2165" t="s">
        <v>689</v>
      </c>
      <c r="F446" s="2165"/>
      <c r="G446" s="2165"/>
      <c r="H446" s="2166"/>
      <c r="I446" s="658">
        <v>0</v>
      </c>
      <c r="J446" s="658">
        <v>870</v>
      </c>
      <c r="K446" s="658">
        <v>348</v>
      </c>
      <c r="L446" s="658">
        <v>847</v>
      </c>
      <c r="M446" s="658">
        <v>215</v>
      </c>
      <c r="N446" s="658">
        <v>312</v>
      </c>
      <c r="O446" s="658">
        <v>138</v>
      </c>
      <c r="P446" s="658"/>
      <c r="Q446" s="658"/>
      <c r="R446" s="658"/>
      <c r="S446" s="658">
        <v>168</v>
      </c>
      <c r="T446" s="657">
        <v>611</v>
      </c>
      <c r="U446" s="658">
        <v>120</v>
      </c>
      <c r="V446" s="658">
        <v>0</v>
      </c>
      <c r="X446" s="682"/>
      <c r="Y446" s="720">
        <f t="shared" si="6"/>
        <v>3629</v>
      </c>
    </row>
    <row r="447" spans="1:25" ht="15" customHeight="1">
      <c r="A447" s="4">
        <v>25</v>
      </c>
      <c r="B447" s="207">
        <v>1</v>
      </c>
      <c r="C447" s="297">
        <v>2</v>
      </c>
      <c r="D447" s="307"/>
      <c r="E447" s="2167" t="s">
        <v>397</v>
      </c>
      <c r="F447" s="2167"/>
      <c r="G447" s="2167"/>
      <c r="H447" s="1628"/>
      <c r="I447" s="657">
        <v>0</v>
      </c>
      <c r="J447" s="657">
        <v>74</v>
      </c>
      <c r="K447" s="657">
        <v>29</v>
      </c>
      <c r="L447" s="657">
        <v>73</v>
      </c>
      <c r="M447" s="657">
        <v>18</v>
      </c>
      <c r="N447" s="657">
        <v>28</v>
      </c>
      <c r="O447" s="657">
        <v>12</v>
      </c>
      <c r="P447" s="657"/>
      <c r="Q447" s="657"/>
      <c r="R447" s="657"/>
      <c r="S447" s="657">
        <v>14</v>
      </c>
      <c r="T447" s="657">
        <v>50</v>
      </c>
      <c r="U447" s="657">
        <v>10</v>
      </c>
      <c r="V447" s="657">
        <v>0</v>
      </c>
      <c r="X447" s="678"/>
      <c r="Y447" s="715">
        <f t="shared" si="6"/>
        <v>308</v>
      </c>
    </row>
    <row r="448" spans="1:25" ht="15" customHeight="1">
      <c r="A448" s="4">
        <v>25</v>
      </c>
      <c r="B448" s="207">
        <v>1</v>
      </c>
      <c r="C448" s="297">
        <v>3</v>
      </c>
      <c r="D448" s="308" t="s">
        <v>520</v>
      </c>
      <c r="E448" s="2167" t="s">
        <v>338</v>
      </c>
      <c r="F448" s="2167"/>
      <c r="G448" s="2167"/>
      <c r="H448" s="1628"/>
      <c r="I448" s="657">
        <v>0</v>
      </c>
      <c r="J448" s="657">
        <v>162207</v>
      </c>
      <c r="K448" s="657">
        <v>73862</v>
      </c>
      <c r="L448" s="657">
        <v>194502</v>
      </c>
      <c r="M448" s="657">
        <v>45340</v>
      </c>
      <c r="N448" s="657">
        <v>33885</v>
      </c>
      <c r="O448" s="657">
        <v>26901</v>
      </c>
      <c r="P448" s="657"/>
      <c r="Q448" s="657"/>
      <c r="R448" s="657"/>
      <c r="S448" s="657">
        <v>35343</v>
      </c>
      <c r="T448" s="657">
        <v>119429</v>
      </c>
      <c r="U448" s="657">
        <v>26979</v>
      </c>
      <c r="V448" s="657">
        <v>0</v>
      </c>
      <c r="X448" s="678"/>
      <c r="Y448" s="715">
        <f t="shared" si="6"/>
        <v>718448</v>
      </c>
    </row>
    <row r="449" spans="1:25" ht="15" customHeight="1">
      <c r="A449" s="4">
        <v>25</v>
      </c>
      <c r="B449" s="207">
        <v>1</v>
      </c>
      <c r="C449" s="297">
        <v>4</v>
      </c>
      <c r="D449" s="307"/>
      <c r="E449" s="2167" t="s">
        <v>341</v>
      </c>
      <c r="F449" s="2167"/>
      <c r="G449" s="2167"/>
      <c r="H449" s="1628"/>
      <c r="I449" s="657">
        <v>0</v>
      </c>
      <c r="J449" s="657">
        <v>54323</v>
      </c>
      <c r="K449" s="657">
        <v>26870</v>
      </c>
      <c r="L449" s="657">
        <v>91586</v>
      </c>
      <c r="M449" s="657">
        <v>24826</v>
      </c>
      <c r="N449" s="657">
        <v>21713</v>
      </c>
      <c r="O449" s="657">
        <v>10448</v>
      </c>
      <c r="P449" s="657"/>
      <c r="Q449" s="657"/>
      <c r="R449" s="657"/>
      <c r="S449" s="657">
        <v>14318</v>
      </c>
      <c r="T449" s="657">
        <v>43264</v>
      </c>
      <c r="U449" s="657">
        <v>14235</v>
      </c>
      <c r="V449" s="657">
        <v>0</v>
      </c>
      <c r="X449" s="678"/>
      <c r="Y449" s="715">
        <f t="shared" si="6"/>
        <v>301583</v>
      </c>
    </row>
    <row r="450" spans="1:25" ht="15" customHeight="1">
      <c r="A450" s="4">
        <v>25</v>
      </c>
      <c r="B450" s="207">
        <v>1</v>
      </c>
      <c r="C450" s="297">
        <v>5</v>
      </c>
      <c r="D450" s="308" t="s">
        <v>161</v>
      </c>
      <c r="E450" s="2198" t="s">
        <v>1230</v>
      </c>
      <c r="F450" s="2167" t="s">
        <v>140</v>
      </c>
      <c r="G450" s="2167"/>
      <c r="H450" s="1628"/>
      <c r="I450" s="657">
        <v>0</v>
      </c>
      <c r="J450" s="657">
        <v>12278</v>
      </c>
      <c r="K450" s="657">
        <v>4943</v>
      </c>
      <c r="L450" s="657">
        <v>22366</v>
      </c>
      <c r="M450" s="657">
        <v>4887</v>
      </c>
      <c r="N450" s="657">
        <v>3412</v>
      </c>
      <c r="O450" s="657">
        <v>614</v>
      </c>
      <c r="P450" s="657"/>
      <c r="Q450" s="657"/>
      <c r="R450" s="657"/>
      <c r="S450" s="657">
        <v>3079</v>
      </c>
      <c r="T450" s="657">
        <v>8044</v>
      </c>
      <c r="U450" s="657">
        <v>3753</v>
      </c>
      <c r="V450" s="657">
        <v>0</v>
      </c>
      <c r="X450" s="678"/>
      <c r="Y450" s="715">
        <f t="shared" si="6"/>
        <v>63376</v>
      </c>
    </row>
    <row r="451" spans="1:25" ht="15" customHeight="1">
      <c r="A451" s="4">
        <v>25</v>
      </c>
      <c r="B451" s="207">
        <v>1</v>
      </c>
      <c r="C451" s="297">
        <v>6</v>
      </c>
      <c r="D451" s="307"/>
      <c r="E451" s="2199"/>
      <c r="F451" s="2167" t="s">
        <v>692</v>
      </c>
      <c r="G451" s="2167"/>
      <c r="H451" s="1628"/>
      <c r="I451" s="657">
        <v>0</v>
      </c>
      <c r="J451" s="657">
        <v>2567</v>
      </c>
      <c r="K451" s="657">
        <v>2130</v>
      </c>
      <c r="L451" s="657">
        <v>345</v>
      </c>
      <c r="M451" s="657">
        <v>81</v>
      </c>
      <c r="N451" s="657">
        <v>0</v>
      </c>
      <c r="O451" s="657">
        <v>0</v>
      </c>
      <c r="P451" s="657"/>
      <c r="Q451" s="657"/>
      <c r="R451" s="657"/>
      <c r="S451" s="657">
        <v>6</v>
      </c>
      <c r="T451" s="657">
        <v>232</v>
      </c>
      <c r="U451" s="657">
        <v>0</v>
      </c>
      <c r="V451" s="657">
        <v>0</v>
      </c>
      <c r="X451" s="678"/>
      <c r="Y451" s="715">
        <f t="shared" si="6"/>
        <v>5361</v>
      </c>
    </row>
    <row r="452" spans="1:25" ht="15" customHeight="1">
      <c r="A452" s="4">
        <v>25</v>
      </c>
      <c r="B452" s="207">
        <v>1</v>
      </c>
      <c r="C452" s="297">
        <v>7</v>
      </c>
      <c r="D452" s="308" t="s">
        <v>339</v>
      </c>
      <c r="E452" s="2199"/>
      <c r="F452" s="2167" t="s">
        <v>693</v>
      </c>
      <c r="G452" s="2167"/>
      <c r="H452" s="1628"/>
      <c r="I452" s="657">
        <v>0</v>
      </c>
      <c r="J452" s="657">
        <v>30086</v>
      </c>
      <c r="K452" s="657">
        <v>14878</v>
      </c>
      <c r="L452" s="657">
        <v>57473</v>
      </c>
      <c r="M452" s="657">
        <v>16345</v>
      </c>
      <c r="N452" s="657">
        <v>15953</v>
      </c>
      <c r="O452" s="657">
        <v>7238</v>
      </c>
      <c r="P452" s="657"/>
      <c r="Q452" s="657"/>
      <c r="R452" s="657"/>
      <c r="S452" s="657">
        <v>8965</v>
      </c>
      <c r="T452" s="657">
        <v>28074</v>
      </c>
      <c r="U452" s="657">
        <v>9340</v>
      </c>
      <c r="V452" s="657">
        <v>0</v>
      </c>
      <c r="X452" s="678"/>
      <c r="Y452" s="715">
        <f t="shared" si="6"/>
        <v>188352</v>
      </c>
    </row>
    <row r="453" spans="1:25" ht="15" customHeight="1">
      <c r="A453" s="4">
        <v>25</v>
      </c>
      <c r="B453" s="207">
        <v>1</v>
      </c>
      <c r="C453" s="297">
        <v>8</v>
      </c>
      <c r="D453" s="307"/>
      <c r="E453" s="2200"/>
      <c r="F453" s="2201" t="s">
        <v>404</v>
      </c>
      <c r="G453" s="2201"/>
      <c r="H453" s="1630"/>
      <c r="I453" s="657">
        <v>0</v>
      </c>
      <c r="J453" s="657">
        <v>9392</v>
      </c>
      <c r="K453" s="657">
        <v>4919</v>
      </c>
      <c r="L453" s="657">
        <v>11402</v>
      </c>
      <c r="M453" s="657">
        <v>3513</v>
      </c>
      <c r="N453" s="657">
        <v>2348</v>
      </c>
      <c r="O453" s="657">
        <v>2596</v>
      </c>
      <c r="P453" s="657"/>
      <c r="Q453" s="657"/>
      <c r="R453" s="657"/>
      <c r="S453" s="657">
        <v>2268</v>
      </c>
      <c r="T453" s="657">
        <v>6914</v>
      </c>
      <c r="U453" s="657">
        <v>1142</v>
      </c>
      <c r="V453" s="657">
        <v>0</v>
      </c>
      <c r="X453" s="678"/>
      <c r="Y453" s="715">
        <f t="shared" si="6"/>
        <v>44494</v>
      </c>
    </row>
    <row r="454" spans="1:25" ht="15" customHeight="1">
      <c r="A454" s="841">
        <v>25</v>
      </c>
      <c r="B454" s="843">
        <v>1</v>
      </c>
      <c r="C454" s="854">
        <v>9</v>
      </c>
      <c r="D454" s="307"/>
      <c r="E454" s="2213" t="s">
        <v>1494</v>
      </c>
      <c r="F454" s="2214"/>
      <c r="G454" s="2214"/>
      <c r="H454" s="2215"/>
      <c r="I454" s="657">
        <v>0</v>
      </c>
      <c r="J454" s="657">
        <v>0</v>
      </c>
      <c r="K454" s="657">
        <v>0</v>
      </c>
      <c r="L454" s="657">
        <v>0</v>
      </c>
      <c r="M454" s="657">
        <v>0</v>
      </c>
      <c r="N454" s="657">
        <v>29075</v>
      </c>
      <c r="O454" s="657">
        <v>5830</v>
      </c>
      <c r="P454" s="657"/>
      <c r="Q454" s="657"/>
      <c r="R454" s="657"/>
      <c r="S454" s="657">
        <v>0</v>
      </c>
      <c r="T454" s="657">
        <v>0</v>
      </c>
      <c r="U454" s="657">
        <v>2436</v>
      </c>
      <c r="V454" s="657"/>
      <c r="X454" s="682"/>
      <c r="Y454" s="720"/>
    </row>
    <row r="455" spans="1:25" ht="15" customHeight="1">
      <c r="A455" s="4">
        <v>25</v>
      </c>
      <c r="B455" s="207">
        <v>1</v>
      </c>
      <c r="C455" s="297">
        <v>10</v>
      </c>
      <c r="D455" s="308" t="s">
        <v>63</v>
      </c>
      <c r="E455" s="2167" t="s">
        <v>121</v>
      </c>
      <c r="F455" s="2167"/>
      <c r="G455" s="2167"/>
      <c r="H455" s="1628"/>
      <c r="I455" s="657">
        <v>0</v>
      </c>
      <c r="J455" s="657">
        <v>216530</v>
      </c>
      <c r="K455" s="657">
        <v>100732</v>
      </c>
      <c r="L455" s="657">
        <v>286088</v>
      </c>
      <c r="M455" s="657">
        <v>70166</v>
      </c>
      <c r="N455" s="657">
        <v>84673</v>
      </c>
      <c r="O455" s="657">
        <v>43179</v>
      </c>
      <c r="P455" s="657"/>
      <c r="Q455" s="657"/>
      <c r="R455" s="657"/>
      <c r="S455" s="657">
        <v>49661</v>
      </c>
      <c r="T455" s="657">
        <v>162693</v>
      </c>
      <c r="U455" s="657">
        <v>43650</v>
      </c>
      <c r="V455" s="657">
        <v>0</v>
      </c>
      <c r="X455" s="678"/>
      <c r="Y455" s="715">
        <f t="shared" si="6"/>
        <v>1057372</v>
      </c>
    </row>
    <row r="456" spans="1:25" ht="15" customHeight="1">
      <c r="A456" s="4">
        <v>25</v>
      </c>
      <c r="B456" s="207">
        <v>1</v>
      </c>
      <c r="C456" s="297">
        <v>11</v>
      </c>
      <c r="D456" s="308"/>
      <c r="E456" s="2167" t="s">
        <v>697</v>
      </c>
      <c r="F456" s="2167"/>
      <c r="G456" s="2167"/>
      <c r="H456" s="1628"/>
      <c r="I456" s="657">
        <v>0</v>
      </c>
      <c r="J456" s="657">
        <v>3460</v>
      </c>
      <c r="K456" s="657">
        <v>1239</v>
      </c>
      <c r="L456" s="657">
        <v>3429</v>
      </c>
      <c r="M456" s="657">
        <v>904</v>
      </c>
      <c r="N456" s="657">
        <v>1320</v>
      </c>
      <c r="O456" s="657">
        <v>678</v>
      </c>
      <c r="P456" s="657"/>
      <c r="Q456" s="657"/>
      <c r="R456" s="657"/>
      <c r="S456" s="657">
        <v>662</v>
      </c>
      <c r="T456" s="657">
        <v>2226</v>
      </c>
      <c r="U456" s="657">
        <v>486</v>
      </c>
      <c r="V456" s="657">
        <v>0</v>
      </c>
      <c r="X456" s="678"/>
      <c r="Y456" s="715">
        <f t="shared" si="6"/>
        <v>14404</v>
      </c>
    </row>
    <row r="457" spans="1:25" ht="15" customHeight="1">
      <c r="A457" s="4">
        <v>25</v>
      </c>
      <c r="B457" s="207">
        <v>1</v>
      </c>
      <c r="C457" s="297">
        <v>12</v>
      </c>
      <c r="D457" s="309"/>
      <c r="E457" s="2167" t="s">
        <v>698</v>
      </c>
      <c r="F457" s="2167"/>
      <c r="G457" s="2167"/>
      <c r="H457" s="1628"/>
      <c r="I457" s="657">
        <v>0</v>
      </c>
      <c r="J457" s="657">
        <v>1011</v>
      </c>
      <c r="K457" s="657">
        <v>374</v>
      </c>
      <c r="L457" s="657">
        <v>759</v>
      </c>
      <c r="M457" s="657">
        <v>306</v>
      </c>
      <c r="N457" s="657">
        <v>196</v>
      </c>
      <c r="O457" s="657">
        <v>73</v>
      </c>
      <c r="P457" s="657"/>
      <c r="Q457" s="657"/>
      <c r="R457" s="657"/>
      <c r="S457" s="657">
        <v>225</v>
      </c>
      <c r="T457" s="657">
        <v>432</v>
      </c>
      <c r="U457" s="657">
        <v>166</v>
      </c>
      <c r="V457" s="657">
        <v>0</v>
      </c>
      <c r="X457" s="678"/>
      <c r="Y457" s="715">
        <f t="shared" si="6"/>
        <v>3542</v>
      </c>
    </row>
    <row r="458" spans="1:25" ht="15" customHeight="1">
      <c r="A458" s="4">
        <v>25</v>
      </c>
      <c r="B458" s="207">
        <v>1</v>
      </c>
      <c r="C458" s="297">
        <v>13</v>
      </c>
      <c r="D458" s="306" t="s">
        <v>103</v>
      </c>
      <c r="E458" s="1630" t="s">
        <v>689</v>
      </c>
      <c r="F458" s="1631"/>
      <c r="G458" s="1631"/>
      <c r="H458" s="1631"/>
      <c r="I458" s="657">
        <v>0</v>
      </c>
      <c r="J458" s="657">
        <v>420</v>
      </c>
      <c r="K458" s="657">
        <v>153</v>
      </c>
      <c r="L458" s="657">
        <v>720</v>
      </c>
      <c r="M458" s="657">
        <v>72</v>
      </c>
      <c r="N458" s="657">
        <v>168</v>
      </c>
      <c r="O458" s="657">
        <v>60</v>
      </c>
      <c r="P458" s="657"/>
      <c r="Q458" s="657"/>
      <c r="R458" s="657"/>
      <c r="S458" s="657">
        <v>48</v>
      </c>
      <c r="T458" s="657">
        <v>201</v>
      </c>
      <c r="U458" s="657">
        <v>108</v>
      </c>
      <c r="V458" s="657">
        <v>0</v>
      </c>
      <c r="X458" s="678"/>
      <c r="Y458" s="715">
        <f t="shared" si="6"/>
        <v>1950</v>
      </c>
    </row>
    <row r="459" spans="1:25" ht="15" customHeight="1">
      <c r="A459" s="4">
        <v>25</v>
      </c>
      <c r="B459" s="207">
        <v>1</v>
      </c>
      <c r="C459" s="297">
        <v>14</v>
      </c>
      <c r="D459" s="307" t="s">
        <v>702</v>
      </c>
      <c r="E459" s="2167" t="s">
        <v>397</v>
      </c>
      <c r="F459" s="2167"/>
      <c r="G459" s="2167"/>
      <c r="H459" s="1628"/>
      <c r="I459" s="657">
        <v>0</v>
      </c>
      <c r="J459" s="657">
        <v>37</v>
      </c>
      <c r="K459" s="657">
        <v>10</v>
      </c>
      <c r="L459" s="657">
        <v>60</v>
      </c>
      <c r="M459" s="657">
        <v>6</v>
      </c>
      <c r="N459" s="657">
        <v>14</v>
      </c>
      <c r="O459" s="657">
        <v>5</v>
      </c>
      <c r="P459" s="657"/>
      <c r="Q459" s="657"/>
      <c r="R459" s="657"/>
      <c r="S459" s="657">
        <v>4</v>
      </c>
      <c r="T459" s="657">
        <v>17</v>
      </c>
      <c r="U459" s="657">
        <v>9</v>
      </c>
      <c r="V459" s="657">
        <v>0</v>
      </c>
      <c r="X459" s="678"/>
      <c r="Y459" s="715">
        <f t="shared" si="6"/>
        <v>162</v>
      </c>
    </row>
    <row r="460" spans="1:25" ht="15" customHeight="1">
      <c r="A460" s="4">
        <v>25</v>
      </c>
      <c r="B460" s="207">
        <v>1</v>
      </c>
      <c r="C460" s="297">
        <v>15</v>
      </c>
      <c r="D460" s="308" t="s">
        <v>423</v>
      </c>
      <c r="E460" s="2167" t="s">
        <v>338</v>
      </c>
      <c r="F460" s="2167"/>
      <c r="G460" s="2167"/>
      <c r="H460" s="1628"/>
      <c r="I460" s="657">
        <v>0</v>
      </c>
      <c r="J460" s="657">
        <v>221455</v>
      </c>
      <c r="K460" s="657">
        <v>67579</v>
      </c>
      <c r="L460" s="657">
        <v>380945</v>
      </c>
      <c r="M460" s="657">
        <v>55685</v>
      </c>
      <c r="N460" s="657">
        <v>83600</v>
      </c>
      <c r="O460" s="657">
        <v>18662</v>
      </c>
      <c r="P460" s="657"/>
      <c r="Q460" s="657"/>
      <c r="R460" s="657"/>
      <c r="S460" s="657">
        <v>26411</v>
      </c>
      <c r="T460" s="657">
        <v>89555</v>
      </c>
      <c r="U460" s="657">
        <v>55291</v>
      </c>
      <c r="V460" s="657">
        <v>0</v>
      </c>
      <c r="X460" s="678"/>
      <c r="Y460" s="715">
        <f t="shared" si="6"/>
        <v>999183</v>
      </c>
    </row>
    <row r="461" spans="1:25" ht="15" customHeight="1">
      <c r="A461" s="4">
        <v>25</v>
      </c>
      <c r="B461" s="207">
        <v>1</v>
      </c>
      <c r="C461" s="297">
        <v>16</v>
      </c>
      <c r="D461" s="307"/>
      <c r="E461" s="2167" t="s">
        <v>341</v>
      </c>
      <c r="F461" s="2167"/>
      <c r="G461" s="2167"/>
      <c r="H461" s="1628"/>
      <c r="I461" s="657">
        <v>0</v>
      </c>
      <c r="J461" s="657">
        <v>357484</v>
      </c>
      <c r="K461" s="657">
        <v>136128</v>
      </c>
      <c r="L461" s="657">
        <v>534765</v>
      </c>
      <c r="M461" s="657">
        <v>66219</v>
      </c>
      <c r="N461" s="657">
        <v>181963</v>
      </c>
      <c r="O461" s="657">
        <v>46106</v>
      </c>
      <c r="P461" s="657"/>
      <c r="Q461" s="657"/>
      <c r="R461" s="657"/>
      <c r="S461" s="657">
        <v>50951</v>
      </c>
      <c r="T461" s="657">
        <v>197921</v>
      </c>
      <c r="U461" s="657">
        <v>114721</v>
      </c>
      <c r="V461" s="657">
        <v>0</v>
      </c>
      <c r="X461" s="678"/>
      <c r="Y461" s="715">
        <f t="shared" si="6"/>
        <v>1686258</v>
      </c>
    </row>
    <row r="462" spans="1:25" ht="15" customHeight="1">
      <c r="A462" s="4">
        <v>25</v>
      </c>
      <c r="B462" s="207">
        <v>1</v>
      </c>
      <c r="C462" s="297">
        <v>17</v>
      </c>
      <c r="D462" s="308"/>
      <c r="E462" s="2198" t="s">
        <v>1230</v>
      </c>
      <c r="F462" s="2167" t="s">
        <v>140</v>
      </c>
      <c r="G462" s="2167"/>
      <c r="H462" s="1628"/>
      <c r="I462" s="657">
        <v>0</v>
      </c>
      <c r="J462" s="657">
        <v>26894</v>
      </c>
      <c r="K462" s="657">
        <v>324</v>
      </c>
      <c r="L462" s="657">
        <v>0</v>
      </c>
      <c r="M462" s="657">
        <v>89</v>
      </c>
      <c r="N462" s="657">
        <v>0</v>
      </c>
      <c r="O462" s="657">
        <v>293</v>
      </c>
      <c r="P462" s="657"/>
      <c r="Q462" s="657"/>
      <c r="R462" s="657"/>
      <c r="S462" s="657">
        <v>0</v>
      </c>
      <c r="T462" s="657">
        <v>5312</v>
      </c>
      <c r="U462" s="657">
        <v>548</v>
      </c>
      <c r="V462" s="657">
        <v>0</v>
      </c>
      <c r="X462" s="678"/>
      <c r="Y462" s="715">
        <f t="shared" si="6"/>
        <v>33460</v>
      </c>
    </row>
    <row r="463" spans="1:25" ht="15" customHeight="1">
      <c r="A463" s="4">
        <v>25</v>
      </c>
      <c r="B463" s="207">
        <v>1</v>
      </c>
      <c r="C463" s="297">
        <v>18</v>
      </c>
      <c r="D463" s="307"/>
      <c r="E463" s="2199"/>
      <c r="F463" s="2167" t="s">
        <v>692</v>
      </c>
      <c r="G463" s="2167"/>
      <c r="H463" s="1628"/>
      <c r="I463" s="657">
        <v>0</v>
      </c>
      <c r="J463" s="657">
        <v>180346</v>
      </c>
      <c r="K463" s="657">
        <v>65717</v>
      </c>
      <c r="L463" s="657">
        <v>352606</v>
      </c>
      <c r="M463" s="657">
        <v>45570</v>
      </c>
      <c r="N463" s="657">
        <v>125044</v>
      </c>
      <c r="O463" s="657">
        <v>13475</v>
      </c>
      <c r="P463" s="657"/>
      <c r="Q463" s="657"/>
      <c r="R463" s="657"/>
      <c r="S463" s="657">
        <v>32326</v>
      </c>
      <c r="T463" s="657">
        <v>134888</v>
      </c>
      <c r="U463" s="657">
        <v>66593</v>
      </c>
      <c r="V463" s="657">
        <v>0</v>
      </c>
      <c r="X463" s="678"/>
      <c r="Y463" s="715">
        <f t="shared" si="6"/>
        <v>1016565</v>
      </c>
    </row>
    <row r="464" spans="1:25" ht="15" customHeight="1">
      <c r="A464" s="4">
        <v>25</v>
      </c>
      <c r="B464" s="207">
        <v>1</v>
      </c>
      <c r="C464" s="297">
        <v>19</v>
      </c>
      <c r="D464" s="308"/>
      <c r="E464" s="2199"/>
      <c r="F464" s="2167" t="s">
        <v>693</v>
      </c>
      <c r="G464" s="2167"/>
      <c r="H464" s="1628"/>
      <c r="I464" s="657">
        <v>0</v>
      </c>
      <c r="J464" s="657">
        <v>45104</v>
      </c>
      <c r="K464" s="657">
        <v>18257</v>
      </c>
      <c r="L464" s="657">
        <v>133528</v>
      </c>
      <c r="M464" s="657">
        <v>15326</v>
      </c>
      <c r="N464" s="657">
        <v>33552</v>
      </c>
      <c r="O464" s="657">
        <v>4804</v>
      </c>
      <c r="P464" s="657"/>
      <c r="Q464" s="657"/>
      <c r="R464" s="657"/>
      <c r="S464" s="657">
        <v>10672</v>
      </c>
      <c r="T464" s="657">
        <v>26229</v>
      </c>
      <c r="U464" s="657">
        <v>22540</v>
      </c>
      <c r="V464" s="657">
        <v>0</v>
      </c>
      <c r="X464" s="678"/>
      <c r="Y464" s="715">
        <f t="shared" si="6"/>
        <v>310012</v>
      </c>
    </row>
    <row r="465" spans="1:25" ht="15" customHeight="1">
      <c r="A465" s="4">
        <v>25</v>
      </c>
      <c r="B465" s="207">
        <v>1</v>
      </c>
      <c r="C465" s="297">
        <v>20</v>
      </c>
      <c r="D465" s="307"/>
      <c r="E465" s="2200"/>
      <c r="F465" s="2167" t="s">
        <v>404</v>
      </c>
      <c r="G465" s="2167"/>
      <c r="H465" s="1628"/>
      <c r="I465" s="657">
        <v>0</v>
      </c>
      <c r="J465" s="657">
        <v>105140</v>
      </c>
      <c r="K465" s="657">
        <v>51830</v>
      </c>
      <c r="L465" s="657">
        <v>48631</v>
      </c>
      <c r="M465" s="657">
        <v>5234</v>
      </c>
      <c r="N465" s="657">
        <v>23367</v>
      </c>
      <c r="O465" s="657">
        <v>27534</v>
      </c>
      <c r="P465" s="657"/>
      <c r="Q465" s="657"/>
      <c r="R465" s="657"/>
      <c r="S465" s="657">
        <v>7953</v>
      </c>
      <c r="T465" s="657">
        <v>31492</v>
      </c>
      <c r="U465" s="657">
        <v>25040</v>
      </c>
      <c r="V465" s="657">
        <v>0</v>
      </c>
      <c r="X465" s="678"/>
      <c r="Y465" s="715">
        <f t="shared" si="6"/>
        <v>326221</v>
      </c>
    </row>
    <row r="466" spans="1:25" ht="15" customHeight="1">
      <c r="A466" s="4">
        <v>25</v>
      </c>
      <c r="B466" s="208">
        <v>1</v>
      </c>
      <c r="C466" s="297">
        <v>21</v>
      </c>
      <c r="D466" s="307"/>
      <c r="E466" s="2213" t="s">
        <v>1494</v>
      </c>
      <c r="F466" s="2214"/>
      <c r="G466" s="2214"/>
      <c r="H466" s="2215"/>
      <c r="I466" s="657">
        <v>0</v>
      </c>
      <c r="J466" s="657">
        <v>0</v>
      </c>
      <c r="K466" s="657">
        <v>0</v>
      </c>
      <c r="L466" s="657">
        <v>0</v>
      </c>
      <c r="M466" s="657">
        <v>0</v>
      </c>
      <c r="N466" s="657">
        <v>135810</v>
      </c>
      <c r="O466" s="657">
        <v>9548</v>
      </c>
      <c r="P466" s="657"/>
      <c r="Q466" s="657"/>
      <c r="R466" s="657"/>
      <c r="S466" s="657">
        <v>0</v>
      </c>
      <c r="T466" s="657">
        <v>0</v>
      </c>
      <c r="U466" s="657">
        <v>0</v>
      </c>
      <c r="V466" s="657"/>
      <c r="X466" s="682"/>
      <c r="Y466" s="720"/>
    </row>
    <row r="467" spans="1:25" ht="15" customHeight="1">
      <c r="A467" s="4">
        <v>25</v>
      </c>
      <c r="B467" s="207">
        <v>1</v>
      </c>
      <c r="C467" s="297">
        <v>22</v>
      </c>
      <c r="D467" s="308" t="s">
        <v>703</v>
      </c>
      <c r="E467" s="2167" t="s">
        <v>121</v>
      </c>
      <c r="F467" s="2167"/>
      <c r="G467" s="2167"/>
      <c r="H467" s="1628"/>
      <c r="I467" s="657">
        <v>0</v>
      </c>
      <c r="J467" s="657">
        <v>578939</v>
      </c>
      <c r="K467" s="657">
        <v>203707</v>
      </c>
      <c r="L467" s="657">
        <v>915710</v>
      </c>
      <c r="M467" s="657">
        <v>121904</v>
      </c>
      <c r="N467" s="657">
        <v>401373</v>
      </c>
      <c r="O467" s="657">
        <v>74316</v>
      </c>
      <c r="P467" s="657"/>
      <c r="Q467" s="657"/>
      <c r="R467" s="657"/>
      <c r="S467" s="657">
        <v>77362</v>
      </c>
      <c r="T467" s="657">
        <v>287476</v>
      </c>
      <c r="U467" s="657">
        <v>170012</v>
      </c>
      <c r="V467" s="657">
        <v>0</v>
      </c>
      <c r="X467" s="678"/>
      <c r="Y467" s="715">
        <f t="shared" si="6"/>
        <v>2830799</v>
      </c>
    </row>
    <row r="468" spans="1:25" ht="15" customHeight="1">
      <c r="A468" s="4">
        <v>25</v>
      </c>
      <c r="B468" s="207">
        <v>1</v>
      </c>
      <c r="C468" s="297">
        <v>23</v>
      </c>
      <c r="D468" s="308"/>
      <c r="E468" s="2167" t="s">
        <v>697</v>
      </c>
      <c r="F468" s="2167"/>
      <c r="G468" s="2167"/>
      <c r="H468" s="1628"/>
      <c r="I468" s="657">
        <v>0</v>
      </c>
      <c r="J468" s="657">
        <v>1660</v>
      </c>
      <c r="K468" s="657">
        <v>447</v>
      </c>
      <c r="L468" s="657">
        <v>2387</v>
      </c>
      <c r="M468" s="657">
        <v>296</v>
      </c>
      <c r="N468" s="657">
        <v>668</v>
      </c>
      <c r="O468" s="657">
        <v>221</v>
      </c>
      <c r="P468" s="657"/>
      <c r="Q468" s="657"/>
      <c r="R468" s="657"/>
      <c r="S468" s="657">
        <v>210</v>
      </c>
      <c r="T468" s="657">
        <v>720</v>
      </c>
      <c r="U468" s="657">
        <v>387</v>
      </c>
      <c r="V468" s="657">
        <v>0</v>
      </c>
      <c r="X468" s="678"/>
      <c r="Y468" s="715">
        <f t="shared" si="6"/>
        <v>6996</v>
      </c>
    </row>
    <row r="469" spans="1:25" ht="15" customHeight="1">
      <c r="A469" s="4">
        <v>25</v>
      </c>
      <c r="B469" s="207">
        <v>1</v>
      </c>
      <c r="C469" s="297">
        <v>24</v>
      </c>
      <c r="D469" s="309"/>
      <c r="E469" s="2167" t="s">
        <v>698</v>
      </c>
      <c r="F469" s="2167"/>
      <c r="G469" s="2167"/>
      <c r="H469" s="1628"/>
      <c r="I469" s="657">
        <v>0</v>
      </c>
      <c r="J469" s="657">
        <v>641</v>
      </c>
      <c r="K469" s="657">
        <v>195</v>
      </c>
      <c r="L469" s="657">
        <v>844</v>
      </c>
      <c r="M469" s="657">
        <v>178</v>
      </c>
      <c r="N469" s="657">
        <v>325</v>
      </c>
      <c r="O469" s="657">
        <v>70</v>
      </c>
      <c r="P469" s="657"/>
      <c r="Q469" s="657"/>
      <c r="R469" s="657"/>
      <c r="S469" s="657">
        <v>110</v>
      </c>
      <c r="T469" s="657">
        <v>289</v>
      </c>
      <c r="U469" s="657">
        <v>78</v>
      </c>
      <c r="V469" s="657">
        <v>0</v>
      </c>
      <c r="X469" s="678"/>
      <c r="Y469" s="715">
        <f t="shared" si="6"/>
        <v>2730</v>
      </c>
    </row>
    <row r="470" spans="1:25" ht="15" customHeight="1">
      <c r="A470" s="4">
        <v>25</v>
      </c>
      <c r="B470" s="207">
        <v>1</v>
      </c>
      <c r="C470" s="297">
        <v>25</v>
      </c>
      <c r="D470" s="306" t="s">
        <v>112</v>
      </c>
      <c r="E470" s="2167" t="s">
        <v>689</v>
      </c>
      <c r="F470" s="2167"/>
      <c r="G470" s="2167"/>
      <c r="H470" s="1628"/>
      <c r="I470" s="657">
        <v>0</v>
      </c>
      <c r="J470" s="657">
        <v>2454</v>
      </c>
      <c r="K470" s="657">
        <v>1080</v>
      </c>
      <c r="L470" s="657">
        <v>4376</v>
      </c>
      <c r="M470" s="657">
        <v>675</v>
      </c>
      <c r="N470" s="657">
        <v>1071</v>
      </c>
      <c r="O470" s="657">
        <v>540</v>
      </c>
      <c r="P470" s="657"/>
      <c r="Q470" s="657"/>
      <c r="R470" s="657"/>
      <c r="S470" s="657">
        <v>384</v>
      </c>
      <c r="T470" s="657">
        <v>1632</v>
      </c>
      <c r="U470" s="657">
        <v>888</v>
      </c>
      <c r="V470" s="657">
        <v>0</v>
      </c>
      <c r="X470" s="678"/>
      <c r="Y470" s="715">
        <f t="shared" si="6"/>
        <v>13100</v>
      </c>
    </row>
    <row r="471" spans="1:25" ht="15" customHeight="1">
      <c r="A471" s="4">
        <v>25</v>
      </c>
      <c r="B471" s="207">
        <v>1</v>
      </c>
      <c r="C471" s="297">
        <v>26</v>
      </c>
      <c r="D471" s="307"/>
      <c r="E471" s="2167" t="s">
        <v>397</v>
      </c>
      <c r="F471" s="2167"/>
      <c r="G471" s="2167"/>
      <c r="H471" s="1628"/>
      <c r="I471" s="657">
        <v>0</v>
      </c>
      <c r="J471" s="657">
        <v>203</v>
      </c>
      <c r="K471" s="657">
        <v>90</v>
      </c>
      <c r="L471" s="657">
        <v>365</v>
      </c>
      <c r="M471" s="657">
        <v>56</v>
      </c>
      <c r="N471" s="657">
        <v>89</v>
      </c>
      <c r="O471" s="657">
        <v>42</v>
      </c>
      <c r="P471" s="657"/>
      <c r="Q471" s="657"/>
      <c r="R471" s="657"/>
      <c r="S471" s="657">
        <v>31</v>
      </c>
      <c r="T471" s="657">
        <v>136</v>
      </c>
      <c r="U471" s="657">
        <v>74</v>
      </c>
      <c r="V471" s="657">
        <v>0</v>
      </c>
      <c r="X471" s="678"/>
      <c r="Y471" s="715">
        <f t="shared" si="6"/>
        <v>1086</v>
      </c>
    </row>
    <row r="472" spans="1:25" ht="15" customHeight="1">
      <c r="A472" s="4">
        <v>25</v>
      </c>
      <c r="B472" s="207">
        <v>1</v>
      </c>
      <c r="C472" s="297">
        <v>27</v>
      </c>
      <c r="D472" s="308" t="s">
        <v>255</v>
      </c>
      <c r="E472" s="2167" t="s">
        <v>338</v>
      </c>
      <c r="F472" s="2167"/>
      <c r="G472" s="2167"/>
      <c r="H472" s="1628"/>
      <c r="I472" s="657">
        <v>0</v>
      </c>
      <c r="J472" s="657">
        <v>657819</v>
      </c>
      <c r="K472" s="657">
        <v>311918</v>
      </c>
      <c r="L472" s="657">
        <v>1336058</v>
      </c>
      <c r="M472" s="657">
        <v>207349</v>
      </c>
      <c r="N472" s="657">
        <v>309912</v>
      </c>
      <c r="O472" s="657">
        <v>137009</v>
      </c>
      <c r="P472" s="657"/>
      <c r="Q472" s="657"/>
      <c r="R472" s="657"/>
      <c r="S472" s="657">
        <v>108000</v>
      </c>
      <c r="T472" s="657">
        <v>517506</v>
      </c>
      <c r="U472" s="657">
        <v>263134</v>
      </c>
      <c r="V472" s="657">
        <v>0</v>
      </c>
      <c r="X472" s="678"/>
      <c r="Y472" s="715">
        <f t="shared" si="6"/>
        <v>3848705</v>
      </c>
    </row>
    <row r="473" spans="1:25" ht="15" customHeight="1">
      <c r="A473" s="4">
        <v>25</v>
      </c>
      <c r="B473" s="207">
        <v>1</v>
      </c>
      <c r="C473" s="297">
        <v>28</v>
      </c>
      <c r="D473" s="307"/>
      <c r="E473" s="2167" t="s">
        <v>341</v>
      </c>
      <c r="F473" s="2167"/>
      <c r="G473" s="2167"/>
      <c r="H473" s="1628"/>
      <c r="I473" s="657">
        <v>0</v>
      </c>
      <c r="J473" s="657">
        <v>310267</v>
      </c>
      <c r="K473" s="657">
        <v>148282</v>
      </c>
      <c r="L473" s="657">
        <v>817204</v>
      </c>
      <c r="M473" s="657">
        <v>114342</v>
      </c>
      <c r="N473" s="657">
        <v>186937</v>
      </c>
      <c r="O473" s="657">
        <v>64887</v>
      </c>
      <c r="P473" s="657"/>
      <c r="Q473" s="657"/>
      <c r="R473" s="657"/>
      <c r="S473" s="657">
        <v>54358</v>
      </c>
      <c r="T473" s="657">
        <v>275736</v>
      </c>
      <c r="U473" s="657">
        <v>160791</v>
      </c>
      <c r="V473" s="657">
        <v>0</v>
      </c>
      <c r="X473" s="678"/>
      <c r="Y473" s="715">
        <f t="shared" si="6"/>
        <v>2132804</v>
      </c>
    </row>
    <row r="474" spans="1:25" ht="15" customHeight="1">
      <c r="A474" s="4">
        <v>25</v>
      </c>
      <c r="B474" s="207">
        <v>1</v>
      </c>
      <c r="C474" s="297">
        <v>29</v>
      </c>
      <c r="D474" s="308"/>
      <c r="E474" s="2198" t="s">
        <v>1230</v>
      </c>
      <c r="F474" s="2167" t="s">
        <v>140</v>
      </c>
      <c r="G474" s="2167"/>
      <c r="H474" s="1628"/>
      <c r="I474" s="657">
        <v>0</v>
      </c>
      <c r="J474" s="657">
        <v>29073</v>
      </c>
      <c r="K474" s="657">
        <v>18876</v>
      </c>
      <c r="L474" s="657">
        <v>163142</v>
      </c>
      <c r="M474" s="657">
        <v>9861</v>
      </c>
      <c r="N474" s="657">
        <v>27767</v>
      </c>
      <c r="O474" s="657">
        <v>8227</v>
      </c>
      <c r="P474" s="657"/>
      <c r="Q474" s="657"/>
      <c r="R474" s="657"/>
      <c r="S474" s="657">
        <v>2353</v>
      </c>
      <c r="T474" s="657">
        <v>8619</v>
      </c>
      <c r="U474" s="657">
        <v>37242</v>
      </c>
      <c r="V474" s="657">
        <v>0</v>
      </c>
      <c r="X474" s="678"/>
      <c r="Y474" s="715">
        <f t="shared" si="6"/>
        <v>305160</v>
      </c>
    </row>
    <row r="475" spans="1:25" ht="15" customHeight="1">
      <c r="A475" s="4">
        <v>25</v>
      </c>
      <c r="B475" s="207">
        <v>1</v>
      </c>
      <c r="C475" s="297">
        <v>30</v>
      </c>
      <c r="D475" s="308" t="s">
        <v>706</v>
      </c>
      <c r="E475" s="2199"/>
      <c r="F475" s="2167" t="s">
        <v>692</v>
      </c>
      <c r="G475" s="2167"/>
      <c r="H475" s="1628"/>
      <c r="I475" s="657">
        <v>0</v>
      </c>
      <c r="J475" s="657">
        <v>82990</v>
      </c>
      <c r="K475" s="657">
        <v>32674</v>
      </c>
      <c r="L475" s="657">
        <v>75199</v>
      </c>
      <c r="M475" s="657">
        <v>12798</v>
      </c>
      <c r="N475" s="657">
        <v>17434</v>
      </c>
      <c r="O475" s="657">
        <v>11239</v>
      </c>
      <c r="P475" s="657"/>
      <c r="Q475" s="657"/>
      <c r="R475" s="657"/>
      <c r="S475" s="657">
        <v>6443</v>
      </c>
      <c r="T475" s="657">
        <v>41145</v>
      </c>
      <c r="U475" s="657">
        <v>4294</v>
      </c>
      <c r="V475" s="657">
        <v>0</v>
      </c>
      <c r="X475" s="678"/>
      <c r="Y475" s="715">
        <f t="shared" si="6"/>
        <v>284216</v>
      </c>
    </row>
    <row r="476" spans="1:25" ht="15" customHeight="1">
      <c r="A476" s="4">
        <v>25</v>
      </c>
      <c r="B476" s="207">
        <v>1</v>
      </c>
      <c r="C476" s="297">
        <v>31</v>
      </c>
      <c r="D476" s="308"/>
      <c r="E476" s="2199"/>
      <c r="F476" s="2167" t="s">
        <v>693</v>
      </c>
      <c r="G476" s="2167"/>
      <c r="H476" s="1628"/>
      <c r="I476" s="657">
        <v>0</v>
      </c>
      <c r="J476" s="657">
        <v>141819</v>
      </c>
      <c r="K476" s="657">
        <v>73048</v>
      </c>
      <c r="L476" s="657">
        <v>481812</v>
      </c>
      <c r="M476" s="657">
        <v>75277</v>
      </c>
      <c r="N476" s="657">
        <v>111402</v>
      </c>
      <c r="O476" s="657">
        <v>32788</v>
      </c>
      <c r="P476" s="657"/>
      <c r="Q476" s="657"/>
      <c r="R476" s="657"/>
      <c r="S476" s="657">
        <v>37958</v>
      </c>
      <c r="T476" s="657">
        <v>194045</v>
      </c>
      <c r="U476" s="657">
        <v>97487</v>
      </c>
      <c r="V476" s="657">
        <v>0</v>
      </c>
      <c r="X476" s="678"/>
      <c r="Y476" s="715">
        <f t="shared" si="6"/>
        <v>1245636</v>
      </c>
    </row>
    <row r="477" spans="1:25" ht="15" customHeight="1">
      <c r="A477" s="4">
        <v>25</v>
      </c>
      <c r="B477" s="207">
        <v>1</v>
      </c>
      <c r="C477" s="297">
        <v>32</v>
      </c>
      <c r="D477" s="307"/>
      <c r="E477" s="2200"/>
      <c r="F477" s="2167" t="s">
        <v>404</v>
      </c>
      <c r="G477" s="2167"/>
      <c r="H477" s="1628"/>
      <c r="I477" s="657">
        <v>0</v>
      </c>
      <c r="J477" s="657">
        <v>56385</v>
      </c>
      <c r="K477" s="657">
        <v>23684</v>
      </c>
      <c r="L477" s="657">
        <v>97051</v>
      </c>
      <c r="M477" s="657">
        <v>16406</v>
      </c>
      <c r="N477" s="657">
        <v>30334</v>
      </c>
      <c r="O477" s="657">
        <v>12633</v>
      </c>
      <c r="P477" s="657"/>
      <c r="Q477" s="657"/>
      <c r="R477" s="657"/>
      <c r="S477" s="657">
        <v>7604</v>
      </c>
      <c r="T477" s="657">
        <v>31927</v>
      </c>
      <c r="U477" s="657">
        <v>21768</v>
      </c>
      <c r="V477" s="657">
        <v>0</v>
      </c>
      <c r="X477" s="678"/>
      <c r="Y477" s="715">
        <f t="shared" si="6"/>
        <v>297792</v>
      </c>
    </row>
    <row r="478" spans="1:25" ht="15" customHeight="1">
      <c r="A478" s="4">
        <v>25</v>
      </c>
      <c r="B478" s="208">
        <v>1</v>
      </c>
      <c r="C478" s="297">
        <v>33</v>
      </c>
      <c r="D478" s="307"/>
      <c r="E478" s="2213" t="s">
        <v>1494</v>
      </c>
      <c r="F478" s="2214"/>
      <c r="G478" s="2214"/>
      <c r="H478" s="2215"/>
      <c r="I478" s="657">
        <v>0</v>
      </c>
      <c r="J478" s="657">
        <v>0</v>
      </c>
      <c r="K478" s="657">
        <v>0</v>
      </c>
      <c r="L478" s="657">
        <v>0</v>
      </c>
      <c r="M478" s="657">
        <v>0</v>
      </c>
      <c r="N478" s="657">
        <v>7006</v>
      </c>
      <c r="O478" s="657">
        <v>3291</v>
      </c>
      <c r="P478" s="657"/>
      <c r="Q478" s="657"/>
      <c r="R478" s="657"/>
      <c r="S478" s="657">
        <v>0</v>
      </c>
      <c r="T478" s="657">
        <v>0</v>
      </c>
      <c r="U478" s="657">
        <v>8870</v>
      </c>
      <c r="V478" s="657"/>
      <c r="X478" s="682"/>
      <c r="Y478" s="720"/>
    </row>
    <row r="479" spans="1:25" ht="15" customHeight="1">
      <c r="A479" s="4">
        <v>25</v>
      </c>
      <c r="B479" s="207">
        <v>1</v>
      </c>
      <c r="C479" s="297">
        <v>34</v>
      </c>
      <c r="D479" s="308" t="s">
        <v>1008</v>
      </c>
      <c r="E479" s="2167" t="s">
        <v>121</v>
      </c>
      <c r="F479" s="2167"/>
      <c r="G479" s="2167"/>
      <c r="H479" s="1628"/>
      <c r="I479" s="657">
        <v>0</v>
      </c>
      <c r="J479" s="657">
        <v>968086</v>
      </c>
      <c r="K479" s="657">
        <v>460200</v>
      </c>
      <c r="L479" s="657">
        <v>2153262</v>
      </c>
      <c r="M479" s="657">
        <v>321691</v>
      </c>
      <c r="N479" s="657">
        <v>503855</v>
      </c>
      <c r="O479" s="657">
        <v>205187</v>
      </c>
      <c r="P479" s="657"/>
      <c r="Q479" s="657"/>
      <c r="R479" s="657"/>
      <c r="S479" s="657">
        <v>162358</v>
      </c>
      <c r="T479" s="657">
        <v>793242</v>
      </c>
      <c r="U479" s="657">
        <v>432795</v>
      </c>
      <c r="V479" s="657">
        <v>0</v>
      </c>
      <c r="X479" s="678"/>
      <c r="Y479" s="715">
        <f t="shared" si="6"/>
        <v>6000676</v>
      </c>
    </row>
    <row r="480" spans="1:25" ht="15" customHeight="1">
      <c r="A480" s="4">
        <v>25</v>
      </c>
      <c r="B480" s="207">
        <v>1</v>
      </c>
      <c r="C480" s="297">
        <v>35</v>
      </c>
      <c r="D480" s="308"/>
      <c r="E480" s="2167" t="s">
        <v>697</v>
      </c>
      <c r="F480" s="2167"/>
      <c r="G480" s="2167"/>
      <c r="H480" s="1628"/>
      <c r="I480" s="657">
        <v>0</v>
      </c>
      <c r="J480" s="657">
        <v>8166</v>
      </c>
      <c r="K480" s="657">
        <v>3683</v>
      </c>
      <c r="L480" s="657">
        <v>15162</v>
      </c>
      <c r="M480" s="657">
        <v>2479</v>
      </c>
      <c r="N480" s="657">
        <v>3875</v>
      </c>
      <c r="O480" s="657">
        <v>1857</v>
      </c>
      <c r="P480" s="657"/>
      <c r="Q480" s="657"/>
      <c r="R480" s="657"/>
      <c r="S480" s="657">
        <v>1401</v>
      </c>
      <c r="T480" s="657">
        <v>6063</v>
      </c>
      <c r="U480" s="657">
        <v>3229</v>
      </c>
      <c r="V480" s="657">
        <v>0</v>
      </c>
      <c r="X480" s="678"/>
      <c r="Y480" s="715">
        <f t="shared" si="6"/>
        <v>45915</v>
      </c>
    </row>
    <row r="481" spans="1:25" ht="15" customHeight="1">
      <c r="A481" s="4">
        <v>25</v>
      </c>
      <c r="B481" s="207">
        <v>1</v>
      </c>
      <c r="C481" s="297">
        <v>36</v>
      </c>
      <c r="D481" s="309"/>
      <c r="E481" s="2167" t="s">
        <v>698</v>
      </c>
      <c r="F481" s="2167"/>
      <c r="G481" s="2167"/>
      <c r="H481" s="1628"/>
      <c r="I481" s="657">
        <v>0</v>
      </c>
      <c r="J481" s="657">
        <v>3076</v>
      </c>
      <c r="K481" s="657">
        <v>1771</v>
      </c>
      <c r="L481" s="657">
        <v>7103</v>
      </c>
      <c r="M481" s="657">
        <v>1595</v>
      </c>
      <c r="N481" s="657">
        <v>1657</v>
      </c>
      <c r="O481" s="657">
        <v>856</v>
      </c>
      <c r="P481" s="657"/>
      <c r="Q481" s="657"/>
      <c r="R481" s="657"/>
      <c r="S481" s="657">
        <v>717</v>
      </c>
      <c r="T481" s="657">
        <v>3120</v>
      </c>
      <c r="U481" s="657">
        <v>1264</v>
      </c>
      <c r="V481" s="657">
        <v>0</v>
      </c>
      <c r="X481" s="678"/>
      <c r="Y481" s="715">
        <f t="shared" si="6"/>
        <v>21159</v>
      </c>
    </row>
    <row r="482" spans="1:25" ht="15" customHeight="1">
      <c r="A482" s="4">
        <v>25</v>
      </c>
      <c r="B482" s="207">
        <v>1</v>
      </c>
      <c r="C482" s="299">
        <v>37</v>
      </c>
      <c r="D482" s="306" t="s">
        <v>115</v>
      </c>
      <c r="E482" s="2167" t="s">
        <v>689</v>
      </c>
      <c r="F482" s="2167"/>
      <c r="G482" s="2167"/>
      <c r="H482" s="1628"/>
      <c r="I482" s="657">
        <v>0</v>
      </c>
      <c r="J482" s="657">
        <v>72</v>
      </c>
      <c r="K482" s="657">
        <v>60</v>
      </c>
      <c r="L482" s="657">
        <v>245</v>
      </c>
      <c r="M482" s="657">
        <v>120</v>
      </c>
      <c r="N482" s="657">
        <v>24</v>
      </c>
      <c r="O482" s="657">
        <v>48</v>
      </c>
      <c r="P482" s="657"/>
      <c r="Q482" s="657"/>
      <c r="R482" s="657"/>
      <c r="S482" s="657">
        <v>60</v>
      </c>
      <c r="T482" s="657">
        <v>108</v>
      </c>
      <c r="U482" s="657">
        <v>84</v>
      </c>
      <c r="V482" s="657">
        <v>0</v>
      </c>
      <c r="X482" s="678"/>
      <c r="Y482" s="715">
        <f t="shared" si="6"/>
        <v>821</v>
      </c>
    </row>
    <row r="483" spans="1:25" ht="15" customHeight="1">
      <c r="A483" s="4">
        <v>25</v>
      </c>
      <c r="B483" s="207">
        <v>1</v>
      </c>
      <c r="C483" s="297">
        <v>38</v>
      </c>
      <c r="D483" s="307"/>
      <c r="E483" s="2167" t="s">
        <v>397</v>
      </c>
      <c r="F483" s="2167"/>
      <c r="G483" s="2167"/>
      <c r="H483" s="1628"/>
      <c r="I483" s="657">
        <v>0</v>
      </c>
      <c r="J483" s="657">
        <v>6</v>
      </c>
      <c r="K483" s="657">
        <v>5</v>
      </c>
      <c r="L483" s="657">
        <v>20</v>
      </c>
      <c r="M483" s="657">
        <v>10</v>
      </c>
      <c r="N483" s="657">
        <v>2</v>
      </c>
      <c r="O483" s="657">
        <v>4</v>
      </c>
      <c r="P483" s="657"/>
      <c r="Q483" s="657"/>
      <c r="R483" s="657"/>
      <c r="S483" s="657">
        <v>5</v>
      </c>
      <c r="T483" s="657">
        <v>9</v>
      </c>
      <c r="U483" s="657">
        <v>7</v>
      </c>
      <c r="V483" s="657">
        <v>0</v>
      </c>
      <c r="X483" s="678"/>
      <c r="Y483" s="715">
        <f t="shared" si="6"/>
        <v>68</v>
      </c>
    </row>
    <row r="484" spans="1:25" ht="15" customHeight="1">
      <c r="A484" s="4">
        <v>25</v>
      </c>
      <c r="B484" s="207">
        <v>1</v>
      </c>
      <c r="C484" s="297">
        <v>39</v>
      </c>
      <c r="D484" s="308" t="s">
        <v>708</v>
      </c>
      <c r="E484" s="2167" t="s">
        <v>338</v>
      </c>
      <c r="F484" s="2167"/>
      <c r="G484" s="2167"/>
      <c r="H484" s="1628"/>
      <c r="I484" s="657">
        <v>0</v>
      </c>
      <c r="J484" s="657">
        <v>11197</v>
      </c>
      <c r="K484" s="657">
        <v>7016</v>
      </c>
      <c r="L484" s="657">
        <v>50669</v>
      </c>
      <c r="M484" s="657">
        <v>30120</v>
      </c>
      <c r="N484" s="657">
        <v>2779</v>
      </c>
      <c r="O484" s="657">
        <v>5860</v>
      </c>
      <c r="P484" s="657"/>
      <c r="Q484" s="657"/>
      <c r="R484" s="657"/>
      <c r="S484" s="657">
        <v>19674</v>
      </c>
      <c r="T484" s="657">
        <v>24251</v>
      </c>
      <c r="U484" s="657">
        <v>10979</v>
      </c>
      <c r="V484" s="657">
        <v>0</v>
      </c>
      <c r="X484" s="678"/>
      <c r="Y484" s="715">
        <f t="shared" si="6"/>
        <v>162545</v>
      </c>
    </row>
    <row r="485" spans="1:25" ht="15" customHeight="1">
      <c r="A485" s="4">
        <v>25</v>
      </c>
      <c r="B485" s="207">
        <v>1</v>
      </c>
      <c r="C485" s="297">
        <v>40</v>
      </c>
      <c r="D485" s="307" t="s">
        <v>702</v>
      </c>
      <c r="E485" s="2167" t="s">
        <v>341</v>
      </c>
      <c r="F485" s="2167"/>
      <c r="G485" s="2167"/>
      <c r="H485" s="1628"/>
      <c r="I485" s="657">
        <v>0</v>
      </c>
      <c r="J485" s="657">
        <v>2313</v>
      </c>
      <c r="K485" s="657">
        <v>2016</v>
      </c>
      <c r="L485" s="657">
        <v>14078</v>
      </c>
      <c r="M485" s="657">
        <v>12970</v>
      </c>
      <c r="N485" s="657">
        <v>1368</v>
      </c>
      <c r="O485" s="657">
        <v>3360</v>
      </c>
      <c r="P485" s="657"/>
      <c r="Q485" s="657"/>
      <c r="R485" s="657"/>
      <c r="S485" s="657">
        <v>10551</v>
      </c>
      <c r="T485" s="657">
        <v>8673</v>
      </c>
      <c r="U485" s="657">
        <v>4498</v>
      </c>
      <c r="V485" s="657">
        <v>0</v>
      </c>
      <c r="X485" s="678"/>
      <c r="Y485" s="715">
        <f t="shared" si="6"/>
        <v>59827</v>
      </c>
    </row>
    <row r="486" spans="1:25" ht="15" customHeight="1">
      <c r="A486" s="4">
        <v>25</v>
      </c>
      <c r="B486" s="207">
        <v>1</v>
      </c>
      <c r="C486" s="297">
        <v>41</v>
      </c>
      <c r="D486" s="308" t="s">
        <v>255</v>
      </c>
      <c r="E486" s="306" t="s">
        <v>295</v>
      </c>
      <c r="F486" s="2167" t="s">
        <v>140</v>
      </c>
      <c r="G486" s="2167"/>
      <c r="H486" s="1628"/>
      <c r="I486" s="657">
        <v>0</v>
      </c>
      <c r="J486" s="657">
        <v>411</v>
      </c>
      <c r="K486" s="657">
        <v>102</v>
      </c>
      <c r="L486" s="657">
        <v>819</v>
      </c>
      <c r="M486" s="657">
        <v>660</v>
      </c>
      <c r="N486" s="657">
        <v>362</v>
      </c>
      <c r="O486" s="657">
        <v>331</v>
      </c>
      <c r="P486" s="657"/>
      <c r="Q486" s="657"/>
      <c r="R486" s="657"/>
      <c r="S486" s="657">
        <v>723</v>
      </c>
      <c r="T486" s="657">
        <v>227</v>
      </c>
      <c r="U486" s="657">
        <v>942</v>
      </c>
      <c r="V486" s="657">
        <v>0</v>
      </c>
      <c r="X486" s="678"/>
      <c r="Y486" s="715">
        <f t="shared" si="6"/>
        <v>4577</v>
      </c>
    </row>
    <row r="487" spans="1:25" ht="15" customHeight="1">
      <c r="A487" s="4">
        <v>25</v>
      </c>
      <c r="B487" s="207">
        <v>1</v>
      </c>
      <c r="C487" s="297">
        <v>42</v>
      </c>
      <c r="D487" s="307"/>
      <c r="E487" s="308"/>
      <c r="F487" s="2167" t="s">
        <v>692</v>
      </c>
      <c r="G487" s="2167"/>
      <c r="H487" s="1628"/>
      <c r="I487" s="657">
        <v>0</v>
      </c>
      <c r="J487" s="657">
        <v>0</v>
      </c>
      <c r="K487" s="657">
        <v>390</v>
      </c>
      <c r="L487" s="657">
        <v>854</v>
      </c>
      <c r="M487" s="657">
        <v>2528</v>
      </c>
      <c r="N487" s="657">
        <v>0</v>
      </c>
      <c r="O487" s="657">
        <v>600</v>
      </c>
      <c r="P487" s="657"/>
      <c r="Q487" s="657"/>
      <c r="R487" s="657"/>
      <c r="S487" s="657">
        <v>1225</v>
      </c>
      <c r="T487" s="1">
        <v>2732</v>
      </c>
      <c r="U487" s="657">
        <v>62</v>
      </c>
      <c r="V487" s="657">
        <v>0</v>
      </c>
      <c r="X487" s="678"/>
      <c r="Y487" s="715">
        <f t="shared" si="6"/>
        <v>8391</v>
      </c>
    </row>
    <row r="488" spans="1:25" ht="15" customHeight="1">
      <c r="A488" s="4">
        <v>25</v>
      </c>
      <c r="B488" s="207">
        <v>1</v>
      </c>
      <c r="C488" s="297">
        <v>43</v>
      </c>
      <c r="D488" s="308" t="s">
        <v>706</v>
      </c>
      <c r="E488" s="309"/>
      <c r="F488" s="2167" t="s">
        <v>693</v>
      </c>
      <c r="G488" s="2167"/>
      <c r="H488" s="1628"/>
      <c r="I488" s="657">
        <v>0</v>
      </c>
      <c r="J488" s="657">
        <v>1560</v>
      </c>
      <c r="K488" s="657">
        <v>1186</v>
      </c>
      <c r="L488" s="657">
        <v>11224</v>
      </c>
      <c r="M488" s="657">
        <v>7957</v>
      </c>
      <c r="N488" s="657">
        <v>695</v>
      </c>
      <c r="O488" s="657">
        <v>2110</v>
      </c>
      <c r="P488" s="657"/>
      <c r="Q488" s="657"/>
      <c r="R488" s="657"/>
      <c r="S488" s="657">
        <v>7036</v>
      </c>
      <c r="T488" s="91">
        <v>4943</v>
      </c>
      <c r="U488" s="657">
        <v>3124</v>
      </c>
      <c r="V488" s="657">
        <v>0</v>
      </c>
      <c r="X488" s="678"/>
      <c r="Y488" s="715">
        <f t="shared" si="6"/>
        <v>39835</v>
      </c>
    </row>
    <row r="489" spans="1:25" ht="15" customHeight="1">
      <c r="A489" s="4">
        <v>25</v>
      </c>
      <c r="B489" s="207">
        <v>1</v>
      </c>
      <c r="C489" s="297">
        <v>44</v>
      </c>
      <c r="D489" s="2037"/>
      <c r="E489" s="2038"/>
      <c r="F489" s="2038"/>
      <c r="G489" s="2038"/>
      <c r="H489" s="2038"/>
      <c r="I489" s="667"/>
      <c r="K489" s="694"/>
      <c r="L489" s="667"/>
      <c r="N489" s="694"/>
      <c r="P489" s="667"/>
      <c r="Q489" s="667"/>
      <c r="R489" s="667"/>
      <c r="T489" s="91"/>
      <c r="U489" s="667"/>
      <c r="V489" s="667"/>
      <c r="Y489" s="715">
        <f t="shared" si="6"/>
        <v>0</v>
      </c>
    </row>
    <row r="490" spans="1:25" ht="15" customHeight="1">
      <c r="A490" s="4">
        <v>25</v>
      </c>
      <c r="B490" s="207">
        <v>1</v>
      </c>
      <c r="C490" s="297">
        <v>45</v>
      </c>
      <c r="D490" s="2037"/>
      <c r="E490" s="2038"/>
      <c r="F490" s="2038"/>
      <c r="G490" s="2038"/>
      <c r="H490" s="2038"/>
      <c r="I490" s="667"/>
      <c r="J490" s="685"/>
      <c r="K490" s="91"/>
      <c r="L490" s="667"/>
      <c r="M490" s="685"/>
      <c r="N490" s="91"/>
      <c r="O490" s="91"/>
      <c r="P490" s="667"/>
      <c r="Q490" s="667"/>
      <c r="R490" s="667"/>
      <c r="S490" s="91"/>
      <c r="T490" s="91"/>
      <c r="U490" s="667"/>
      <c r="V490" s="667"/>
      <c r="Y490" s="715">
        <f t="shared" si="6"/>
        <v>0</v>
      </c>
    </row>
    <row r="491" spans="1:25" ht="15" customHeight="1">
      <c r="A491" s="4">
        <v>25</v>
      </c>
      <c r="B491" s="207">
        <v>1</v>
      </c>
      <c r="C491" s="297">
        <v>46</v>
      </c>
      <c r="D491" s="2037"/>
      <c r="E491" s="2038"/>
      <c r="F491" s="2038"/>
      <c r="G491" s="2038"/>
      <c r="H491" s="2038"/>
      <c r="I491" s="667"/>
      <c r="J491" s="685"/>
      <c r="K491" s="91"/>
      <c r="L491" s="667"/>
      <c r="M491" s="685"/>
      <c r="N491" s="91"/>
      <c r="O491" s="91"/>
      <c r="P491" s="667"/>
      <c r="Q491" s="667"/>
      <c r="R491" s="667"/>
      <c r="S491" s="91"/>
      <c r="T491" s="91"/>
      <c r="U491" s="667"/>
      <c r="V491" s="667"/>
      <c r="Y491" s="715">
        <f t="shared" si="6"/>
        <v>0</v>
      </c>
    </row>
    <row r="492" spans="1:25" ht="15" customHeight="1">
      <c r="A492" s="4">
        <v>25</v>
      </c>
      <c r="B492" s="207">
        <v>1</v>
      </c>
      <c r="C492" s="297">
        <v>47</v>
      </c>
      <c r="D492" s="2037"/>
      <c r="E492" s="2038"/>
      <c r="F492" s="2038"/>
      <c r="G492" s="2038"/>
      <c r="H492" s="2038"/>
      <c r="I492" s="667"/>
      <c r="J492" s="685"/>
      <c r="K492" s="91"/>
      <c r="L492" s="667"/>
      <c r="M492" s="685"/>
      <c r="N492" s="91"/>
      <c r="O492" s="91"/>
      <c r="P492" s="667"/>
      <c r="Q492" s="667"/>
      <c r="R492" s="667"/>
      <c r="S492" s="91"/>
      <c r="T492" s="91"/>
      <c r="U492" s="667"/>
      <c r="V492" s="667"/>
      <c r="Y492" s="715">
        <f t="shared" si="6"/>
        <v>0</v>
      </c>
    </row>
    <row r="493" spans="1:25" ht="15" customHeight="1">
      <c r="A493" s="4">
        <v>25</v>
      </c>
      <c r="B493" s="207">
        <v>1</v>
      </c>
      <c r="C493" s="297">
        <v>48</v>
      </c>
      <c r="D493" s="2037"/>
      <c r="E493" s="2038"/>
      <c r="F493" s="2038"/>
      <c r="G493" s="2038"/>
      <c r="H493" s="2038"/>
      <c r="I493" s="667"/>
      <c r="J493" s="685"/>
      <c r="K493" s="91"/>
      <c r="L493" s="667"/>
      <c r="M493" s="685"/>
      <c r="N493" s="91"/>
      <c r="O493" s="91"/>
      <c r="P493" s="667"/>
      <c r="Q493" s="667"/>
      <c r="R493" s="667"/>
      <c r="S493" s="91"/>
      <c r="T493" s="91"/>
      <c r="U493" s="667"/>
      <c r="V493" s="667"/>
      <c r="Y493" s="715">
        <f t="shared" si="6"/>
        <v>0</v>
      </c>
    </row>
    <row r="494" spans="1:25" ht="15" customHeight="1">
      <c r="A494" s="4">
        <v>25</v>
      </c>
      <c r="B494" s="207">
        <v>1</v>
      </c>
      <c r="C494" s="297">
        <v>49</v>
      </c>
      <c r="D494" s="2037"/>
      <c r="E494" s="2038"/>
      <c r="F494" s="2038"/>
      <c r="G494" s="2038"/>
      <c r="H494" s="2038"/>
      <c r="I494" s="667"/>
      <c r="J494" s="685"/>
      <c r="K494" s="91"/>
      <c r="L494" s="667"/>
      <c r="M494" s="685"/>
      <c r="N494" s="91"/>
      <c r="O494" s="91"/>
      <c r="P494" s="667"/>
      <c r="Q494" s="667"/>
      <c r="R494" s="667"/>
      <c r="S494" s="91"/>
      <c r="T494" s="91"/>
      <c r="U494" s="667"/>
      <c r="V494" s="667"/>
      <c r="Y494" s="715">
        <f t="shared" si="6"/>
        <v>0</v>
      </c>
    </row>
    <row r="495" spans="1:25" ht="15" customHeight="1">
      <c r="A495" s="4">
        <v>25</v>
      </c>
      <c r="B495" s="207">
        <v>1</v>
      </c>
      <c r="C495" s="297">
        <v>50</v>
      </c>
      <c r="D495" s="2037"/>
      <c r="E495" s="2038"/>
      <c r="F495" s="2038"/>
      <c r="G495" s="2038"/>
      <c r="H495" s="2038"/>
      <c r="I495" s="667"/>
      <c r="J495" s="685"/>
      <c r="K495" s="91"/>
      <c r="L495" s="667"/>
      <c r="M495" s="685"/>
      <c r="N495" s="91"/>
      <c r="O495" s="91"/>
      <c r="P495" s="667"/>
      <c r="Q495" s="667"/>
      <c r="R495" s="667"/>
      <c r="S495" s="91"/>
      <c r="T495" s="91"/>
      <c r="U495" s="667"/>
      <c r="V495" s="667"/>
      <c r="Y495" s="715">
        <f t="shared" si="6"/>
        <v>0</v>
      </c>
    </row>
    <row r="496" spans="1:25" ht="15" customHeight="1">
      <c r="A496" s="4">
        <v>25</v>
      </c>
      <c r="B496" s="207">
        <v>1</v>
      </c>
      <c r="C496" s="297">
        <v>51</v>
      </c>
      <c r="D496" s="2037"/>
      <c r="E496" s="2038"/>
      <c r="F496" s="2038"/>
      <c r="G496" s="2038"/>
      <c r="H496" s="2038"/>
      <c r="I496" s="667"/>
      <c r="J496" s="685"/>
      <c r="K496" s="91"/>
      <c r="L496" s="667"/>
      <c r="M496" s="685"/>
      <c r="N496" s="91"/>
      <c r="O496" s="91"/>
      <c r="P496" s="667"/>
      <c r="Q496" s="667"/>
      <c r="R496" s="667"/>
      <c r="S496" s="91"/>
      <c r="T496" s="91"/>
      <c r="U496" s="667"/>
      <c r="V496" s="667"/>
      <c r="Y496" s="715">
        <f t="shared" si="6"/>
        <v>0</v>
      </c>
    </row>
    <row r="497" spans="1:25" ht="15" customHeight="1">
      <c r="A497" s="4">
        <v>25</v>
      </c>
      <c r="B497" s="207">
        <v>1</v>
      </c>
      <c r="C497" s="297">
        <v>52</v>
      </c>
      <c r="D497" s="2037"/>
      <c r="E497" s="2038"/>
      <c r="F497" s="2038"/>
      <c r="G497" s="2038"/>
      <c r="H497" s="2038"/>
      <c r="I497" s="667"/>
      <c r="J497" s="685"/>
      <c r="K497" s="91"/>
      <c r="L497" s="667"/>
      <c r="M497" s="685"/>
      <c r="N497" s="91"/>
      <c r="O497" s="91"/>
      <c r="P497" s="667"/>
      <c r="Q497" s="667"/>
      <c r="R497" s="667"/>
      <c r="S497" s="91"/>
      <c r="T497" s="91"/>
      <c r="U497" s="667"/>
      <c r="V497" s="667"/>
      <c r="Y497" s="715">
        <f t="shared" si="6"/>
        <v>0</v>
      </c>
    </row>
    <row r="498" spans="1:25" ht="15" customHeight="1">
      <c r="A498" s="4">
        <v>25</v>
      </c>
      <c r="B498" s="207">
        <v>1</v>
      </c>
      <c r="C498" s="297">
        <v>53</v>
      </c>
      <c r="D498" s="2037"/>
      <c r="E498" s="2038"/>
      <c r="F498" s="2038"/>
      <c r="G498" s="2038"/>
      <c r="H498" s="2038"/>
      <c r="I498" s="667"/>
      <c r="J498" s="685"/>
      <c r="K498" s="91"/>
      <c r="L498" s="667"/>
      <c r="M498" s="685"/>
      <c r="N498" s="91"/>
      <c r="O498" s="91"/>
      <c r="P498" s="667"/>
      <c r="Q498" s="667"/>
      <c r="R498" s="667"/>
      <c r="S498" s="91"/>
      <c r="T498" s="91"/>
      <c r="U498" s="667"/>
      <c r="V498" s="667"/>
      <c r="Y498" s="715">
        <f t="shared" si="6"/>
        <v>0</v>
      </c>
    </row>
    <row r="499" spans="1:25" ht="15" customHeight="1">
      <c r="A499" s="4">
        <v>25</v>
      </c>
      <c r="B499" s="207">
        <v>1</v>
      </c>
      <c r="C499" s="297">
        <v>54</v>
      </c>
      <c r="D499" s="2037"/>
      <c r="E499" s="2038"/>
      <c r="F499" s="2038"/>
      <c r="G499" s="2038"/>
      <c r="H499" s="2038"/>
      <c r="I499" s="667"/>
      <c r="J499" s="685"/>
      <c r="K499" s="91"/>
      <c r="L499" s="667"/>
      <c r="M499" s="685"/>
      <c r="N499" s="91"/>
      <c r="O499" s="91"/>
      <c r="P499" s="667"/>
      <c r="Q499" s="667"/>
      <c r="R499" s="667"/>
      <c r="S499" s="91"/>
      <c r="T499" s="91"/>
      <c r="U499" s="667"/>
      <c r="V499" s="667"/>
      <c r="Y499" s="715">
        <f t="shared" si="6"/>
        <v>0</v>
      </c>
    </row>
    <row r="500" spans="1:25" ht="15" customHeight="1">
      <c r="A500" s="4">
        <v>25</v>
      </c>
      <c r="B500" s="207">
        <v>1</v>
      </c>
      <c r="C500" s="297">
        <v>55</v>
      </c>
      <c r="D500" s="2037"/>
      <c r="E500" s="2038"/>
      <c r="F500" s="2038"/>
      <c r="G500" s="2038"/>
      <c r="H500" s="2038"/>
      <c r="I500" s="667"/>
      <c r="J500" s="685"/>
      <c r="K500" s="91"/>
      <c r="L500" s="667"/>
      <c r="M500" s="685"/>
      <c r="N500" s="91"/>
      <c r="O500" s="91"/>
      <c r="P500" s="667"/>
      <c r="Q500" s="667"/>
      <c r="R500" s="667"/>
      <c r="S500" s="91"/>
      <c r="T500" s="91"/>
      <c r="U500" s="667"/>
      <c r="V500" s="667"/>
      <c r="Y500" s="715">
        <f t="shared" si="6"/>
        <v>0</v>
      </c>
    </row>
    <row r="501" spans="1:25" ht="15" customHeight="1">
      <c r="A501" s="4">
        <v>25</v>
      </c>
      <c r="B501" s="207">
        <v>1</v>
      </c>
      <c r="C501" s="297">
        <v>56</v>
      </c>
      <c r="D501" s="2037"/>
      <c r="E501" s="2038"/>
      <c r="F501" s="2038"/>
      <c r="G501" s="2038"/>
      <c r="H501" s="2038"/>
      <c r="I501" s="667"/>
      <c r="J501" s="685"/>
      <c r="K501" s="91"/>
      <c r="L501" s="667"/>
      <c r="M501" s="685"/>
      <c r="N501" s="91"/>
      <c r="O501" s="91"/>
      <c r="P501" s="667"/>
      <c r="Q501" s="667"/>
      <c r="R501" s="667"/>
      <c r="S501" s="91"/>
      <c r="T501" s="91"/>
      <c r="U501" s="667"/>
      <c r="V501" s="667"/>
      <c r="Y501" s="715">
        <f t="shared" si="6"/>
        <v>0</v>
      </c>
    </row>
    <row r="502" spans="1:25" ht="15" customHeight="1">
      <c r="A502" s="4">
        <v>25</v>
      </c>
      <c r="B502" s="207">
        <v>1</v>
      </c>
      <c r="C502" s="297">
        <v>57</v>
      </c>
      <c r="D502" s="2037"/>
      <c r="E502" s="2038"/>
      <c r="F502" s="2038"/>
      <c r="G502" s="2038"/>
      <c r="H502" s="2038"/>
      <c r="I502" s="667"/>
      <c r="J502" s="685"/>
      <c r="K502" s="91"/>
      <c r="L502" s="667"/>
      <c r="M502" s="685"/>
      <c r="N502" s="91"/>
      <c r="O502" s="91"/>
      <c r="P502" s="667"/>
      <c r="Q502" s="667"/>
      <c r="R502" s="667"/>
      <c r="S502" s="91"/>
      <c r="T502" s="91"/>
      <c r="U502" s="667"/>
      <c r="V502" s="667"/>
      <c r="Y502" s="715">
        <f t="shared" si="6"/>
        <v>0</v>
      </c>
    </row>
    <row r="503" spans="1:25" ht="15" customHeight="1">
      <c r="A503" s="4">
        <v>25</v>
      </c>
      <c r="B503" s="207">
        <v>1</v>
      </c>
      <c r="C503" s="297">
        <v>58</v>
      </c>
      <c r="D503" s="2037"/>
      <c r="E503" s="2038"/>
      <c r="F503" s="2038"/>
      <c r="G503" s="2038"/>
      <c r="H503" s="2038"/>
      <c r="I503" s="667"/>
      <c r="J503" s="685"/>
      <c r="K503" s="91"/>
      <c r="L503" s="667"/>
      <c r="M503" s="685"/>
      <c r="N503" s="91"/>
      <c r="O503" s="91"/>
      <c r="P503" s="667"/>
      <c r="Q503" s="667"/>
      <c r="R503" s="667"/>
      <c r="S503" s="91"/>
      <c r="T503" s="91"/>
      <c r="U503" s="667"/>
      <c r="V503" s="667"/>
      <c r="Y503" s="715">
        <f t="shared" si="6"/>
        <v>0</v>
      </c>
    </row>
    <row r="504" spans="1:25" ht="15" customHeight="1">
      <c r="A504" s="4">
        <v>25</v>
      </c>
      <c r="B504" s="207">
        <v>1</v>
      </c>
      <c r="C504" s="297">
        <v>59</v>
      </c>
      <c r="D504" s="2037"/>
      <c r="E504" s="2038"/>
      <c r="F504" s="2038"/>
      <c r="G504" s="2038"/>
      <c r="H504" s="2038"/>
      <c r="I504" s="667"/>
      <c r="J504" s="685"/>
      <c r="K504" s="91"/>
      <c r="L504" s="667"/>
      <c r="M504" s="685"/>
      <c r="N504" s="91"/>
      <c r="O504" s="91"/>
      <c r="P504" s="667"/>
      <c r="Q504" s="667"/>
      <c r="R504" s="667"/>
      <c r="S504" s="91"/>
      <c r="T504" s="91"/>
      <c r="U504" s="667"/>
      <c r="V504" s="667"/>
      <c r="Y504" s="715">
        <f t="shared" si="6"/>
        <v>0</v>
      </c>
    </row>
    <row r="505" spans="1:25" ht="15" customHeight="1">
      <c r="A505" s="4">
        <v>25</v>
      </c>
      <c r="B505" s="207">
        <v>1</v>
      </c>
      <c r="C505" s="297">
        <v>60</v>
      </c>
      <c r="D505" s="2037"/>
      <c r="E505" s="2038"/>
      <c r="F505" s="2038"/>
      <c r="G505" s="2038"/>
      <c r="H505" s="2038"/>
      <c r="I505" s="667"/>
      <c r="J505" s="685"/>
      <c r="K505" s="91"/>
      <c r="L505" s="667"/>
      <c r="M505" s="685"/>
      <c r="N505" s="91"/>
      <c r="O505" s="91"/>
      <c r="P505" s="667"/>
      <c r="Q505" s="667"/>
      <c r="R505" s="667"/>
      <c r="S505" s="91"/>
      <c r="T505" s="91"/>
      <c r="U505" s="667"/>
      <c r="V505" s="667"/>
      <c r="Y505" s="715">
        <f t="shared" si="6"/>
        <v>0</v>
      </c>
    </row>
    <row r="506" spans="1:25" ht="15" customHeight="1">
      <c r="A506" s="4">
        <v>25</v>
      </c>
      <c r="B506" s="207">
        <v>1</v>
      </c>
      <c r="C506" s="878">
        <v>61</v>
      </c>
      <c r="D506" s="2037"/>
      <c r="E506" s="2038"/>
      <c r="F506" s="2038"/>
      <c r="G506" s="2038"/>
      <c r="H506" s="2038"/>
      <c r="I506" s="667"/>
      <c r="J506" s="685"/>
      <c r="K506" s="91"/>
      <c r="L506" s="667"/>
      <c r="M506" s="685"/>
      <c r="N506" s="91"/>
      <c r="O506" s="91"/>
      <c r="P506" s="667"/>
      <c r="Q506" s="667"/>
      <c r="R506" s="667"/>
      <c r="S506" s="91"/>
      <c r="T506" s="91"/>
      <c r="U506" s="667"/>
      <c r="V506" s="667"/>
      <c r="Y506" s="715">
        <f t="shared" si="6"/>
        <v>0</v>
      </c>
    </row>
    <row r="507" spans="1:25" ht="15" customHeight="1">
      <c r="A507" s="4">
        <v>25</v>
      </c>
      <c r="B507" s="207">
        <v>1</v>
      </c>
      <c r="C507" s="878">
        <v>62</v>
      </c>
      <c r="D507" s="2037"/>
      <c r="E507" s="2038"/>
      <c r="F507" s="2038"/>
      <c r="G507" s="2038"/>
      <c r="H507" s="2038"/>
      <c r="I507" s="667"/>
      <c r="J507" s="685"/>
      <c r="K507" s="91"/>
      <c r="L507" s="667"/>
      <c r="M507" s="685"/>
      <c r="N507" s="91"/>
      <c r="O507" s="91"/>
      <c r="P507" s="667"/>
      <c r="Q507" s="667"/>
      <c r="R507" s="667"/>
      <c r="S507" s="91"/>
      <c r="T507" s="676"/>
      <c r="U507" s="667"/>
      <c r="V507" s="667"/>
      <c r="Y507" s="715">
        <f t="shared" si="6"/>
        <v>0</v>
      </c>
    </row>
    <row r="508" spans="1:25" ht="15" customHeight="1" thickBot="1">
      <c r="A508" s="4">
        <v>25</v>
      </c>
      <c r="B508" s="207">
        <v>1</v>
      </c>
      <c r="C508" s="878">
        <v>63</v>
      </c>
      <c r="D508" s="2044"/>
      <c r="E508" s="2045"/>
      <c r="F508" s="2045"/>
      <c r="G508" s="2045"/>
      <c r="H508" s="2045"/>
      <c r="I508" s="673"/>
      <c r="K508" s="695"/>
      <c r="L508" s="673"/>
      <c r="N508" s="695"/>
      <c r="P508" s="673"/>
      <c r="Q508" s="673"/>
      <c r="R508" s="673"/>
      <c r="T508" s="706"/>
      <c r="U508" s="673"/>
      <c r="V508" s="673"/>
      <c r="Y508" s="715">
        <f t="shared" si="6"/>
        <v>0</v>
      </c>
    </row>
    <row r="509" spans="1:25" s="457" customFormat="1" ht="15" customHeight="1">
      <c r="A509" s="463">
        <v>25</v>
      </c>
      <c r="B509" s="473">
        <v>2</v>
      </c>
      <c r="C509" s="481">
        <v>1</v>
      </c>
      <c r="D509" s="500"/>
      <c r="E509" s="553" t="s">
        <v>202</v>
      </c>
      <c r="F509" s="2216" t="s">
        <v>404</v>
      </c>
      <c r="G509" s="2217"/>
      <c r="H509" s="2218"/>
      <c r="I509" s="658"/>
      <c r="J509" s="686">
        <v>342</v>
      </c>
      <c r="K509" s="686">
        <v>338</v>
      </c>
      <c r="L509" s="658">
        <v>1181</v>
      </c>
      <c r="M509" s="686">
        <v>1825</v>
      </c>
      <c r="N509" s="686">
        <v>311</v>
      </c>
      <c r="O509" s="686">
        <v>319</v>
      </c>
      <c r="P509" s="658"/>
      <c r="Q509" s="658"/>
      <c r="R509" s="658"/>
      <c r="S509" s="705">
        <v>1567</v>
      </c>
      <c r="T509" s="705">
        <v>771</v>
      </c>
      <c r="U509" s="658">
        <v>370</v>
      </c>
      <c r="V509" s="658">
        <v>0</v>
      </c>
      <c r="X509" s="682"/>
      <c r="Y509" s="720">
        <f t="shared" si="6"/>
        <v>7024</v>
      </c>
    </row>
    <row r="510" spans="1:25" s="90" customFormat="1" ht="15" customHeight="1">
      <c r="A510" s="465"/>
      <c r="B510" s="855">
        <v>2</v>
      </c>
      <c r="C510" s="297">
        <v>2</v>
      </c>
      <c r="D510" s="307"/>
      <c r="E510" s="2213" t="s">
        <v>1494</v>
      </c>
      <c r="F510" s="2214"/>
      <c r="G510" s="2214"/>
      <c r="H510" s="2215"/>
      <c r="I510" s="658"/>
      <c r="J510" s="856">
        <v>0</v>
      </c>
      <c r="K510" s="856">
        <v>0</v>
      </c>
      <c r="L510" s="658">
        <v>0</v>
      </c>
      <c r="M510" s="856">
        <v>0</v>
      </c>
      <c r="N510" s="856">
        <v>2849</v>
      </c>
      <c r="O510" s="856">
        <v>2438</v>
      </c>
      <c r="P510" s="658"/>
      <c r="Q510" s="658"/>
      <c r="R510" s="658"/>
      <c r="S510" s="857">
        <v>0</v>
      </c>
      <c r="T510" s="857">
        <v>0</v>
      </c>
      <c r="U510" s="658">
        <v>3837</v>
      </c>
      <c r="V510" s="658"/>
      <c r="X510" s="682"/>
      <c r="Y510" s="720"/>
    </row>
    <row r="511" spans="1:25" ht="15" customHeight="1">
      <c r="A511" s="4">
        <v>25</v>
      </c>
      <c r="B511" s="207">
        <v>2</v>
      </c>
      <c r="C511" s="297">
        <v>3</v>
      </c>
      <c r="D511" s="308" t="s">
        <v>1008</v>
      </c>
      <c r="E511" s="1628" t="s">
        <v>121</v>
      </c>
      <c r="F511" s="1629"/>
      <c r="G511" s="1629"/>
      <c r="H511" s="1644"/>
      <c r="I511" s="657"/>
      <c r="J511" s="667">
        <v>13510</v>
      </c>
      <c r="K511" s="667">
        <v>9032</v>
      </c>
      <c r="L511" s="657">
        <v>64747</v>
      </c>
      <c r="M511" s="667">
        <v>43090</v>
      </c>
      <c r="N511" s="667">
        <v>6996</v>
      </c>
      <c r="O511" s="667">
        <v>11658</v>
      </c>
      <c r="P511" s="657"/>
      <c r="Q511" s="657"/>
      <c r="R511" s="657"/>
      <c r="S511" s="676">
        <v>30225</v>
      </c>
      <c r="T511" s="676">
        <v>32924</v>
      </c>
      <c r="U511" s="657">
        <v>19314</v>
      </c>
      <c r="V511" s="657">
        <v>0</v>
      </c>
      <c r="X511" s="678"/>
      <c r="Y511" s="715">
        <f t="shared" si="6"/>
        <v>231496</v>
      </c>
    </row>
    <row r="512" spans="1:25" ht="15" customHeight="1">
      <c r="A512" s="4">
        <v>25</v>
      </c>
      <c r="B512" s="207">
        <v>2</v>
      </c>
      <c r="C512" s="297">
        <v>4</v>
      </c>
      <c r="D512" s="308"/>
      <c r="E512" s="1628" t="s">
        <v>697</v>
      </c>
      <c r="F512" s="1629"/>
      <c r="G512" s="1629"/>
      <c r="H512" s="1644"/>
      <c r="I512" s="657"/>
      <c r="J512" s="667">
        <v>309</v>
      </c>
      <c r="K512" s="667">
        <v>265</v>
      </c>
      <c r="L512" s="657">
        <v>1063</v>
      </c>
      <c r="M512" s="667">
        <v>477</v>
      </c>
      <c r="N512" s="667">
        <v>131</v>
      </c>
      <c r="O512" s="667">
        <v>247</v>
      </c>
      <c r="P512" s="657"/>
      <c r="Q512" s="657"/>
      <c r="R512" s="657"/>
      <c r="S512" s="676">
        <v>239</v>
      </c>
      <c r="T512" s="676">
        <v>515</v>
      </c>
      <c r="U512" s="657">
        <v>436</v>
      </c>
      <c r="V512" s="657">
        <v>0</v>
      </c>
      <c r="X512" s="678"/>
      <c r="Y512" s="715">
        <f t="shared" ref="Y512:Y732" si="7">SUM(I512:U512)</f>
        <v>3682</v>
      </c>
    </row>
    <row r="513" spans="1:25" ht="15" customHeight="1">
      <c r="A513" s="4">
        <v>25</v>
      </c>
      <c r="B513" s="207">
        <v>2</v>
      </c>
      <c r="C513" s="297">
        <v>5</v>
      </c>
      <c r="D513" s="309"/>
      <c r="E513" s="1628" t="s">
        <v>698</v>
      </c>
      <c r="F513" s="1629"/>
      <c r="G513" s="1629"/>
      <c r="H513" s="1644"/>
      <c r="I513" s="657"/>
      <c r="J513" s="667">
        <v>57</v>
      </c>
      <c r="K513" s="667">
        <v>157</v>
      </c>
      <c r="L513" s="657">
        <v>585</v>
      </c>
      <c r="M513" s="667">
        <v>300</v>
      </c>
      <c r="N513" s="667">
        <v>2</v>
      </c>
      <c r="O513" s="667">
        <v>170</v>
      </c>
      <c r="P513" s="657"/>
      <c r="Q513" s="657"/>
      <c r="R513" s="657"/>
      <c r="S513" s="676">
        <v>144</v>
      </c>
      <c r="T513" s="676">
        <v>341</v>
      </c>
      <c r="U513" s="657">
        <v>122</v>
      </c>
      <c r="V513" s="657">
        <v>0</v>
      </c>
      <c r="X513" s="678"/>
      <c r="Y513" s="715">
        <f t="shared" si="7"/>
        <v>1878</v>
      </c>
    </row>
    <row r="514" spans="1:25" ht="15" customHeight="1">
      <c r="A514" s="4">
        <v>25</v>
      </c>
      <c r="B514" s="207">
        <v>2</v>
      </c>
      <c r="C514" s="297">
        <v>6</v>
      </c>
      <c r="D514" s="306" t="s">
        <v>126</v>
      </c>
      <c r="E514" s="1628" t="s">
        <v>689</v>
      </c>
      <c r="F514" s="1629"/>
      <c r="G514" s="1629"/>
      <c r="H514" s="1644"/>
      <c r="I514" s="657"/>
      <c r="J514" s="667">
        <v>588</v>
      </c>
      <c r="K514" s="667">
        <v>384</v>
      </c>
      <c r="L514" s="657">
        <v>1255</v>
      </c>
      <c r="M514" s="667">
        <v>204</v>
      </c>
      <c r="N514" s="667">
        <v>325</v>
      </c>
      <c r="O514" s="667">
        <v>108</v>
      </c>
      <c r="P514" s="657"/>
      <c r="Q514" s="657"/>
      <c r="R514" s="657"/>
      <c r="S514" s="676">
        <v>132</v>
      </c>
      <c r="T514" s="676">
        <v>676</v>
      </c>
      <c r="U514" s="657">
        <v>276</v>
      </c>
      <c r="V514" s="657">
        <v>0</v>
      </c>
      <c r="X514" s="678"/>
      <c r="Y514" s="715">
        <f t="shared" si="7"/>
        <v>3948</v>
      </c>
    </row>
    <row r="515" spans="1:25" ht="15" customHeight="1">
      <c r="A515" s="4">
        <v>25</v>
      </c>
      <c r="B515" s="207">
        <v>2</v>
      </c>
      <c r="C515" s="297">
        <v>7</v>
      </c>
      <c r="D515" s="307"/>
      <c r="E515" s="2202" t="s">
        <v>397</v>
      </c>
      <c r="F515" s="2203"/>
      <c r="G515" s="2203"/>
      <c r="H515" s="2204"/>
      <c r="I515" s="657"/>
      <c r="J515" s="667">
        <v>49</v>
      </c>
      <c r="K515" s="667">
        <v>32</v>
      </c>
      <c r="L515" s="657">
        <v>104</v>
      </c>
      <c r="M515" s="667">
        <v>17</v>
      </c>
      <c r="N515" s="667">
        <v>28</v>
      </c>
      <c r="O515" s="667">
        <v>9</v>
      </c>
      <c r="P515" s="657"/>
      <c r="Q515" s="657"/>
      <c r="R515" s="657"/>
      <c r="S515" s="676">
        <v>11</v>
      </c>
      <c r="T515" s="676">
        <v>56</v>
      </c>
      <c r="U515" s="657">
        <v>23</v>
      </c>
      <c r="V515" s="657">
        <v>0</v>
      </c>
      <c r="X515" s="678"/>
      <c r="Y515" s="715">
        <f t="shared" si="7"/>
        <v>329</v>
      </c>
    </row>
    <row r="516" spans="1:25" ht="15" customHeight="1">
      <c r="A516" s="4">
        <v>25</v>
      </c>
      <c r="B516" s="207">
        <v>2</v>
      </c>
      <c r="C516" s="297">
        <v>8</v>
      </c>
      <c r="D516" s="308" t="s">
        <v>423</v>
      </c>
      <c r="E516" s="2202" t="s">
        <v>338</v>
      </c>
      <c r="F516" s="2203"/>
      <c r="G516" s="2203"/>
      <c r="H516" s="2204"/>
      <c r="I516" s="657"/>
      <c r="J516" s="667">
        <v>170404</v>
      </c>
      <c r="K516" s="667">
        <v>104464</v>
      </c>
      <c r="L516" s="657">
        <v>359204</v>
      </c>
      <c r="M516" s="667">
        <v>65714</v>
      </c>
      <c r="N516" s="667">
        <v>72962</v>
      </c>
      <c r="O516" s="667">
        <v>22193</v>
      </c>
      <c r="P516" s="657"/>
      <c r="Q516" s="657"/>
      <c r="R516" s="657"/>
      <c r="S516" s="676">
        <v>43234</v>
      </c>
      <c r="T516" s="676">
        <v>181903</v>
      </c>
      <c r="U516" s="657">
        <v>69338</v>
      </c>
      <c r="V516" s="657">
        <v>0</v>
      </c>
      <c r="X516" s="678"/>
      <c r="Y516" s="715">
        <f t="shared" si="7"/>
        <v>1089416</v>
      </c>
    </row>
    <row r="517" spans="1:25" ht="15" customHeight="1">
      <c r="A517" s="4">
        <v>25</v>
      </c>
      <c r="B517" s="207">
        <v>2</v>
      </c>
      <c r="C517" s="297">
        <v>9</v>
      </c>
      <c r="D517" s="308" t="s">
        <v>390</v>
      </c>
      <c r="E517" s="2205" t="s">
        <v>341</v>
      </c>
      <c r="F517" s="2206"/>
      <c r="G517" s="2206"/>
      <c r="H517" s="2207"/>
      <c r="I517" s="657"/>
      <c r="J517" s="667">
        <v>83204</v>
      </c>
      <c r="K517" s="667">
        <v>48344</v>
      </c>
      <c r="L517" s="657">
        <v>196601</v>
      </c>
      <c r="M517" s="667">
        <v>30490</v>
      </c>
      <c r="N517" s="667">
        <v>45441</v>
      </c>
      <c r="O517" s="667">
        <v>6940</v>
      </c>
      <c r="P517" s="657"/>
      <c r="Q517" s="657"/>
      <c r="R517" s="657"/>
      <c r="S517" s="676">
        <v>20591</v>
      </c>
      <c r="T517" s="676">
        <v>88167</v>
      </c>
      <c r="U517" s="657">
        <v>36750</v>
      </c>
      <c r="V517" s="657">
        <v>0</v>
      </c>
      <c r="X517" s="678"/>
      <c r="Y517" s="715">
        <f t="shared" si="7"/>
        <v>556528</v>
      </c>
    </row>
    <row r="518" spans="1:25" ht="15" customHeight="1">
      <c r="A518" s="4">
        <v>25</v>
      </c>
      <c r="B518" s="207">
        <v>2</v>
      </c>
      <c r="C518" s="297">
        <v>10</v>
      </c>
      <c r="D518" s="308" t="s">
        <v>1173</v>
      </c>
      <c r="E518" s="2210" t="s">
        <v>1230</v>
      </c>
      <c r="F518" s="2208" t="s">
        <v>140</v>
      </c>
      <c r="G518" s="1629"/>
      <c r="H518" s="1644"/>
      <c r="I518" s="657"/>
      <c r="J518" s="667">
        <v>18131</v>
      </c>
      <c r="K518" s="667">
        <v>8142</v>
      </c>
      <c r="L518" s="657">
        <v>32397</v>
      </c>
      <c r="M518" s="667">
        <v>2130</v>
      </c>
      <c r="N518" s="667">
        <v>7027</v>
      </c>
      <c r="O518" s="667">
        <v>89</v>
      </c>
      <c r="P518" s="657"/>
      <c r="Q518" s="657"/>
      <c r="R518" s="657"/>
      <c r="S518" s="676">
        <v>431</v>
      </c>
      <c r="T518" s="676">
        <v>2094</v>
      </c>
      <c r="U518" s="657">
        <v>4710</v>
      </c>
      <c r="V518" s="657">
        <v>0</v>
      </c>
      <c r="X518" s="678"/>
      <c r="Y518" s="715">
        <f t="shared" si="7"/>
        <v>75151</v>
      </c>
    </row>
    <row r="519" spans="1:25" ht="15" customHeight="1">
      <c r="A519" s="4">
        <v>25</v>
      </c>
      <c r="B519" s="207">
        <v>2</v>
      </c>
      <c r="C519" s="297">
        <v>11</v>
      </c>
      <c r="D519" s="308" t="s">
        <v>1175</v>
      </c>
      <c r="E519" s="2211"/>
      <c r="F519" s="2209" t="s">
        <v>692</v>
      </c>
      <c r="G519" s="2203"/>
      <c r="H519" s="2204"/>
      <c r="I519" s="657"/>
      <c r="J519" s="667">
        <v>14016</v>
      </c>
      <c r="K519" s="667">
        <v>8897</v>
      </c>
      <c r="L519" s="657">
        <v>8780</v>
      </c>
      <c r="M519" s="667">
        <v>1543</v>
      </c>
      <c r="N519" s="667">
        <v>6068</v>
      </c>
      <c r="O519" s="667">
        <v>360</v>
      </c>
      <c r="P519" s="657"/>
      <c r="Q519" s="657"/>
      <c r="R519" s="657"/>
      <c r="S519" s="676">
        <v>1459</v>
      </c>
      <c r="T519" s="676">
        <v>4710</v>
      </c>
      <c r="U519" s="657">
        <v>1824</v>
      </c>
      <c r="V519" s="657">
        <v>0</v>
      </c>
      <c r="X519" s="678"/>
      <c r="Y519" s="715">
        <f t="shared" si="7"/>
        <v>47657</v>
      </c>
    </row>
    <row r="520" spans="1:25" ht="15" customHeight="1">
      <c r="A520" s="4">
        <v>25</v>
      </c>
      <c r="B520" s="207">
        <v>2</v>
      </c>
      <c r="C520" s="297">
        <v>12</v>
      </c>
      <c r="D520" s="308" t="s">
        <v>63</v>
      </c>
      <c r="E520" s="2211"/>
      <c r="F520" s="2209" t="s">
        <v>693</v>
      </c>
      <c r="G520" s="2203"/>
      <c r="H520" s="2204"/>
      <c r="I520" s="657"/>
      <c r="J520" s="667">
        <v>38934</v>
      </c>
      <c r="K520" s="667">
        <v>24324</v>
      </c>
      <c r="L520" s="657">
        <v>130349</v>
      </c>
      <c r="M520" s="667">
        <v>22925</v>
      </c>
      <c r="N520" s="667">
        <v>26381</v>
      </c>
      <c r="O520" s="667">
        <v>5096</v>
      </c>
      <c r="P520" s="657"/>
      <c r="Q520" s="657"/>
      <c r="R520" s="657"/>
      <c r="S520" s="676">
        <v>16002</v>
      </c>
      <c r="T520" s="676">
        <v>62704</v>
      </c>
      <c r="U520" s="657">
        <v>25329</v>
      </c>
      <c r="V520" s="657">
        <v>0</v>
      </c>
      <c r="X520" s="678"/>
      <c r="Y520" s="715">
        <f t="shared" si="7"/>
        <v>352044</v>
      </c>
    </row>
    <row r="521" spans="1:25" ht="15" customHeight="1">
      <c r="A521" s="4">
        <v>25</v>
      </c>
      <c r="B521" s="207">
        <v>2</v>
      </c>
      <c r="C521" s="297">
        <v>13</v>
      </c>
      <c r="D521" s="307"/>
      <c r="E521" s="2212"/>
      <c r="F521" s="2209" t="s">
        <v>404</v>
      </c>
      <c r="G521" s="2203"/>
      <c r="H521" s="2204"/>
      <c r="I521" s="657"/>
      <c r="J521" s="667">
        <v>12123</v>
      </c>
      <c r="K521" s="667">
        <v>6981</v>
      </c>
      <c r="L521" s="657">
        <v>25075</v>
      </c>
      <c r="M521" s="667">
        <v>3892</v>
      </c>
      <c r="N521" s="667">
        <v>5965</v>
      </c>
      <c r="O521" s="667">
        <v>1395</v>
      </c>
      <c r="P521" s="657"/>
      <c r="Q521" s="657"/>
      <c r="R521" s="657"/>
      <c r="S521" s="676">
        <v>2699</v>
      </c>
      <c r="T521" s="676">
        <v>18659</v>
      </c>
      <c r="U521" s="657">
        <v>4887</v>
      </c>
      <c r="V521" s="657">
        <v>0</v>
      </c>
      <c r="X521" s="678"/>
      <c r="Y521" s="715">
        <f t="shared" si="7"/>
        <v>81676</v>
      </c>
    </row>
    <row r="522" spans="1:25" ht="15" customHeight="1">
      <c r="A522" s="4">
        <v>25</v>
      </c>
      <c r="B522" s="208">
        <v>2</v>
      </c>
      <c r="C522" s="297">
        <v>14</v>
      </c>
      <c r="D522" s="307"/>
      <c r="E522" s="2213" t="s">
        <v>1494</v>
      </c>
      <c r="F522" s="2214"/>
      <c r="G522" s="2214"/>
      <c r="H522" s="2215"/>
      <c r="I522" s="657"/>
      <c r="J522" s="667">
        <v>0</v>
      </c>
      <c r="K522" s="667">
        <v>0</v>
      </c>
      <c r="L522" s="657">
        <v>0</v>
      </c>
      <c r="M522" s="667">
        <v>0</v>
      </c>
      <c r="N522" s="667">
        <v>10586</v>
      </c>
      <c r="O522" s="667">
        <v>2754</v>
      </c>
      <c r="P522" s="657"/>
      <c r="Q522" s="657"/>
      <c r="R522" s="657"/>
      <c r="S522" s="676">
        <v>0</v>
      </c>
      <c r="T522" s="676">
        <v>0</v>
      </c>
      <c r="U522" s="657">
        <v>5168</v>
      </c>
      <c r="V522" s="657"/>
      <c r="X522" s="682"/>
      <c r="Y522" s="720"/>
    </row>
    <row r="523" spans="1:25" ht="15" customHeight="1">
      <c r="A523" s="4">
        <v>25</v>
      </c>
      <c r="B523" s="207">
        <v>2</v>
      </c>
      <c r="C523" s="297">
        <v>15</v>
      </c>
      <c r="D523" s="308"/>
      <c r="E523" s="2202" t="s">
        <v>121</v>
      </c>
      <c r="F523" s="2203"/>
      <c r="G523" s="2203"/>
      <c r="H523" s="2204"/>
      <c r="I523" s="657"/>
      <c r="J523" s="667">
        <v>253608</v>
      </c>
      <c r="K523" s="667">
        <v>152808</v>
      </c>
      <c r="L523" s="657">
        <v>555805</v>
      </c>
      <c r="M523" s="667">
        <v>96204</v>
      </c>
      <c r="N523" s="667">
        <v>128989</v>
      </c>
      <c r="O523" s="667">
        <v>31887</v>
      </c>
      <c r="P523" s="657"/>
      <c r="Q523" s="657"/>
      <c r="R523" s="657"/>
      <c r="S523" s="676">
        <v>63825</v>
      </c>
      <c r="T523" s="676">
        <v>270070</v>
      </c>
      <c r="U523" s="657">
        <v>111256</v>
      </c>
      <c r="V523" s="657">
        <v>0</v>
      </c>
      <c r="X523" s="678"/>
      <c r="Y523" s="715">
        <f t="shared" si="7"/>
        <v>1664452</v>
      </c>
    </row>
    <row r="524" spans="1:25" ht="15" customHeight="1">
      <c r="A524" s="4">
        <v>25</v>
      </c>
      <c r="B524" s="207">
        <v>2</v>
      </c>
      <c r="C524" s="297">
        <v>16</v>
      </c>
      <c r="D524" s="308"/>
      <c r="E524" s="2202" t="s">
        <v>697</v>
      </c>
      <c r="F524" s="2203"/>
      <c r="G524" s="2203"/>
      <c r="H524" s="2204"/>
      <c r="I524" s="657"/>
      <c r="J524" s="667">
        <v>1923</v>
      </c>
      <c r="K524" s="667">
        <v>1330</v>
      </c>
      <c r="L524" s="657">
        <v>4106</v>
      </c>
      <c r="M524" s="667">
        <v>901</v>
      </c>
      <c r="N524" s="667">
        <v>1217</v>
      </c>
      <c r="O524" s="667">
        <v>380</v>
      </c>
      <c r="P524" s="657"/>
      <c r="Q524" s="657"/>
      <c r="R524" s="657"/>
      <c r="S524" s="676">
        <v>512</v>
      </c>
      <c r="T524" s="676">
        <v>2239</v>
      </c>
      <c r="U524" s="657">
        <v>926</v>
      </c>
      <c r="V524" s="657">
        <v>0</v>
      </c>
      <c r="X524" s="678"/>
      <c r="Y524" s="715">
        <f t="shared" si="7"/>
        <v>13534</v>
      </c>
    </row>
    <row r="525" spans="1:25" ht="15" customHeight="1">
      <c r="A525" s="4">
        <v>25</v>
      </c>
      <c r="B525" s="207">
        <v>2</v>
      </c>
      <c r="C525" s="297">
        <v>17</v>
      </c>
      <c r="D525" s="309"/>
      <c r="E525" s="2202" t="s">
        <v>698</v>
      </c>
      <c r="F525" s="2203"/>
      <c r="G525" s="2203"/>
      <c r="H525" s="2204"/>
      <c r="I525" s="657"/>
      <c r="J525" s="667">
        <v>793</v>
      </c>
      <c r="K525" s="667">
        <v>597</v>
      </c>
      <c r="L525" s="657">
        <v>1781</v>
      </c>
      <c r="M525" s="667">
        <v>515</v>
      </c>
      <c r="N525" s="667">
        <v>387</v>
      </c>
      <c r="O525" s="667">
        <v>131</v>
      </c>
      <c r="P525" s="657"/>
      <c r="Q525" s="657"/>
      <c r="R525" s="657"/>
      <c r="S525" s="676">
        <v>248</v>
      </c>
      <c r="T525" s="676">
        <v>986</v>
      </c>
      <c r="U525" s="657">
        <v>228</v>
      </c>
      <c r="V525" s="657">
        <v>0</v>
      </c>
      <c r="X525" s="678"/>
      <c r="Y525" s="715">
        <f t="shared" si="7"/>
        <v>5666</v>
      </c>
    </row>
    <row r="526" spans="1:25" ht="15" customHeight="1">
      <c r="A526" s="4">
        <v>25</v>
      </c>
      <c r="B526" s="207">
        <v>2</v>
      </c>
      <c r="C526" s="297">
        <v>18</v>
      </c>
      <c r="D526" s="306" t="s">
        <v>359</v>
      </c>
      <c r="E526" s="1628" t="s">
        <v>689</v>
      </c>
      <c r="F526" s="1629"/>
      <c r="G526" s="1629"/>
      <c r="H526" s="1644"/>
      <c r="I526" s="657"/>
      <c r="J526" s="667">
        <v>1176</v>
      </c>
      <c r="K526" s="667">
        <v>693</v>
      </c>
      <c r="L526" s="657">
        <v>101</v>
      </c>
      <c r="M526" s="667">
        <v>170</v>
      </c>
      <c r="N526" s="667">
        <v>216</v>
      </c>
      <c r="O526" s="667">
        <v>207</v>
      </c>
      <c r="P526" s="657"/>
      <c r="Q526" s="657"/>
      <c r="R526" s="657"/>
      <c r="S526" s="676">
        <v>102</v>
      </c>
      <c r="T526" s="676">
        <v>260</v>
      </c>
      <c r="U526" s="657">
        <v>456</v>
      </c>
      <c r="V526" s="657">
        <v>0</v>
      </c>
      <c r="X526" s="678"/>
      <c r="Y526" s="715">
        <f t="shared" si="7"/>
        <v>3381</v>
      </c>
    </row>
    <row r="527" spans="1:25" ht="15" customHeight="1">
      <c r="A527" s="4">
        <v>25</v>
      </c>
      <c r="B527" s="207">
        <v>2</v>
      </c>
      <c r="C527" s="297">
        <v>19</v>
      </c>
      <c r="D527" s="307"/>
      <c r="E527" s="1628" t="s">
        <v>397</v>
      </c>
      <c r="F527" s="1629"/>
      <c r="G527" s="1629"/>
      <c r="H527" s="1644"/>
      <c r="I527" s="657"/>
      <c r="J527" s="667">
        <v>102</v>
      </c>
      <c r="K527" s="667">
        <v>58</v>
      </c>
      <c r="L527" s="657">
        <v>8</v>
      </c>
      <c r="M527" s="667">
        <v>13</v>
      </c>
      <c r="N527" s="667">
        <v>18</v>
      </c>
      <c r="O527" s="667">
        <v>18</v>
      </c>
      <c r="P527" s="657"/>
      <c r="Q527" s="657"/>
      <c r="R527" s="657"/>
      <c r="S527" s="676">
        <v>8</v>
      </c>
      <c r="T527" s="676">
        <v>22</v>
      </c>
      <c r="U527" s="657">
        <v>38</v>
      </c>
      <c r="V527" s="657">
        <v>0</v>
      </c>
      <c r="X527" s="678"/>
      <c r="Y527" s="715">
        <f t="shared" si="7"/>
        <v>285</v>
      </c>
    </row>
    <row r="528" spans="1:25" ht="15" customHeight="1">
      <c r="A528" s="4">
        <v>25</v>
      </c>
      <c r="B528" s="207">
        <v>2</v>
      </c>
      <c r="C528" s="297">
        <v>20</v>
      </c>
      <c r="D528" s="308" t="s">
        <v>279</v>
      </c>
      <c r="E528" s="1628" t="s">
        <v>338</v>
      </c>
      <c r="F528" s="1629"/>
      <c r="G528" s="1629"/>
      <c r="H528" s="1644"/>
      <c r="I528" s="657"/>
      <c r="J528" s="667">
        <v>162956</v>
      </c>
      <c r="K528" s="667">
        <v>127159</v>
      </c>
      <c r="L528" s="657">
        <v>15619</v>
      </c>
      <c r="M528" s="667">
        <v>22262</v>
      </c>
      <c r="N528" s="667">
        <v>0</v>
      </c>
      <c r="O528" s="667">
        <v>25172</v>
      </c>
      <c r="P528" s="657"/>
      <c r="Q528" s="657"/>
      <c r="R528" s="657"/>
      <c r="S528" s="676">
        <v>15282</v>
      </c>
      <c r="T528" s="706">
        <v>40864</v>
      </c>
      <c r="U528" s="657">
        <v>22095</v>
      </c>
      <c r="V528" s="657">
        <v>0</v>
      </c>
      <c r="X528" s="678"/>
      <c r="Y528" s="715">
        <f t="shared" si="7"/>
        <v>431409</v>
      </c>
    </row>
    <row r="529" spans="1:25" ht="15" customHeight="1">
      <c r="A529" s="4">
        <v>25</v>
      </c>
      <c r="B529" s="207">
        <v>2</v>
      </c>
      <c r="C529" s="297">
        <v>21</v>
      </c>
      <c r="D529" s="308" t="s">
        <v>653</v>
      </c>
      <c r="E529" s="2205" t="s">
        <v>341</v>
      </c>
      <c r="F529" s="2206"/>
      <c r="G529" s="2206"/>
      <c r="H529" s="2207"/>
      <c r="I529" s="657"/>
      <c r="J529" s="667">
        <v>47840</v>
      </c>
      <c r="K529" s="667">
        <v>45294</v>
      </c>
      <c r="L529" s="657">
        <v>4764</v>
      </c>
      <c r="M529" s="667">
        <v>5328</v>
      </c>
      <c r="N529" s="667">
        <v>4561</v>
      </c>
      <c r="O529" s="667">
        <v>14308</v>
      </c>
      <c r="P529" s="657"/>
      <c r="Q529" s="657"/>
      <c r="R529" s="657"/>
      <c r="S529" s="676">
        <v>3766</v>
      </c>
      <c r="T529" s="657">
        <v>9409</v>
      </c>
      <c r="U529" s="657">
        <v>20634</v>
      </c>
      <c r="V529" s="657">
        <v>0</v>
      </c>
      <c r="X529" s="678"/>
      <c r="Y529" s="715">
        <f t="shared" si="7"/>
        <v>155904</v>
      </c>
    </row>
    <row r="530" spans="1:25" ht="15" customHeight="1">
      <c r="A530" s="4">
        <v>25</v>
      </c>
      <c r="B530" s="207">
        <v>2</v>
      </c>
      <c r="C530" s="297">
        <v>22</v>
      </c>
      <c r="D530" s="308" t="s">
        <v>709</v>
      </c>
      <c r="E530" s="2210" t="s">
        <v>1230</v>
      </c>
      <c r="F530" s="2208" t="s">
        <v>140</v>
      </c>
      <c r="G530" s="1629"/>
      <c r="H530" s="1644"/>
      <c r="I530" s="657"/>
      <c r="J530" s="687">
        <v>6013</v>
      </c>
      <c r="K530" s="687">
        <v>2892</v>
      </c>
      <c r="L530" s="657">
        <v>452</v>
      </c>
      <c r="M530" s="687">
        <v>42</v>
      </c>
      <c r="N530" s="687">
        <v>0</v>
      </c>
      <c r="O530" s="687">
        <v>1803</v>
      </c>
      <c r="P530" s="657"/>
      <c r="Q530" s="657"/>
      <c r="R530" s="657"/>
      <c r="S530" s="706">
        <v>978</v>
      </c>
      <c r="T530" s="657">
        <v>281</v>
      </c>
      <c r="U530" s="657">
        <v>3470</v>
      </c>
      <c r="V530" s="657">
        <v>0</v>
      </c>
      <c r="X530" s="678"/>
      <c r="Y530" s="715">
        <f t="shared" si="7"/>
        <v>15931</v>
      </c>
    </row>
    <row r="531" spans="1:25" ht="15" customHeight="1">
      <c r="A531" s="4">
        <v>25</v>
      </c>
      <c r="B531" s="207">
        <v>2</v>
      </c>
      <c r="C531" s="297">
        <v>23</v>
      </c>
      <c r="D531" s="308" t="s">
        <v>653</v>
      </c>
      <c r="E531" s="2211"/>
      <c r="F531" s="2208" t="s">
        <v>692</v>
      </c>
      <c r="G531" s="1629"/>
      <c r="H531" s="1644"/>
      <c r="I531" s="657"/>
      <c r="J531" s="657">
        <v>7950</v>
      </c>
      <c r="K531" s="657">
        <v>12416</v>
      </c>
      <c r="L531" s="657">
        <v>28</v>
      </c>
      <c r="M531" s="657">
        <v>80</v>
      </c>
      <c r="N531" s="657">
        <v>0</v>
      </c>
      <c r="O531" s="657">
        <v>2257</v>
      </c>
      <c r="P531" s="657"/>
      <c r="Q531" s="657"/>
      <c r="R531" s="657"/>
      <c r="S531" s="657">
        <v>0</v>
      </c>
      <c r="T531" s="657">
        <v>986</v>
      </c>
      <c r="U531" s="657">
        <v>0</v>
      </c>
      <c r="V531" s="657">
        <v>0</v>
      </c>
      <c r="X531" s="678"/>
      <c r="Y531" s="715">
        <f t="shared" si="7"/>
        <v>23717</v>
      </c>
    </row>
    <row r="532" spans="1:25" ht="15" customHeight="1">
      <c r="A532" s="4">
        <v>25</v>
      </c>
      <c r="B532" s="207">
        <v>2</v>
      </c>
      <c r="C532" s="297">
        <v>24</v>
      </c>
      <c r="D532" s="308" t="s">
        <v>339</v>
      </c>
      <c r="E532" s="2211"/>
      <c r="F532" s="2208" t="s">
        <v>693</v>
      </c>
      <c r="G532" s="1629"/>
      <c r="H532" s="1644"/>
      <c r="I532" s="657"/>
      <c r="J532" s="657">
        <v>23295</v>
      </c>
      <c r="K532" s="657">
        <v>23060</v>
      </c>
      <c r="L532" s="657">
        <v>3759</v>
      </c>
      <c r="M532" s="657">
        <v>4408</v>
      </c>
      <c r="N532" s="657">
        <v>4561</v>
      </c>
      <c r="O532" s="657">
        <v>7670</v>
      </c>
      <c r="P532" s="657"/>
      <c r="Q532" s="657"/>
      <c r="R532" s="657"/>
      <c r="S532" s="657">
        <v>2176</v>
      </c>
      <c r="T532" s="657">
        <v>6934</v>
      </c>
      <c r="U532" s="657">
        <v>11074</v>
      </c>
      <c r="V532" s="657">
        <v>0</v>
      </c>
      <c r="X532" s="678"/>
      <c r="Y532" s="715">
        <f t="shared" si="7"/>
        <v>86937</v>
      </c>
    </row>
    <row r="533" spans="1:25" ht="15" customHeight="1">
      <c r="A533" s="4">
        <v>25</v>
      </c>
      <c r="B533" s="207">
        <v>2</v>
      </c>
      <c r="C533" s="297">
        <v>25</v>
      </c>
      <c r="D533" s="308" t="s">
        <v>63</v>
      </c>
      <c r="E533" s="2219"/>
      <c r="F533" s="2209" t="s">
        <v>404</v>
      </c>
      <c r="G533" s="2203"/>
      <c r="H533" s="2204"/>
      <c r="I533" s="657"/>
      <c r="J533" s="657">
        <v>10582</v>
      </c>
      <c r="K533" s="657">
        <v>6926</v>
      </c>
      <c r="L533" s="657">
        <v>525</v>
      </c>
      <c r="M533" s="657">
        <v>798</v>
      </c>
      <c r="N533" s="657">
        <v>0</v>
      </c>
      <c r="O533" s="657">
        <v>2578</v>
      </c>
      <c r="P533" s="657"/>
      <c r="Q533" s="657"/>
      <c r="R533" s="657"/>
      <c r="S533" s="657">
        <v>612</v>
      </c>
      <c r="T533" s="657">
        <v>1208</v>
      </c>
      <c r="U533" s="657">
        <v>6090</v>
      </c>
      <c r="V533" s="657">
        <v>0</v>
      </c>
      <c r="X533" s="678"/>
      <c r="Y533" s="715">
        <f t="shared" si="7"/>
        <v>29319</v>
      </c>
    </row>
    <row r="534" spans="1:25" ht="15" customHeight="1">
      <c r="A534" s="4">
        <v>25</v>
      </c>
      <c r="B534" s="208">
        <v>2</v>
      </c>
      <c r="C534" s="297">
        <v>26</v>
      </c>
      <c r="D534" s="308"/>
      <c r="E534" s="2213" t="s">
        <v>1494</v>
      </c>
      <c r="F534" s="2214"/>
      <c r="G534" s="2214"/>
      <c r="H534" s="2215"/>
      <c r="I534" s="657"/>
      <c r="J534" s="657">
        <v>0</v>
      </c>
      <c r="K534" s="657">
        <v>0</v>
      </c>
      <c r="L534" s="657">
        <v>0</v>
      </c>
      <c r="M534" s="657">
        <v>0</v>
      </c>
      <c r="N534" s="657">
        <v>37688</v>
      </c>
      <c r="O534" s="657">
        <v>9202</v>
      </c>
      <c r="P534" s="657"/>
      <c r="Q534" s="657"/>
      <c r="R534" s="657"/>
      <c r="S534" s="657">
        <v>0</v>
      </c>
      <c r="T534" s="657">
        <v>0</v>
      </c>
      <c r="U534" s="657">
        <v>44168</v>
      </c>
      <c r="V534" s="657"/>
      <c r="X534" s="682"/>
      <c r="Y534" s="720"/>
    </row>
    <row r="535" spans="1:25" ht="15" customHeight="1">
      <c r="A535" s="4">
        <v>25</v>
      </c>
      <c r="B535" s="207">
        <v>2</v>
      </c>
      <c r="C535" s="297">
        <v>27</v>
      </c>
      <c r="D535" s="308"/>
      <c r="E535" s="1628" t="s">
        <v>121</v>
      </c>
      <c r="F535" s="1629"/>
      <c r="G535" s="1629"/>
      <c r="H535" s="1644"/>
      <c r="I535" s="657"/>
      <c r="J535" s="657">
        <v>210796</v>
      </c>
      <c r="K535" s="657">
        <v>172453</v>
      </c>
      <c r="L535" s="657">
        <v>20383</v>
      </c>
      <c r="M535" s="657">
        <v>27590</v>
      </c>
      <c r="N535" s="657">
        <v>42249</v>
      </c>
      <c r="O535" s="657">
        <v>48682</v>
      </c>
      <c r="P535" s="657"/>
      <c r="Q535" s="657"/>
      <c r="R535" s="657"/>
      <c r="S535" s="657">
        <v>19048</v>
      </c>
      <c r="T535" s="657">
        <v>50273</v>
      </c>
      <c r="U535" s="657">
        <v>86897</v>
      </c>
      <c r="V535" s="657">
        <v>0</v>
      </c>
      <c r="X535" s="678"/>
      <c r="Y535" s="715">
        <f t="shared" si="7"/>
        <v>678371</v>
      </c>
    </row>
    <row r="536" spans="1:25" ht="15" customHeight="1">
      <c r="A536" s="4">
        <v>25</v>
      </c>
      <c r="B536" s="207">
        <v>2</v>
      </c>
      <c r="C536" s="297">
        <v>28</v>
      </c>
      <c r="D536" s="308"/>
      <c r="E536" s="1628" t="s">
        <v>697</v>
      </c>
      <c r="F536" s="1629"/>
      <c r="G536" s="1629"/>
      <c r="H536" s="1644"/>
      <c r="I536" s="657"/>
      <c r="J536" s="657">
        <v>4855</v>
      </c>
      <c r="K536" s="657">
        <v>2674</v>
      </c>
      <c r="L536" s="657">
        <v>420</v>
      </c>
      <c r="M536" s="657">
        <v>792</v>
      </c>
      <c r="N536" s="657">
        <v>915</v>
      </c>
      <c r="O536" s="657">
        <v>995</v>
      </c>
      <c r="P536" s="657"/>
      <c r="Q536" s="657"/>
      <c r="R536" s="657"/>
      <c r="S536" s="657">
        <v>450</v>
      </c>
      <c r="T536" s="657">
        <v>1145</v>
      </c>
      <c r="U536" s="657">
        <v>2039</v>
      </c>
      <c r="V536" s="657">
        <v>0</v>
      </c>
      <c r="X536" s="678"/>
      <c r="Y536" s="715">
        <f t="shared" si="7"/>
        <v>14285</v>
      </c>
    </row>
    <row r="537" spans="1:25" ht="15" customHeight="1">
      <c r="A537" s="4">
        <v>25</v>
      </c>
      <c r="B537" s="207">
        <v>2</v>
      </c>
      <c r="C537" s="297">
        <v>29</v>
      </c>
      <c r="D537" s="309"/>
      <c r="E537" s="2205" t="s">
        <v>698</v>
      </c>
      <c r="F537" s="2206"/>
      <c r="G537" s="2206"/>
      <c r="H537" s="2207"/>
      <c r="I537" s="657"/>
      <c r="J537" s="657">
        <v>1022</v>
      </c>
      <c r="K537" s="657">
        <v>749</v>
      </c>
      <c r="L537" s="657">
        <v>59</v>
      </c>
      <c r="M537" s="657">
        <v>128</v>
      </c>
      <c r="N537" s="657">
        <v>18</v>
      </c>
      <c r="O537" s="657">
        <v>185</v>
      </c>
      <c r="P537" s="657"/>
      <c r="Q537" s="657"/>
      <c r="R537" s="657"/>
      <c r="S537" s="657">
        <v>101</v>
      </c>
      <c r="T537" s="657">
        <v>234</v>
      </c>
      <c r="U537" s="657">
        <v>476</v>
      </c>
      <c r="V537" s="657">
        <v>0</v>
      </c>
      <c r="X537" s="678"/>
      <c r="Y537" s="715">
        <f t="shared" si="7"/>
        <v>2972</v>
      </c>
    </row>
    <row r="538" spans="1:25" ht="15" customHeight="1">
      <c r="A538" s="4">
        <v>25</v>
      </c>
      <c r="B538" s="207">
        <v>2</v>
      </c>
      <c r="C538" s="297">
        <v>30</v>
      </c>
      <c r="D538" s="306"/>
      <c r="E538" s="1628" t="s">
        <v>689</v>
      </c>
      <c r="F538" s="1629"/>
      <c r="G538" s="1629"/>
      <c r="H538" s="1644"/>
      <c r="I538" s="657"/>
      <c r="J538" s="657">
        <v>5580</v>
      </c>
      <c r="K538" s="657">
        <v>2718</v>
      </c>
      <c r="L538" s="657">
        <v>7544</v>
      </c>
      <c r="M538" s="657">
        <v>1456</v>
      </c>
      <c r="N538" s="657">
        <v>2116</v>
      </c>
      <c r="O538" s="657">
        <v>1101</v>
      </c>
      <c r="P538" s="657"/>
      <c r="Q538" s="657"/>
      <c r="R538" s="657"/>
      <c r="S538" s="657">
        <v>894</v>
      </c>
      <c r="T538" s="657">
        <v>3488</v>
      </c>
      <c r="U538" s="657">
        <v>1932</v>
      </c>
      <c r="V538" s="657">
        <v>0</v>
      </c>
      <c r="X538" s="678"/>
      <c r="Y538" s="715">
        <f t="shared" si="7"/>
        <v>26829</v>
      </c>
    </row>
    <row r="539" spans="1:25" ht="15" customHeight="1">
      <c r="A539" s="4">
        <v>25</v>
      </c>
      <c r="B539" s="207">
        <v>2</v>
      </c>
      <c r="C539" s="297">
        <v>31</v>
      </c>
      <c r="D539" s="307"/>
      <c r="E539" s="1628" t="s">
        <v>397</v>
      </c>
      <c r="F539" s="1629"/>
      <c r="G539" s="1629"/>
      <c r="H539" s="1644"/>
      <c r="I539" s="657"/>
      <c r="J539" s="657">
        <v>471</v>
      </c>
      <c r="K539" s="657">
        <v>224</v>
      </c>
      <c r="L539" s="657">
        <v>630</v>
      </c>
      <c r="M539" s="657">
        <v>120</v>
      </c>
      <c r="N539" s="657">
        <v>179</v>
      </c>
      <c r="O539" s="657">
        <v>90</v>
      </c>
      <c r="P539" s="657"/>
      <c r="Q539" s="657"/>
      <c r="R539" s="657"/>
      <c r="S539" s="657">
        <v>73</v>
      </c>
      <c r="T539" s="657">
        <v>290</v>
      </c>
      <c r="U539" s="657">
        <v>161</v>
      </c>
      <c r="V539" s="657">
        <v>0</v>
      </c>
      <c r="X539" s="678"/>
      <c r="Y539" s="715">
        <f t="shared" si="7"/>
        <v>2238</v>
      </c>
    </row>
    <row r="540" spans="1:25" ht="15" customHeight="1">
      <c r="A540" s="4">
        <v>25</v>
      </c>
      <c r="B540" s="207">
        <v>2</v>
      </c>
      <c r="C540" s="297">
        <v>32</v>
      </c>
      <c r="D540" s="308" t="s">
        <v>121</v>
      </c>
      <c r="E540" s="1628" t="s">
        <v>338</v>
      </c>
      <c r="F540" s="1629"/>
      <c r="G540" s="1629"/>
      <c r="H540" s="1644"/>
      <c r="I540" s="657"/>
      <c r="J540" s="657">
        <v>1386038</v>
      </c>
      <c r="K540" s="657">
        <v>691998</v>
      </c>
      <c r="L540" s="657">
        <v>2336997</v>
      </c>
      <c r="M540" s="657">
        <v>426470</v>
      </c>
      <c r="N540" s="657">
        <v>503138</v>
      </c>
      <c r="O540" s="657">
        <v>235797</v>
      </c>
      <c r="P540" s="657"/>
      <c r="Q540" s="657"/>
      <c r="R540" s="657"/>
      <c r="S540" s="657">
        <v>247944</v>
      </c>
      <c r="T540" s="657">
        <v>973508</v>
      </c>
      <c r="U540" s="657">
        <v>447816</v>
      </c>
      <c r="V540" s="657">
        <v>0</v>
      </c>
      <c r="X540" s="678"/>
      <c r="Y540" s="715">
        <f t="shared" si="7"/>
        <v>7249706</v>
      </c>
    </row>
    <row r="541" spans="1:25" ht="15" customHeight="1">
      <c r="A541" s="4">
        <v>25</v>
      </c>
      <c r="B541" s="207">
        <v>2</v>
      </c>
      <c r="C541" s="297">
        <v>33</v>
      </c>
      <c r="D541" s="308"/>
      <c r="E541" s="2205" t="s">
        <v>341</v>
      </c>
      <c r="F541" s="2206"/>
      <c r="G541" s="2206"/>
      <c r="H541" s="2207"/>
      <c r="I541" s="657"/>
      <c r="J541" s="657">
        <v>855431</v>
      </c>
      <c r="K541" s="657">
        <v>406934</v>
      </c>
      <c r="L541" s="657">
        <v>1658998</v>
      </c>
      <c r="M541" s="657">
        <v>254175</v>
      </c>
      <c r="N541" s="657">
        <v>441983</v>
      </c>
      <c r="O541" s="657">
        <v>146049</v>
      </c>
      <c r="P541" s="657"/>
      <c r="Q541" s="657"/>
      <c r="R541" s="657"/>
      <c r="S541" s="657">
        <v>154535</v>
      </c>
      <c r="T541" s="657">
        <v>623170</v>
      </c>
      <c r="U541" s="657">
        <v>351629</v>
      </c>
      <c r="V541" s="657">
        <v>0</v>
      </c>
      <c r="X541" s="678"/>
      <c r="Y541" s="715">
        <f t="shared" si="7"/>
        <v>4892904</v>
      </c>
    </row>
    <row r="542" spans="1:25" ht="15" customHeight="1">
      <c r="A542" s="4">
        <v>25</v>
      </c>
      <c r="B542" s="207">
        <v>2</v>
      </c>
      <c r="C542" s="297">
        <v>34</v>
      </c>
      <c r="D542" s="308" t="s">
        <v>189</v>
      </c>
      <c r="E542" s="2210" t="s">
        <v>1230</v>
      </c>
      <c r="F542" s="2208" t="s">
        <v>140</v>
      </c>
      <c r="G542" s="1629"/>
      <c r="H542" s="1644"/>
      <c r="I542" s="657"/>
      <c r="J542" s="657">
        <v>92800</v>
      </c>
      <c r="K542" s="657">
        <v>35279</v>
      </c>
      <c r="L542" s="657">
        <v>219176</v>
      </c>
      <c r="M542" s="657">
        <v>17669</v>
      </c>
      <c r="N542" s="657">
        <v>38568</v>
      </c>
      <c r="O542" s="657">
        <v>11357</v>
      </c>
      <c r="P542" s="657"/>
      <c r="Q542" s="657"/>
      <c r="R542" s="657"/>
      <c r="S542" s="657">
        <v>7564</v>
      </c>
      <c r="T542" s="657">
        <v>24577</v>
      </c>
      <c r="U542" s="657">
        <v>50665</v>
      </c>
      <c r="V542" s="657">
        <v>0</v>
      </c>
      <c r="X542" s="678"/>
      <c r="Y542" s="715">
        <f t="shared" si="7"/>
        <v>497655</v>
      </c>
    </row>
    <row r="543" spans="1:25" ht="15" customHeight="1">
      <c r="A543" s="4">
        <v>25</v>
      </c>
      <c r="B543" s="207">
        <v>2</v>
      </c>
      <c r="C543" s="297">
        <v>35</v>
      </c>
      <c r="D543" s="307" t="s">
        <v>711</v>
      </c>
      <c r="E543" s="2211"/>
      <c r="F543" s="2208" t="s">
        <v>692</v>
      </c>
      <c r="G543" s="1629"/>
      <c r="H543" s="1644"/>
      <c r="I543" s="657"/>
      <c r="J543" s="657">
        <v>287869</v>
      </c>
      <c r="K543" s="657">
        <v>122224</v>
      </c>
      <c r="L543" s="657">
        <v>437812</v>
      </c>
      <c r="M543" s="657">
        <v>62600</v>
      </c>
      <c r="N543" s="657">
        <v>148546</v>
      </c>
      <c r="O543" s="657">
        <v>27931</v>
      </c>
      <c r="P543" s="657"/>
      <c r="Q543" s="657"/>
      <c r="R543" s="657"/>
      <c r="S543" s="657">
        <v>41459</v>
      </c>
      <c r="T543" s="657">
        <v>184693</v>
      </c>
      <c r="U543" s="657">
        <v>72773</v>
      </c>
      <c r="V543" s="657">
        <v>0</v>
      </c>
      <c r="X543" s="678"/>
      <c r="Y543" s="715">
        <f t="shared" si="7"/>
        <v>1385907</v>
      </c>
    </row>
    <row r="544" spans="1:25" ht="15" customHeight="1">
      <c r="A544" s="4">
        <v>25</v>
      </c>
      <c r="B544" s="207">
        <v>2</v>
      </c>
      <c r="C544" s="297">
        <v>36</v>
      </c>
      <c r="D544" s="310" t="s">
        <v>983</v>
      </c>
      <c r="E544" s="2211"/>
      <c r="F544" s="2208" t="s">
        <v>693</v>
      </c>
      <c r="G544" s="1629"/>
      <c r="H544" s="1644"/>
      <c r="I544" s="657"/>
      <c r="J544" s="657">
        <v>280798</v>
      </c>
      <c r="K544" s="657">
        <v>154753</v>
      </c>
      <c r="L544" s="657">
        <v>818145</v>
      </c>
      <c r="M544" s="657">
        <v>142238</v>
      </c>
      <c r="N544" s="657">
        <v>192544</v>
      </c>
      <c r="O544" s="657">
        <v>59706</v>
      </c>
      <c r="P544" s="657"/>
      <c r="Q544" s="657"/>
      <c r="R544" s="657"/>
      <c r="S544" s="657">
        <v>82809</v>
      </c>
      <c r="T544" s="657">
        <v>322929</v>
      </c>
      <c r="U544" s="657">
        <v>168894</v>
      </c>
      <c r="V544" s="657">
        <v>0</v>
      </c>
      <c r="X544" s="678"/>
      <c r="Y544" s="715">
        <f t="shared" si="7"/>
        <v>2222816</v>
      </c>
    </row>
    <row r="545" spans="1:25" ht="15" customHeight="1">
      <c r="A545" s="4">
        <v>25</v>
      </c>
      <c r="B545" s="207">
        <v>2</v>
      </c>
      <c r="C545" s="297">
        <v>37</v>
      </c>
      <c r="D545" s="308"/>
      <c r="E545" s="2219"/>
      <c r="F545" s="2209" t="s">
        <v>404</v>
      </c>
      <c r="G545" s="2203"/>
      <c r="H545" s="2204"/>
      <c r="I545" s="657"/>
      <c r="J545" s="657">
        <v>193964</v>
      </c>
      <c r="K545" s="657">
        <v>94678</v>
      </c>
      <c r="L545" s="657">
        <v>183865</v>
      </c>
      <c r="M545" s="657">
        <v>31668</v>
      </c>
      <c r="N545" s="657">
        <v>62325</v>
      </c>
      <c r="O545" s="657">
        <v>47055</v>
      </c>
      <c r="P545" s="657"/>
      <c r="Q545" s="657"/>
      <c r="R545" s="657"/>
      <c r="S545" s="657">
        <v>22703</v>
      </c>
      <c r="T545" s="657">
        <v>90971</v>
      </c>
      <c r="U545" s="657">
        <v>59297</v>
      </c>
      <c r="V545" s="657">
        <v>0</v>
      </c>
      <c r="X545" s="678"/>
      <c r="Y545" s="715">
        <f t="shared" si="7"/>
        <v>786526</v>
      </c>
    </row>
    <row r="546" spans="1:25" ht="15" customHeight="1">
      <c r="A546" s="4">
        <v>25</v>
      </c>
      <c r="B546" s="208">
        <v>2</v>
      </c>
      <c r="C546" s="297">
        <v>38</v>
      </c>
      <c r="D546" s="308"/>
      <c r="E546" s="2213" t="s">
        <v>1494</v>
      </c>
      <c r="F546" s="2214"/>
      <c r="G546" s="2214"/>
      <c r="H546" s="2215"/>
      <c r="I546" s="657"/>
      <c r="J546" s="657">
        <v>0</v>
      </c>
      <c r="K546" s="657">
        <v>0</v>
      </c>
      <c r="L546" s="657">
        <v>0</v>
      </c>
      <c r="M546" s="657">
        <v>0</v>
      </c>
      <c r="N546" s="657">
        <v>223014</v>
      </c>
      <c r="O546" s="657">
        <v>33063</v>
      </c>
      <c r="P546" s="657"/>
      <c r="Q546" s="657"/>
      <c r="R546" s="657"/>
      <c r="S546" s="657">
        <v>0</v>
      </c>
      <c r="T546" s="657">
        <v>0</v>
      </c>
      <c r="U546" s="657">
        <v>64479</v>
      </c>
      <c r="V546" s="657"/>
      <c r="X546" s="682"/>
      <c r="Y546" s="720"/>
    </row>
    <row r="547" spans="1:25" ht="15" customHeight="1">
      <c r="A547" s="4">
        <v>25</v>
      </c>
      <c r="B547" s="207">
        <v>2</v>
      </c>
      <c r="C547" s="297">
        <v>39</v>
      </c>
      <c r="D547" s="308" t="s">
        <v>673</v>
      </c>
      <c r="E547" s="1628" t="s">
        <v>121</v>
      </c>
      <c r="F547" s="1629"/>
      <c r="G547" s="1629"/>
      <c r="H547" s="1644"/>
      <c r="I547" s="657"/>
      <c r="J547" s="657">
        <v>2241469</v>
      </c>
      <c r="K547" s="657">
        <v>1098932</v>
      </c>
      <c r="L547" s="657">
        <v>3995995</v>
      </c>
      <c r="M547" s="657">
        <v>680645</v>
      </c>
      <c r="N547" s="657">
        <v>1168135</v>
      </c>
      <c r="O547" s="657">
        <v>414909</v>
      </c>
      <c r="P547" s="657"/>
      <c r="Q547" s="657"/>
      <c r="R547" s="657"/>
      <c r="S547" s="657">
        <v>402479</v>
      </c>
      <c r="T547" s="657">
        <v>1596678</v>
      </c>
      <c r="U547" s="657">
        <v>863924</v>
      </c>
      <c r="V547" s="657">
        <v>0</v>
      </c>
      <c r="X547" s="678"/>
      <c r="Y547" s="715">
        <f t="shared" si="7"/>
        <v>12463166</v>
      </c>
    </row>
    <row r="548" spans="1:25" ht="15" customHeight="1">
      <c r="A548" s="4">
        <v>25</v>
      </c>
      <c r="B548" s="207">
        <v>2</v>
      </c>
      <c r="C548" s="297">
        <v>40</v>
      </c>
      <c r="D548" s="308"/>
      <c r="E548" s="1628" t="s">
        <v>697</v>
      </c>
      <c r="F548" s="1629"/>
      <c r="G548" s="1629"/>
      <c r="H548" s="1644"/>
      <c r="I548" s="657"/>
      <c r="J548" s="657">
        <v>20373</v>
      </c>
      <c r="K548" s="657">
        <v>9638</v>
      </c>
      <c r="L548" s="657">
        <v>26567</v>
      </c>
      <c r="M548" s="657">
        <v>5849</v>
      </c>
      <c r="N548" s="657">
        <v>8126</v>
      </c>
      <c r="O548" s="657">
        <v>4378</v>
      </c>
      <c r="P548" s="657"/>
      <c r="Q548" s="657"/>
      <c r="R548" s="657"/>
      <c r="S548" s="657">
        <v>3474</v>
      </c>
      <c r="T548" s="657">
        <v>12908</v>
      </c>
      <c r="U548" s="657">
        <v>7503</v>
      </c>
      <c r="V548" s="657">
        <v>0</v>
      </c>
      <c r="X548" s="678"/>
      <c r="Y548" s="715">
        <f t="shared" si="7"/>
        <v>98816</v>
      </c>
    </row>
    <row r="549" spans="1:25" ht="15" customHeight="1">
      <c r="A549" s="4">
        <v>25</v>
      </c>
      <c r="B549" s="207">
        <v>2</v>
      </c>
      <c r="C549" s="297">
        <v>41</v>
      </c>
      <c r="D549" s="309"/>
      <c r="E549" s="1628" t="s">
        <v>698</v>
      </c>
      <c r="F549" s="1629"/>
      <c r="G549" s="1629"/>
      <c r="H549" s="1644"/>
      <c r="I549" s="657"/>
      <c r="J549" s="657">
        <v>6600</v>
      </c>
      <c r="K549" s="657">
        <v>3843</v>
      </c>
      <c r="L549" s="657">
        <v>11131</v>
      </c>
      <c r="M549" s="657">
        <v>3022</v>
      </c>
      <c r="N549" s="657">
        <v>2585</v>
      </c>
      <c r="O549" s="657">
        <v>1485</v>
      </c>
      <c r="P549" s="657"/>
      <c r="Q549" s="657"/>
      <c r="R549" s="657"/>
      <c r="S549" s="657">
        <v>1545</v>
      </c>
      <c r="T549" s="657">
        <v>5402</v>
      </c>
      <c r="U549" s="657">
        <v>2334</v>
      </c>
      <c r="V549" s="657">
        <v>0</v>
      </c>
      <c r="X549" s="678"/>
      <c r="Y549" s="715">
        <f t="shared" si="7"/>
        <v>37947</v>
      </c>
    </row>
    <row r="550" spans="1:25" ht="15" customHeight="1">
      <c r="A550" s="4">
        <v>25</v>
      </c>
      <c r="B550" s="207">
        <v>2</v>
      </c>
      <c r="C550" s="297">
        <v>42</v>
      </c>
      <c r="D550" s="2220" t="s">
        <v>1011</v>
      </c>
      <c r="E550" s="1628" t="s">
        <v>195</v>
      </c>
      <c r="F550" s="1629"/>
      <c r="G550" s="1629"/>
      <c r="H550" s="1644"/>
      <c r="I550" s="657"/>
      <c r="J550" s="657">
        <v>1360902</v>
      </c>
      <c r="K550" s="657">
        <v>677069</v>
      </c>
      <c r="L550" s="657">
        <v>2234151</v>
      </c>
      <c r="M550" s="657">
        <v>415427</v>
      </c>
      <c r="N550" s="657">
        <v>489278</v>
      </c>
      <c r="O550" s="657">
        <v>226965</v>
      </c>
      <c r="P550" s="657"/>
      <c r="Q550" s="657"/>
      <c r="R550" s="657"/>
      <c r="S550" s="657">
        <v>243459</v>
      </c>
      <c r="T550" s="657">
        <v>953000</v>
      </c>
      <c r="U550" s="657">
        <v>430668</v>
      </c>
      <c r="V550" s="657">
        <v>0</v>
      </c>
      <c r="X550" s="678"/>
      <c r="Y550" s="715">
        <f t="shared" si="7"/>
        <v>7030919</v>
      </c>
    </row>
    <row r="551" spans="1:25" ht="15" customHeight="1">
      <c r="A551" s="4">
        <v>25</v>
      </c>
      <c r="B551" s="207">
        <v>2</v>
      </c>
      <c r="C551" s="297">
        <v>43</v>
      </c>
      <c r="D551" s="2221"/>
      <c r="E551" s="1628" t="s">
        <v>713</v>
      </c>
      <c r="F551" s="1629"/>
      <c r="G551" s="1629"/>
      <c r="H551" s="1644"/>
      <c r="I551" s="657"/>
      <c r="J551" s="657">
        <v>25136</v>
      </c>
      <c r="K551" s="657">
        <v>14929</v>
      </c>
      <c r="L551" s="657">
        <v>50746</v>
      </c>
      <c r="M551" s="657">
        <v>5186</v>
      </c>
      <c r="N551" s="657">
        <v>13860</v>
      </c>
      <c r="O551" s="657">
        <v>8832</v>
      </c>
      <c r="P551" s="657"/>
      <c r="Q551" s="657"/>
      <c r="R551" s="657"/>
      <c r="S551" s="657">
        <v>4485</v>
      </c>
      <c r="T551" s="657">
        <v>20508</v>
      </c>
      <c r="U551" s="657">
        <v>17148</v>
      </c>
      <c r="V551" s="657">
        <v>0</v>
      </c>
      <c r="X551" s="678"/>
      <c r="Y551" s="715">
        <f t="shared" si="7"/>
        <v>160830</v>
      </c>
    </row>
    <row r="552" spans="1:25" ht="15" customHeight="1">
      <c r="A552" s="4">
        <v>25</v>
      </c>
      <c r="B552" s="207">
        <v>2</v>
      </c>
      <c r="C552" s="297">
        <v>44</v>
      </c>
      <c r="D552" s="2222"/>
      <c r="E552" s="2202" t="s">
        <v>137</v>
      </c>
      <c r="F552" s="2203"/>
      <c r="G552" s="2203"/>
      <c r="H552" s="2204"/>
      <c r="I552" s="657"/>
      <c r="J552" s="657">
        <v>0</v>
      </c>
      <c r="K552" s="657">
        <v>0</v>
      </c>
      <c r="L552" s="657">
        <v>52100</v>
      </c>
      <c r="M552" s="657">
        <v>5857</v>
      </c>
      <c r="N552" s="657">
        <v>0</v>
      </c>
      <c r="O552" s="657">
        <v>0</v>
      </c>
      <c r="P552" s="657"/>
      <c r="Q552" s="657"/>
      <c r="R552" s="657"/>
      <c r="S552" s="657">
        <v>0</v>
      </c>
      <c r="T552" s="1">
        <v>0</v>
      </c>
      <c r="U552" s="657">
        <v>0</v>
      </c>
      <c r="V552" s="657">
        <v>0</v>
      </c>
      <c r="X552" s="678"/>
      <c r="Y552" s="715">
        <f t="shared" si="7"/>
        <v>57957</v>
      </c>
    </row>
    <row r="553" spans="1:25" ht="15" customHeight="1">
      <c r="A553" s="4">
        <v>25</v>
      </c>
      <c r="B553" s="207">
        <v>2</v>
      </c>
      <c r="C553" s="297">
        <v>45</v>
      </c>
      <c r="D553" s="2037"/>
      <c r="E553" s="2038"/>
      <c r="F553" s="2038"/>
      <c r="G553" s="2038"/>
      <c r="H553" s="2038"/>
      <c r="I553" s="674"/>
      <c r="J553" s="674"/>
      <c r="K553" s="674"/>
      <c r="L553" s="674"/>
      <c r="M553" s="674"/>
      <c r="N553" s="674"/>
      <c r="O553" s="674"/>
      <c r="P553" s="674"/>
      <c r="Q553" s="674"/>
      <c r="R553" s="674"/>
      <c r="S553" s="707"/>
      <c r="T553" s="708"/>
      <c r="U553" s="674"/>
      <c r="V553" s="713"/>
      <c r="Y553" s="715">
        <f t="shared" si="7"/>
        <v>0</v>
      </c>
    </row>
    <row r="554" spans="1:25" ht="15" customHeight="1">
      <c r="A554" s="4">
        <v>25</v>
      </c>
      <c r="B554" s="207">
        <v>2</v>
      </c>
      <c r="C554" s="297">
        <v>46</v>
      </c>
      <c r="D554" s="2037"/>
      <c r="E554" s="2038"/>
      <c r="F554" s="2038"/>
      <c r="G554" s="2038"/>
      <c r="H554" s="2038"/>
      <c r="I554" s="674"/>
      <c r="J554" s="674"/>
      <c r="K554" s="674"/>
      <c r="L554" s="674"/>
      <c r="M554" s="674"/>
      <c r="N554" s="674"/>
      <c r="O554" s="674"/>
      <c r="P554" s="674"/>
      <c r="Q554" s="674"/>
      <c r="R554" s="674"/>
      <c r="S554" s="674"/>
      <c r="T554" s="674"/>
      <c r="U554" s="674"/>
      <c r="V554" s="713"/>
      <c r="Y554" s="715">
        <f t="shared" si="7"/>
        <v>0</v>
      </c>
    </row>
    <row r="555" spans="1:25" ht="15" customHeight="1">
      <c r="A555" s="4">
        <v>25</v>
      </c>
      <c r="B555" s="207">
        <v>2</v>
      </c>
      <c r="C555" s="297">
        <v>47</v>
      </c>
      <c r="D555" s="2037"/>
      <c r="E555" s="2038"/>
      <c r="F555" s="2038"/>
      <c r="G555" s="2038"/>
      <c r="H555" s="2038"/>
      <c r="I555" s="674"/>
      <c r="J555" s="674"/>
      <c r="K555" s="674"/>
      <c r="L555" s="674"/>
      <c r="M555" s="674"/>
      <c r="N555" s="674"/>
      <c r="O555" s="674"/>
      <c r="P555" s="674"/>
      <c r="Q555" s="674"/>
      <c r="R555" s="674"/>
      <c r="S555" s="674"/>
      <c r="T555" s="674"/>
      <c r="U555" s="674"/>
      <c r="V555" s="713"/>
      <c r="Y555" s="715">
        <f t="shared" si="7"/>
        <v>0</v>
      </c>
    </row>
    <row r="556" spans="1:25" ht="15" customHeight="1">
      <c r="A556" s="4">
        <v>25</v>
      </c>
      <c r="B556" s="207">
        <v>2</v>
      </c>
      <c r="C556" s="297">
        <v>48</v>
      </c>
      <c r="D556" s="2037"/>
      <c r="E556" s="2038"/>
      <c r="F556" s="2038"/>
      <c r="G556" s="2038"/>
      <c r="H556" s="2038"/>
      <c r="I556" s="674"/>
      <c r="J556" s="674"/>
      <c r="K556" s="674"/>
      <c r="L556" s="674"/>
      <c r="M556" s="674"/>
      <c r="N556" s="674"/>
      <c r="O556" s="674"/>
      <c r="P556" s="674"/>
      <c r="Q556" s="674"/>
      <c r="R556" s="674"/>
      <c r="S556" s="674"/>
      <c r="T556" s="674"/>
      <c r="U556" s="674"/>
      <c r="V556" s="713"/>
      <c r="Y556" s="715">
        <f t="shared" si="7"/>
        <v>0</v>
      </c>
    </row>
    <row r="557" spans="1:25" ht="15" customHeight="1">
      <c r="A557" s="4">
        <v>25</v>
      </c>
      <c r="B557" s="207">
        <v>2</v>
      </c>
      <c r="C557" s="297">
        <v>49</v>
      </c>
      <c r="D557" s="2037"/>
      <c r="E557" s="2038"/>
      <c r="F557" s="2038"/>
      <c r="G557" s="2038"/>
      <c r="H557" s="2038"/>
      <c r="I557" s="674"/>
      <c r="J557" s="674"/>
      <c r="K557" s="674"/>
      <c r="L557" s="674"/>
      <c r="M557" s="674"/>
      <c r="N557" s="674"/>
      <c r="O557" s="674"/>
      <c r="P557" s="674"/>
      <c r="Q557" s="674"/>
      <c r="R557" s="674"/>
      <c r="S557" s="674"/>
      <c r="T557" s="674"/>
      <c r="U557" s="674"/>
      <c r="V557" s="713"/>
      <c r="Y557" s="715">
        <f t="shared" si="7"/>
        <v>0</v>
      </c>
    </row>
    <row r="558" spans="1:25" ht="15" customHeight="1">
      <c r="A558" s="4">
        <v>25</v>
      </c>
      <c r="B558" s="207">
        <v>2</v>
      </c>
      <c r="C558" s="297">
        <v>50</v>
      </c>
      <c r="D558" s="2037"/>
      <c r="E558" s="2038"/>
      <c r="F558" s="2038"/>
      <c r="G558" s="2038"/>
      <c r="H558" s="2038"/>
      <c r="I558" s="674"/>
      <c r="J558" s="674"/>
      <c r="K558" s="674"/>
      <c r="L558" s="674"/>
      <c r="M558" s="674"/>
      <c r="N558" s="674"/>
      <c r="O558" s="674"/>
      <c r="P558" s="674"/>
      <c r="Q558" s="674"/>
      <c r="R558" s="674"/>
      <c r="S558" s="674"/>
      <c r="T558" s="674"/>
      <c r="U558" s="674"/>
      <c r="V558" s="713"/>
      <c r="Y558" s="715">
        <f t="shared" si="7"/>
        <v>0</v>
      </c>
    </row>
    <row r="559" spans="1:25" ht="15" customHeight="1">
      <c r="A559" s="4">
        <v>25</v>
      </c>
      <c r="B559" s="207">
        <v>2</v>
      </c>
      <c r="C559" s="297">
        <v>51</v>
      </c>
      <c r="D559" s="2037"/>
      <c r="E559" s="2038"/>
      <c r="F559" s="2038"/>
      <c r="G559" s="2038"/>
      <c r="H559" s="2038"/>
      <c r="I559" s="674"/>
      <c r="J559" s="674"/>
      <c r="K559" s="674"/>
      <c r="L559" s="674"/>
      <c r="M559" s="674"/>
      <c r="N559" s="674"/>
      <c r="O559" s="674"/>
      <c r="P559" s="674"/>
      <c r="Q559" s="674"/>
      <c r="R559" s="674"/>
      <c r="S559" s="674"/>
      <c r="T559" s="674"/>
      <c r="U559" s="674"/>
      <c r="V559" s="713"/>
      <c r="Y559" s="715">
        <f t="shared" si="7"/>
        <v>0</v>
      </c>
    </row>
    <row r="560" spans="1:25" ht="15" customHeight="1">
      <c r="A560" s="4">
        <v>25</v>
      </c>
      <c r="B560" s="207">
        <v>2</v>
      </c>
      <c r="C560" s="297">
        <v>52</v>
      </c>
      <c r="D560" s="2037"/>
      <c r="E560" s="2038"/>
      <c r="F560" s="2038"/>
      <c r="G560" s="2038"/>
      <c r="H560" s="2038"/>
      <c r="I560" s="674"/>
      <c r="J560" s="674"/>
      <c r="K560" s="674"/>
      <c r="L560" s="674"/>
      <c r="M560" s="674"/>
      <c r="N560" s="674"/>
      <c r="O560" s="674"/>
      <c r="P560" s="674"/>
      <c r="Q560" s="674"/>
      <c r="R560" s="674"/>
      <c r="S560" s="674"/>
      <c r="T560" s="674"/>
      <c r="U560" s="674"/>
      <c r="V560" s="713"/>
      <c r="Y560" s="715">
        <f t="shared" si="7"/>
        <v>0</v>
      </c>
    </row>
    <row r="561" spans="1:25" ht="15" customHeight="1">
      <c r="A561" s="4">
        <v>25</v>
      </c>
      <c r="B561" s="207">
        <v>2</v>
      </c>
      <c r="C561" s="297">
        <v>53</v>
      </c>
      <c r="D561" s="2037"/>
      <c r="E561" s="2038"/>
      <c r="F561" s="2038"/>
      <c r="G561" s="2038"/>
      <c r="H561" s="2038"/>
      <c r="I561" s="674"/>
      <c r="J561" s="674"/>
      <c r="K561" s="674"/>
      <c r="L561" s="674"/>
      <c r="M561" s="674"/>
      <c r="N561" s="674"/>
      <c r="O561" s="674"/>
      <c r="P561" s="674"/>
      <c r="Q561" s="674"/>
      <c r="R561" s="674"/>
      <c r="S561" s="674"/>
      <c r="T561" s="674"/>
      <c r="U561" s="674"/>
      <c r="V561" s="713"/>
      <c r="Y561" s="715">
        <f t="shared" si="7"/>
        <v>0</v>
      </c>
    </row>
    <row r="562" spans="1:25" ht="15" customHeight="1">
      <c r="A562" s="4">
        <v>25</v>
      </c>
      <c r="B562" s="207">
        <v>2</v>
      </c>
      <c r="C562" s="297">
        <v>54</v>
      </c>
      <c r="D562" s="2037"/>
      <c r="E562" s="2038"/>
      <c r="F562" s="2038"/>
      <c r="G562" s="2038"/>
      <c r="H562" s="2038"/>
      <c r="I562" s="674"/>
      <c r="J562" s="674"/>
      <c r="K562" s="674"/>
      <c r="L562" s="674"/>
      <c r="M562" s="674"/>
      <c r="N562" s="674"/>
      <c r="O562" s="674"/>
      <c r="P562" s="674"/>
      <c r="Q562" s="674"/>
      <c r="R562" s="674"/>
      <c r="S562" s="674"/>
      <c r="T562" s="674"/>
      <c r="U562" s="674"/>
      <c r="V562" s="713"/>
      <c r="Y562" s="715">
        <f t="shared" si="7"/>
        <v>0</v>
      </c>
    </row>
    <row r="563" spans="1:25" ht="15" customHeight="1">
      <c r="A563" s="4">
        <v>25</v>
      </c>
      <c r="B563" s="207">
        <v>2</v>
      </c>
      <c r="C563" s="297">
        <v>55</v>
      </c>
      <c r="D563" s="2037"/>
      <c r="E563" s="2038"/>
      <c r="F563" s="2038"/>
      <c r="G563" s="2038"/>
      <c r="H563" s="2038"/>
      <c r="I563" s="674"/>
      <c r="J563" s="674"/>
      <c r="K563" s="674"/>
      <c r="L563" s="674"/>
      <c r="M563" s="674"/>
      <c r="N563" s="674"/>
      <c r="O563" s="674"/>
      <c r="P563" s="674"/>
      <c r="Q563" s="674"/>
      <c r="R563" s="674"/>
      <c r="S563" s="674"/>
      <c r="T563" s="674"/>
      <c r="U563" s="674"/>
      <c r="V563" s="713"/>
      <c r="Y563" s="715">
        <f t="shared" si="7"/>
        <v>0</v>
      </c>
    </row>
    <row r="564" spans="1:25" ht="15" customHeight="1">
      <c r="A564" s="4">
        <v>25</v>
      </c>
      <c r="B564" s="207">
        <v>2</v>
      </c>
      <c r="C564" s="297">
        <v>56</v>
      </c>
      <c r="D564" s="2037"/>
      <c r="E564" s="2038"/>
      <c r="F564" s="2038"/>
      <c r="G564" s="2038"/>
      <c r="H564" s="2038"/>
      <c r="I564" s="674"/>
      <c r="J564" s="674"/>
      <c r="K564" s="674"/>
      <c r="L564" s="674"/>
      <c r="M564" s="674"/>
      <c r="N564" s="674"/>
      <c r="O564" s="674"/>
      <c r="P564" s="674"/>
      <c r="Q564" s="674"/>
      <c r="R564" s="674"/>
      <c r="S564" s="674"/>
      <c r="T564" s="674"/>
      <c r="U564" s="674"/>
      <c r="V564" s="713"/>
      <c r="Y564" s="715">
        <f t="shared" si="7"/>
        <v>0</v>
      </c>
    </row>
    <row r="565" spans="1:25" ht="15" customHeight="1">
      <c r="A565" s="4">
        <v>25</v>
      </c>
      <c r="B565" s="207">
        <v>2</v>
      </c>
      <c r="C565" s="297">
        <v>57</v>
      </c>
      <c r="D565" s="2037"/>
      <c r="E565" s="2038"/>
      <c r="F565" s="2038"/>
      <c r="G565" s="2038"/>
      <c r="H565" s="2038"/>
      <c r="I565" s="674"/>
      <c r="J565" s="674"/>
      <c r="K565" s="674"/>
      <c r="L565" s="674"/>
      <c r="M565" s="674"/>
      <c r="N565" s="674"/>
      <c r="O565" s="674"/>
      <c r="P565" s="674"/>
      <c r="Q565" s="674"/>
      <c r="R565" s="674"/>
      <c r="S565" s="674"/>
      <c r="T565" s="674"/>
      <c r="U565" s="674"/>
      <c r="V565" s="713"/>
      <c r="Y565" s="715">
        <f t="shared" si="7"/>
        <v>0</v>
      </c>
    </row>
    <row r="566" spans="1:25" ht="15" customHeight="1">
      <c r="A566" s="4">
        <v>25</v>
      </c>
      <c r="B566" s="207">
        <v>2</v>
      </c>
      <c r="C566" s="297">
        <v>58</v>
      </c>
      <c r="D566" s="2037"/>
      <c r="E566" s="2038"/>
      <c r="F566" s="2038"/>
      <c r="G566" s="2038"/>
      <c r="H566" s="2038"/>
      <c r="I566" s="674"/>
      <c r="J566" s="674"/>
      <c r="K566" s="674"/>
      <c r="L566" s="674"/>
      <c r="M566" s="674"/>
      <c r="N566" s="674"/>
      <c r="O566" s="674"/>
      <c r="P566" s="674"/>
      <c r="Q566" s="674"/>
      <c r="R566" s="674"/>
      <c r="S566" s="674"/>
      <c r="T566" s="674"/>
      <c r="U566" s="674"/>
      <c r="V566" s="713"/>
      <c r="Y566" s="715">
        <f t="shared" si="7"/>
        <v>0</v>
      </c>
    </row>
    <row r="567" spans="1:25" ht="15" customHeight="1">
      <c r="A567" s="4">
        <v>25</v>
      </c>
      <c r="B567" s="207">
        <v>2</v>
      </c>
      <c r="C567" s="297">
        <v>59</v>
      </c>
      <c r="D567" s="2037"/>
      <c r="E567" s="2038"/>
      <c r="F567" s="2038"/>
      <c r="G567" s="2038"/>
      <c r="H567" s="2038"/>
      <c r="I567" s="674"/>
      <c r="J567" s="674"/>
      <c r="K567" s="674"/>
      <c r="L567" s="674"/>
      <c r="M567" s="674"/>
      <c r="N567" s="674"/>
      <c r="O567" s="674"/>
      <c r="P567" s="674"/>
      <c r="Q567" s="674"/>
      <c r="R567" s="674"/>
      <c r="S567" s="674"/>
      <c r="T567" s="674"/>
      <c r="U567" s="674"/>
      <c r="V567" s="713"/>
      <c r="Y567" s="715">
        <f t="shared" si="7"/>
        <v>0</v>
      </c>
    </row>
    <row r="568" spans="1:25" ht="15" customHeight="1">
      <c r="A568" s="4">
        <v>25</v>
      </c>
      <c r="B568" s="207">
        <v>2</v>
      </c>
      <c r="C568" s="297">
        <v>60</v>
      </c>
      <c r="D568" s="2037"/>
      <c r="E568" s="2038"/>
      <c r="F568" s="2038"/>
      <c r="G568" s="2038"/>
      <c r="H568" s="2038"/>
      <c r="I568" s="674"/>
      <c r="J568" s="674"/>
      <c r="K568" s="674"/>
      <c r="L568" s="674"/>
      <c r="M568" s="674"/>
      <c r="N568" s="674"/>
      <c r="O568" s="674"/>
      <c r="P568" s="674"/>
      <c r="Q568" s="674"/>
      <c r="R568" s="674"/>
      <c r="S568" s="674"/>
      <c r="T568" s="674"/>
      <c r="U568" s="674"/>
      <c r="V568" s="713"/>
      <c r="Y568" s="715">
        <f t="shared" si="7"/>
        <v>0</v>
      </c>
    </row>
    <row r="569" spans="1:25" ht="15" customHeight="1">
      <c r="A569" s="4">
        <v>25</v>
      </c>
      <c r="B569" s="207">
        <v>2</v>
      </c>
      <c r="C569" s="878">
        <v>61</v>
      </c>
      <c r="D569" s="2037"/>
      <c r="E569" s="2038"/>
      <c r="F569" s="2038"/>
      <c r="G569" s="2038"/>
      <c r="H569" s="2038"/>
      <c r="I569" s="674"/>
      <c r="J569" s="674"/>
      <c r="K569" s="674"/>
      <c r="L569" s="674"/>
      <c r="M569" s="674"/>
      <c r="N569" s="674"/>
      <c r="O569" s="674"/>
      <c r="P569" s="674"/>
      <c r="Q569" s="674"/>
      <c r="R569" s="674"/>
      <c r="S569" s="674"/>
      <c r="T569" s="674"/>
      <c r="U569" s="674"/>
      <c r="V569" s="713"/>
      <c r="Y569" s="715">
        <f t="shared" si="7"/>
        <v>0</v>
      </c>
    </row>
    <row r="570" spans="1:25" ht="15" customHeight="1">
      <c r="A570" s="4">
        <v>25</v>
      </c>
      <c r="B570" s="207">
        <v>2</v>
      </c>
      <c r="C570" s="878">
        <v>62</v>
      </c>
      <c r="D570" s="2037"/>
      <c r="E570" s="2038"/>
      <c r="F570" s="2038"/>
      <c r="G570" s="2038"/>
      <c r="H570" s="2038"/>
      <c r="I570" s="674"/>
      <c r="J570" s="674"/>
      <c r="K570" s="674"/>
      <c r="L570" s="674"/>
      <c r="M570" s="674"/>
      <c r="N570" s="674"/>
      <c r="O570" s="674"/>
      <c r="P570" s="674"/>
      <c r="Q570" s="674"/>
      <c r="R570" s="674"/>
      <c r="S570" s="674"/>
      <c r="T570" s="674"/>
      <c r="U570" s="674"/>
      <c r="V570" s="713"/>
      <c r="Y570" s="715">
        <f t="shared" si="7"/>
        <v>0</v>
      </c>
    </row>
    <row r="571" spans="1:25" ht="15" customHeight="1">
      <c r="A571" s="4">
        <v>25</v>
      </c>
      <c r="B571" s="207">
        <v>2</v>
      </c>
      <c r="C571" s="878">
        <v>63</v>
      </c>
      <c r="D571" s="2037"/>
      <c r="E571" s="2038"/>
      <c r="F571" s="2038"/>
      <c r="G571" s="2038"/>
      <c r="H571" s="2038"/>
      <c r="I571" s="674"/>
      <c r="J571" s="674"/>
      <c r="K571" s="674"/>
      <c r="L571" s="674"/>
      <c r="M571" s="674"/>
      <c r="N571" s="674"/>
      <c r="O571" s="674"/>
      <c r="P571" s="674"/>
      <c r="Q571" s="674"/>
      <c r="R571" s="674"/>
      <c r="S571" s="674"/>
      <c r="T571" s="674"/>
      <c r="U571" s="674"/>
      <c r="V571" s="713"/>
      <c r="Y571" s="715">
        <f t="shared" si="7"/>
        <v>0</v>
      </c>
    </row>
    <row r="572" spans="1:25" ht="15" customHeight="1" thickBot="1">
      <c r="A572" s="4">
        <v>25</v>
      </c>
      <c r="B572" s="207">
        <v>2</v>
      </c>
      <c r="C572" s="878">
        <v>64</v>
      </c>
      <c r="D572" s="2044"/>
      <c r="E572" s="2045"/>
      <c r="F572" s="2045"/>
      <c r="G572" s="2045"/>
      <c r="H572" s="2046"/>
      <c r="I572" s="675"/>
      <c r="J572" s="675"/>
      <c r="K572" s="675"/>
      <c r="L572" s="675"/>
      <c r="M572" s="675"/>
      <c r="N572" s="675"/>
      <c r="O572" s="675"/>
      <c r="P572" s="675"/>
      <c r="Q572" s="675"/>
      <c r="R572" s="675"/>
      <c r="S572" s="675"/>
      <c r="T572" s="675"/>
      <c r="U572" s="675"/>
      <c r="V572" s="714"/>
      <c r="Y572" s="715">
        <f t="shared" si="7"/>
        <v>0</v>
      </c>
    </row>
    <row r="573" spans="1:25" ht="15" customHeight="1">
      <c r="A573" s="860">
        <v>25</v>
      </c>
      <c r="B573" s="861">
        <v>3</v>
      </c>
      <c r="C573" s="862">
        <v>1</v>
      </c>
      <c r="D573" s="2470" t="s">
        <v>1540</v>
      </c>
      <c r="E573" s="2491" t="s">
        <v>1528</v>
      </c>
      <c r="F573" s="2492"/>
      <c r="G573" s="2489" t="s">
        <v>1529</v>
      </c>
      <c r="H573" s="2490"/>
      <c r="I573" s="858"/>
      <c r="J573" s="858">
        <v>228</v>
      </c>
      <c r="K573" s="858">
        <v>132</v>
      </c>
      <c r="L573" s="858">
        <v>372</v>
      </c>
      <c r="M573" s="858">
        <v>108</v>
      </c>
      <c r="N573" s="858">
        <v>108</v>
      </c>
      <c r="O573" s="858">
        <v>96</v>
      </c>
      <c r="P573" s="858"/>
      <c r="Q573" s="858"/>
      <c r="R573" s="858"/>
      <c r="S573" s="858">
        <v>60</v>
      </c>
      <c r="T573" s="858">
        <v>144</v>
      </c>
      <c r="U573" s="858">
        <v>72</v>
      </c>
      <c r="V573" s="858"/>
      <c r="Y573" s="720"/>
    </row>
    <row r="574" spans="1:25" ht="15" customHeight="1">
      <c r="A574" s="863">
        <v>25</v>
      </c>
      <c r="B574" s="864">
        <v>3</v>
      </c>
      <c r="C574" s="865">
        <v>2</v>
      </c>
      <c r="D574" s="2471"/>
      <c r="E574" s="2493"/>
      <c r="F574" s="2494"/>
      <c r="G574" s="2228" t="s">
        <v>1486</v>
      </c>
      <c r="H574" s="2229"/>
      <c r="I574" s="713"/>
      <c r="J574" s="713">
        <v>0</v>
      </c>
      <c r="K574" s="713">
        <v>0</v>
      </c>
      <c r="L574" s="713">
        <v>314</v>
      </c>
      <c r="M574" s="713">
        <v>0</v>
      </c>
      <c r="N574" s="713">
        <v>12</v>
      </c>
      <c r="O574" s="713">
        <v>0</v>
      </c>
      <c r="P574" s="713"/>
      <c r="Q574" s="713"/>
      <c r="R574" s="713"/>
      <c r="S574" s="713">
        <v>108</v>
      </c>
      <c r="T574" s="713">
        <v>419</v>
      </c>
      <c r="U574" s="713">
        <v>24</v>
      </c>
      <c r="V574" s="858"/>
      <c r="Y574" s="720"/>
    </row>
    <row r="575" spans="1:25" ht="15" customHeight="1">
      <c r="A575" s="863">
        <v>25</v>
      </c>
      <c r="B575" s="864">
        <v>3</v>
      </c>
      <c r="C575" s="865">
        <v>3</v>
      </c>
      <c r="D575" s="2471"/>
      <c r="E575" s="2495"/>
      <c r="F575" s="2496"/>
      <c r="G575" s="2228" t="s">
        <v>1532</v>
      </c>
      <c r="H575" s="2229"/>
      <c r="I575" s="713"/>
      <c r="J575" s="713">
        <v>642</v>
      </c>
      <c r="K575" s="713">
        <v>216</v>
      </c>
      <c r="L575" s="713">
        <v>161</v>
      </c>
      <c r="M575" s="713">
        <v>107</v>
      </c>
      <c r="N575" s="713">
        <v>192</v>
      </c>
      <c r="O575" s="713">
        <v>42</v>
      </c>
      <c r="P575" s="713"/>
      <c r="Q575" s="713"/>
      <c r="R575" s="713"/>
      <c r="S575" s="713">
        <v>0</v>
      </c>
      <c r="T575" s="713">
        <v>48</v>
      </c>
      <c r="U575" s="713">
        <v>24</v>
      </c>
      <c r="V575" s="858"/>
      <c r="Y575" s="720"/>
    </row>
    <row r="576" spans="1:25" ht="15" customHeight="1">
      <c r="A576" s="863">
        <v>25</v>
      </c>
      <c r="B576" s="864">
        <v>3</v>
      </c>
      <c r="C576" s="865">
        <v>4</v>
      </c>
      <c r="D576" s="2471"/>
      <c r="E576" s="2497" t="s">
        <v>1530</v>
      </c>
      <c r="F576" s="2498"/>
      <c r="G576" s="2228" t="s">
        <v>1529</v>
      </c>
      <c r="H576" s="2229"/>
      <c r="I576" s="713"/>
      <c r="J576" s="713">
        <v>19</v>
      </c>
      <c r="K576" s="713">
        <v>11</v>
      </c>
      <c r="L576" s="713">
        <v>31</v>
      </c>
      <c r="M576" s="713">
        <v>9</v>
      </c>
      <c r="N576" s="713">
        <v>9</v>
      </c>
      <c r="O576" s="713">
        <v>8</v>
      </c>
      <c r="P576" s="713"/>
      <c r="Q576" s="713"/>
      <c r="R576" s="713"/>
      <c r="S576" s="713">
        <v>5</v>
      </c>
      <c r="T576" s="713">
        <v>12</v>
      </c>
      <c r="U576" s="713">
        <v>6</v>
      </c>
      <c r="V576" s="858"/>
      <c r="Y576" s="720"/>
    </row>
    <row r="577" spans="1:25" ht="15" customHeight="1">
      <c r="A577" s="863">
        <v>25</v>
      </c>
      <c r="B577" s="864">
        <v>3</v>
      </c>
      <c r="C577" s="865">
        <v>5</v>
      </c>
      <c r="D577" s="2471"/>
      <c r="E577" s="2493"/>
      <c r="F577" s="2494"/>
      <c r="G577" s="2228" t="s">
        <v>1486</v>
      </c>
      <c r="H577" s="2229"/>
      <c r="I577" s="713"/>
      <c r="J577" s="713">
        <v>0</v>
      </c>
      <c r="K577" s="713">
        <v>0</v>
      </c>
      <c r="L577" s="713">
        <v>27</v>
      </c>
      <c r="M577" s="713">
        <v>0</v>
      </c>
      <c r="N577" s="713">
        <v>3</v>
      </c>
      <c r="O577" s="713">
        <v>0</v>
      </c>
      <c r="P577" s="713"/>
      <c r="Q577" s="713"/>
      <c r="R577" s="713"/>
      <c r="S577" s="713">
        <v>9</v>
      </c>
      <c r="T577" s="713">
        <v>34</v>
      </c>
      <c r="U577" s="713">
        <v>2</v>
      </c>
      <c r="V577" s="858"/>
      <c r="Y577" s="720"/>
    </row>
    <row r="578" spans="1:25" ht="15" customHeight="1">
      <c r="A578" s="863">
        <v>25</v>
      </c>
      <c r="B578" s="864">
        <v>3</v>
      </c>
      <c r="C578" s="865">
        <v>6</v>
      </c>
      <c r="D578" s="2471"/>
      <c r="E578" s="2495"/>
      <c r="F578" s="2496"/>
      <c r="G578" s="2228" t="s">
        <v>1532</v>
      </c>
      <c r="H578" s="2229"/>
      <c r="I578" s="713"/>
      <c r="J578" s="713">
        <v>55</v>
      </c>
      <c r="K578" s="713">
        <v>18</v>
      </c>
      <c r="L578" s="713">
        <v>15</v>
      </c>
      <c r="M578" s="713">
        <v>9</v>
      </c>
      <c r="N578" s="713">
        <v>16</v>
      </c>
      <c r="O578" s="713">
        <v>4</v>
      </c>
      <c r="P578" s="713"/>
      <c r="Q578" s="713"/>
      <c r="R578" s="713"/>
      <c r="S578" s="713">
        <v>0</v>
      </c>
      <c r="T578" s="713">
        <v>4</v>
      </c>
      <c r="U578" s="713">
        <v>2</v>
      </c>
      <c r="V578" s="858"/>
      <c r="Y578" s="720"/>
    </row>
    <row r="579" spans="1:25" ht="15" customHeight="1">
      <c r="A579" s="863">
        <v>25</v>
      </c>
      <c r="B579" s="864">
        <v>3</v>
      </c>
      <c r="C579" s="865">
        <v>7</v>
      </c>
      <c r="D579" s="2471"/>
      <c r="E579" s="2499" t="s">
        <v>1231</v>
      </c>
      <c r="F579" s="2500"/>
      <c r="G579" s="2228" t="s">
        <v>1529</v>
      </c>
      <c r="H579" s="2229"/>
      <c r="I579" s="713"/>
      <c r="J579" s="713">
        <v>73427</v>
      </c>
      <c r="K579" s="713">
        <v>43249</v>
      </c>
      <c r="L579" s="713">
        <v>127286</v>
      </c>
      <c r="M579" s="713">
        <v>37454</v>
      </c>
      <c r="N579" s="713">
        <v>33885</v>
      </c>
      <c r="O579" s="713">
        <v>26901</v>
      </c>
      <c r="P579" s="713"/>
      <c r="Q579" s="713"/>
      <c r="R579" s="713"/>
      <c r="S579" s="713">
        <v>18747</v>
      </c>
      <c r="T579" s="713">
        <v>47979</v>
      </c>
      <c r="U579" s="713">
        <v>23307</v>
      </c>
      <c r="V579" s="858"/>
      <c r="Y579" s="720"/>
    </row>
    <row r="580" spans="1:25" ht="15" customHeight="1">
      <c r="A580" s="863">
        <v>25</v>
      </c>
      <c r="B580" s="864">
        <v>3</v>
      </c>
      <c r="C580" s="865">
        <v>8</v>
      </c>
      <c r="D580" s="2471"/>
      <c r="E580" s="2501"/>
      <c r="F580" s="2502"/>
      <c r="G580" s="2228" t="s">
        <v>1486</v>
      </c>
      <c r="H580" s="2229"/>
      <c r="I580" s="713"/>
      <c r="J580" s="713">
        <v>0</v>
      </c>
      <c r="K580" s="713">
        <v>0</v>
      </c>
      <c r="L580" s="713">
        <v>47292</v>
      </c>
      <c r="M580" s="713">
        <v>0</v>
      </c>
      <c r="N580" s="713">
        <v>0</v>
      </c>
      <c r="O580" s="713">
        <v>0</v>
      </c>
      <c r="P580" s="713"/>
      <c r="Q580" s="713"/>
      <c r="R580" s="713"/>
      <c r="S580" s="713">
        <v>16596</v>
      </c>
      <c r="T580" s="713">
        <v>68219</v>
      </c>
      <c r="U580" s="713">
        <v>3672</v>
      </c>
      <c r="V580" s="858"/>
      <c r="Y580" s="720"/>
    </row>
    <row r="581" spans="1:25" ht="15" customHeight="1">
      <c r="A581" s="863">
        <v>25</v>
      </c>
      <c r="B581" s="864">
        <v>3</v>
      </c>
      <c r="C581" s="865">
        <v>9</v>
      </c>
      <c r="D581" s="2471"/>
      <c r="E581" s="2503"/>
      <c r="F581" s="2504"/>
      <c r="G581" s="2228" t="s">
        <v>1532</v>
      </c>
      <c r="H581" s="2229"/>
      <c r="I581" s="713"/>
      <c r="J581" s="713">
        <v>88780</v>
      </c>
      <c r="K581" s="713">
        <v>30613</v>
      </c>
      <c r="L581" s="713">
        <v>19924</v>
      </c>
      <c r="M581" s="713">
        <v>7886</v>
      </c>
      <c r="N581" s="713">
        <v>0</v>
      </c>
      <c r="O581" s="713">
        <v>0</v>
      </c>
      <c r="P581" s="713"/>
      <c r="Q581" s="713"/>
      <c r="R581" s="713"/>
      <c r="S581" s="713">
        <v>0</v>
      </c>
      <c r="T581" s="713">
        <v>3231</v>
      </c>
      <c r="U581" s="713">
        <v>0</v>
      </c>
      <c r="V581" s="858"/>
      <c r="Y581" s="720"/>
    </row>
    <row r="582" spans="1:25" ht="15" customHeight="1">
      <c r="A582" s="863">
        <v>25</v>
      </c>
      <c r="B582" s="864">
        <v>3</v>
      </c>
      <c r="C582" s="865">
        <v>10</v>
      </c>
      <c r="D582" s="2471"/>
      <c r="E582" s="2505" t="s">
        <v>1531</v>
      </c>
      <c r="F582" s="2507" t="s">
        <v>548</v>
      </c>
      <c r="G582" s="2228" t="s">
        <v>1529</v>
      </c>
      <c r="H582" s="2229"/>
      <c r="I582" s="713"/>
      <c r="J582" s="713">
        <v>8213</v>
      </c>
      <c r="K582" s="713">
        <v>1458</v>
      </c>
      <c r="L582" s="713">
        <v>21688</v>
      </c>
      <c r="M582" s="713">
        <v>4425</v>
      </c>
      <c r="N582" s="713">
        <v>3412</v>
      </c>
      <c r="O582" s="713">
        <v>573</v>
      </c>
      <c r="P582" s="713"/>
      <c r="Q582" s="713"/>
      <c r="R582" s="713"/>
      <c r="S582" s="713">
        <v>2531</v>
      </c>
      <c r="T582" s="713">
        <v>4559</v>
      </c>
      <c r="U582" s="713">
        <v>3717</v>
      </c>
      <c r="V582" s="858"/>
      <c r="Y582" s="720"/>
    </row>
    <row r="583" spans="1:25" ht="15" customHeight="1">
      <c r="A583" s="863">
        <v>25</v>
      </c>
      <c r="B583" s="864">
        <v>3</v>
      </c>
      <c r="C583" s="865">
        <v>11</v>
      </c>
      <c r="D583" s="2471"/>
      <c r="E583" s="2464"/>
      <c r="F583" s="2508"/>
      <c r="G583" s="2228" t="s">
        <v>1486</v>
      </c>
      <c r="H583" s="2229"/>
      <c r="I583" s="713"/>
      <c r="J583" s="713">
        <v>0</v>
      </c>
      <c r="K583" s="713">
        <v>0</v>
      </c>
      <c r="L583" s="713">
        <v>336</v>
      </c>
      <c r="M583" s="713">
        <v>0</v>
      </c>
      <c r="N583" s="713">
        <v>0</v>
      </c>
      <c r="O583" s="713">
        <v>0</v>
      </c>
      <c r="P583" s="713"/>
      <c r="Q583" s="713"/>
      <c r="R583" s="713"/>
      <c r="S583" s="713">
        <v>548</v>
      </c>
      <c r="T583" s="713">
        <v>3259</v>
      </c>
      <c r="U583" s="713">
        <v>33</v>
      </c>
      <c r="V583" s="858"/>
      <c r="Y583" s="720"/>
    </row>
    <row r="584" spans="1:25" ht="15" customHeight="1">
      <c r="A584" s="863">
        <v>25</v>
      </c>
      <c r="B584" s="864">
        <v>3</v>
      </c>
      <c r="C584" s="865">
        <v>12</v>
      </c>
      <c r="D584" s="2471"/>
      <c r="E584" s="2464"/>
      <c r="F584" s="2509"/>
      <c r="G584" s="2228" t="s">
        <v>1532</v>
      </c>
      <c r="H584" s="2229"/>
      <c r="I584" s="713"/>
      <c r="J584" s="713">
        <v>4065</v>
      </c>
      <c r="K584" s="713">
        <v>3485</v>
      </c>
      <c r="L584" s="713">
        <v>342</v>
      </c>
      <c r="M584" s="713">
        <v>462</v>
      </c>
      <c r="N584" s="713">
        <v>0</v>
      </c>
      <c r="O584" s="713">
        <v>41</v>
      </c>
      <c r="P584" s="713"/>
      <c r="Q584" s="713"/>
      <c r="R584" s="713"/>
      <c r="S584" s="713">
        <v>0</v>
      </c>
      <c r="T584" s="713">
        <v>226</v>
      </c>
      <c r="U584" s="713">
        <v>3</v>
      </c>
      <c r="V584" s="858"/>
      <c r="Y584" s="720"/>
    </row>
    <row r="585" spans="1:25" ht="15" customHeight="1">
      <c r="A585" s="863">
        <v>25</v>
      </c>
      <c r="B585" s="864">
        <v>3</v>
      </c>
      <c r="C585" s="865">
        <v>13</v>
      </c>
      <c r="D585" s="2471"/>
      <c r="E585" s="2464"/>
      <c r="F585" s="2230" t="s">
        <v>1469</v>
      </c>
      <c r="G585" s="2228" t="s">
        <v>1529</v>
      </c>
      <c r="H585" s="2229"/>
      <c r="I585" s="713"/>
      <c r="J585" s="713">
        <v>2300</v>
      </c>
      <c r="K585" s="713">
        <v>1650</v>
      </c>
      <c r="L585" s="713">
        <v>294</v>
      </c>
      <c r="M585" s="713">
        <v>81</v>
      </c>
      <c r="N585" s="713">
        <v>0</v>
      </c>
      <c r="O585" s="713">
        <v>0</v>
      </c>
      <c r="P585" s="713"/>
      <c r="Q585" s="713"/>
      <c r="R585" s="713"/>
      <c r="S585" s="713">
        <v>0</v>
      </c>
      <c r="T585" s="713">
        <v>197</v>
      </c>
      <c r="U585" s="713">
        <v>0</v>
      </c>
      <c r="V585" s="858"/>
      <c r="Y585" s="720"/>
    </row>
    <row r="586" spans="1:25" ht="15" customHeight="1">
      <c r="A586" s="863">
        <v>25</v>
      </c>
      <c r="B586" s="864">
        <v>3</v>
      </c>
      <c r="C586" s="865">
        <v>14</v>
      </c>
      <c r="D586" s="2471"/>
      <c r="E586" s="2464"/>
      <c r="F586" s="2231"/>
      <c r="G586" s="2228" t="s">
        <v>1486</v>
      </c>
      <c r="H586" s="2229"/>
      <c r="I586" s="713"/>
      <c r="J586" s="713">
        <v>0</v>
      </c>
      <c r="K586" s="713">
        <v>0</v>
      </c>
      <c r="L586" s="713">
        <v>12</v>
      </c>
      <c r="M586" s="713">
        <v>0</v>
      </c>
      <c r="N586" s="713">
        <v>0</v>
      </c>
      <c r="O586" s="713">
        <v>0</v>
      </c>
      <c r="P586" s="713"/>
      <c r="Q586" s="713"/>
      <c r="R586" s="713"/>
      <c r="S586" s="713">
        <v>6</v>
      </c>
      <c r="T586" s="713">
        <v>35</v>
      </c>
      <c r="U586" s="713">
        <v>0</v>
      </c>
      <c r="V586" s="858"/>
      <c r="Y586" s="720"/>
    </row>
    <row r="587" spans="1:25" ht="15" customHeight="1">
      <c r="A587" s="863">
        <v>25</v>
      </c>
      <c r="B587" s="864">
        <v>3</v>
      </c>
      <c r="C587" s="865">
        <v>15</v>
      </c>
      <c r="D587" s="2471"/>
      <c r="E587" s="2464"/>
      <c r="F587" s="2232"/>
      <c r="G587" s="2228" t="s">
        <v>1532</v>
      </c>
      <c r="H587" s="2229"/>
      <c r="I587" s="713"/>
      <c r="J587" s="713">
        <v>267</v>
      </c>
      <c r="K587" s="713">
        <v>480</v>
      </c>
      <c r="L587" s="713">
        <v>39</v>
      </c>
      <c r="M587" s="713">
        <v>0</v>
      </c>
      <c r="N587" s="713">
        <v>0</v>
      </c>
      <c r="O587" s="713">
        <v>0</v>
      </c>
      <c r="P587" s="713"/>
      <c r="Q587" s="713"/>
      <c r="R587" s="713"/>
      <c r="S587" s="713">
        <v>0</v>
      </c>
      <c r="T587" s="713">
        <v>0</v>
      </c>
      <c r="U587" s="713">
        <v>0</v>
      </c>
      <c r="V587" s="858"/>
      <c r="Y587" s="720"/>
    </row>
    <row r="588" spans="1:25" ht="15" customHeight="1">
      <c r="A588" s="863">
        <v>25</v>
      </c>
      <c r="B588" s="864">
        <v>3</v>
      </c>
      <c r="C588" s="865">
        <v>16</v>
      </c>
      <c r="D588" s="2471"/>
      <c r="E588" s="2464"/>
      <c r="F588" s="2230" t="s">
        <v>1501</v>
      </c>
      <c r="G588" s="2228" t="s">
        <v>1529</v>
      </c>
      <c r="H588" s="2229"/>
      <c r="I588" s="713"/>
      <c r="J588" s="713">
        <v>17462</v>
      </c>
      <c r="K588" s="713">
        <v>10726</v>
      </c>
      <c r="L588" s="713">
        <v>47843</v>
      </c>
      <c r="M588" s="713">
        <v>14624</v>
      </c>
      <c r="N588" s="713">
        <v>12369</v>
      </c>
      <c r="O588" s="713">
        <v>6734</v>
      </c>
      <c r="P588" s="713"/>
      <c r="Q588" s="713"/>
      <c r="R588" s="713"/>
      <c r="S588" s="713">
        <v>6717</v>
      </c>
      <c r="T588" s="713">
        <v>18346</v>
      </c>
      <c r="U588" s="713">
        <v>8488</v>
      </c>
      <c r="V588" s="858"/>
      <c r="Y588" s="720"/>
    </row>
    <row r="589" spans="1:25" ht="15" customHeight="1">
      <c r="A589" s="863">
        <v>25</v>
      </c>
      <c r="B589" s="864">
        <v>3</v>
      </c>
      <c r="C589" s="865">
        <v>17</v>
      </c>
      <c r="D589" s="2471"/>
      <c r="E589" s="2464"/>
      <c r="F589" s="2231"/>
      <c r="G589" s="2228" t="s">
        <v>1486</v>
      </c>
      <c r="H589" s="2229"/>
      <c r="I589" s="713"/>
      <c r="J589" s="713">
        <v>0</v>
      </c>
      <c r="K589" s="713">
        <v>0</v>
      </c>
      <c r="L589" s="713">
        <v>6720</v>
      </c>
      <c r="M589" s="713">
        <v>0</v>
      </c>
      <c r="N589" s="713">
        <v>0</v>
      </c>
      <c r="O589" s="713">
        <v>0</v>
      </c>
      <c r="P589" s="713"/>
      <c r="Q589" s="713"/>
      <c r="R589" s="713"/>
      <c r="S589" s="713">
        <v>2248</v>
      </c>
      <c r="T589" s="713">
        <v>9272</v>
      </c>
      <c r="U589" s="713">
        <v>482</v>
      </c>
      <c r="V589" s="858"/>
      <c r="Y589" s="720"/>
    </row>
    <row r="590" spans="1:25" ht="15" customHeight="1">
      <c r="A590" s="863">
        <v>25</v>
      </c>
      <c r="B590" s="864">
        <v>3</v>
      </c>
      <c r="C590" s="865">
        <v>18</v>
      </c>
      <c r="D590" s="2471"/>
      <c r="E590" s="2464"/>
      <c r="F590" s="2232"/>
      <c r="G590" s="2228" t="s">
        <v>1532</v>
      </c>
      <c r="H590" s="2229"/>
      <c r="I590" s="713"/>
      <c r="J590" s="713">
        <v>12624</v>
      </c>
      <c r="K590" s="713">
        <v>4152</v>
      </c>
      <c r="L590" s="713">
        <v>2910</v>
      </c>
      <c r="M590" s="713">
        <v>1721</v>
      </c>
      <c r="N590" s="713">
        <v>3584</v>
      </c>
      <c r="O590" s="713">
        <v>504</v>
      </c>
      <c r="P590" s="713"/>
      <c r="Q590" s="713"/>
      <c r="R590" s="713"/>
      <c r="S590" s="713">
        <v>0</v>
      </c>
      <c r="T590" s="713">
        <v>456</v>
      </c>
      <c r="U590" s="713">
        <v>370</v>
      </c>
      <c r="V590" s="858"/>
      <c r="Y590" s="720"/>
    </row>
    <row r="591" spans="1:25" ht="15" customHeight="1">
      <c r="A591" s="863">
        <v>25</v>
      </c>
      <c r="B591" s="864">
        <v>3</v>
      </c>
      <c r="C591" s="865">
        <v>19</v>
      </c>
      <c r="D591" s="2471"/>
      <c r="E591" s="2464"/>
      <c r="F591" s="2507" t="s">
        <v>266</v>
      </c>
      <c r="G591" s="2228" t="s">
        <v>1529</v>
      </c>
      <c r="H591" s="2229"/>
      <c r="I591" s="713"/>
      <c r="J591" s="713">
        <v>3919</v>
      </c>
      <c r="K591" s="713">
        <v>3066</v>
      </c>
      <c r="L591" s="713">
        <v>10059</v>
      </c>
      <c r="M591" s="713">
        <v>3076</v>
      </c>
      <c r="N591" s="713">
        <v>2348</v>
      </c>
      <c r="O591" s="713">
        <v>2596</v>
      </c>
      <c r="P591" s="713"/>
      <c r="Q591" s="713"/>
      <c r="R591" s="713"/>
      <c r="S591" s="713">
        <v>1206</v>
      </c>
      <c r="T591" s="713">
        <v>2402</v>
      </c>
      <c r="U591" s="713">
        <v>1118</v>
      </c>
      <c r="V591" s="858"/>
      <c r="Y591" s="720"/>
    </row>
    <row r="592" spans="1:25" ht="15" customHeight="1">
      <c r="A592" s="863">
        <v>25</v>
      </c>
      <c r="B592" s="864">
        <v>3</v>
      </c>
      <c r="C592" s="865">
        <v>20</v>
      </c>
      <c r="D592" s="2471"/>
      <c r="E592" s="2464"/>
      <c r="F592" s="2508"/>
      <c r="G592" s="2228" t="s">
        <v>1486</v>
      </c>
      <c r="H592" s="2229"/>
      <c r="I592" s="713"/>
      <c r="J592" s="713">
        <v>0</v>
      </c>
      <c r="K592" s="713">
        <v>0</v>
      </c>
      <c r="L592" s="713">
        <v>1028</v>
      </c>
      <c r="M592" s="713">
        <v>0</v>
      </c>
      <c r="N592" s="713">
        <v>0</v>
      </c>
      <c r="O592" s="713">
        <v>0</v>
      </c>
      <c r="P592" s="713"/>
      <c r="Q592" s="713"/>
      <c r="R592" s="713"/>
      <c r="S592" s="713">
        <v>1062</v>
      </c>
      <c r="T592" s="713">
        <v>4017</v>
      </c>
      <c r="U592" s="713">
        <v>24</v>
      </c>
      <c r="V592" s="858"/>
      <c r="Y592" s="720"/>
    </row>
    <row r="593" spans="1:25" ht="15" customHeight="1">
      <c r="A593" s="863">
        <v>25</v>
      </c>
      <c r="B593" s="864">
        <v>3</v>
      </c>
      <c r="C593" s="865">
        <v>21</v>
      </c>
      <c r="D593" s="2471"/>
      <c r="E593" s="2506"/>
      <c r="F593" s="2509"/>
      <c r="G593" s="2228" t="s">
        <v>1532</v>
      </c>
      <c r="H593" s="2229"/>
      <c r="I593" s="713"/>
      <c r="J593" s="713">
        <v>5473</v>
      </c>
      <c r="K593" s="713">
        <v>1853</v>
      </c>
      <c r="L593" s="713">
        <v>315</v>
      </c>
      <c r="M593" s="713">
        <v>437</v>
      </c>
      <c r="N593" s="713">
        <v>0</v>
      </c>
      <c r="O593" s="713">
        <v>0</v>
      </c>
      <c r="P593" s="713"/>
      <c r="Q593" s="713"/>
      <c r="R593" s="713"/>
      <c r="S593" s="713">
        <v>0</v>
      </c>
      <c r="T593" s="713">
        <v>495</v>
      </c>
      <c r="U593" s="713">
        <v>0</v>
      </c>
      <c r="V593" s="858"/>
      <c r="Y593" s="720"/>
    </row>
    <row r="594" spans="1:25" ht="15" customHeight="1">
      <c r="A594" s="863">
        <v>25</v>
      </c>
      <c r="B594" s="864">
        <v>3</v>
      </c>
      <c r="C594" s="865">
        <v>22</v>
      </c>
      <c r="D594" s="2472"/>
      <c r="E594" s="2473" t="s">
        <v>1533</v>
      </c>
      <c r="F594" s="2474"/>
      <c r="G594" s="2228" t="s">
        <v>1532</v>
      </c>
      <c r="H594" s="2229"/>
      <c r="I594" s="713"/>
      <c r="J594" s="713">
        <v>0</v>
      </c>
      <c r="K594" s="713">
        <v>0</v>
      </c>
      <c r="L594" s="713">
        <v>0</v>
      </c>
      <c r="M594" s="713">
        <v>0</v>
      </c>
      <c r="N594" s="713">
        <v>29075</v>
      </c>
      <c r="O594" s="713">
        <v>5830</v>
      </c>
      <c r="P594" s="713"/>
      <c r="Q594" s="713"/>
      <c r="R594" s="713"/>
      <c r="S594" s="713">
        <v>0</v>
      </c>
      <c r="T594" s="713">
        <v>0</v>
      </c>
      <c r="U594" s="713">
        <v>2436</v>
      </c>
      <c r="V594" s="858"/>
      <c r="Y594" s="720"/>
    </row>
    <row r="595" spans="1:25" ht="15" customHeight="1">
      <c r="A595" s="837">
        <v>25</v>
      </c>
      <c r="B595" s="839">
        <v>3</v>
      </c>
      <c r="C595" s="859">
        <v>23</v>
      </c>
      <c r="D595" s="2510" t="s">
        <v>1539</v>
      </c>
      <c r="E595" s="2497" t="s">
        <v>1528</v>
      </c>
      <c r="F595" s="2498"/>
      <c r="G595" s="2228" t="s">
        <v>1529</v>
      </c>
      <c r="H595" s="2229"/>
      <c r="I595" s="713"/>
      <c r="J595" s="713">
        <v>308</v>
      </c>
      <c r="K595" s="713">
        <v>130</v>
      </c>
      <c r="L595" s="713">
        <v>576</v>
      </c>
      <c r="M595" s="713">
        <v>60</v>
      </c>
      <c r="N595" s="713">
        <v>168</v>
      </c>
      <c r="O595" s="713">
        <v>48</v>
      </c>
      <c r="P595" s="713"/>
      <c r="Q595" s="713"/>
      <c r="R595" s="713"/>
      <c r="S595" s="713">
        <v>48</v>
      </c>
      <c r="T595" s="713">
        <v>177</v>
      </c>
      <c r="U595" s="713">
        <v>84</v>
      </c>
      <c r="V595" s="858"/>
      <c r="Y595" s="720"/>
    </row>
    <row r="596" spans="1:25" ht="15" customHeight="1">
      <c r="A596" s="837">
        <v>25</v>
      </c>
      <c r="B596" s="839">
        <v>3</v>
      </c>
      <c r="C596" s="859">
        <v>24</v>
      </c>
      <c r="D596" s="2471"/>
      <c r="E596" s="2493"/>
      <c r="F596" s="2494"/>
      <c r="G596" s="2228" t="s">
        <v>1486</v>
      </c>
      <c r="H596" s="2229"/>
      <c r="I596" s="713"/>
      <c r="J596" s="713">
        <v>64</v>
      </c>
      <c r="K596" s="713">
        <v>0</v>
      </c>
      <c r="L596" s="713">
        <v>144</v>
      </c>
      <c r="M596" s="713">
        <v>0</v>
      </c>
      <c r="N596" s="713">
        <v>0</v>
      </c>
      <c r="O596" s="713">
        <v>0</v>
      </c>
      <c r="P596" s="713"/>
      <c r="Q596" s="713"/>
      <c r="R596" s="713"/>
      <c r="S596" s="713">
        <v>0</v>
      </c>
      <c r="T596" s="713">
        <v>24</v>
      </c>
      <c r="U596" s="713">
        <v>24</v>
      </c>
      <c r="V596" s="858"/>
      <c r="Y596" s="720"/>
    </row>
    <row r="597" spans="1:25" ht="15" customHeight="1">
      <c r="A597" s="837">
        <v>25</v>
      </c>
      <c r="B597" s="839">
        <v>3</v>
      </c>
      <c r="C597" s="859">
        <v>25</v>
      </c>
      <c r="D597" s="2471"/>
      <c r="E597" s="2495"/>
      <c r="F597" s="2496"/>
      <c r="G597" s="2228" t="s">
        <v>1532</v>
      </c>
      <c r="H597" s="2229"/>
      <c r="I597" s="713"/>
      <c r="J597" s="713">
        <v>48</v>
      </c>
      <c r="K597" s="713">
        <v>23</v>
      </c>
      <c r="L597" s="713">
        <v>0</v>
      </c>
      <c r="M597" s="713">
        <v>12</v>
      </c>
      <c r="N597" s="713">
        <v>0</v>
      </c>
      <c r="O597" s="713">
        <v>12</v>
      </c>
      <c r="P597" s="713"/>
      <c r="Q597" s="713"/>
      <c r="R597" s="713"/>
      <c r="S597" s="713">
        <v>0</v>
      </c>
      <c r="T597" s="713">
        <v>0</v>
      </c>
      <c r="U597" s="713">
        <v>0</v>
      </c>
      <c r="V597" s="858"/>
      <c r="Y597" s="720"/>
    </row>
    <row r="598" spans="1:25" ht="15" customHeight="1">
      <c r="A598" s="837">
        <v>25</v>
      </c>
      <c r="B598" s="839">
        <v>3</v>
      </c>
      <c r="C598" s="859">
        <v>26</v>
      </c>
      <c r="D598" s="2471"/>
      <c r="E598" s="2497" t="s">
        <v>1530</v>
      </c>
      <c r="F598" s="2498"/>
      <c r="G598" s="2228" t="s">
        <v>1529</v>
      </c>
      <c r="H598" s="2229"/>
      <c r="I598" s="713"/>
      <c r="J598" s="713">
        <v>27</v>
      </c>
      <c r="K598" s="713">
        <v>10</v>
      </c>
      <c r="L598" s="713">
        <v>48</v>
      </c>
      <c r="M598" s="713">
        <v>5</v>
      </c>
      <c r="N598" s="713">
        <v>14</v>
      </c>
      <c r="O598" s="713">
        <v>4</v>
      </c>
      <c r="P598" s="713"/>
      <c r="Q598" s="713"/>
      <c r="R598" s="713"/>
      <c r="S598" s="713">
        <v>4</v>
      </c>
      <c r="T598" s="713">
        <v>15</v>
      </c>
      <c r="U598" s="713">
        <v>7</v>
      </c>
      <c r="V598" s="858"/>
      <c r="Y598" s="720"/>
    </row>
    <row r="599" spans="1:25" ht="15" customHeight="1">
      <c r="A599" s="837">
        <v>25</v>
      </c>
      <c r="B599" s="839">
        <v>3</v>
      </c>
      <c r="C599" s="859">
        <v>27</v>
      </c>
      <c r="D599" s="2471"/>
      <c r="E599" s="2493"/>
      <c r="F599" s="2494"/>
      <c r="G599" s="2228" t="s">
        <v>1486</v>
      </c>
      <c r="H599" s="2229"/>
      <c r="I599" s="713"/>
      <c r="J599" s="713">
        <v>6</v>
      </c>
      <c r="K599" s="713">
        <v>0</v>
      </c>
      <c r="L599" s="713">
        <v>12</v>
      </c>
      <c r="M599" s="713">
        <v>0</v>
      </c>
      <c r="N599" s="713">
        <v>0</v>
      </c>
      <c r="O599" s="713">
        <v>0</v>
      </c>
      <c r="P599" s="713"/>
      <c r="Q599" s="713"/>
      <c r="R599" s="713"/>
      <c r="S599" s="713">
        <v>0</v>
      </c>
      <c r="T599" s="713">
        <v>2</v>
      </c>
      <c r="U599" s="713">
        <v>2</v>
      </c>
      <c r="V599" s="858"/>
      <c r="Y599" s="720"/>
    </row>
    <row r="600" spans="1:25" ht="15" customHeight="1">
      <c r="A600" s="837">
        <v>25</v>
      </c>
      <c r="B600" s="839">
        <v>3</v>
      </c>
      <c r="C600" s="859">
        <v>28</v>
      </c>
      <c r="D600" s="2471"/>
      <c r="E600" s="2495"/>
      <c r="F600" s="2496"/>
      <c r="G600" s="2228" t="s">
        <v>1532</v>
      </c>
      <c r="H600" s="2229"/>
      <c r="I600" s="713"/>
      <c r="J600" s="713">
        <v>4</v>
      </c>
      <c r="K600" s="713">
        <v>0</v>
      </c>
      <c r="L600" s="713">
        <v>0</v>
      </c>
      <c r="M600" s="713">
        <v>1</v>
      </c>
      <c r="N600" s="713">
        <v>0</v>
      </c>
      <c r="O600" s="713">
        <v>1</v>
      </c>
      <c r="P600" s="713"/>
      <c r="Q600" s="713"/>
      <c r="R600" s="713"/>
      <c r="S600" s="713">
        <v>0</v>
      </c>
      <c r="T600" s="713">
        <v>0</v>
      </c>
      <c r="U600" s="713">
        <v>0</v>
      </c>
      <c r="V600" s="858"/>
      <c r="Y600" s="720"/>
    </row>
    <row r="601" spans="1:25" ht="15" customHeight="1">
      <c r="A601" s="837">
        <v>25</v>
      </c>
      <c r="B601" s="839">
        <v>3</v>
      </c>
      <c r="C601" s="859">
        <v>29</v>
      </c>
      <c r="D601" s="2471"/>
      <c r="E601" s="2499" t="s">
        <v>1231</v>
      </c>
      <c r="F601" s="2500"/>
      <c r="G601" s="2228" t="s">
        <v>1529</v>
      </c>
      <c r="H601" s="2229"/>
      <c r="I601" s="713"/>
      <c r="J601" s="713">
        <v>162815</v>
      </c>
      <c r="K601" s="713">
        <v>63729</v>
      </c>
      <c r="L601" s="713">
        <v>334272</v>
      </c>
      <c r="M601" s="713">
        <v>37685</v>
      </c>
      <c r="N601" s="713">
        <v>83600</v>
      </c>
      <c r="O601" s="713">
        <v>18662</v>
      </c>
      <c r="P601" s="713"/>
      <c r="Q601" s="713"/>
      <c r="R601" s="713"/>
      <c r="S601" s="713">
        <v>26411</v>
      </c>
      <c r="T601" s="713">
        <v>80608</v>
      </c>
      <c r="U601" s="713">
        <v>45545</v>
      </c>
      <c r="V601" s="858"/>
      <c r="Y601" s="720"/>
    </row>
    <row r="602" spans="1:25" ht="15" customHeight="1">
      <c r="A602" s="837">
        <v>25</v>
      </c>
      <c r="B602" s="839">
        <v>3</v>
      </c>
      <c r="C602" s="859">
        <v>30</v>
      </c>
      <c r="D602" s="2471"/>
      <c r="E602" s="2501"/>
      <c r="F602" s="2502"/>
      <c r="G602" s="2228" t="s">
        <v>1486</v>
      </c>
      <c r="H602" s="2229"/>
      <c r="I602" s="713"/>
      <c r="J602" s="713">
        <v>21680</v>
      </c>
      <c r="K602" s="713">
        <v>0</v>
      </c>
      <c r="L602" s="713">
        <v>46673</v>
      </c>
      <c r="M602" s="713">
        <v>0</v>
      </c>
      <c r="N602" s="713">
        <v>0</v>
      </c>
      <c r="O602" s="713">
        <v>0</v>
      </c>
      <c r="P602" s="713"/>
      <c r="Q602" s="713"/>
      <c r="R602" s="713"/>
      <c r="S602" s="713">
        <v>0</v>
      </c>
      <c r="T602" s="713">
        <v>8947</v>
      </c>
      <c r="U602" s="713">
        <v>9746</v>
      </c>
      <c r="V602" s="858"/>
      <c r="Y602" s="720"/>
    </row>
    <row r="603" spans="1:25" ht="15" customHeight="1">
      <c r="A603" s="837">
        <v>25</v>
      </c>
      <c r="B603" s="839">
        <v>3</v>
      </c>
      <c r="C603" s="859">
        <v>31</v>
      </c>
      <c r="D603" s="2471"/>
      <c r="E603" s="2503"/>
      <c r="F603" s="2504"/>
      <c r="G603" s="2228" t="s">
        <v>1532</v>
      </c>
      <c r="H603" s="2229"/>
      <c r="I603" s="713"/>
      <c r="J603" s="713">
        <v>36960</v>
      </c>
      <c r="K603" s="713">
        <v>3850</v>
      </c>
      <c r="L603" s="713">
        <v>0</v>
      </c>
      <c r="M603" s="713">
        <v>18000</v>
      </c>
      <c r="N603" s="713">
        <v>0</v>
      </c>
      <c r="O603" s="713">
        <v>0</v>
      </c>
      <c r="P603" s="713"/>
      <c r="Q603" s="713"/>
      <c r="R603" s="713"/>
      <c r="S603" s="713">
        <v>0</v>
      </c>
      <c r="T603" s="713">
        <v>0</v>
      </c>
      <c r="U603" s="713">
        <v>0</v>
      </c>
      <c r="V603" s="858"/>
      <c r="Y603" s="720"/>
    </row>
    <row r="604" spans="1:25" ht="15" customHeight="1">
      <c r="A604" s="837">
        <v>25</v>
      </c>
      <c r="B604" s="839">
        <v>3</v>
      </c>
      <c r="C604" s="859">
        <v>32</v>
      </c>
      <c r="D604" s="2471"/>
      <c r="E604" s="2505" t="s">
        <v>1531</v>
      </c>
      <c r="F604" s="2507" t="s">
        <v>548</v>
      </c>
      <c r="G604" s="2228" t="s">
        <v>1529</v>
      </c>
      <c r="H604" s="2229"/>
      <c r="I604" s="713"/>
      <c r="J604" s="713">
        <v>22521</v>
      </c>
      <c r="K604" s="713">
        <v>324</v>
      </c>
      <c r="L604" s="713">
        <v>0</v>
      </c>
      <c r="M604" s="713">
        <v>0</v>
      </c>
      <c r="N604" s="713">
        <v>0</v>
      </c>
      <c r="O604" s="713">
        <v>293</v>
      </c>
      <c r="P604" s="713"/>
      <c r="Q604" s="713"/>
      <c r="R604" s="713"/>
      <c r="S604" s="713">
        <v>0</v>
      </c>
      <c r="T604" s="713">
        <v>5312</v>
      </c>
      <c r="U604" s="713">
        <v>183</v>
      </c>
      <c r="V604" s="858"/>
      <c r="Y604" s="720"/>
    </row>
    <row r="605" spans="1:25" ht="15" customHeight="1">
      <c r="A605" s="837">
        <v>25</v>
      </c>
      <c r="B605" s="839">
        <v>3</v>
      </c>
      <c r="C605" s="859">
        <v>33</v>
      </c>
      <c r="D605" s="2471"/>
      <c r="E605" s="2464"/>
      <c r="F605" s="2508"/>
      <c r="G605" s="2228" t="s">
        <v>1486</v>
      </c>
      <c r="H605" s="2229"/>
      <c r="I605" s="713"/>
      <c r="J605" s="713">
        <v>4373</v>
      </c>
      <c r="K605" s="713">
        <v>0</v>
      </c>
      <c r="L605" s="713">
        <v>0</v>
      </c>
      <c r="M605" s="713">
        <v>0</v>
      </c>
      <c r="N605" s="713">
        <v>0</v>
      </c>
      <c r="O605" s="713">
        <v>0</v>
      </c>
      <c r="P605" s="713"/>
      <c r="Q605" s="713"/>
      <c r="R605" s="713"/>
      <c r="S605" s="713">
        <v>0</v>
      </c>
      <c r="T605" s="713">
        <v>0</v>
      </c>
      <c r="U605" s="713">
        <v>365</v>
      </c>
      <c r="V605" s="858"/>
      <c r="Y605" s="720"/>
    </row>
    <row r="606" spans="1:25" ht="15" customHeight="1">
      <c r="A606" s="837">
        <v>25</v>
      </c>
      <c r="B606" s="839">
        <v>3</v>
      </c>
      <c r="C606" s="859">
        <v>34</v>
      </c>
      <c r="D606" s="2471"/>
      <c r="E606" s="2464"/>
      <c r="F606" s="2509"/>
      <c r="G606" s="2228" t="s">
        <v>1532</v>
      </c>
      <c r="H606" s="2229"/>
      <c r="I606" s="713"/>
      <c r="J606" s="713">
        <v>0</v>
      </c>
      <c r="K606" s="713">
        <v>0</v>
      </c>
      <c r="L606" s="713">
        <v>0</v>
      </c>
      <c r="M606" s="713">
        <v>89</v>
      </c>
      <c r="N606" s="713">
        <v>0</v>
      </c>
      <c r="O606" s="713">
        <v>0</v>
      </c>
      <c r="P606" s="713"/>
      <c r="Q606" s="713"/>
      <c r="R606" s="713"/>
      <c r="S606" s="713">
        <v>0</v>
      </c>
      <c r="T606" s="713">
        <v>0</v>
      </c>
      <c r="U606" s="713">
        <v>0</v>
      </c>
      <c r="V606" s="858"/>
      <c r="Y606" s="720"/>
    </row>
    <row r="607" spans="1:25" ht="15" customHeight="1">
      <c r="A607" s="837">
        <v>25</v>
      </c>
      <c r="B607" s="839">
        <v>3</v>
      </c>
      <c r="C607" s="859">
        <v>35</v>
      </c>
      <c r="D607" s="2471"/>
      <c r="E607" s="2464"/>
      <c r="F607" s="2230" t="s">
        <v>1469</v>
      </c>
      <c r="G607" s="2228" t="s">
        <v>1529</v>
      </c>
      <c r="H607" s="2229"/>
      <c r="I607" s="713"/>
      <c r="J607" s="713">
        <v>169633</v>
      </c>
      <c r="K607" s="713">
        <v>65071</v>
      </c>
      <c r="L607" s="713">
        <v>307942</v>
      </c>
      <c r="M607" s="713">
        <v>43564</v>
      </c>
      <c r="N607" s="713">
        <v>125044</v>
      </c>
      <c r="O607" s="713">
        <v>13475</v>
      </c>
      <c r="P607" s="713"/>
      <c r="Q607" s="713"/>
      <c r="R607" s="713"/>
      <c r="S607" s="713">
        <v>32326</v>
      </c>
      <c r="T607" s="713">
        <v>123726</v>
      </c>
      <c r="U607" s="713">
        <v>56211</v>
      </c>
      <c r="V607" s="858"/>
      <c r="Y607" s="720"/>
    </row>
    <row r="608" spans="1:25" ht="15" customHeight="1">
      <c r="A608" s="837">
        <v>25</v>
      </c>
      <c r="B608" s="839">
        <v>3</v>
      </c>
      <c r="C608" s="859">
        <v>36</v>
      </c>
      <c r="D608" s="2471"/>
      <c r="E608" s="2464"/>
      <c r="F608" s="2231"/>
      <c r="G608" s="2228" t="s">
        <v>1486</v>
      </c>
      <c r="H608" s="2229"/>
      <c r="I608" s="713"/>
      <c r="J608" s="713">
        <v>10713</v>
      </c>
      <c r="K608" s="713">
        <v>0</v>
      </c>
      <c r="L608" s="713">
        <v>44664</v>
      </c>
      <c r="M608" s="713">
        <v>0</v>
      </c>
      <c r="N608" s="713">
        <v>0</v>
      </c>
      <c r="O608" s="713">
        <v>0</v>
      </c>
      <c r="P608" s="713"/>
      <c r="Q608" s="713"/>
      <c r="R608" s="713"/>
      <c r="S608" s="713">
        <v>0</v>
      </c>
      <c r="T608" s="713">
        <v>11162</v>
      </c>
      <c r="U608" s="713">
        <v>10382</v>
      </c>
      <c r="V608" s="858"/>
      <c r="Y608" s="720"/>
    </row>
    <row r="609" spans="1:25" ht="15" customHeight="1">
      <c r="A609" s="837">
        <v>25</v>
      </c>
      <c r="B609" s="839">
        <v>3</v>
      </c>
      <c r="C609" s="859">
        <v>37</v>
      </c>
      <c r="D609" s="2471"/>
      <c r="E609" s="2464"/>
      <c r="F609" s="2232"/>
      <c r="G609" s="2228" t="s">
        <v>1532</v>
      </c>
      <c r="H609" s="2229"/>
      <c r="I609" s="713"/>
      <c r="J609" s="713">
        <v>0</v>
      </c>
      <c r="K609" s="713">
        <v>646</v>
      </c>
      <c r="L609" s="713">
        <v>0</v>
      </c>
      <c r="M609" s="713">
        <v>2006</v>
      </c>
      <c r="N609" s="713">
        <v>0</v>
      </c>
      <c r="O609" s="713">
        <v>0</v>
      </c>
      <c r="P609" s="713"/>
      <c r="Q609" s="713"/>
      <c r="R609" s="713"/>
      <c r="S609" s="713">
        <v>0</v>
      </c>
      <c r="T609" s="713">
        <v>0</v>
      </c>
      <c r="U609" s="713">
        <v>0</v>
      </c>
      <c r="V609" s="858"/>
      <c r="Y609" s="720"/>
    </row>
    <row r="610" spans="1:25" ht="15" customHeight="1">
      <c r="A610" s="837">
        <v>25</v>
      </c>
      <c r="B610" s="839">
        <v>3</v>
      </c>
      <c r="C610" s="859">
        <v>38</v>
      </c>
      <c r="D610" s="2471"/>
      <c r="E610" s="2464"/>
      <c r="F610" s="2230" t="s">
        <v>1501</v>
      </c>
      <c r="G610" s="2228" t="s">
        <v>1529</v>
      </c>
      <c r="H610" s="2229"/>
      <c r="I610" s="713"/>
      <c r="J610" s="713">
        <v>40774</v>
      </c>
      <c r="K610" s="713">
        <v>18257</v>
      </c>
      <c r="L610" s="713">
        <v>125753</v>
      </c>
      <c r="M610" s="713">
        <v>15326</v>
      </c>
      <c r="N610" s="713">
        <v>33552</v>
      </c>
      <c r="O610" s="713">
        <v>4804</v>
      </c>
      <c r="P610" s="713"/>
      <c r="Q610" s="713"/>
      <c r="R610" s="713"/>
      <c r="S610" s="713">
        <v>10672</v>
      </c>
      <c r="T610" s="713">
        <v>25017</v>
      </c>
      <c r="U610" s="713">
        <v>18604</v>
      </c>
      <c r="V610" s="858"/>
      <c r="Y610" s="720"/>
    </row>
    <row r="611" spans="1:25" ht="15" customHeight="1">
      <c r="A611" s="837">
        <v>25</v>
      </c>
      <c r="B611" s="839">
        <v>3</v>
      </c>
      <c r="C611" s="859">
        <v>39</v>
      </c>
      <c r="D611" s="2471"/>
      <c r="E611" s="2464"/>
      <c r="F611" s="2231"/>
      <c r="G611" s="2228" t="s">
        <v>1486</v>
      </c>
      <c r="H611" s="2229"/>
      <c r="I611" s="713"/>
      <c r="J611" s="713">
        <v>4330</v>
      </c>
      <c r="K611" s="713">
        <v>0</v>
      </c>
      <c r="L611" s="713">
        <v>7775</v>
      </c>
      <c r="M611" s="713">
        <v>0</v>
      </c>
      <c r="N611" s="713">
        <v>0</v>
      </c>
      <c r="O611" s="713">
        <v>0</v>
      </c>
      <c r="P611" s="713"/>
      <c r="Q611" s="713"/>
      <c r="R611" s="713"/>
      <c r="S611" s="713">
        <v>0</v>
      </c>
      <c r="T611" s="713">
        <v>1212</v>
      </c>
      <c r="U611" s="713">
        <v>3936</v>
      </c>
      <c r="V611" s="858"/>
      <c r="Y611" s="720"/>
    </row>
    <row r="612" spans="1:25" ht="15" customHeight="1">
      <c r="A612" s="837">
        <v>25</v>
      </c>
      <c r="B612" s="839">
        <v>3</v>
      </c>
      <c r="C612" s="859">
        <v>40</v>
      </c>
      <c r="D612" s="2471"/>
      <c r="E612" s="2464"/>
      <c r="F612" s="2232"/>
      <c r="G612" s="2228" t="s">
        <v>1532</v>
      </c>
      <c r="H612" s="2229"/>
      <c r="I612" s="713"/>
      <c r="J612" s="713">
        <v>0</v>
      </c>
      <c r="K612" s="713">
        <v>0</v>
      </c>
      <c r="L612" s="713">
        <v>0</v>
      </c>
      <c r="M612" s="713">
        <v>0</v>
      </c>
      <c r="N612" s="713">
        <v>0</v>
      </c>
      <c r="O612" s="713">
        <v>0</v>
      </c>
      <c r="P612" s="713"/>
      <c r="Q612" s="713"/>
      <c r="R612" s="713"/>
      <c r="S612" s="713">
        <v>0</v>
      </c>
      <c r="T612" s="713">
        <v>0</v>
      </c>
      <c r="U612" s="713">
        <v>0</v>
      </c>
      <c r="V612" s="858"/>
      <c r="Y612" s="720"/>
    </row>
    <row r="613" spans="1:25" ht="15" customHeight="1">
      <c r="A613" s="837">
        <v>25</v>
      </c>
      <c r="B613" s="839">
        <v>3</v>
      </c>
      <c r="C613" s="859">
        <v>41</v>
      </c>
      <c r="D613" s="2471"/>
      <c r="E613" s="2464"/>
      <c r="F613" s="2507" t="s">
        <v>266</v>
      </c>
      <c r="G613" s="2228" t="s">
        <v>1529</v>
      </c>
      <c r="H613" s="2229"/>
      <c r="I613" s="713"/>
      <c r="J613" s="713">
        <v>102748</v>
      </c>
      <c r="K613" s="713">
        <v>51830</v>
      </c>
      <c r="L613" s="713">
        <v>48605</v>
      </c>
      <c r="M613" s="713">
        <v>5234</v>
      </c>
      <c r="N613" s="713">
        <v>23367</v>
      </c>
      <c r="O613" s="713">
        <v>27534</v>
      </c>
      <c r="P613" s="713"/>
      <c r="Q613" s="713"/>
      <c r="R613" s="713"/>
      <c r="S613" s="713">
        <v>7953</v>
      </c>
      <c r="T613" s="713">
        <v>30809</v>
      </c>
      <c r="U613" s="713">
        <v>20986</v>
      </c>
      <c r="V613" s="858"/>
      <c r="Y613" s="720"/>
    </row>
    <row r="614" spans="1:25" ht="15" customHeight="1">
      <c r="A614" s="837">
        <v>25</v>
      </c>
      <c r="B614" s="839">
        <v>3</v>
      </c>
      <c r="C614" s="859">
        <v>42</v>
      </c>
      <c r="D614" s="2471"/>
      <c r="E614" s="2464"/>
      <c r="F614" s="2508"/>
      <c r="G614" s="2228" t="s">
        <v>1486</v>
      </c>
      <c r="H614" s="2229"/>
      <c r="I614" s="713"/>
      <c r="J614" s="713">
        <v>2320</v>
      </c>
      <c r="K614" s="713">
        <v>0</v>
      </c>
      <c r="L614" s="713">
        <v>26</v>
      </c>
      <c r="M614" s="713">
        <v>0</v>
      </c>
      <c r="N614" s="713">
        <v>0</v>
      </c>
      <c r="O614" s="713">
        <v>0</v>
      </c>
      <c r="P614" s="713"/>
      <c r="Q614" s="713"/>
      <c r="R614" s="713"/>
      <c r="S614" s="713">
        <v>0</v>
      </c>
      <c r="T614" s="713">
        <v>683</v>
      </c>
      <c r="U614" s="713">
        <v>4054</v>
      </c>
      <c r="V614" s="858"/>
      <c r="Y614" s="720"/>
    </row>
    <row r="615" spans="1:25" ht="15" customHeight="1">
      <c r="A615" s="837">
        <v>25</v>
      </c>
      <c r="B615" s="839">
        <v>3</v>
      </c>
      <c r="C615" s="859">
        <v>43</v>
      </c>
      <c r="D615" s="2471"/>
      <c r="E615" s="2506"/>
      <c r="F615" s="2509"/>
      <c r="G615" s="2228" t="s">
        <v>1532</v>
      </c>
      <c r="H615" s="2229"/>
      <c r="I615" s="713"/>
      <c r="J615" s="713">
        <v>72</v>
      </c>
      <c r="K615" s="713">
        <v>0</v>
      </c>
      <c r="L615" s="713">
        <v>0</v>
      </c>
      <c r="M615" s="713">
        <v>0</v>
      </c>
      <c r="N615" s="713">
        <v>0</v>
      </c>
      <c r="O615" s="713">
        <v>0</v>
      </c>
      <c r="P615" s="713"/>
      <c r="Q615" s="713"/>
      <c r="R615" s="713"/>
      <c r="S615" s="713">
        <v>0</v>
      </c>
      <c r="T615" s="713">
        <v>0</v>
      </c>
      <c r="U615" s="713">
        <v>0</v>
      </c>
      <c r="V615" s="858"/>
      <c r="Y615" s="720"/>
    </row>
    <row r="616" spans="1:25" ht="15" customHeight="1">
      <c r="A616" s="837">
        <v>25</v>
      </c>
      <c r="B616" s="839">
        <v>3</v>
      </c>
      <c r="C616" s="859">
        <v>44</v>
      </c>
      <c r="D616" s="2472"/>
      <c r="E616" s="2473" t="s">
        <v>1533</v>
      </c>
      <c r="F616" s="2474"/>
      <c r="G616" s="2228" t="s">
        <v>1532</v>
      </c>
      <c r="H616" s="2229"/>
      <c r="I616" s="713"/>
      <c r="J616" s="713">
        <v>0</v>
      </c>
      <c r="K616" s="713">
        <v>0</v>
      </c>
      <c r="L616" s="713">
        <v>0</v>
      </c>
      <c r="M616" s="713">
        <v>0</v>
      </c>
      <c r="N616" s="713">
        <v>135810</v>
      </c>
      <c r="O616" s="713">
        <v>9548</v>
      </c>
      <c r="P616" s="713"/>
      <c r="Q616" s="713"/>
      <c r="R616" s="713"/>
      <c r="S616" s="713">
        <v>0</v>
      </c>
      <c r="T616" s="713">
        <v>0</v>
      </c>
      <c r="U616" s="713">
        <v>0</v>
      </c>
      <c r="V616" s="858"/>
      <c r="Y616" s="720"/>
    </row>
    <row r="617" spans="1:25" ht="15" customHeight="1">
      <c r="A617" s="837">
        <v>25</v>
      </c>
      <c r="B617" s="839">
        <v>3</v>
      </c>
      <c r="C617" s="859">
        <v>45</v>
      </c>
      <c r="D617" s="2510" t="s">
        <v>1538</v>
      </c>
      <c r="E617" s="2497" t="s">
        <v>1528</v>
      </c>
      <c r="F617" s="2498"/>
      <c r="G617" s="2228" t="s">
        <v>1529</v>
      </c>
      <c r="H617" s="2229"/>
      <c r="I617" s="713"/>
      <c r="J617" s="713">
        <v>2160</v>
      </c>
      <c r="K617" s="713">
        <v>1008</v>
      </c>
      <c r="L617" s="713">
        <v>3966</v>
      </c>
      <c r="M617" s="713">
        <v>600</v>
      </c>
      <c r="N617" s="713">
        <v>1023</v>
      </c>
      <c r="O617" s="713">
        <v>504</v>
      </c>
      <c r="P617" s="713"/>
      <c r="Q617" s="713"/>
      <c r="R617" s="713"/>
      <c r="S617" s="713">
        <v>324</v>
      </c>
      <c r="T617" s="713">
        <v>1608</v>
      </c>
      <c r="U617" s="713">
        <v>840</v>
      </c>
      <c r="V617" s="858"/>
      <c r="Y617" s="720"/>
    </row>
    <row r="618" spans="1:25" ht="15" customHeight="1">
      <c r="A618" s="837">
        <v>25</v>
      </c>
      <c r="B618" s="839">
        <v>3</v>
      </c>
      <c r="C618" s="859">
        <v>46</v>
      </c>
      <c r="D618" s="2471"/>
      <c r="E618" s="2493"/>
      <c r="F618" s="2494"/>
      <c r="G618" s="2228" t="s">
        <v>1486</v>
      </c>
      <c r="H618" s="2229"/>
      <c r="I618" s="713"/>
      <c r="J618" s="713">
        <v>0</v>
      </c>
      <c r="K618" s="713">
        <v>0</v>
      </c>
      <c r="L618" s="713">
        <v>229</v>
      </c>
      <c r="M618" s="713">
        <v>36</v>
      </c>
      <c r="N618" s="713">
        <v>24</v>
      </c>
      <c r="O618" s="713">
        <v>0</v>
      </c>
      <c r="P618" s="713"/>
      <c r="Q618" s="713"/>
      <c r="R618" s="713"/>
      <c r="S618" s="713">
        <v>36</v>
      </c>
      <c r="T618" s="713">
        <v>0</v>
      </c>
      <c r="U618" s="713">
        <v>0</v>
      </c>
      <c r="V618" s="858"/>
      <c r="Y618" s="720"/>
    </row>
    <row r="619" spans="1:25" ht="15" customHeight="1">
      <c r="A619" s="837">
        <v>25</v>
      </c>
      <c r="B619" s="839">
        <v>3</v>
      </c>
      <c r="C619" s="859">
        <v>47</v>
      </c>
      <c r="D619" s="2471"/>
      <c r="E619" s="2495"/>
      <c r="F619" s="2496"/>
      <c r="G619" s="2228" t="s">
        <v>1532</v>
      </c>
      <c r="H619" s="2229"/>
      <c r="I619" s="713"/>
      <c r="J619" s="713">
        <v>294</v>
      </c>
      <c r="K619" s="713">
        <v>72</v>
      </c>
      <c r="L619" s="713">
        <v>181</v>
      </c>
      <c r="M619" s="713">
        <v>39</v>
      </c>
      <c r="N619" s="713">
        <v>24</v>
      </c>
      <c r="O619" s="713">
        <v>36</v>
      </c>
      <c r="P619" s="713"/>
      <c r="Q619" s="713"/>
      <c r="R619" s="713"/>
      <c r="S619" s="713">
        <v>24</v>
      </c>
      <c r="T619" s="713">
        <v>24</v>
      </c>
      <c r="U619" s="713">
        <v>48</v>
      </c>
      <c r="V619" s="858"/>
      <c r="Y619" s="720"/>
    </row>
    <row r="620" spans="1:25" ht="15" customHeight="1">
      <c r="A620" s="837">
        <v>25</v>
      </c>
      <c r="B620" s="839">
        <v>3</v>
      </c>
      <c r="C620" s="859">
        <v>48</v>
      </c>
      <c r="D620" s="2471"/>
      <c r="E620" s="2497" t="s">
        <v>1530</v>
      </c>
      <c r="F620" s="2498"/>
      <c r="G620" s="2228" t="s">
        <v>1529</v>
      </c>
      <c r="H620" s="2229"/>
      <c r="I620" s="713"/>
      <c r="J620" s="713">
        <v>179</v>
      </c>
      <c r="K620" s="713">
        <v>84</v>
      </c>
      <c r="L620" s="713">
        <v>330</v>
      </c>
      <c r="M620" s="713">
        <v>50</v>
      </c>
      <c r="N620" s="713">
        <v>85</v>
      </c>
      <c r="O620" s="713">
        <v>39</v>
      </c>
      <c r="P620" s="713"/>
      <c r="Q620" s="713"/>
      <c r="R620" s="713"/>
      <c r="S620" s="713">
        <v>26</v>
      </c>
      <c r="T620" s="713">
        <v>134</v>
      </c>
      <c r="U620" s="713">
        <v>70</v>
      </c>
      <c r="V620" s="858"/>
      <c r="Y620" s="720"/>
    </row>
    <row r="621" spans="1:25" ht="15" customHeight="1">
      <c r="A621" s="837">
        <v>25</v>
      </c>
      <c r="B621" s="839">
        <v>3</v>
      </c>
      <c r="C621" s="859">
        <v>49</v>
      </c>
      <c r="D621" s="2471"/>
      <c r="E621" s="2493"/>
      <c r="F621" s="2494"/>
      <c r="G621" s="2228" t="s">
        <v>1486</v>
      </c>
      <c r="H621" s="2229"/>
      <c r="I621" s="713"/>
      <c r="J621" s="713">
        <v>0</v>
      </c>
      <c r="K621" s="713">
        <v>0</v>
      </c>
      <c r="L621" s="713">
        <v>21</v>
      </c>
      <c r="M621" s="713">
        <v>3</v>
      </c>
      <c r="N621" s="713">
        <v>2</v>
      </c>
      <c r="O621" s="713">
        <v>0</v>
      </c>
      <c r="P621" s="713"/>
      <c r="Q621" s="713"/>
      <c r="R621" s="713"/>
      <c r="S621" s="713">
        <v>3</v>
      </c>
      <c r="T621" s="713">
        <v>0</v>
      </c>
      <c r="U621" s="713">
        <v>0</v>
      </c>
      <c r="V621" s="858"/>
      <c r="Y621" s="720"/>
    </row>
    <row r="622" spans="1:25" ht="15" customHeight="1">
      <c r="A622" s="837">
        <v>25</v>
      </c>
      <c r="B622" s="839">
        <v>3</v>
      </c>
      <c r="C622" s="859">
        <v>50</v>
      </c>
      <c r="D622" s="2471"/>
      <c r="E622" s="2495"/>
      <c r="F622" s="2496"/>
      <c r="G622" s="2228" t="s">
        <v>1532</v>
      </c>
      <c r="H622" s="2229"/>
      <c r="I622" s="713"/>
      <c r="J622" s="713">
        <v>24</v>
      </c>
      <c r="K622" s="713">
        <v>6</v>
      </c>
      <c r="L622" s="713">
        <v>14</v>
      </c>
      <c r="M622" s="713">
        <v>3</v>
      </c>
      <c r="N622" s="713">
        <v>2</v>
      </c>
      <c r="O622" s="713">
        <v>3</v>
      </c>
      <c r="P622" s="713"/>
      <c r="Q622" s="713"/>
      <c r="R622" s="713"/>
      <c r="S622" s="713">
        <v>2</v>
      </c>
      <c r="T622" s="713">
        <v>2</v>
      </c>
      <c r="U622" s="713">
        <v>4</v>
      </c>
      <c r="V622" s="858"/>
      <c r="Y622" s="720"/>
    </row>
    <row r="623" spans="1:25" ht="15" customHeight="1">
      <c r="A623" s="837">
        <v>25</v>
      </c>
      <c r="B623" s="839">
        <v>3</v>
      </c>
      <c r="C623" s="859">
        <v>51</v>
      </c>
      <c r="D623" s="2471"/>
      <c r="E623" s="2499" t="s">
        <v>1231</v>
      </c>
      <c r="F623" s="2500"/>
      <c r="G623" s="2228" t="s">
        <v>1529</v>
      </c>
      <c r="H623" s="2229"/>
      <c r="I623" s="713"/>
      <c r="J623" s="713">
        <v>609614</v>
      </c>
      <c r="K623" s="713">
        <v>297043</v>
      </c>
      <c r="L623" s="713">
        <v>1248800</v>
      </c>
      <c r="M623" s="713">
        <v>193433</v>
      </c>
      <c r="N623" s="713">
        <v>305799</v>
      </c>
      <c r="O623" s="713">
        <v>137009</v>
      </c>
      <c r="P623" s="713"/>
      <c r="Q623" s="713"/>
      <c r="R623" s="713"/>
      <c r="S623" s="713">
        <v>95675</v>
      </c>
      <c r="T623" s="713">
        <v>514201</v>
      </c>
      <c r="U623" s="713">
        <v>263134</v>
      </c>
      <c r="V623" s="858"/>
      <c r="Y623" s="720"/>
    </row>
    <row r="624" spans="1:25" ht="15" customHeight="1">
      <c r="A624" s="837">
        <v>25</v>
      </c>
      <c r="B624" s="839">
        <v>3</v>
      </c>
      <c r="C624" s="859">
        <v>52</v>
      </c>
      <c r="D624" s="2471"/>
      <c r="E624" s="2501"/>
      <c r="F624" s="2502"/>
      <c r="G624" s="2228" t="s">
        <v>1486</v>
      </c>
      <c r="H624" s="2229"/>
      <c r="I624" s="713"/>
      <c r="J624" s="713">
        <v>0</v>
      </c>
      <c r="K624" s="713">
        <v>0</v>
      </c>
      <c r="L624" s="713">
        <v>54557</v>
      </c>
      <c r="M624" s="713">
        <v>8705</v>
      </c>
      <c r="N624" s="713">
        <v>4113</v>
      </c>
      <c r="O624" s="713">
        <v>0</v>
      </c>
      <c r="P624" s="713"/>
      <c r="Q624" s="713"/>
      <c r="R624" s="713"/>
      <c r="S624" s="713">
        <v>8248</v>
      </c>
      <c r="T624" s="713">
        <v>0</v>
      </c>
      <c r="U624" s="713">
        <v>0</v>
      </c>
      <c r="V624" s="858"/>
      <c r="Y624" s="720"/>
    </row>
    <row r="625" spans="1:25" ht="15" customHeight="1">
      <c r="A625" s="837">
        <v>25</v>
      </c>
      <c r="B625" s="839">
        <v>3</v>
      </c>
      <c r="C625" s="859">
        <v>53</v>
      </c>
      <c r="D625" s="2471"/>
      <c r="E625" s="2503"/>
      <c r="F625" s="2504"/>
      <c r="G625" s="2228" t="s">
        <v>1532</v>
      </c>
      <c r="H625" s="2229"/>
      <c r="I625" s="713"/>
      <c r="J625" s="713">
        <v>48205</v>
      </c>
      <c r="K625" s="713">
        <v>14875</v>
      </c>
      <c r="L625" s="713">
        <v>32701</v>
      </c>
      <c r="M625" s="713">
        <v>5211</v>
      </c>
      <c r="N625" s="713">
        <v>0</v>
      </c>
      <c r="O625" s="713">
        <v>0</v>
      </c>
      <c r="P625" s="713"/>
      <c r="Q625" s="713"/>
      <c r="R625" s="713"/>
      <c r="S625" s="713">
        <v>4077</v>
      </c>
      <c r="T625" s="713">
        <v>3305</v>
      </c>
      <c r="U625" s="713">
        <v>0</v>
      </c>
      <c r="V625" s="858"/>
      <c r="Y625" s="720"/>
    </row>
    <row r="626" spans="1:25" ht="15" customHeight="1">
      <c r="A626" s="837">
        <v>25</v>
      </c>
      <c r="B626" s="839">
        <v>3</v>
      </c>
      <c r="C626" s="859">
        <v>54</v>
      </c>
      <c r="D626" s="2471"/>
      <c r="E626" s="2505" t="s">
        <v>1531</v>
      </c>
      <c r="F626" s="2507" t="s">
        <v>548</v>
      </c>
      <c r="G626" s="2228" t="s">
        <v>1529</v>
      </c>
      <c r="H626" s="2229"/>
      <c r="I626" s="713"/>
      <c r="J626" s="713">
        <v>26806</v>
      </c>
      <c r="K626" s="713">
        <v>18565</v>
      </c>
      <c r="L626" s="713">
        <v>160663</v>
      </c>
      <c r="M626" s="713">
        <v>9510</v>
      </c>
      <c r="N626" s="713">
        <v>27325</v>
      </c>
      <c r="O626" s="713">
        <v>8223</v>
      </c>
      <c r="P626" s="713"/>
      <c r="Q626" s="713"/>
      <c r="R626" s="713"/>
      <c r="S626" s="713">
        <v>2245</v>
      </c>
      <c r="T626" s="713">
        <v>8615</v>
      </c>
      <c r="U626" s="713">
        <v>37163</v>
      </c>
      <c r="V626" s="858"/>
      <c r="Y626" s="720"/>
    </row>
    <row r="627" spans="1:25" ht="15" customHeight="1">
      <c r="A627" s="837">
        <v>25</v>
      </c>
      <c r="B627" s="839">
        <v>3</v>
      </c>
      <c r="C627" s="859">
        <v>55</v>
      </c>
      <c r="D627" s="2471"/>
      <c r="E627" s="2464"/>
      <c r="F627" s="2508"/>
      <c r="G627" s="2228" t="s">
        <v>1486</v>
      </c>
      <c r="H627" s="2229"/>
      <c r="I627" s="713"/>
      <c r="J627" s="713">
        <v>0</v>
      </c>
      <c r="K627" s="713">
        <v>0</v>
      </c>
      <c r="L627" s="713">
        <v>2295</v>
      </c>
      <c r="M627" s="713">
        <v>282</v>
      </c>
      <c r="N627" s="713">
        <v>442</v>
      </c>
      <c r="O627" s="713">
        <v>0</v>
      </c>
      <c r="P627" s="713"/>
      <c r="Q627" s="713"/>
      <c r="R627" s="713"/>
      <c r="S627" s="713">
        <v>89</v>
      </c>
      <c r="T627" s="713">
        <v>0</v>
      </c>
      <c r="U627" s="713">
        <v>0</v>
      </c>
      <c r="V627" s="858"/>
      <c r="Y627" s="720"/>
    </row>
    <row r="628" spans="1:25" ht="15" customHeight="1">
      <c r="A628" s="837">
        <v>25</v>
      </c>
      <c r="B628" s="839">
        <v>3</v>
      </c>
      <c r="C628" s="859">
        <v>56</v>
      </c>
      <c r="D628" s="2471"/>
      <c r="E628" s="2464"/>
      <c r="F628" s="2509"/>
      <c r="G628" s="2228" t="s">
        <v>1532</v>
      </c>
      <c r="H628" s="2229"/>
      <c r="I628" s="713"/>
      <c r="J628" s="713">
        <v>2267</v>
      </c>
      <c r="K628" s="713">
        <v>311</v>
      </c>
      <c r="L628" s="713">
        <v>184</v>
      </c>
      <c r="M628" s="713">
        <v>69</v>
      </c>
      <c r="N628" s="713">
        <v>0</v>
      </c>
      <c r="O628" s="713">
        <v>4</v>
      </c>
      <c r="P628" s="713"/>
      <c r="Q628" s="713"/>
      <c r="R628" s="713"/>
      <c r="S628" s="713">
        <v>19</v>
      </c>
      <c r="T628" s="713">
        <v>4</v>
      </c>
      <c r="U628" s="713">
        <v>79</v>
      </c>
      <c r="V628" s="858"/>
      <c r="Y628" s="720"/>
    </row>
    <row r="629" spans="1:25" ht="15" customHeight="1">
      <c r="A629" s="837">
        <v>25</v>
      </c>
      <c r="B629" s="839">
        <v>3</v>
      </c>
      <c r="C629" s="859">
        <v>57</v>
      </c>
      <c r="D629" s="2471"/>
      <c r="E629" s="2464"/>
      <c r="F629" s="2230" t="s">
        <v>1469</v>
      </c>
      <c r="G629" s="2228" t="s">
        <v>1529</v>
      </c>
      <c r="H629" s="2229"/>
      <c r="I629" s="713"/>
      <c r="J629" s="713">
        <v>82397</v>
      </c>
      <c r="K629" s="713">
        <v>32265</v>
      </c>
      <c r="L629" s="713">
        <v>74320</v>
      </c>
      <c r="M629" s="713">
        <v>11556</v>
      </c>
      <c r="N629" s="713">
        <v>17234</v>
      </c>
      <c r="O629" s="713">
        <v>11239</v>
      </c>
      <c r="P629" s="713"/>
      <c r="Q629" s="713"/>
      <c r="R629" s="713"/>
      <c r="S629" s="713">
        <v>6430</v>
      </c>
      <c r="T629" s="713">
        <v>41136</v>
      </c>
      <c r="U629" s="713">
        <v>4294</v>
      </c>
      <c r="V629" s="858"/>
      <c r="Y629" s="720"/>
    </row>
    <row r="630" spans="1:25" ht="15" customHeight="1">
      <c r="A630" s="837">
        <v>25</v>
      </c>
      <c r="B630" s="839">
        <v>3</v>
      </c>
      <c r="C630" s="859">
        <v>58</v>
      </c>
      <c r="D630" s="2471"/>
      <c r="E630" s="2464"/>
      <c r="F630" s="2231"/>
      <c r="G630" s="2228" t="s">
        <v>1486</v>
      </c>
      <c r="H630" s="2229"/>
      <c r="I630" s="713"/>
      <c r="J630" s="713">
        <v>0</v>
      </c>
      <c r="K630" s="713">
        <v>0</v>
      </c>
      <c r="L630" s="713">
        <v>860</v>
      </c>
      <c r="M630" s="713">
        <v>1008</v>
      </c>
      <c r="N630" s="713">
        <v>200</v>
      </c>
      <c r="O630" s="713">
        <v>0</v>
      </c>
      <c r="P630" s="713"/>
      <c r="Q630" s="713"/>
      <c r="R630" s="713"/>
      <c r="S630" s="713">
        <v>11</v>
      </c>
      <c r="T630" s="713">
        <v>0</v>
      </c>
      <c r="U630" s="713">
        <v>0</v>
      </c>
      <c r="V630" s="858"/>
      <c r="Y630" s="720"/>
    </row>
    <row r="631" spans="1:25" ht="15" customHeight="1">
      <c r="A631" s="837">
        <v>25</v>
      </c>
      <c r="B631" s="839">
        <v>3</v>
      </c>
      <c r="C631" s="859">
        <v>59</v>
      </c>
      <c r="D631" s="2471"/>
      <c r="E631" s="2464"/>
      <c r="F631" s="2232"/>
      <c r="G631" s="2228" t="s">
        <v>1532</v>
      </c>
      <c r="H631" s="2229"/>
      <c r="I631" s="713"/>
      <c r="J631" s="713">
        <v>593</v>
      </c>
      <c r="K631" s="713">
        <v>409</v>
      </c>
      <c r="L631" s="713">
        <v>19</v>
      </c>
      <c r="M631" s="713">
        <v>234</v>
      </c>
      <c r="N631" s="713">
        <v>0</v>
      </c>
      <c r="O631" s="713">
        <v>0</v>
      </c>
      <c r="P631" s="713"/>
      <c r="Q631" s="713"/>
      <c r="R631" s="713"/>
      <c r="S631" s="713">
        <v>2</v>
      </c>
      <c r="T631" s="713">
        <v>9</v>
      </c>
      <c r="U631" s="713">
        <v>0</v>
      </c>
      <c r="V631" s="858"/>
      <c r="Y631" s="720"/>
    </row>
    <row r="632" spans="1:25" ht="15" customHeight="1">
      <c r="A632" s="837">
        <v>25</v>
      </c>
      <c r="B632" s="839">
        <v>3</v>
      </c>
      <c r="C632" s="859">
        <v>60</v>
      </c>
      <c r="D632" s="2471"/>
      <c r="E632" s="2464"/>
      <c r="F632" s="2230" t="s">
        <v>1501</v>
      </c>
      <c r="G632" s="2228" t="s">
        <v>1529</v>
      </c>
      <c r="H632" s="2229"/>
      <c r="I632" s="713"/>
      <c r="J632" s="713">
        <v>135075</v>
      </c>
      <c r="K632" s="713">
        <v>71309</v>
      </c>
      <c r="L632" s="713">
        <v>465096</v>
      </c>
      <c r="M632" s="713">
        <v>72589</v>
      </c>
      <c r="N632" s="713">
        <v>110078</v>
      </c>
      <c r="O632" s="713">
        <v>32432</v>
      </c>
      <c r="P632" s="713"/>
      <c r="Q632" s="713"/>
      <c r="R632" s="713"/>
      <c r="S632" s="713">
        <v>36233</v>
      </c>
      <c r="T632" s="713">
        <v>193557</v>
      </c>
      <c r="U632" s="713">
        <v>96391</v>
      </c>
      <c r="V632" s="858"/>
      <c r="Y632" s="720"/>
    </row>
    <row r="633" spans="1:25" ht="15" customHeight="1">
      <c r="A633" s="837">
        <v>25</v>
      </c>
      <c r="B633" s="839">
        <v>3</v>
      </c>
      <c r="C633" s="859">
        <v>61</v>
      </c>
      <c r="D633" s="2471"/>
      <c r="E633" s="2464"/>
      <c r="F633" s="2231"/>
      <c r="G633" s="2228" t="s">
        <v>1486</v>
      </c>
      <c r="H633" s="2229"/>
      <c r="I633" s="713"/>
      <c r="J633" s="713">
        <v>0</v>
      </c>
      <c r="K633" s="713">
        <v>0</v>
      </c>
      <c r="L633" s="713">
        <v>10413</v>
      </c>
      <c r="M633" s="713">
        <v>1813</v>
      </c>
      <c r="N633" s="713">
        <v>449</v>
      </c>
      <c r="O633" s="713">
        <v>0</v>
      </c>
      <c r="P633" s="713"/>
      <c r="Q633" s="713"/>
      <c r="R633" s="713"/>
      <c r="S633" s="713">
        <v>1134</v>
      </c>
      <c r="T633" s="713">
        <v>0</v>
      </c>
      <c r="U633" s="713">
        <v>0</v>
      </c>
      <c r="V633" s="858"/>
      <c r="Y633" s="720"/>
    </row>
    <row r="634" spans="1:25" ht="15" customHeight="1">
      <c r="A634" s="837">
        <v>25</v>
      </c>
      <c r="B634" s="839">
        <v>3</v>
      </c>
      <c r="C634" s="859">
        <v>62</v>
      </c>
      <c r="D634" s="2471"/>
      <c r="E634" s="2464"/>
      <c r="F634" s="2232"/>
      <c r="G634" s="2228" t="s">
        <v>1532</v>
      </c>
      <c r="H634" s="2229"/>
      <c r="I634" s="713"/>
      <c r="J634" s="713">
        <v>6744</v>
      </c>
      <c r="K634" s="713">
        <v>1739</v>
      </c>
      <c r="L634" s="713">
        <v>6303</v>
      </c>
      <c r="M634" s="713">
        <v>875</v>
      </c>
      <c r="N634" s="713">
        <v>875</v>
      </c>
      <c r="O634" s="713">
        <v>356</v>
      </c>
      <c r="P634" s="713"/>
      <c r="Q634" s="713"/>
      <c r="R634" s="713"/>
      <c r="S634" s="713">
        <v>591</v>
      </c>
      <c r="T634" s="713">
        <v>488</v>
      </c>
      <c r="U634" s="713">
        <v>1096</v>
      </c>
      <c r="V634" s="858"/>
      <c r="Y634" s="720"/>
    </row>
    <row r="635" spans="1:25" ht="15" customHeight="1">
      <c r="A635" s="837">
        <v>25</v>
      </c>
      <c r="B635" s="839">
        <v>3</v>
      </c>
      <c r="C635" s="859">
        <v>63</v>
      </c>
      <c r="D635" s="2471"/>
      <c r="E635" s="2464"/>
      <c r="F635" s="2507" t="s">
        <v>266</v>
      </c>
      <c r="G635" s="2228" t="s">
        <v>1529</v>
      </c>
      <c r="H635" s="2229"/>
      <c r="I635" s="713"/>
      <c r="J635" s="713">
        <v>54600</v>
      </c>
      <c r="K635" s="713">
        <v>22954</v>
      </c>
      <c r="L635" s="713">
        <v>95299</v>
      </c>
      <c r="M635" s="713">
        <v>15745</v>
      </c>
      <c r="N635" s="713">
        <v>30028</v>
      </c>
      <c r="O635" s="713">
        <v>12633</v>
      </c>
      <c r="P635" s="713"/>
      <c r="Q635" s="713"/>
      <c r="R635" s="713"/>
      <c r="S635" s="713">
        <v>7495</v>
      </c>
      <c r="T635" s="713">
        <v>31737</v>
      </c>
      <c r="U635" s="713">
        <v>21768</v>
      </c>
      <c r="V635" s="858"/>
      <c r="Y635" s="720"/>
    </row>
    <row r="636" spans="1:25" ht="15" customHeight="1">
      <c r="A636" s="837">
        <v>25</v>
      </c>
      <c r="B636" s="839">
        <v>3</v>
      </c>
      <c r="C636" s="859">
        <v>64</v>
      </c>
      <c r="D636" s="2471"/>
      <c r="E636" s="2464"/>
      <c r="F636" s="2508"/>
      <c r="G636" s="2228" t="s">
        <v>1486</v>
      </c>
      <c r="H636" s="2229"/>
      <c r="I636" s="713"/>
      <c r="J636" s="713">
        <v>0</v>
      </c>
      <c r="K636" s="713">
        <v>0</v>
      </c>
      <c r="L636" s="713">
        <v>1262</v>
      </c>
      <c r="M636" s="713">
        <v>574</v>
      </c>
      <c r="N636" s="713">
        <v>306</v>
      </c>
      <c r="O636" s="713">
        <v>0</v>
      </c>
      <c r="P636" s="713"/>
      <c r="Q636" s="713"/>
      <c r="R636" s="713"/>
      <c r="S636" s="713">
        <v>109</v>
      </c>
      <c r="T636" s="713">
        <v>0</v>
      </c>
      <c r="U636" s="713">
        <v>0</v>
      </c>
      <c r="V636" s="858"/>
      <c r="Y636" s="720"/>
    </row>
    <row r="637" spans="1:25" ht="15" customHeight="1">
      <c r="A637" s="837">
        <v>25</v>
      </c>
      <c r="B637" s="839">
        <v>3</v>
      </c>
      <c r="C637" s="859">
        <v>65</v>
      </c>
      <c r="D637" s="2471"/>
      <c r="E637" s="2506"/>
      <c r="F637" s="2509"/>
      <c r="G637" s="2228" t="s">
        <v>1532</v>
      </c>
      <c r="H637" s="2229"/>
      <c r="I637" s="713"/>
      <c r="J637" s="713">
        <v>1785</v>
      </c>
      <c r="K637" s="713">
        <v>730</v>
      </c>
      <c r="L637" s="713">
        <v>490</v>
      </c>
      <c r="M637" s="713">
        <v>87</v>
      </c>
      <c r="N637" s="713">
        <v>0</v>
      </c>
      <c r="O637" s="713">
        <v>0</v>
      </c>
      <c r="P637" s="713"/>
      <c r="Q637" s="713"/>
      <c r="R637" s="713"/>
      <c r="S637" s="713">
        <v>0</v>
      </c>
      <c r="T637" s="713">
        <v>190</v>
      </c>
      <c r="U637" s="713">
        <v>0</v>
      </c>
      <c r="V637" s="858"/>
      <c r="Y637" s="720"/>
    </row>
    <row r="638" spans="1:25" ht="15" customHeight="1">
      <c r="A638" s="837">
        <v>25</v>
      </c>
      <c r="B638" s="839">
        <v>3</v>
      </c>
      <c r="C638" s="859">
        <v>66</v>
      </c>
      <c r="D638" s="2472"/>
      <c r="E638" s="2473" t="s">
        <v>1533</v>
      </c>
      <c r="F638" s="2474"/>
      <c r="G638" s="2228" t="s">
        <v>1532</v>
      </c>
      <c r="H638" s="2229"/>
      <c r="I638" s="713"/>
      <c r="J638" s="713">
        <v>0</v>
      </c>
      <c r="K638" s="713">
        <v>0</v>
      </c>
      <c r="L638" s="713">
        <v>0</v>
      </c>
      <c r="M638" s="713">
        <v>0</v>
      </c>
      <c r="N638" s="713">
        <v>7006</v>
      </c>
      <c r="O638" s="713">
        <v>3291</v>
      </c>
      <c r="P638" s="713"/>
      <c r="Q638" s="713"/>
      <c r="R638" s="713"/>
      <c r="S638" s="713">
        <v>0</v>
      </c>
      <c r="T638" s="713">
        <v>0</v>
      </c>
      <c r="U638" s="713">
        <v>8870</v>
      </c>
      <c r="V638" s="858"/>
      <c r="Y638" s="720"/>
    </row>
    <row r="639" spans="1:25" ht="15" customHeight="1">
      <c r="A639" s="837">
        <v>25</v>
      </c>
      <c r="B639" s="839">
        <v>3</v>
      </c>
      <c r="C639" s="859">
        <v>67</v>
      </c>
      <c r="D639" s="2510" t="s">
        <v>1537</v>
      </c>
      <c r="E639" s="2497" t="s">
        <v>1528</v>
      </c>
      <c r="F639" s="2498"/>
      <c r="G639" s="2228" t="s">
        <v>1529</v>
      </c>
      <c r="H639" s="2229"/>
      <c r="I639" s="713"/>
      <c r="J639" s="713">
        <v>0</v>
      </c>
      <c r="K639" s="713">
        <v>24</v>
      </c>
      <c r="L639" s="713">
        <v>12</v>
      </c>
      <c r="M639" s="713">
        <v>24</v>
      </c>
      <c r="N639" s="713">
        <v>0</v>
      </c>
      <c r="O639" s="713">
        <v>24</v>
      </c>
      <c r="P639" s="713"/>
      <c r="Q639" s="713"/>
      <c r="R639" s="713"/>
      <c r="S639" s="713">
        <v>48</v>
      </c>
      <c r="T639" s="713">
        <v>60</v>
      </c>
      <c r="U639" s="713">
        <v>12</v>
      </c>
      <c r="V639" s="858"/>
      <c r="Y639" s="720"/>
    </row>
    <row r="640" spans="1:25" ht="15" customHeight="1">
      <c r="A640" s="837">
        <v>25</v>
      </c>
      <c r="B640" s="839">
        <v>3</v>
      </c>
      <c r="C640" s="859">
        <v>68</v>
      </c>
      <c r="D640" s="2471"/>
      <c r="E640" s="2493"/>
      <c r="F640" s="2494"/>
      <c r="G640" s="2228" t="s">
        <v>1486</v>
      </c>
      <c r="H640" s="2229"/>
      <c r="I640" s="713"/>
      <c r="J640" s="713">
        <v>0</v>
      </c>
      <c r="K640" s="713">
        <v>0</v>
      </c>
      <c r="L640" s="713">
        <v>65</v>
      </c>
      <c r="M640" s="713">
        <v>48</v>
      </c>
      <c r="N640" s="713">
        <v>12</v>
      </c>
      <c r="O640" s="713">
        <v>0</v>
      </c>
      <c r="P640" s="713"/>
      <c r="Q640" s="713"/>
      <c r="R640" s="713"/>
      <c r="S640" s="713">
        <v>12</v>
      </c>
      <c r="T640" s="713">
        <v>36</v>
      </c>
      <c r="U640" s="713">
        <v>36</v>
      </c>
      <c r="V640" s="858"/>
      <c r="Y640" s="720"/>
    </row>
    <row r="641" spans="1:25" ht="15" customHeight="1">
      <c r="A641" s="837">
        <v>25</v>
      </c>
      <c r="B641" s="839">
        <v>3</v>
      </c>
      <c r="C641" s="859">
        <v>69</v>
      </c>
      <c r="D641" s="2471"/>
      <c r="E641" s="2495"/>
      <c r="F641" s="2496"/>
      <c r="G641" s="2228" t="s">
        <v>1532</v>
      </c>
      <c r="H641" s="2229"/>
      <c r="I641" s="713"/>
      <c r="J641" s="713">
        <v>72</v>
      </c>
      <c r="K641" s="713">
        <v>36</v>
      </c>
      <c r="L641" s="713">
        <v>168</v>
      </c>
      <c r="M641" s="713">
        <v>48</v>
      </c>
      <c r="N641" s="713">
        <v>12</v>
      </c>
      <c r="O641" s="713">
        <v>24</v>
      </c>
      <c r="P641" s="713"/>
      <c r="Q641" s="713"/>
      <c r="R641" s="713"/>
      <c r="S641" s="713">
        <v>0</v>
      </c>
      <c r="T641" s="713">
        <v>12</v>
      </c>
      <c r="U641" s="713">
        <v>36</v>
      </c>
      <c r="V641" s="858"/>
      <c r="Y641" s="720"/>
    </row>
    <row r="642" spans="1:25" ht="15" customHeight="1">
      <c r="A642" s="837">
        <v>25</v>
      </c>
      <c r="B642" s="839">
        <v>3</v>
      </c>
      <c r="C642" s="859">
        <v>70</v>
      </c>
      <c r="D642" s="2471"/>
      <c r="E642" s="2497" t="s">
        <v>1530</v>
      </c>
      <c r="F642" s="2498"/>
      <c r="G642" s="2228" t="s">
        <v>1529</v>
      </c>
      <c r="H642" s="2229"/>
      <c r="I642" s="713"/>
      <c r="J642" s="713">
        <v>0</v>
      </c>
      <c r="K642" s="713">
        <v>2</v>
      </c>
      <c r="L642" s="713">
        <v>1</v>
      </c>
      <c r="M642" s="713">
        <v>2</v>
      </c>
      <c r="N642" s="713">
        <v>0</v>
      </c>
      <c r="O642" s="713">
        <v>2</v>
      </c>
      <c r="P642" s="713"/>
      <c r="Q642" s="713"/>
      <c r="R642" s="713"/>
      <c r="S642" s="713">
        <v>4</v>
      </c>
      <c r="T642" s="713">
        <v>5</v>
      </c>
      <c r="U642" s="713">
        <v>1</v>
      </c>
      <c r="V642" s="858"/>
      <c r="Y642" s="720"/>
    </row>
    <row r="643" spans="1:25" ht="15" customHeight="1">
      <c r="A643" s="837">
        <v>25</v>
      </c>
      <c r="B643" s="839">
        <v>3</v>
      </c>
      <c r="C643" s="859">
        <v>71</v>
      </c>
      <c r="D643" s="2471"/>
      <c r="E643" s="2493"/>
      <c r="F643" s="2494"/>
      <c r="G643" s="2228" t="s">
        <v>1486</v>
      </c>
      <c r="H643" s="2229"/>
      <c r="I643" s="713"/>
      <c r="J643" s="713">
        <v>0</v>
      </c>
      <c r="K643" s="713">
        <v>0</v>
      </c>
      <c r="L643" s="713">
        <v>5</v>
      </c>
      <c r="M643" s="713">
        <v>4</v>
      </c>
      <c r="N643" s="713">
        <v>1</v>
      </c>
      <c r="O643" s="713">
        <v>0</v>
      </c>
      <c r="P643" s="713"/>
      <c r="Q643" s="713"/>
      <c r="R643" s="713"/>
      <c r="S643" s="713">
        <v>1</v>
      </c>
      <c r="T643" s="713">
        <v>3</v>
      </c>
      <c r="U643" s="713">
        <v>3</v>
      </c>
      <c r="V643" s="858"/>
      <c r="Y643" s="720"/>
    </row>
    <row r="644" spans="1:25" ht="15" customHeight="1">
      <c r="A644" s="837">
        <v>25</v>
      </c>
      <c r="B644" s="839">
        <v>3</v>
      </c>
      <c r="C644" s="859">
        <v>72</v>
      </c>
      <c r="D644" s="2471"/>
      <c r="E644" s="2495"/>
      <c r="F644" s="2496"/>
      <c r="G644" s="2228" t="s">
        <v>1532</v>
      </c>
      <c r="H644" s="2229"/>
      <c r="I644" s="713"/>
      <c r="J644" s="713">
        <v>6</v>
      </c>
      <c r="K644" s="713">
        <v>3</v>
      </c>
      <c r="L644" s="713">
        <v>14</v>
      </c>
      <c r="M644" s="713">
        <v>4</v>
      </c>
      <c r="N644" s="713">
        <v>1</v>
      </c>
      <c r="O644" s="713">
        <v>2</v>
      </c>
      <c r="P644" s="713"/>
      <c r="Q644" s="713"/>
      <c r="R644" s="713"/>
      <c r="S644" s="713">
        <v>0</v>
      </c>
      <c r="T644" s="713">
        <v>1</v>
      </c>
      <c r="U644" s="713">
        <v>3</v>
      </c>
      <c r="V644" s="858"/>
      <c r="Y644" s="720"/>
    </row>
    <row r="645" spans="1:25" ht="15" customHeight="1">
      <c r="A645" s="837">
        <v>25</v>
      </c>
      <c r="B645" s="839">
        <v>3</v>
      </c>
      <c r="C645" s="859">
        <v>73</v>
      </c>
      <c r="D645" s="2471"/>
      <c r="E645" s="2499" t="s">
        <v>1231</v>
      </c>
      <c r="F645" s="2500"/>
      <c r="G645" s="2228" t="s">
        <v>1529</v>
      </c>
      <c r="H645" s="2229"/>
      <c r="I645" s="713"/>
      <c r="J645" s="713">
        <v>0</v>
      </c>
      <c r="K645" s="713">
        <v>4778</v>
      </c>
      <c r="L645" s="713">
        <v>4676</v>
      </c>
      <c r="M645" s="713">
        <v>8854</v>
      </c>
      <c r="N645" s="713">
        <v>0</v>
      </c>
      <c r="O645" s="713">
        <v>5860</v>
      </c>
      <c r="P645" s="713"/>
      <c r="Q645" s="713"/>
      <c r="R645" s="713"/>
      <c r="S645" s="713">
        <v>17064</v>
      </c>
      <c r="T645" s="713">
        <v>15456</v>
      </c>
      <c r="U645" s="713">
        <v>4514</v>
      </c>
      <c r="V645" s="858"/>
      <c r="Y645" s="720"/>
    </row>
    <row r="646" spans="1:25" ht="15" customHeight="1">
      <c r="A646" s="837">
        <v>25</v>
      </c>
      <c r="B646" s="839">
        <v>3</v>
      </c>
      <c r="C646" s="859">
        <v>74</v>
      </c>
      <c r="D646" s="2471"/>
      <c r="E646" s="2501"/>
      <c r="F646" s="2502"/>
      <c r="G646" s="2228" t="s">
        <v>1486</v>
      </c>
      <c r="H646" s="2229"/>
      <c r="I646" s="713"/>
      <c r="J646" s="713">
        <v>0</v>
      </c>
      <c r="K646" s="713">
        <v>0</v>
      </c>
      <c r="L646" s="713">
        <v>14718</v>
      </c>
      <c r="M646" s="713">
        <v>11091</v>
      </c>
      <c r="N646" s="713">
        <v>2779</v>
      </c>
      <c r="O646" s="713">
        <v>0</v>
      </c>
      <c r="P646" s="713"/>
      <c r="Q646" s="713"/>
      <c r="R646" s="713"/>
      <c r="S646" s="713">
        <v>2610</v>
      </c>
      <c r="T646" s="713">
        <v>7813</v>
      </c>
      <c r="U646" s="713">
        <v>6465</v>
      </c>
      <c r="V646" s="858"/>
      <c r="Y646" s="720"/>
    </row>
    <row r="647" spans="1:25" ht="15" customHeight="1">
      <c r="A647" s="837">
        <v>25</v>
      </c>
      <c r="B647" s="839">
        <v>3</v>
      </c>
      <c r="C647" s="859">
        <v>75</v>
      </c>
      <c r="D647" s="2471"/>
      <c r="E647" s="2503"/>
      <c r="F647" s="2504"/>
      <c r="G647" s="2228" t="s">
        <v>1532</v>
      </c>
      <c r="H647" s="2229"/>
      <c r="I647" s="713"/>
      <c r="J647" s="713">
        <v>11197</v>
      </c>
      <c r="K647" s="713">
        <v>2238</v>
      </c>
      <c r="L647" s="713">
        <v>31275</v>
      </c>
      <c r="M647" s="713">
        <v>10175</v>
      </c>
      <c r="N647" s="713">
        <v>0</v>
      </c>
      <c r="O647" s="713">
        <v>0</v>
      </c>
      <c r="P647" s="713"/>
      <c r="Q647" s="713"/>
      <c r="R647" s="713"/>
      <c r="S647" s="713">
        <v>0</v>
      </c>
      <c r="T647" s="713">
        <v>982</v>
      </c>
      <c r="U647" s="713">
        <v>0</v>
      </c>
      <c r="V647" s="858"/>
      <c r="Y647" s="720"/>
    </row>
    <row r="648" spans="1:25" ht="15" customHeight="1">
      <c r="A648" s="837">
        <v>25</v>
      </c>
      <c r="B648" s="839">
        <v>3</v>
      </c>
      <c r="C648" s="859">
        <v>76</v>
      </c>
      <c r="D648" s="2471"/>
      <c r="E648" s="2505" t="s">
        <v>1531</v>
      </c>
      <c r="F648" s="2507" t="s">
        <v>548</v>
      </c>
      <c r="G648" s="2228" t="s">
        <v>1529</v>
      </c>
      <c r="H648" s="2229"/>
      <c r="I648" s="713"/>
      <c r="J648" s="713">
        <v>0</v>
      </c>
      <c r="K648" s="713">
        <v>39</v>
      </c>
      <c r="L648" s="713">
        <v>72</v>
      </c>
      <c r="M648" s="713">
        <v>284</v>
      </c>
      <c r="N648" s="713">
        <v>0</v>
      </c>
      <c r="O648" s="713">
        <v>318</v>
      </c>
      <c r="P648" s="713"/>
      <c r="Q648" s="713"/>
      <c r="R648" s="713"/>
      <c r="S648" s="713">
        <v>679</v>
      </c>
      <c r="T648" s="713">
        <v>167</v>
      </c>
      <c r="U648" s="713">
        <v>874</v>
      </c>
      <c r="V648" s="858"/>
      <c r="Y648" s="720"/>
    </row>
    <row r="649" spans="1:25" ht="15" customHeight="1">
      <c r="A649" s="837">
        <v>25</v>
      </c>
      <c r="B649" s="839">
        <v>3</v>
      </c>
      <c r="C649" s="859">
        <v>77</v>
      </c>
      <c r="D649" s="2471"/>
      <c r="E649" s="2464"/>
      <c r="F649" s="2508"/>
      <c r="G649" s="2228" t="s">
        <v>1486</v>
      </c>
      <c r="H649" s="2229"/>
      <c r="I649" s="713"/>
      <c r="J649" s="713">
        <v>0</v>
      </c>
      <c r="K649" s="713">
        <v>0</v>
      </c>
      <c r="L649" s="713">
        <v>355</v>
      </c>
      <c r="M649" s="713">
        <v>332</v>
      </c>
      <c r="N649" s="713">
        <v>362</v>
      </c>
      <c r="O649" s="713">
        <v>0</v>
      </c>
      <c r="P649" s="713"/>
      <c r="Q649" s="713"/>
      <c r="R649" s="713"/>
      <c r="S649" s="713">
        <v>44</v>
      </c>
      <c r="T649" s="713">
        <v>60</v>
      </c>
      <c r="U649" s="713">
        <v>2</v>
      </c>
      <c r="V649" s="858"/>
      <c r="Y649" s="720"/>
    </row>
    <row r="650" spans="1:25" ht="15" customHeight="1">
      <c r="A650" s="837">
        <v>25</v>
      </c>
      <c r="B650" s="839">
        <v>3</v>
      </c>
      <c r="C650" s="859">
        <v>78</v>
      </c>
      <c r="D650" s="2471"/>
      <c r="E650" s="2464"/>
      <c r="F650" s="2509"/>
      <c r="G650" s="2228" t="s">
        <v>1532</v>
      </c>
      <c r="H650" s="2229"/>
      <c r="I650" s="713"/>
      <c r="J650" s="713">
        <v>411</v>
      </c>
      <c r="K650" s="713">
        <v>63</v>
      </c>
      <c r="L650" s="713">
        <v>392</v>
      </c>
      <c r="M650" s="713">
        <v>44</v>
      </c>
      <c r="N650" s="713">
        <v>0</v>
      </c>
      <c r="O650" s="713">
        <v>13</v>
      </c>
      <c r="P650" s="713"/>
      <c r="Q650" s="713"/>
      <c r="R650" s="713"/>
      <c r="S650" s="713">
        <v>0</v>
      </c>
      <c r="T650" s="713">
        <v>0</v>
      </c>
      <c r="U650" s="713">
        <v>66</v>
      </c>
      <c r="V650" s="858"/>
      <c r="Y650" s="720"/>
    </row>
    <row r="651" spans="1:25" ht="15" customHeight="1">
      <c r="A651" s="837">
        <v>25</v>
      </c>
      <c r="B651" s="839">
        <v>3</v>
      </c>
      <c r="C651" s="859">
        <v>79</v>
      </c>
      <c r="D651" s="2471"/>
      <c r="E651" s="2464"/>
      <c r="F651" s="2230" t="s">
        <v>1469</v>
      </c>
      <c r="G651" s="2228" t="s">
        <v>1529</v>
      </c>
      <c r="H651" s="2229"/>
      <c r="I651" s="713"/>
      <c r="J651" s="713">
        <v>0</v>
      </c>
      <c r="K651" s="713">
        <v>360</v>
      </c>
      <c r="L651" s="713">
        <v>0</v>
      </c>
      <c r="M651" s="713">
        <v>608</v>
      </c>
      <c r="N651" s="713">
        <v>0</v>
      </c>
      <c r="O651" s="713">
        <v>515</v>
      </c>
      <c r="P651" s="713"/>
      <c r="Q651" s="713"/>
      <c r="R651" s="713"/>
      <c r="S651" s="713">
        <v>872</v>
      </c>
      <c r="T651" s="713">
        <v>1819</v>
      </c>
      <c r="U651" s="713">
        <v>62</v>
      </c>
      <c r="V651" s="858"/>
      <c r="Y651" s="720"/>
    </row>
    <row r="652" spans="1:25" ht="15" customHeight="1">
      <c r="A652" s="837">
        <v>25</v>
      </c>
      <c r="B652" s="839">
        <v>3</v>
      </c>
      <c r="C652" s="859">
        <v>80</v>
      </c>
      <c r="D652" s="2471"/>
      <c r="E652" s="2464"/>
      <c r="F652" s="2231"/>
      <c r="G652" s="2228" t="s">
        <v>1486</v>
      </c>
      <c r="H652" s="2229"/>
      <c r="I652" s="713"/>
      <c r="J652" s="713">
        <v>0</v>
      </c>
      <c r="K652" s="713">
        <v>0</v>
      </c>
      <c r="L652" s="713">
        <v>87</v>
      </c>
      <c r="M652" s="713">
        <v>1884</v>
      </c>
      <c r="N652" s="713">
        <v>0</v>
      </c>
      <c r="O652" s="713">
        <v>0</v>
      </c>
      <c r="P652" s="713"/>
      <c r="Q652" s="713"/>
      <c r="R652" s="713"/>
      <c r="S652" s="713">
        <v>353</v>
      </c>
      <c r="T652" s="713">
        <v>870</v>
      </c>
      <c r="U652" s="713">
        <v>0</v>
      </c>
      <c r="V652" s="858"/>
      <c r="Y652" s="720"/>
    </row>
    <row r="653" spans="1:25" ht="15" customHeight="1">
      <c r="A653" s="837">
        <v>25</v>
      </c>
      <c r="B653" s="839">
        <v>3</v>
      </c>
      <c r="C653" s="859">
        <v>81</v>
      </c>
      <c r="D653" s="2471"/>
      <c r="E653" s="2464"/>
      <c r="F653" s="2232"/>
      <c r="G653" s="2228" t="s">
        <v>1532</v>
      </c>
      <c r="H653" s="2229"/>
      <c r="I653" s="713"/>
      <c r="J653" s="713">
        <v>0</v>
      </c>
      <c r="K653" s="713">
        <v>30</v>
      </c>
      <c r="L653" s="713">
        <v>767</v>
      </c>
      <c r="M653" s="713">
        <v>36</v>
      </c>
      <c r="N653" s="713">
        <v>0</v>
      </c>
      <c r="O653" s="713">
        <v>85</v>
      </c>
      <c r="P653" s="713"/>
      <c r="Q653" s="713"/>
      <c r="R653" s="713"/>
      <c r="S653" s="713">
        <v>0</v>
      </c>
      <c r="T653" s="713">
        <v>43</v>
      </c>
      <c r="U653" s="713">
        <v>0</v>
      </c>
      <c r="V653" s="858"/>
      <c r="Y653" s="720"/>
    </row>
    <row r="654" spans="1:25" ht="15" customHeight="1">
      <c r="A654" s="837">
        <v>25</v>
      </c>
      <c r="B654" s="839">
        <v>3</v>
      </c>
      <c r="C654" s="859">
        <v>82</v>
      </c>
      <c r="D654" s="2471"/>
      <c r="E654" s="2464"/>
      <c r="F654" s="2230" t="s">
        <v>1501</v>
      </c>
      <c r="G654" s="2228" t="s">
        <v>1529</v>
      </c>
      <c r="H654" s="2229"/>
      <c r="I654" s="713"/>
      <c r="J654" s="713">
        <v>0</v>
      </c>
      <c r="K654" s="713">
        <v>896</v>
      </c>
      <c r="L654" s="713">
        <v>1858</v>
      </c>
      <c r="M654" s="713">
        <v>3526</v>
      </c>
      <c r="N654" s="713">
        <v>0</v>
      </c>
      <c r="O654" s="713">
        <v>1777</v>
      </c>
      <c r="P654" s="713"/>
      <c r="Q654" s="713"/>
      <c r="R654" s="713"/>
      <c r="S654" s="713">
        <v>6683</v>
      </c>
      <c r="T654" s="713">
        <v>3740</v>
      </c>
      <c r="U654" s="713">
        <v>1778</v>
      </c>
      <c r="V654" s="858"/>
      <c r="Y654" s="720"/>
    </row>
    <row r="655" spans="1:25" ht="15" customHeight="1">
      <c r="A655" s="837">
        <v>25</v>
      </c>
      <c r="B655" s="839">
        <v>3</v>
      </c>
      <c r="C655" s="859">
        <v>83</v>
      </c>
      <c r="D655" s="2471"/>
      <c r="E655" s="2464"/>
      <c r="F655" s="2231"/>
      <c r="G655" s="2228" t="s">
        <v>1486</v>
      </c>
      <c r="H655" s="2229"/>
      <c r="I655" s="713"/>
      <c r="J655" s="713">
        <v>0</v>
      </c>
      <c r="K655" s="713">
        <v>0</v>
      </c>
      <c r="L655" s="713">
        <v>3135</v>
      </c>
      <c r="M655" s="713">
        <v>2311</v>
      </c>
      <c r="N655" s="713">
        <v>365</v>
      </c>
      <c r="O655" s="713">
        <v>0</v>
      </c>
      <c r="P655" s="713"/>
      <c r="Q655" s="713"/>
      <c r="R655" s="713"/>
      <c r="S655" s="713">
        <v>353</v>
      </c>
      <c r="T655" s="713">
        <v>1058</v>
      </c>
      <c r="U655" s="713">
        <v>848</v>
      </c>
      <c r="V655" s="858"/>
      <c r="Y655" s="720"/>
    </row>
    <row r="656" spans="1:25" ht="15" customHeight="1">
      <c r="A656" s="837">
        <v>25</v>
      </c>
      <c r="B656" s="839">
        <v>3</v>
      </c>
      <c r="C656" s="859">
        <v>84</v>
      </c>
      <c r="D656" s="2471"/>
      <c r="E656" s="2464"/>
      <c r="F656" s="2232"/>
      <c r="G656" s="2228" t="s">
        <v>1532</v>
      </c>
      <c r="H656" s="2229"/>
      <c r="I656" s="713"/>
      <c r="J656" s="713">
        <v>1560</v>
      </c>
      <c r="K656" s="713">
        <v>290</v>
      </c>
      <c r="L656" s="713">
        <v>6231</v>
      </c>
      <c r="M656" s="713">
        <v>2120</v>
      </c>
      <c r="N656" s="713">
        <v>330</v>
      </c>
      <c r="O656" s="713">
        <v>333</v>
      </c>
      <c r="P656" s="713"/>
      <c r="Q656" s="713"/>
      <c r="R656" s="713"/>
      <c r="S656" s="713">
        <v>0</v>
      </c>
      <c r="T656" s="713">
        <v>145</v>
      </c>
      <c r="U656" s="713">
        <v>498</v>
      </c>
      <c r="V656" s="858"/>
      <c r="Y656" s="720"/>
    </row>
    <row r="657" spans="1:25" ht="15" customHeight="1">
      <c r="A657" s="837">
        <v>25</v>
      </c>
      <c r="B657" s="839">
        <v>3</v>
      </c>
      <c r="C657" s="859">
        <v>85</v>
      </c>
      <c r="D657" s="2471"/>
      <c r="E657" s="2464"/>
      <c r="F657" s="2507" t="s">
        <v>266</v>
      </c>
      <c r="G657" s="2228" t="s">
        <v>1529</v>
      </c>
      <c r="H657" s="2229"/>
      <c r="I657" s="713"/>
      <c r="J657" s="713">
        <v>0</v>
      </c>
      <c r="K657" s="713">
        <v>242</v>
      </c>
      <c r="L657" s="713">
        <v>101</v>
      </c>
      <c r="M657" s="713">
        <v>570</v>
      </c>
      <c r="N657" s="713">
        <v>0</v>
      </c>
      <c r="O657" s="713">
        <v>303</v>
      </c>
      <c r="P657" s="713"/>
      <c r="Q657" s="713"/>
      <c r="R657" s="713"/>
      <c r="S657" s="713">
        <v>1443</v>
      </c>
      <c r="T657" s="713">
        <v>560</v>
      </c>
      <c r="U657" s="713">
        <v>274</v>
      </c>
      <c r="V657" s="858"/>
      <c r="Y657" s="720"/>
    </row>
    <row r="658" spans="1:25" ht="15" customHeight="1">
      <c r="A658" s="837">
        <v>25</v>
      </c>
      <c r="B658" s="839">
        <v>3</v>
      </c>
      <c r="C658" s="859">
        <v>86</v>
      </c>
      <c r="D658" s="2471"/>
      <c r="E658" s="2464"/>
      <c r="F658" s="2508"/>
      <c r="G658" s="2228" t="s">
        <v>1486</v>
      </c>
      <c r="H658" s="2229"/>
      <c r="I658" s="713"/>
      <c r="J658" s="713">
        <v>0</v>
      </c>
      <c r="K658" s="713">
        <v>0</v>
      </c>
      <c r="L658" s="713">
        <v>152</v>
      </c>
      <c r="M658" s="713">
        <v>949</v>
      </c>
      <c r="N658" s="713">
        <v>311</v>
      </c>
      <c r="O658" s="713">
        <v>0</v>
      </c>
      <c r="P658" s="713"/>
      <c r="Q658" s="713"/>
      <c r="R658" s="713"/>
      <c r="S658" s="713">
        <v>124</v>
      </c>
      <c r="T658" s="713">
        <v>211</v>
      </c>
      <c r="U658" s="713">
        <v>0</v>
      </c>
      <c r="V658" s="858"/>
      <c r="Y658" s="720"/>
    </row>
    <row r="659" spans="1:25" ht="15" customHeight="1">
      <c r="A659" s="837">
        <v>25</v>
      </c>
      <c r="B659" s="839">
        <v>3</v>
      </c>
      <c r="C659" s="859">
        <v>87</v>
      </c>
      <c r="D659" s="2471"/>
      <c r="E659" s="2506"/>
      <c r="F659" s="2509"/>
      <c r="G659" s="2228" t="s">
        <v>1532</v>
      </c>
      <c r="H659" s="2229"/>
      <c r="I659" s="713"/>
      <c r="J659" s="713">
        <v>342</v>
      </c>
      <c r="K659" s="713">
        <v>96</v>
      </c>
      <c r="L659" s="713">
        <v>928</v>
      </c>
      <c r="M659" s="713">
        <v>306</v>
      </c>
      <c r="N659" s="713">
        <v>0</v>
      </c>
      <c r="O659" s="713">
        <v>16</v>
      </c>
      <c r="P659" s="713"/>
      <c r="Q659" s="713"/>
      <c r="R659" s="713"/>
      <c r="S659" s="713">
        <v>0</v>
      </c>
      <c r="T659" s="713">
        <v>0</v>
      </c>
      <c r="U659" s="713">
        <v>96</v>
      </c>
      <c r="V659" s="858"/>
      <c r="Y659" s="720"/>
    </row>
    <row r="660" spans="1:25" ht="15" customHeight="1">
      <c r="A660" s="837">
        <v>25</v>
      </c>
      <c r="B660" s="839">
        <v>3</v>
      </c>
      <c r="C660" s="859">
        <v>88</v>
      </c>
      <c r="D660" s="2472"/>
      <c r="E660" s="2473" t="s">
        <v>1533</v>
      </c>
      <c r="F660" s="2474"/>
      <c r="G660" s="2228" t="s">
        <v>1532</v>
      </c>
      <c r="H660" s="2229"/>
      <c r="I660" s="713"/>
      <c r="J660" s="713">
        <v>0</v>
      </c>
      <c r="K660" s="713">
        <v>0</v>
      </c>
      <c r="L660" s="713">
        <v>0</v>
      </c>
      <c r="M660" s="713">
        <v>0</v>
      </c>
      <c r="N660" s="713">
        <v>2849</v>
      </c>
      <c r="O660" s="713">
        <v>2438</v>
      </c>
      <c r="P660" s="713"/>
      <c r="Q660" s="713"/>
      <c r="R660" s="713"/>
      <c r="S660" s="713">
        <v>0</v>
      </c>
      <c r="T660" s="713">
        <v>0</v>
      </c>
      <c r="U660" s="713">
        <v>3837</v>
      </c>
      <c r="V660" s="858"/>
      <c r="Y660" s="720"/>
    </row>
    <row r="661" spans="1:25" ht="15" customHeight="1">
      <c r="A661" s="889">
        <v>25</v>
      </c>
      <c r="B661" s="890">
        <v>4</v>
      </c>
      <c r="C661" s="891">
        <v>1</v>
      </c>
      <c r="D661" s="2510" t="s">
        <v>1536</v>
      </c>
      <c r="E661" s="2497" t="s">
        <v>1528</v>
      </c>
      <c r="F661" s="2498"/>
      <c r="G661" s="2228" t="s">
        <v>1529</v>
      </c>
      <c r="H661" s="2229"/>
      <c r="I661" s="713"/>
      <c r="J661" s="713">
        <v>564</v>
      </c>
      <c r="K661" s="713">
        <v>372</v>
      </c>
      <c r="L661" s="713">
        <v>1140</v>
      </c>
      <c r="M661" s="713">
        <v>156</v>
      </c>
      <c r="N661" s="713">
        <v>241</v>
      </c>
      <c r="O661" s="713">
        <v>84</v>
      </c>
      <c r="P661" s="713"/>
      <c r="Q661" s="713"/>
      <c r="R661" s="713"/>
      <c r="S661" s="713">
        <v>132</v>
      </c>
      <c r="T661" s="713">
        <v>603</v>
      </c>
      <c r="U661" s="713">
        <v>240</v>
      </c>
      <c r="V661" s="858"/>
      <c r="Y661" s="720"/>
    </row>
    <row r="662" spans="1:25" ht="15" customHeight="1">
      <c r="A662" s="837">
        <v>25</v>
      </c>
      <c r="B662" s="839">
        <v>4</v>
      </c>
      <c r="C662" s="859">
        <v>2</v>
      </c>
      <c r="D662" s="2471"/>
      <c r="E662" s="2493"/>
      <c r="F662" s="2494"/>
      <c r="G662" s="2228" t="s">
        <v>1486</v>
      </c>
      <c r="H662" s="2229"/>
      <c r="I662" s="713"/>
      <c r="J662" s="713">
        <v>0</v>
      </c>
      <c r="K662" s="713">
        <v>0</v>
      </c>
      <c r="L662" s="713">
        <v>30</v>
      </c>
      <c r="M662" s="713">
        <v>0</v>
      </c>
      <c r="N662" s="713">
        <v>12</v>
      </c>
      <c r="O662" s="713">
        <v>0</v>
      </c>
      <c r="P662" s="713"/>
      <c r="Q662" s="713"/>
      <c r="R662" s="713"/>
      <c r="S662" s="713">
        <v>0</v>
      </c>
      <c r="T662" s="713">
        <v>72</v>
      </c>
      <c r="U662" s="713">
        <v>12</v>
      </c>
      <c r="V662" s="858"/>
      <c r="Y662" s="720"/>
    </row>
    <row r="663" spans="1:25" ht="15" customHeight="1">
      <c r="A663" s="837">
        <v>25</v>
      </c>
      <c r="B663" s="839">
        <v>4</v>
      </c>
      <c r="C663" s="859">
        <v>3</v>
      </c>
      <c r="D663" s="2471"/>
      <c r="E663" s="2495"/>
      <c r="F663" s="2496"/>
      <c r="G663" s="2228" t="s">
        <v>1532</v>
      </c>
      <c r="H663" s="2229"/>
      <c r="I663" s="713"/>
      <c r="J663" s="713">
        <v>24</v>
      </c>
      <c r="K663" s="713">
        <v>12</v>
      </c>
      <c r="L663" s="713">
        <v>85</v>
      </c>
      <c r="M663" s="713">
        <v>48</v>
      </c>
      <c r="N663" s="713">
        <v>72</v>
      </c>
      <c r="O663" s="713">
        <v>24</v>
      </c>
      <c r="P663" s="713"/>
      <c r="Q663" s="713"/>
      <c r="R663" s="713"/>
      <c r="S663" s="713">
        <v>0</v>
      </c>
      <c r="T663" s="713">
        <v>1</v>
      </c>
      <c r="U663" s="713">
        <v>24</v>
      </c>
      <c r="V663" s="858"/>
      <c r="Y663" s="720"/>
    </row>
    <row r="664" spans="1:25" ht="15" customHeight="1">
      <c r="A664" s="837">
        <v>25</v>
      </c>
      <c r="B664" s="839">
        <v>4</v>
      </c>
      <c r="C664" s="859">
        <v>4</v>
      </c>
      <c r="D664" s="2471"/>
      <c r="E664" s="2497" t="s">
        <v>1530</v>
      </c>
      <c r="F664" s="2498"/>
      <c r="G664" s="2228" t="s">
        <v>1529</v>
      </c>
      <c r="H664" s="2229"/>
      <c r="I664" s="713"/>
      <c r="J664" s="713">
        <v>47</v>
      </c>
      <c r="K664" s="713">
        <v>31</v>
      </c>
      <c r="L664" s="713">
        <v>95</v>
      </c>
      <c r="M664" s="713">
        <v>13</v>
      </c>
      <c r="N664" s="713">
        <v>21</v>
      </c>
      <c r="O664" s="713">
        <v>7</v>
      </c>
      <c r="P664" s="713"/>
      <c r="Q664" s="713"/>
      <c r="R664" s="713"/>
      <c r="S664" s="713">
        <v>11</v>
      </c>
      <c r="T664" s="713">
        <v>50</v>
      </c>
      <c r="U664" s="713">
        <v>20</v>
      </c>
      <c r="V664" s="858"/>
      <c r="Y664" s="720"/>
    </row>
    <row r="665" spans="1:25" ht="15" customHeight="1">
      <c r="A665" s="837">
        <v>25</v>
      </c>
      <c r="B665" s="839">
        <v>4</v>
      </c>
      <c r="C665" s="859">
        <v>5</v>
      </c>
      <c r="D665" s="2471"/>
      <c r="E665" s="2493"/>
      <c r="F665" s="2494"/>
      <c r="G665" s="2228" t="s">
        <v>1486</v>
      </c>
      <c r="H665" s="2229"/>
      <c r="I665" s="713"/>
      <c r="J665" s="713">
        <v>0</v>
      </c>
      <c r="K665" s="713">
        <v>0</v>
      </c>
      <c r="L665" s="713">
        <v>3</v>
      </c>
      <c r="M665" s="713">
        <v>0</v>
      </c>
      <c r="N665" s="713">
        <v>1</v>
      </c>
      <c r="O665" s="713">
        <v>0</v>
      </c>
      <c r="P665" s="713"/>
      <c r="Q665" s="713"/>
      <c r="R665" s="713"/>
      <c r="S665" s="713">
        <v>0</v>
      </c>
      <c r="T665" s="713">
        <v>6</v>
      </c>
      <c r="U665" s="713">
        <v>1</v>
      </c>
      <c r="V665" s="858"/>
      <c r="Y665" s="720"/>
    </row>
    <row r="666" spans="1:25" ht="15" customHeight="1">
      <c r="A666" s="837">
        <v>25</v>
      </c>
      <c r="B666" s="839">
        <v>4</v>
      </c>
      <c r="C666" s="859">
        <v>6</v>
      </c>
      <c r="D666" s="2471"/>
      <c r="E666" s="2495"/>
      <c r="F666" s="2496"/>
      <c r="G666" s="2228" t="s">
        <v>1532</v>
      </c>
      <c r="H666" s="2229"/>
      <c r="I666" s="713"/>
      <c r="J666" s="713">
        <v>2</v>
      </c>
      <c r="K666" s="713">
        <v>1</v>
      </c>
      <c r="L666" s="713">
        <v>6</v>
      </c>
      <c r="M666" s="713">
        <v>4</v>
      </c>
      <c r="N666" s="713">
        <v>6</v>
      </c>
      <c r="O666" s="713">
        <v>2</v>
      </c>
      <c r="P666" s="713"/>
      <c r="Q666" s="713"/>
      <c r="R666" s="713"/>
      <c r="S666" s="713">
        <v>0</v>
      </c>
      <c r="T666" s="713">
        <v>0</v>
      </c>
      <c r="U666" s="713">
        <v>2</v>
      </c>
      <c r="V666" s="858"/>
      <c r="Y666" s="720"/>
    </row>
    <row r="667" spans="1:25" ht="15" customHeight="1">
      <c r="A667" s="837">
        <v>25</v>
      </c>
      <c r="B667" s="839">
        <v>4</v>
      </c>
      <c r="C667" s="859">
        <v>7</v>
      </c>
      <c r="D667" s="2471"/>
      <c r="E667" s="2499" t="s">
        <v>1231</v>
      </c>
      <c r="F667" s="2500"/>
      <c r="G667" s="2228" t="s">
        <v>1529</v>
      </c>
      <c r="H667" s="2229"/>
      <c r="I667" s="713"/>
      <c r="J667" s="713">
        <v>165947</v>
      </c>
      <c r="K667" s="713">
        <v>102234</v>
      </c>
      <c r="L667" s="713">
        <v>336612</v>
      </c>
      <c r="M667" s="713">
        <v>55599</v>
      </c>
      <c r="N667" s="713">
        <v>70183</v>
      </c>
      <c r="O667" s="713">
        <v>22193</v>
      </c>
      <c r="P667" s="713"/>
      <c r="Q667" s="713"/>
      <c r="R667" s="713"/>
      <c r="S667" s="713">
        <v>43234</v>
      </c>
      <c r="T667" s="713">
        <v>168005</v>
      </c>
      <c r="U667" s="713">
        <v>65809</v>
      </c>
      <c r="V667" s="858"/>
      <c r="Y667" s="720"/>
    </row>
    <row r="668" spans="1:25" ht="15" customHeight="1">
      <c r="A668" s="837">
        <v>25</v>
      </c>
      <c r="B668" s="839">
        <v>4</v>
      </c>
      <c r="C668" s="859">
        <v>8</v>
      </c>
      <c r="D668" s="2471"/>
      <c r="E668" s="2501"/>
      <c r="F668" s="2502"/>
      <c r="G668" s="2228" t="s">
        <v>1486</v>
      </c>
      <c r="H668" s="2229"/>
      <c r="I668" s="713"/>
      <c r="J668" s="713">
        <v>0</v>
      </c>
      <c r="K668" s="713">
        <v>0</v>
      </c>
      <c r="L668" s="713">
        <v>8272</v>
      </c>
      <c r="M668" s="713">
        <v>0</v>
      </c>
      <c r="N668" s="713">
        <v>2779</v>
      </c>
      <c r="O668" s="713">
        <v>0</v>
      </c>
      <c r="P668" s="713"/>
      <c r="Q668" s="713"/>
      <c r="R668" s="713"/>
      <c r="S668" s="713">
        <v>0</v>
      </c>
      <c r="T668" s="713">
        <v>13760</v>
      </c>
      <c r="U668" s="713">
        <v>3529</v>
      </c>
      <c r="V668" s="858"/>
      <c r="Y668" s="720"/>
    </row>
    <row r="669" spans="1:25" ht="15" customHeight="1">
      <c r="A669" s="837">
        <v>25</v>
      </c>
      <c r="B669" s="839">
        <v>4</v>
      </c>
      <c r="C669" s="859">
        <v>9</v>
      </c>
      <c r="D669" s="2471"/>
      <c r="E669" s="2503"/>
      <c r="F669" s="2504"/>
      <c r="G669" s="2228" t="s">
        <v>1532</v>
      </c>
      <c r="H669" s="2229"/>
      <c r="I669" s="713"/>
      <c r="J669" s="713">
        <v>4457</v>
      </c>
      <c r="K669" s="713">
        <v>2230</v>
      </c>
      <c r="L669" s="713">
        <v>14320</v>
      </c>
      <c r="M669" s="713">
        <v>10115</v>
      </c>
      <c r="N669" s="713">
        <v>0</v>
      </c>
      <c r="O669" s="713">
        <v>0</v>
      </c>
      <c r="P669" s="713"/>
      <c r="Q669" s="713"/>
      <c r="R669" s="713"/>
      <c r="S669" s="713">
        <v>0</v>
      </c>
      <c r="T669" s="713">
        <v>138</v>
      </c>
      <c r="U669" s="713">
        <v>0</v>
      </c>
      <c r="V669" s="858"/>
      <c r="Y669" s="720"/>
    </row>
    <row r="670" spans="1:25" ht="15" customHeight="1">
      <c r="A670" s="837">
        <v>25</v>
      </c>
      <c r="B670" s="839">
        <v>4</v>
      </c>
      <c r="C670" s="859">
        <v>10</v>
      </c>
      <c r="D670" s="2471"/>
      <c r="E670" s="2505" t="s">
        <v>1531</v>
      </c>
      <c r="F670" s="2507" t="s">
        <v>548</v>
      </c>
      <c r="G670" s="2228" t="s">
        <v>1529</v>
      </c>
      <c r="H670" s="2229"/>
      <c r="I670" s="713"/>
      <c r="J670" s="713">
        <v>17758</v>
      </c>
      <c r="K670" s="713">
        <v>8142</v>
      </c>
      <c r="L670" s="713">
        <v>30961</v>
      </c>
      <c r="M670" s="713">
        <v>2117</v>
      </c>
      <c r="N670" s="713">
        <v>6891</v>
      </c>
      <c r="O670" s="713">
        <v>89</v>
      </c>
      <c r="P670" s="713"/>
      <c r="Q670" s="713"/>
      <c r="R670" s="713"/>
      <c r="S670" s="713">
        <v>431</v>
      </c>
      <c r="T670" s="713">
        <v>2079</v>
      </c>
      <c r="U670" s="713">
        <v>3435</v>
      </c>
      <c r="V670" s="858"/>
      <c r="Y670" s="720"/>
    </row>
    <row r="671" spans="1:25" ht="15" customHeight="1">
      <c r="A671" s="837">
        <v>25</v>
      </c>
      <c r="B671" s="839">
        <v>4</v>
      </c>
      <c r="C671" s="859">
        <v>11</v>
      </c>
      <c r="D671" s="2471"/>
      <c r="E671" s="2464"/>
      <c r="F671" s="2508"/>
      <c r="G671" s="2228" t="s">
        <v>1486</v>
      </c>
      <c r="H671" s="2229"/>
      <c r="I671" s="713"/>
      <c r="J671" s="713">
        <v>0</v>
      </c>
      <c r="K671" s="713">
        <v>0</v>
      </c>
      <c r="L671" s="713">
        <v>34</v>
      </c>
      <c r="M671" s="713">
        <v>0</v>
      </c>
      <c r="N671" s="713">
        <v>136</v>
      </c>
      <c r="O671" s="713">
        <v>0</v>
      </c>
      <c r="P671" s="713"/>
      <c r="Q671" s="713"/>
      <c r="R671" s="713"/>
      <c r="S671" s="713">
        <v>0</v>
      </c>
      <c r="T671" s="713">
        <v>15</v>
      </c>
      <c r="U671" s="713">
        <v>623</v>
      </c>
      <c r="V671" s="858"/>
      <c r="Y671" s="720"/>
    </row>
    <row r="672" spans="1:25" ht="15" customHeight="1">
      <c r="A672" s="837">
        <v>25</v>
      </c>
      <c r="B672" s="839">
        <v>4</v>
      </c>
      <c r="C672" s="859">
        <v>12</v>
      </c>
      <c r="D672" s="2471"/>
      <c r="E672" s="2464"/>
      <c r="F672" s="2509"/>
      <c r="G672" s="2228" t="s">
        <v>1532</v>
      </c>
      <c r="H672" s="2229"/>
      <c r="I672" s="713"/>
      <c r="J672" s="713">
        <v>373</v>
      </c>
      <c r="K672" s="713">
        <v>0</v>
      </c>
      <c r="L672" s="713">
        <v>1402</v>
      </c>
      <c r="M672" s="713">
        <v>13</v>
      </c>
      <c r="N672" s="713">
        <v>0</v>
      </c>
      <c r="O672" s="713">
        <v>0</v>
      </c>
      <c r="P672" s="713"/>
      <c r="Q672" s="713"/>
      <c r="R672" s="713"/>
      <c r="S672" s="713">
        <v>0</v>
      </c>
      <c r="T672" s="713">
        <v>0</v>
      </c>
      <c r="U672" s="713">
        <v>652</v>
      </c>
      <c r="V672" s="858"/>
      <c r="Y672" s="720"/>
    </row>
    <row r="673" spans="1:25" ht="15" customHeight="1">
      <c r="A673" s="837">
        <v>25</v>
      </c>
      <c r="B673" s="839">
        <v>4</v>
      </c>
      <c r="C673" s="859">
        <v>13</v>
      </c>
      <c r="D673" s="2471"/>
      <c r="E673" s="2464"/>
      <c r="F673" s="2230" t="s">
        <v>1469</v>
      </c>
      <c r="G673" s="2228" t="s">
        <v>1529</v>
      </c>
      <c r="H673" s="2229"/>
      <c r="I673" s="713"/>
      <c r="J673" s="713">
        <v>13999</v>
      </c>
      <c r="K673" s="713">
        <v>8897</v>
      </c>
      <c r="L673" s="713">
        <v>8551</v>
      </c>
      <c r="M673" s="713">
        <v>1398</v>
      </c>
      <c r="N673" s="713">
        <v>5947</v>
      </c>
      <c r="O673" s="713">
        <v>360</v>
      </c>
      <c r="P673" s="713"/>
      <c r="Q673" s="713"/>
      <c r="R673" s="713"/>
      <c r="S673" s="713">
        <v>1459</v>
      </c>
      <c r="T673" s="713">
        <v>4347</v>
      </c>
      <c r="U673" s="713">
        <v>1824</v>
      </c>
      <c r="V673" s="858"/>
      <c r="Y673" s="720"/>
    </row>
    <row r="674" spans="1:25" ht="15" customHeight="1">
      <c r="A674" s="837">
        <v>25</v>
      </c>
      <c r="B674" s="839">
        <v>4</v>
      </c>
      <c r="C674" s="859">
        <v>14</v>
      </c>
      <c r="D674" s="2471"/>
      <c r="E674" s="2464"/>
      <c r="F674" s="2231"/>
      <c r="G674" s="2228" t="s">
        <v>1486</v>
      </c>
      <c r="H674" s="2229"/>
      <c r="I674" s="713"/>
      <c r="J674" s="713">
        <v>0</v>
      </c>
      <c r="K674" s="713">
        <v>0</v>
      </c>
      <c r="L674" s="713">
        <v>0</v>
      </c>
      <c r="M674" s="713">
        <v>0</v>
      </c>
      <c r="N674" s="713">
        <v>121</v>
      </c>
      <c r="O674" s="713">
        <v>0</v>
      </c>
      <c r="P674" s="713"/>
      <c r="Q674" s="713"/>
      <c r="R674" s="713"/>
      <c r="S674" s="713">
        <v>0</v>
      </c>
      <c r="T674" s="713">
        <v>359</v>
      </c>
      <c r="U674" s="713">
        <v>0</v>
      </c>
      <c r="V674" s="858"/>
      <c r="Y674" s="720"/>
    </row>
    <row r="675" spans="1:25" ht="15" customHeight="1">
      <c r="A675" s="837">
        <v>25</v>
      </c>
      <c r="B675" s="839">
        <v>4</v>
      </c>
      <c r="C675" s="859">
        <v>15</v>
      </c>
      <c r="D675" s="2471"/>
      <c r="E675" s="2464"/>
      <c r="F675" s="2232"/>
      <c r="G675" s="2228" t="s">
        <v>1532</v>
      </c>
      <c r="H675" s="2229"/>
      <c r="I675" s="713"/>
      <c r="J675" s="713">
        <v>17</v>
      </c>
      <c r="K675" s="713">
        <v>0</v>
      </c>
      <c r="L675" s="713">
        <v>229</v>
      </c>
      <c r="M675" s="713">
        <v>145</v>
      </c>
      <c r="N675" s="713">
        <v>0</v>
      </c>
      <c r="O675" s="713">
        <v>0</v>
      </c>
      <c r="P675" s="713"/>
      <c r="Q675" s="713"/>
      <c r="R675" s="713"/>
      <c r="S675" s="713">
        <v>0</v>
      </c>
      <c r="T675" s="713">
        <v>4</v>
      </c>
      <c r="U675" s="713">
        <v>0</v>
      </c>
      <c r="V675" s="858"/>
      <c r="Y675" s="720"/>
    </row>
    <row r="676" spans="1:25" ht="15" customHeight="1">
      <c r="A676" s="837">
        <v>25</v>
      </c>
      <c r="B676" s="839">
        <v>4</v>
      </c>
      <c r="C676" s="859">
        <v>16</v>
      </c>
      <c r="D676" s="2471"/>
      <c r="E676" s="2464"/>
      <c r="F676" s="2230" t="s">
        <v>1501</v>
      </c>
      <c r="G676" s="2228" t="s">
        <v>1529</v>
      </c>
      <c r="H676" s="2229"/>
      <c r="I676" s="713"/>
      <c r="J676" s="713">
        <v>38297</v>
      </c>
      <c r="K676" s="713">
        <v>24090</v>
      </c>
      <c r="L676" s="713">
        <v>126105</v>
      </c>
      <c r="M676" s="713">
        <v>20812</v>
      </c>
      <c r="N676" s="713">
        <v>24661</v>
      </c>
      <c r="O676" s="713">
        <v>4716</v>
      </c>
      <c r="P676" s="713"/>
      <c r="Q676" s="713"/>
      <c r="R676" s="713"/>
      <c r="S676" s="713">
        <v>16002</v>
      </c>
      <c r="T676" s="713">
        <v>60797</v>
      </c>
      <c r="U676" s="713">
        <v>24146</v>
      </c>
      <c r="V676" s="858"/>
      <c r="Y676" s="720"/>
    </row>
    <row r="677" spans="1:25" ht="15" customHeight="1">
      <c r="A677" s="837">
        <v>25</v>
      </c>
      <c r="B677" s="839">
        <v>4</v>
      </c>
      <c r="C677" s="859">
        <v>17</v>
      </c>
      <c r="D677" s="2471"/>
      <c r="E677" s="2464"/>
      <c r="F677" s="2231"/>
      <c r="G677" s="2228" t="s">
        <v>1486</v>
      </c>
      <c r="H677" s="2229"/>
      <c r="I677" s="713"/>
      <c r="J677" s="713">
        <v>0</v>
      </c>
      <c r="K677" s="713">
        <v>0</v>
      </c>
      <c r="L677" s="713">
        <v>1330</v>
      </c>
      <c r="M677" s="713">
        <v>0</v>
      </c>
      <c r="N677" s="713">
        <v>421</v>
      </c>
      <c r="O677" s="713">
        <v>0</v>
      </c>
      <c r="P677" s="713"/>
      <c r="Q677" s="713"/>
      <c r="R677" s="713"/>
      <c r="S677" s="713">
        <v>0</v>
      </c>
      <c r="T677" s="713">
        <v>1907</v>
      </c>
      <c r="U677" s="713">
        <v>505</v>
      </c>
      <c r="V677" s="858"/>
      <c r="Y677" s="720"/>
    </row>
    <row r="678" spans="1:25" ht="15" customHeight="1">
      <c r="A678" s="837">
        <v>25</v>
      </c>
      <c r="B678" s="839">
        <v>4</v>
      </c>
      <c r="C678" s="859">
        <v>18</v>
      </c>
      <c r="D678" s="2471"/>
      <c r="E678" s="2464"/>
      <c r="F678" s="2232"/>
      <c r="G678" s="2228" t="s">
        <v>1532</v>
      </c>
      <c r="H678" s="2229"/>
      <c r="I678" s="713"/>
      <c r="J678" s="713">
        <v>637</v>
      </c>
      <c r="K678" s="713">
        <v>234</v>
      </c>
      <c r="L678" s="713">
        <v>2914</v>
      </c>
      <c r="M678" s="713">
        <v>2113</v>
      </c>
      <c r="N678" s="713">
        <v>1299</v>
      </c>
      <c r="O678" s="713">
        <v>380</v>
      </c>
      <c r="P678" s="713"/>
      <c r="Q678" s="713"/>
      <c r="R678" s="713"/>
      <c r="S678" s="713">
        <v>0</v>
      </c>
      <c r="T678" s="713">
        <v>0</v>
      </c>
      <c r="U678" s="713">
        <v>678</v>
      </c>
      <c r="V678" s="858"/>
      <c r="Y678" s="720"/>
    </row>
    <row r="679" spans="1:25" ht="15" customHeight="1">
      <c r="A679" s="837">
        <v>25</v>
      </c>
      <c r="B679" s="839">
        <v>4</v>
      </c>
      <c r="C679" s="859">
        <v>19</v>
      </c>
      <c r="D679" s="2471"/>
      <c r="E679" s="2464"/>
      <c r="F679" s="2507" t="s">
        <v>266</v>
      </c>
      <c r="G679" s="2228" t="s">
        <v>1529</v>
      </c>
      <c r="H679" s="2229"/>
      <c r="I679" s="713"/>
      <c r="J679" s="713">
        <v>11942</v>
      </c>
      <c r="K679" s="713">
        <v>6767</v>
      </c>
      <c r="L679" s="713">
        <v>23945</v>
      </c>
      <c r="M679" s="713">
        <v>3621</v>
      </c>
      <c r="N679" s="713">
        <v>5897</v>
      </c>
      <c r="O679" s="713">
        <v>1395</v>
      </c>
      <c r="P679" s="713"/>
      <c r="Q679" s="713"/>
      <c r="R679" s="713"/>
      <c r="S679" s="713">
        <v>2699</v>
      </c>
      <c r="T679" s="713">
        <v>18321</v>
      </c>
      <c r="U679" s="713">
        <v>4754</v>
      </c>
      <c r="V679" s="858"/>
      <c r="Y679" s="720"/>
    </row>
    <row r="680" spans="1:25" ht="15" customHeight="1">
      <c r="A680" s="837">
        <v>25</v>
      </c>
      <c r="B680" s="839">
        <v>4</v>
      </c>
      <c r="C680" s="859">
        <v>20</v>
      </c>
      <c r="D680" s="2471"/>
      <c r="E680" s="2464"/>
      <c r="F680" s="2508"/>
      <c r="G680" s="2228" t="s">
        <v>1486</v>
      </c>
      <c r="H680" s="2229"/>
      <c r="I680" s="713"/>
      <c r="J680" s="713">
        <v>0</v>
      </c>
      <c r="K680" s="713">
        <v>0</v>
      </c>
      <c r="L680" s="713">
        <v>451</v>
      </c>
      <c r="M680" s="713">
        <v>0</v>
      </c>
      <c r="N680" s="713">
        <v>68</v>
      </c>
      <c r="O680" s="713">
        <v>0</v>
      </c>
      <c r="P680" s="713"/>
      <c r="Q680" s="713"/>
      <c r="R680" s="713"/>
      <c r="S680" s="713">
        <v>0</v>
      </c>
      <c r="T680" s="713">
        <v>338</v>
      </c>
      <c r="U680" s="713">
        <v>133</v>
      </c>
      <c r="V680" s="858"/>
      <c r="Y680" s="720"/>
    </row>
    <row r="681" spans="1:25" ht="15" customHeight="1">
      <c r="A681" s="837">
        <v>25</v>
      </c>
      <c r="B681" s="839">
        <v>4</v>
      </c>
      <c r="C681" s="859">
        <v>21</v>
      </c>
      <c r="D681" s="2471"/>
      <c r="E681" s="2506"/>
      <c r="F681" s="2509"/>
      <c r="G681" s="2228" t="s">
        <v>1532</v>
      </c>
      <c r="H681" s="2229"/>
      <c r="I681" s="713"/>
      <c r="J681" s="713">
        <v>181</v>
      </c>
      <c r="K681" s="713">
        <v>214</v>
      </c>
      <c r="L681" s="713">
        <v>679</v>
      </c>
      <c r="M681" s="713">
        <v>271</v>
      </c>
      <c r="N681" s="713">
        <v>0</v>
      </c>
      <c r="O681" s="713">
        <v>0</v>
      </c>
      <c r="P681" s="713"/>
      <c r="Q681" s="713"/>
      <c r="R681" s="713"/>
      <c r="S681" s="713">
        <v>0</v>
      </c>
      <c r="T681" s="713">
        <v>0</v>
      </c>
      <c r="U681" s="713">
        <v>0</v>
      </c>
      <c r="V681" s="858"/>
      <c r="Y681" s="720"/>
    </row>
    <row r="682" spans="1:25" ht="15" customHeight="1">
      <c r="A682" s="837">
        <v>25</v>
      </c>
      <c r="B682" s="839">
        <v>4</v>
      </c>
      <c r="C682" s="859">
        <v>22</v>
      </c>
      <c r="D682" s="2472"/>
      <c r="E682" s="2473" t="s">
        <v>1533</v>
      </c>
      <c r="F682" s="2474"/>
      <c r="G682" s="2228" t="s">
        <v>1532</v>
      </c>
      <c r="H682" s="2229"/>
      <c r="I682" s="713"/>
      <c r="J682" s="713">
        <v>0</v>
      </c>
      <c r="K682" s="713">
        <v>0</v>
      </c>
      <c r="L682" s="713">
        <v>0</v>
      </c>
      <c r="M682" s="713">
        <v>0</v>
      </c>
      <c r="N682" s="713">
        <v>10586</v>
      </c>
      <c r="O682" s="713">
        <v>2754</v>
      </c>
      <c r="P682" s="713"/>
      <c r="Q682" s="713"/>
      <c r="R682" s="713"/>
      <c r="S682" s="713">
        <v>0</v>
      </c>
      <c r="T682" s="713">
        <v>0</v>
      </c>
      <c r="U682" s="713">
        <v>5168</v>
      </c>
      <c r="V682" s="858"/>
      <c r="Y682" s="720"/>
    </row>
    <row r="683" spans="1:25" ht="15" customHeight="1">
      <c r="A683" s="837">
        <v>25</v>
      </c>
      <c r="B683" s="839">
        <v>4</v>
      </c>
      <c r="C683" s="859">
        <v>23</v>
      </c>
      <c r="D683" s="2510" t="s">
        <v>1535</v>
      </c>
      <c r="E683" s="2497" t="s">
        <v>1528</v>
      </c>
      <c r="F683" s="2498"/>
      <c r="G683" s="2228" t="s">
        <v>1529</v>
      </c>
      <c r="H683" s="2229"/>
      <c r="I683" s="713"/>
      <c r="J683" s="713">
        <v>27</v>
      </c>
      <c r="K683" s="713">
        <v>228</v>
      </c>
      <c r="L683" s="713">
        <v>12</v>
      </c>
      <c r="M683" s="713">
        <v>0</v>
      </c>
      <c r="N683" s="713">
        <v>0</v>
      </c>
      <c r="O683" s="713">
        <v>108</v>
      </c>
      <c r="P683" s="713"/>
      <c r="Q683" s="713"/>
      <c r="R683" s="713"/>
      <c r="S683" s="713">
        <v>12</v>
      </c>
      <c r="T683" s="713">
        <v>48</v>
      </c>
      <c r="U683" s="713">
        <v>24</v>
      </c>
      <c r="V683" s="858"/>
      <c r="Y683" s="720"/>
    </row>
    <row r="684" spans="1:25" ht="15" customHeight="1">
      <c r="A684" s="837">
        <v>25</v>
      </c>
      <c r="B684" s="839">
        <v>4</v>
      </c>
      <c r="C684" s="859">
        <v>24</v>
      </c>
      <c r="D684" s="2471"/>
      <c r="E684" s="2493"/>
      <c r="F684" s="2494"/>
      <c r="G684" s="2228" t="s">
        <v>1486</v>
      </c>
      <c r="H684" s="2229"/>
      <c r="I684" s="713"/>
      <c r="J684" s="713">
        <v>0</v>
      </c>
      <c r="K684" s="713">
        <v>0</v>
      </c>
      <c r="L684" s="713">
        <v>5</v>
      </c>
      <c r="M684" s="713">
        <v>0</v>
      </c>
      <c r="N684" s="713">
        <v>0</v>
      </c>
      <c r="O684" s="713">
        <v>0</v>
      </c>
      <c r="P684" s="713"/>
      <c r="Q684" s="713"/>
      <c r="R684" s="713"/>
      <c r="S684" s="713">
        <v>84</v>
      </c>
      <c r="T684" s="713">
        <v>178</v>
      </c>
      <c r="U684" s="713">
        <v>96</v>
      </c>
      <c r="V684" s="858"/>
      <c r="Y684" s="720"/>
    </row>
    <row r="685" spans="1:25" ht="15" customHeight="1">
      <c r="A685" s="837">
        <v>25</v>
      </c>
      <c r="B685" s="839">
        <v>4</v>
      </c>
      <c r="C685" s="859">
        <v>25</v>
      </c>
      <c r="D685" s="2471"/>
      <c r="E685" s="2495"/>
      <c r="F685" s="2496"/>
      <c r="G685" s="2228" t="s">
        <v>1532</v>
      </c>
      <c r="H685" s="2229"/>
      <c r="I685" s="713"/>
      <c r="J685" s="713">
        <v>1149</v>
      </c>
      <c r="K685" s="713">
        <v>465</v>
      </c>
      <c r="L685" s="713">
        <v>84</v>
      </c>
      <c r="M685" s="713">
        <v>170</v>
      </c>
      <c r="N685" s="713">
        <v>216</v>
      </c>
      <c r="O685" s="713">
        <v>99</v>
      </c>
      <c r="P685" s="713"/>
      <c r="Q685" s="713"/>
      <c r="R685" s="713"/>
      <c r="S685" s="713">
        <v>6</v>
      </c>
      <c r="T685" s="713">
        <v>34</v>
      </c>
      <c r="U685" s="713">
        <v>336</v>
      </c>
      <c r="V685" s="858"/>
      <c r="Y685" s="720"/>
    </row>
    <row r="686" spans="1:25" ht="15" customHeight="1">
      <c r="A686" s="837">
        <v>25</v>
      </c>
      <c r="B686" s="839">
        <v>4</v>
      </c>
      <c r="C686" s="859">
        <v>26</v>
      </c>
      <c r="D686" s="2471"/>
      <c r="E686" s="2497" t="s">
        <v>1530</v>
      </c>
      <c r="F686" s="2498"/>
      <c r="G686" s="2228" t="s">
        <v>1529</v>
      </c>
      <c r="H686" s="2229"/>
      <c r="I686" s="713"/>
      <c r="J686" s="713">
        <v>3</v>
      </c>
      <c r="K686" s="713">
        <v>19</v>
      </c>
      <c r="L686" s="713">
        <v>1</v>
      </c>
      <c r="M686" s="713">
        <v>0</v>
      </c>
      <c r="N686" s="713">
        <v>0</v>
      </c>
      <c r="O686" s="713">
        <v>9</v>
      </c>
      <c r="P686" s="713"/>
      <c r="Q686" s="713"/>
      <c r="R686" s="713"/>
      <c r="S686" s="713">
        <v>1</v>
      </c>
      <c r="T686" s="713">
        <v>4</v>
      </c>
      <c r="U686" s="713">
        <v>2</v>
      </c>
      <c r="V686" s="858"/>
      <c r="Y686" s="720"/>
    </row>
    <row r="687" spans="1:25" ht="15" customHeight="1">
      <c r="A687" s="837">
        <v>25</v>
      </c>
      <c r="B687" s="839">
        <v>4</v>
      </c>
      <c r="C687" s="859">
        <v>27</v>
      </c>
      <c r="D687" s="2471"/>
      <c r="E687" s="2493"/>
      <c r="F687" s="2494"/>
      <c r="G687" s="2228" t="s">
        <v>1486</v>
      </c>
      <c r="H687" s="2229"/>
      <c r="I687" s="713"/>
      <c r="J687" s="713">
        <v>0</v>
      </c>
      <c r="K687" s="713">
        <v>0</v>
      </c>
      <c r="L687" s="713">
        <v>0</v>
      </c>
      <c r="M687" s="713">
        <v>0</v>
      </c>
      <c r="N687" s="713">
        <v>0</v>
      </c>
      <c r="O687" s="713">
        <v>0</v>
      </c>
      <c r="P687" s="713"/>
      <c r="Q687" s="713"/>
      <c r="R687" s="713"/>
      <c r="S687" s="713">
        <v>7</v>
      </c>
      <c r="T687" s="713">
        <v>15</v>
      </c>
      <c r="U687" s="713">
        <v>8</v>
      </c>
      <c r="V687" s="858"/>
      <c r="Y687" s="720"/>
    </row>
    <row r="688" spans="1:25" ht="15" customHeight="1">
      <c r="A688" s="837">
        <v>25</v>
      </c>
      <c r="B688" s="839">
        <v>4</v>
      </c>
      <c r="C688" s="859">
        <v>28</v>
      </c>
      <c r="D688" s="2471"/>
      <c r="E688" s="2495"/>
      <c r="F688" s="2496"/>
      <c r="G688" s="2228" t="s">
        <v>1532</v>
      </c>
      <c r="H688" s="2229"/>
      <c r="I688" s="713"/>
      <c r="J688" s="713">
        <v>99</v>
      </c>
      <c r="K688" s="713">
        <v>39</v>
      </c>
      <c r="L688" s="713">
        <v>7</v>
      </c>
      <c r="M688" s="713">
        <v>13</v>
      </c>
      <c r="N688" s="713">
        <v>18</v>
      </c>
      <c r="O688" s="713">
        <v>9</v>
      </c>
      <c r="P688" s="713"/>
      <c r="Q688" s="713"/>
      <c r="R688" s="713"/>
      <c r="S688" s="713">
        <v>0</v>
      </c>
      <c r="T688" s="713">
        <v>3</v>
      </c>
      <c r="U688" s="713">
        <v>28</v>
      </c>
      <c r="V688" s="858"/>
      <c r="Y688" s="720"/>
    </row>
    <row r="689" spans="1:25" ht="15" customHeight="1">
      <c r="A689" s="837">
        <v>25</v>
      </c>
      <c r="B689" s="839">
        <v>4</v>
      </c>
      <c r="C689" s="859">
        <v>29</v>
      </c>
      <c r="D689" s="2471"/>
      <c r="E689" s="2499" t="s">
        <v>1231</v>
      </c>
      <c r="F689" s="2500"/>
      <c r="G689" s="2228" t="s">
        <v>1529</v>
      </c>
      <c r="H689" s="2229"/>
      <c r="I689" s="713"/>
      <c r="J689" s="713">
        <v>8445</v>
      </c>
      <c r="K689" s="713">
        <v>63120</v>
      </c>
      <c r="L689" s="713">
        <v>4462</v>
      </c>
      <c r="M689" s="713">
        <v>0</v>
      </c>
      <c r="N689" s="713">
        <v>0</v>
      </c>
      <c r="O689" s="713">
        <v>25172</v>
      </c>
      <c r="P689" s="713"/>
      <c r="Q689" s="713"/>
      <c r="R689" s="713"/>
      <c r="S689" s="713">
        <v>2473</v>
      </c>
      <c r="T689" s="713">
        <v>11527</v>
      </c>
      <c r="U689" s="713">
        <v>9668</v>
      </c>
      <c r="V689" s="858"/>
      <c r="Y689" s="720"/>
    </row>
    <row r="690" spans="1:25" ht="15" customHeight="1">
      <c r="A690" s="837">
        <v>25</v>
      </c>
      <c r="B690" s="839">
        <v>4</v>
      </c>
      <c r="C690" s="859">
        <v>30</v>
      </c>
      <c r="D690" s="2471"/>
      <c r="E690" s="2501"/>
      <c r="F690" s="2502"/>
      <c r="G690" s="2228" t="s">
        <v>1486</v>
      </c>
      <c r="H690" s="2229"/>
      <c r="I690" s="713"/>
      <c r="J690" s="713">
        <v>0</v>
      </c>
      <c r="K690" s="713">
        <v>0</v>
      </c>
      <c r="L690" s="713">
        <v>716</v>
      </c>
      <c r="M690" s="713">
        <v>0</v>
      </c>
      <c r="N690" s="713">
        <v>0</v>
      </c>
      <c r="O690" s="713">
        <v>0</v>
      </c>
      <c r="P690" s="713"/>
      <c r="Q690" s="713"/>
      <c r="R690" s="713"/>
      <c r="S690" s="713">
        <v>12642</v>
      </c>
      <c r="T690" s="713">
        <v>27593</v>
      </c>
      <c r="U690" s="713">
        <v>12427</v>
      </c>
      <c r="V690" s="858"/>
      <c r="Y690" s="720"/>
    </row>
    <row r="691" spans="1:25" ht="15" customHeight="1">
      <c r="A691" s="837">
        <v>25</v>
      </c>
      <c r="B691" s="839">
        <v>4</v>
      </c>
      <c r="C691" s="859">
        <v>31</v>
      </c>
      <c r="D691" s="2471"/>
      <c r="E691" s="2503"/>
      <c r="F691" s="2504"/>
      <c r="G691" s="2228" t="s">
        <v>1532</v>
      </c>
      <c r="H691" s="2229"/>
      <c r="I691" s="713"/>
      <c r="J691" s="713">
        <v>154511</v>
      </c>
      <c r="K691" s="713">
        <v>64039</v>
      </c>
      <c r="L691" s="713">
        <v>10441</v>
      </c>
      <c r="M691" s="713">
        <v>22262</v>
      </c>
      <c r="N691" s="713">
        <v>0</v>
      </c>
      <c r="O691" s="713">
        <v>0</v>
      </c>
      <c r="P691" s="713"/>
      <c r="Q691" s="713"/>
      <c r="R691" s="713"/>
      <c r="S691" s="713">
        <v>167</v>
      </c>
      <c r="T691" s="713">
        <v>1744</v>
      </c>
      <c r="U691" s="713">
        <v>0</v>
      </c>
      <c r="V691" s="858"/>
      <c r="Y691" s="720"/>
    </row>
    <row r="692" spans="1:25" ht="15" customHeight="1">
      <c r="A692" s="837">
        <v>25</v>
      </c>
      <c r="B692" s="839">
        <v>4</v>
      </c>
      <c r="C692" s="859">
        <v>32</v>
      </c>
      <c r="D692" s="2471"/>
      <c r="E692" s="2505" t="s">
        <v>1531</v>
      </c>
      <c r="F692" s="2507" t="s">
        <v>548</v>
      </c>
      <c r="G692" s="2228" t="s">
        <v>1529</v>
      </c>
      <c r="H692" s="2229"/>
      <c r="I692" s="713"/>
      <c r="J692" s="713">
        <v>1654</v>
      </c>
      <c r="K692" s="713">
        <v>810</v>
      </c>
      <c r="L692" s="713">
        <v>297</v>
      </c>
      <c r="M692" s="713">
        <v>0</v>
      </c>
      <c r="N692" s="713">
        <v>0</v>
      </c>
      <c r="O692" s="713">
        <v>1736</v>
      </c>
      <c r="P692" s="713"/>
      <c r="Q692" s="713"/>
      <c r="R692" s="713"/>
      <c r="S692" s="713">
        <v>439</v>
      </c>
      <c r="T692" s="713">
        <v>89</v>
      </c>
      <c r="U692" s="713">
        <v>503</v>
      </c>
      <c r="V692" s="858"/>
      <c r="Y692" s="720"/>
    </row>
    <row r="693" spans="1:25" ht="15" customHeight="1">
      <c r="A693" s="837">
        <v>25</v>
      </c>
      <c r="B693" s="839">
        <v>4</v>
      </c>
      <c r="C693" s="859">
        <v>33</v>
      </c>
      <c r="D693" s="2471"/>
      <c r="E693" s="2464"/>
      <c r="F693" s="2508"/>
      <c r="G693" s="2228" t="s">
        <v>1486</v>
      </c>
      <c r="H693" s="2229"/>
      <c r="I693" s="713"/>
      <c r="J693" s="713">
        <v>0</v>
      </c>
      <c r="K693" s="713">
        <v>0</v>
      </c>
      <c r="L693" s="713">
        <v>0</v>
      </c>
      <c r="M693" s="713">
        <v>0</v>
      </c>
      <c r="N693" s="713">
        <v>0</v>
      </c>
      <c r="O693" s="713">
        <v>0</v>
      </c>
      <c r="P693" s="713"/>
      <c r="Q693" s="713"/>
      <c r="R693" s="713"/>
      <c r="S693" s="713">
        <v>539</v>
      </c>
      <c r="T693" s="713">
        <v>153</v>
      </c>
      <c r="U693" s="713">
        <v>479</v>
      </c>
      <c r="V693" s="858"/>
      <c r="Y693" s="720"/>
    </row>
    <row r="694" spans="1:25" ht="15" customHeight="1">
      <c r="A694" s="837">
        <v>25</v>
      </c>
      <c r="B694" s="839">
        <v>4</v>
      </c>
      <c r="C694" s="859">
        <v>34</v>
      </c>
      <c r="D694" s="2471"/>
      <c r="E694" s="2464"/>
      <c r="F694" s="2509"/>
      <c r="G694" s="2228" t="s">
        <v>1532</v>
      </c>
      <c r="H694" s="2229"/>
      <c r="I694" s="713"/>
      <c r="J694" s="713">
        <v>4359</v>
      </c>
      <c r="K694" s="713">
        <v>2082</v>
      </c>
      <c r="L694" s="713">
        <v>155</v>
      </c>
      <c r="M694" s="713">
        <v>42</v>
      </c>
      <c r="N694" s="713">
        <v>0</v>
      </c>
      <c r="O694" s="713">
        <v>67</v>
      </c>
      <c r="P694" s="713"/>
      <c r="Q694" s="713"/>
      <c r="R694" s="713"/>
      <c r="S694" s="713">
        <v>0</v>
      </c>
      <c r="T694" s="713">
        <v>39</v>
      </c>
      <c r="U694" s="713">
        <v>2488</v>
      </c>
      <c r="V694" s="858"/>
      <c r="Y694" s="720"/>
    </row>
    <row r="695" spans="1:25" ht="15" customHeight="1">
      <c r="A695" s="837">
        <v>25</v>
      </c>
      <c r="B695" s="839">
        <v>4</v>
      </c>
      <c r="C695" s="859">
        <v>35</v>
      </c>
      <c r="D695" s="2471"/>
      <c r="E695" s="2464"/>
      <c r="F695" s="2230" t="s">
        <v>1469</v>
      </c>
      <c r="G695" s="2228" t="s">
        <v>1529</v>
      </c>
      <c r="H695" s="2229"/>
      <c r="I695" s="713"/>
      <c r="J695" s="713">
        <v>312</v>
      </c>
      <c r="K695" s="713">
        <v>6791</v>
      </c>
      <c r="L695" s="713">
        <v>0</v>
      </c>
      <c r="M695" s="713">
        <v>0</v>
      </c>
      <c r="N695" s="713">
        <v>0</v>
      </c>
      <c r="O695" s="713">
        <v>2055</v>
      </c>
      <c r="P695" s="713"/>
      <c r="Q695" s="713"/>
      <c r="R695" s="713"/>
      <c r="S695" s="713">
        <v>0</v>
      </c>
      <c r="T695" s="713">
        <v>264</v>
      </c>
      <c r="U695" s="713">
        <v>0</v>
      </c>
      <c r="V695" s="858"/>
      <c r="Y695" s="720"/>
    </row>
    <row r="696" spans="1:25" ht="15" customHeight="1">
      <c r="A696" s="837">
        <v>25</v>
      </c>
      <c r="B696" s="839">
        <v>4</v>
      </c>
      <c r="C696" s="859">
        <v>36</v>
      </c>
      <c r="D696" s="2471"/>
      <c r="E696" s="2464"/>
      <c r="F696" s="2231"/>
      <c r="G696" s="2228" t="s">
        <v>1486</v>
      </c>
      <c r="H696" s="2229"/>
      <c r="I696" s="713"/>
      <c r="J696" s="713">
        <v>0</v>
      </c>
      <c r="K696" s="713">
        <v>0</v>
      </c>
      <c r="L696" s="713">
        <v>1</v>
      </c>
      <c r="M696" s="713">
        <v>0</v>
      </c>
      <c r="N696" s="713">
        <v>0</v>
      </c>
      <c r="O696" s="713">
        <v>0</v>
      </c>
      <c r="P696" s="713"/>
      <c r="Q696" s="713"/>
      <c r="R696" s="713"/>
      <c r="S696" s="713">
        <v>0</v>
      </c>
      <c r="T696" s="713">
        <v>722</v>
      </c>
      <c r="U696" s="713">
        <v>0</v>
      </c>
      <c r="V696" s="858"/>
      <c r="Y696" s="720"/>
    </row>
    <row r="697" spans="1:25" ht="15" customHeight="1">
      <c r="A697" s="837">
        <v>25</v>
      </c>
      <c r="B697" s="839">
        <v>4</v>
      </c>
      <c r="C697" s="859">
        <v>37</v>
      </c>
      <c r="D697" s="2471"/>
      <c r="E697" s="2464"/>
      <c r="F697" s="2232"/>
      <c r="G697" s="2228" t="s">
        <v>1532</v>
      </c>
      <c r="H697" s="2229"/>
      <c r="I697" s="713"/>
      <c r="J697" s="713">
        <v>7638</v>
      </c>
      <c r="K697" s="713">
        <v>5625</v>
      </c>
      <c r="L697" s="713">
        <v>27</v>
      </c>
      <c r="M697" s="713">
        <v>80</v>
      </c>
      <c r="N697" s="713">
        <v>0</v>
      </c>
      <c r="O697" s="713">
        <v>202</v>
      </c>
      <c r="P697" s="713"/>
      <c r="Q697" s="713"/>
      <c r="R697" s="713"/>
      <c r="S697" s="713">
        <v>0</v>
      </c>
      <c r="T697" s="713">
        <v>0</v>
      </c>
      <c r="U697" s="713">
        <v>0</v>
      </c>
      <c r="V697" s="858"/>
      <c r="Y697" s="720"/>
    </row>
    <row r="698" spans="1:25" ht="15" customHeight="1">
      <c r="A698" s="837">
        <v>25</v>
      </c>
      <c r="B698" s="839">
        <v>4</v>
      </c>
      <c r="C698" s="859">
        <v>38</v>
      </c>
      <c r="D698" s="2471"/>
      <c r="E698" s="2464"/>
      <c r="F698" s="2230" t="s">
        <v>1501</v>
      </c>
      <c r="G698" s="2228" t="s">
        <v>1529</v>
      </c>
      <c r="H698" s="2229"/>
      <c r="I698" s="713"/>
      <c r="J698" s="713">
        <v>1711</v>
      </c>
      <c r="K698" s="713">
        <v>15059</v>
      </c>
      <c r="L698" s="713">
        <v>1716</v>
      </c>
      <c r="M698" s="713">
        <v>0</v>
      </c>
      <c r="N698" s="713">
        <v>0</v>
      </c>
      <c r="O698" s="713">
        <v>6473</v>
      </c>
      <c r="P698" s="713"/>
      <c r="Q698" s="713"/>
      <c r="R698" s="713"/>
      <c r="S698" s="713">
        <v>464</v>
      </c>
      <c r="T698" s="713">
        <v>3013</v>
      </c>
      <c r="U698" s="713">
        <v>3741</v>
      </c>
      <c r="V698" s="858"/>
      <c r="Y698" s="720"/>
    </row>
    <row r="699" spans="1:25" ht="15" customHeight="1">
      <c r="A699" s="837">
        <v>25</v>
      </c>
      <c r="B699" s="839">
        <v>4</v>
      </c>
      <c r="C699" s="859">
        <v>39</v>
      </c>
      <c r="D699" s="2471"/>
      <c r="E699" s="2464"/>
      <c r="F699" s="2231"/>
      <c r="G699" s="2228" t="s">
        <v>1486</v>
      </c>
      <c r="H699" s="2229"/>
      <c r="I699" s="713"/>
      <c r="J699" s="713">
        <v>0</v>
      </c>
      <c r="K699" s="713">
        <v>0</v>
      </c>
      <c r="L699" s="713">
        <v>0</v>
      </c>
      <c r="M699" s="713">
        <v>0</v>
      </c>
      <c r="N699" s="713">
        <v>0</v>
      </c>
      <c r="O699" s="713">
        <v>0</v>
      </c>
      <c r="P699" s="713"/>
      <c r="Q699" s="713"/>
      <c r="R699" s="713"/>
      <c r="S699" s="713">
        <v>1712</v>
      </c>
      <c r="T699" s="713">
        <v>3758</v>
      </c>
      <c r="U699" s="713">
        <v>1631</v>
      </c>
      <c r="V699" s="858"/>
      <c r="Y699" s="720"/>
    </row>
    <row r="700" spans="1:25" ht="15" customHeight="1">
      <c r="A700" s="837">
        <v>25</v>
      </c>
      <c r="B700" s="839">
        <v>4</v>
      </c>
      <c r="C700" s="859">
        <v>40</v>
      </c>
      <c r="D700" s="2471"/>
      <c r="E700" s="2464"/>
      <c r="F700" s="2232"/>
      <c r="G700" s="2228" t="s">
        <v>1532</v>
      </c>
      <c r="H700" s="2229"/>
      <c r="I700" s="713"/>
      <c r="J700" s="713">
        <v>21584</v>
      </c>
      <c r="K700" s="713">
        <v>8001</v>
      </c>
      <c r="L700" s="713">
        <v>2043</v>
      </c>
      <c r="M700" s="713">
        <v>4408</v>
      </c>
      <c r="N700" s="713">
        <v>4561</v>
      </c>
      <c r="O700" s="713">
        <v>1197</v>
      </c>
      <c r="P700" s="713"/>
      <c r="Q700" s="713"/>
      <c r="R700" s="713"/>
      <c r="S700" s="713">
        <v>0</v>
      </c>
      <c r="T700" s="713">
        <v>163</v>
      </c>
      <c r="U700" s="713">
        <v>5702</v>
      </c>
      <c r="V700" s="858"/>
      <c r="Y700" s="720"/>
    </row>
    <row r="701" spans="1:25" ht="15" customHeight="1">
      <c r="A701" s="837">
        <v>25</v>
      </c>
      <c r="B701" s="839">
        <v>4</v>
      </c>
      <c r="C701" s="859">
        <v>41</v>
      </c>
      <c r="D701" s="2471"/>
      <c r="E701" s="2464"/>
      <c r="F701" s="2507" t="s">
        <v>266</v>
      </c>
      <c r="G701" s="2228" t="s">
        <v>1529</v>
      </c>
      <c r="H701" s="2229"/>
      <c r="I701" s="713"/>
      <c r="J701" s="713">
        <v>888</v>
      </c>
      <c r="K701" s="713">
        <v>4079</v>
      </c>
      <c r="L701" s="713">
        <v>140</v>
      </c>
      <c r="M701" s="713">
        <v>0</v>
      </c>
      <c r="N701" s="713">
        <v>0</v>
      </c>
      <c r="O701" s="713">
        <v>2522</v>
      </c>
      <c r="P701" s="713"/>
      <c r="Q701" s="713"/>
      <c r="R701" s="713"/>
      <c r="S701" s="713">
        <v>79</v>
      </c>
      <c r="T701" s="713">
        <v>454</v>
      </c>
      <c r="U701" s="713">
        <v>212</v>
      </c>
      <c r="V701" s="858"/>
      <c r="Y701" s="720"/>
    </row>
    <row r="702" spans="1:25" ht="15" customHeight="1">
      <c r="A702" s="837">
        <v>25</v>
      </c>
      <c r="B702" s="839">
        <v>4</v>
      </c>
      <c r="C702" s="859">
        <v>42</v>
      </c>
      <c r="D702" s="2471"/>
      <c r="E702" s="2464"/>
      <c r="F702" s="2508"/>
      <c r="G702" s="2228" t="s">
        <v>1486</v>
      </c>
      <c r="H702" s="2229"/>
      <c r="I702" s="713"/>
      <c r="J702" s="713">
        <v>0</v>
      </c>
      <c r="K702" s="713">
        <v>0</v>
      </c>
      <c r="L702" s="713">
        <v>8</v>
      </c>
      <c r="M702" s="713">
        <v>0</v>
      </c>
      <c r="N702" s="713">
        <v>0</v>
      </c>
      <c r="O702" s="713">
        <v>0</v>
      </c>
      <c r="P702" s="713"/>
      <c r="Q702" s="713"/>
      <c r="R702" s="713"/>
      <c r="S702" s="713">
        <v>499</v>
      </c>
      <c r="T702" s="713">
        <v>742</v>
      </c>
      <c r="U702" s="713">
        <v>540</v>
      </c>
      <c r="V702" s="858"/>
      <c r="Y702" s="720"/>
    </row>
    <row r="703" spans="1:25" ht="15" customHeight="1">
      <c r="A703" s="837">
        <v>25</v>
      </c>
      <c r="B703" s="839">
        <v>4</v>
      </c>
      <c r="C703" s="859">
        <v>43</v>
      </c>
      <c r="D703" s="2471"/>
      <c r="E703" s="2506"/>
      <c r="F703" s="2509"/>
      <c r="G703" s="2228" t="s">
        <v>1532</v>
      </c>
      <c r="H703" s="2229"/>
      <c r="I703" s="713"/>
      <c r="J703" s="713">
        <v>9694</v>
      </c>
      <c r="K703" s="713">
        <v>2847</v>
      </c>
      <c r="L703" s="713">
        <v>377</v>
      </c>
      <c r="M703" s="713">
        <v>798</v>
      </c>
      <c r="N703" s="713">
        <v>0</v>
      </c>
      <c r="O703" s="713">
        <v>56</v>
      </c>
      <c r="P703" s="713"/>
      <c r="Q703" s="713"/>
      <c r="R703" s="713"/>
      <c r="S703" s="713">
        <v>34</v>
      </c>
      <c r="T703" s="713">
        <v>12</v>
      </c>
      <c r="U703" s="713">
        <v>5338</v>
      </c>
      <c r="V703" s="858"/>
      <c r="Y703" s="720"/>
    </row>
    <row r="704" spans="1:25" ht="15" customHeight="1">
      <c r="A704" s="837">
        <v>25</v>
      </c>
      <c r="B704" s="839">
        <v>4</v>
      </c>
      <c r="C704" s="859">
        <v>44</v>
      </c>
      <c r="D704" s="2472"/>
      <c r="E704" s="2473" t="s">
        <v>1533</v>
      </c>
      <c r="F704" s="2474"/>
      <c r="G704" s="2228" t="s">
        <v>1532</v>
      </c>
      <c r="H704" s="2229"/>
      <c r="I704" s="713"/>
      <c r="J704" s="713">
        <v>0</v>
      </c>
      <c r="K704" s="713">
        <v>0</v>
      </c>
      <c r="L704" s="713">
        <v>0</v>
      </c>
      <c r="M704" s="713">
        <v>0</v>
      </c>
      <c r="N704" s="713">
        <v>37688</v>
      </c>
      <c r="O704" s="713">
        <v>9202</v>
      </c>
      <c r="P704" s="713"/>
      <c r="Q704" s="713"/>
      <c r="R704" s="713"/>
      <c r="S704" s="713">
        <v>0</v>
      </c>
      <c r="T704" s="713">
        <v>0</v>
      </c>
      <c r="U704" s="713">
        <v>44168</v>
      </c>
      <c r="V704" s="858"/>
      <c r="Y704" s="720"/>
    </row>
    <row r="705" spans="1:25" ht="15" customHeight="1">
      <c r="A705" s="837">
        <v>25</v>
      </c>
      <c r="B705" s="839">
        <v>4</v>
      </c>
      <c r="C705" s="859">
        <v>45</v>
      </c>
      <c r="D705" s="2510" t="s">
        <v>1534</v>
      </c>
      <c r="E705" s="2497" t="s">
        <v>1528</v>
      </c>
      <c r="F705" s="2498"/>
      <c r="G705" s="2228" t="s">
        <v>1529</v>
      </c>
      <c r="H705" s="2229"/>
      <c r="I705" s="713"/>
      <c r="J705" s="713">
        <v>3287</v>
      </c>
      <c r="K705" s="713">
        <v>1882</v>
      </c>
      <c r="L705" s="713">
        <v>6078</v>
      </c>
      <c r="M705" s="713">
        <v>948</v>
      </c>
      <c r="N705" s="713">
        <v>1540</v>
      </c>
      <c r="O705" s="713">
        <v>864</v>
      </c>
      <c r="P705" s="713"/>
      <c r="Q705" s="713"/>
      <c r="R705" s="713"/>
      <c r="S705" s="713">
        <v>624</v>
      </c>
      <c r="T705" s="713">
        <v>2640</v>
      </c>
      <c r="U705" s="713">
        <v>1272</v>
      </c>
      <c r="V705" s="858"/>
      <c r="Y705" s="720"/>
    </row>
    <row r="706" spans="1:25" ht="15" customHeight="1">
      <c r="A706" s="837">
        <v>25</v>
      </c>
      <c r="B706" s="839">
        <v>4</v>
      </c>
      <c r="C706" s="859">
        <v>46</v>
      </c>
      <c r="D706" s="2471"/>
      <c r="E706" s="2493"/>
      <c r="F706" s="2494"/>
      <c r="G706" s="2228" t="s">
        <v>1486</v>
      </c>
      <c r="H706" s="2229"/>
      <c r="I706" s="713"/>
      <c r="J706" s="713">
        <v>64</v>
      </c>
      <c r="K706" s="713">
        <v>0</v>
      </c>
      <c r="L706" s="713">
        <v>787</v>
      </c>
      <c r="M706" s="713">
        <v>84</v>
      </c>
      <c r="N706" s="713">
        <v>60</v>
      </c>
      <c r="O706" s="713">
        <v>0</v>
      </c>
      <c r="P706" s="713"/>
      <c r="Q706" s="713"/>
      <c r="R706" s="713"/>
      <c r="S706" s="713">
        <v>240</v>
      </c>
      <c r="T706" s="713">
        <v>729</v>
      </c>
      <c r="U706" s="713">
        <v>192</v>
      </c>
      <c r="V706" s="858"/>
      <c r="Y706" s="720"/>
    </row>
    <row r="707" spans="1:25" ht="15" customHeight="1">
      <c r="A707" s="837">
        <v>25</v>
      </c>
      <c r="B707" s="839">
        <v>4</v>
      </c>
      <c r="C707" s="859">
        <v>47</v>
      </c>
      <c r="D707" s="2471"/>
      <c r="E707" s="2495"/>
      <c r="F707" s="2496"/>
      <c r="G707" s="2228" t="s">
        <v>1532</v>
      </c>
      <c r="H707" s="2229"/>
      <c r="I707" s="713"/>
      <c r="J707" s="713">
        <v>2229</v>
      </c>
      <c r="K707" s="713">
        <v>836</v>
      </c>
      <c r="L707" s="713">
        <v>679</v>
      </c>
      <c r="M707" s="713">
        <v>424</v>
      </c>
      <c r="N707" s="713">
        <v>516</v>
      </c>
      <c r="O707" s="713">
        <v>237</v>
      </c>
      <c r="P707" s="713"/>
      <c r="Q707" s="713"/>
      <c r="R707" s="713"/>
      <c r="S707" s="713">
        <v>30</v>
      </c>
      <c r="T707" s="713">
        <v>119</v>
      </c>
      <c r="U707" s="713">
        <v>468</v>
      </c>
      <c r="V707" s="858"/>
      <c r="Y707" s="720"/>
    </row>
    <row r="708" spans="1:25" ht="15" customHeight="1">
      <c r="A708" s="837">
        <v>25</v>
      </c>
      <c r="B708" s="839">
        <v>4</v>
      </c>
      <c r="C708" s="859">
        <v>48</v>
      </c>
      <c r="D708" s="2471"/>
      <c r="E708" s="2497" t="s">
        <v>1530</v>
      </c>
      <c r="F708" s="2498"/>
      <c r="G708" s="2228" t="s">
        <v>1529</v>
      </c>
      <c r="H708" s="2229"/>
      <c r="I708" s="713"/>
      <c r="J708" s="713">
        <v>275</v>
      </c>
      <c r="K708" s="713">
        <v>157</v>
      </c>
      <c r="L708" s="713">
        <v>506</v>
      </c>
      <c r="M708" s="713">
        <v>79</v>
      </c>
      <c r="N708" s="713">
        <v>129</v>
      </c>
      <c r="O708" s="713">
        <v>69</v>
      </c>
      <c r="P708" s="713"/>
      <c r="Q708" s="713"/>
      <c r="R708" s="713"/>
      <c r="S708" s="713">
        <v>51</v>
      </c>
      <c r="T708" s="713">
        <v>220</v>
      </c>
      <c r="U708" s="713">
        <v>106</v>
      </c>
      <c r="V708" s="858"/>
      <c r="Y708" s="720"/>
    </row>
    <row r="709" spans="1:25" ht="15" customHeight="1">
      <c r="A709" s="837">
        <v>25</v>
      </c>
      <c r="B709" s="839">
        <v>4</v>
      </c>
      <c r="C709" s="859">
        <v>49</v>
      </c>
      <c r="D709" s="2471"/>
      <c r="E709" s="2493"/>
      <c r="F709" s="2494"/>
      <c r="G709" s="2228" t="s">
        <v>1486</v>
      </c>
      <c r="H709" s="2229"/>
      <c r="I709" s="713"/>
      <c r="J709" s="713">
        <v>6</v>
      </c>
      <c r="K709" s="713">
        <v>0</v>
      </c>
      <c r="L709" s="713">
        <v>68</v>
      </c>
      <c r="M709" s="713">
        <v>7</v>
      </c>
      <c r="N709" s="713">
        <v>7</v>
      </c>
      <c r="O709" s="713">
        <v>0</v>
      </c>
      <c r="P709" s="713"/>
      <c r="Q709" s="713"/>
      <c r="R709" s="713"/>
      <c r="S709" s="713">
        <v>20</v>
      </c>
      <c r="T709" s="713">
        <v>60</v>
      </c>
      <c r="U709" s="713">
        <v>16</v>
      </c>
      <c r="V709" s="858"/>
      <c r="Y709" s="720"/>
    </row>
    <row r="710" spans="1:25" ht="15" customHeight="1">
      <c r="A710" s="837">
        <v>25</v>
      </c>
      <c r="B710" s="839">
        <v>4</v>
      </c>
      <c r="C710" s="859">
        <v>50</v>
      </c>
      <c r="D710" s="2471"/>
      <c r="E710" s="2495"/>
      <c r="F710" s="2496"/>
      <c r="G710" s="2228" t="s">
        <v>1532</v>
      </c>
      <c r="H710" s="2229"/>
      <c r="I710" s="713"/>
      <c r="J710" s="713">
        <v>190</v>
      </c>
      <c r="K710" s="713">
        <v>67</v>
      </c>
      <c r="L710" s="713">
        <v>56</v>
      </c>
      <c r="M710" s="713">
        <v>34</v>
      </c>
      <c r="N710" s="713">
        <v>43</v>
      </c>
      <c r="O710" s="713">
        <v>21</v>
      </c>
      <c r="P710" s="713"/>
      <c r="Q710" s="713"/>
      <c r="R710" s="713"/>
      <c r="S710" s="713">
        <v>2</v>
      </c>
      <c r="T710" s="713">
        <v>10</v>
      </c>
      <c r="U710" s="713">
        <v>39</v>
      </c>
      <c r="V710" s="858"/>
      <c r="Y710" s="720"/>
    </row>
    <row r="711" spans="1:25" ht="15" customHeight="1">
      <c r="A711" s="837">
        <v>25</v>
      </c>
      <c r="B711" s="839">
        <v>4</v>
      </c>
      <c r="C711" s="859">
        <v>51</v>
      </c>
      <c r="D711" s="2471"/>
      <c r="E711" s="2499" t="s">
        <v>1231</v>
      </c>
      <c r="F711" s="2500"/>
      <c r="G711" s="2228" t="s">
        <v>1529</v>
      </c>
      <c r="H711" s="2229"/>
      <c r="I711" s="713"/>
      <c r="J711" s="713">
        <v>1020248</v>
      </c>
      <c r="K711" s="713">
        <v>574153</v>
      </c>
      <c r="L711" s="713">
        <v>2056109</v>
      </c>
      <c r="M711" s="713">
        <v>333025</v>
      </c>
      <c r="N711" s="713">
        <v>493467</v>
      </c>
      <c r="O711" s="713">
        <v>235797</v>
      </c>
      <c r="P711" s="713"/>
      <c r="Q711" s="713"/>
      <c r="R711" s="713"/>
      <c r="S711" s="713">
        <v>203604</v>
      </c>
      <c r="T711" s="713">
        <v>837776</v>
      </c>
      <c r="U711" s="713">
        <v>411977</v>
      </c>
      <c r="V711" s="858"/>
      <c r="Y711" s="720"/>
    </row>
    <row r="712" spans="1:25" ht="15" customHeight="1">
      <c r="A712" s="837">
        <v>25</v>
      </c>
      <c r="B712" s="839">
        <v>4</v>
      </c>
      <c r="C712" s="859">
        <v>52</v>
      </c>
      <c r="D712" s="2471"/>
      <c r="E712" s="2501"/>
      <c r="F712" s="2502"/>
      <c r="G712" s="2228" t="s">
        <v>1486</v>
      </c>
      <c r="H712" s="2229"/>
      <c r="I712" s="713"/>
      <c r="J712" s="713">
        <v>21680</v>
      </c>
      <c r="K712" s="713">
        <v>0</v>
      </c>
      <c r="L712" s="713">
        <v>172227</v>
      </c>
      <c r="M712" s="713">
        <v>19796</v>
      </c>
      <c r="N712" s="713">
        <v>9671</v>
      </c>
      <c r="O712" s="713">
        <v>0</v>
      </c>
      <c r="P712" s="713"/>
      <c r="Q712" s="713"/>
      <c r="R712" s="713"/>
      <c r="S712" s="713">
        <v>40096</v>
      </c>
      <c r="T712" s="713">
        <v>126332</v>
      </c>
      <c r="U712" s="713">
        <v>35839</v>
      </c>
      <c r="V712" s="858"/>
      <c r="Y712" s="720"/>
    </row>
    <row r="713" spans="1:25" ht="15" customHeight="1">
      <c r="A713" s="837">
        <v>25</v>
      </c>
      <c r="B713" s="839">
        <v>4</v>
      </c>
      <c r="C713" s="859">
        <v>53</v>
      </c>
      <c r="D713" s="2471"/>
      <c r="E713" s="2503"/>
      <c r="F713" s="2504"/>
      <c r="G713" s="2228" t="s">
        <v>1532</v>
      </c>
      <c r="H713" s="2229"/>
      <c r="I713" s="713"/>
      <c r="J713" s="713">
        <v>344110</v>
      </c>
      <c r="K713" s="713">
        <v>117845</v>
      </c>
      <c r="L713" s="713">
        <v>108661</v>
      </c>
      <c r="M713" s="713">
        <v>73649</v>
      </c>
      <c r="N713" s="713">
        <v>0</v>
      </c>
      <c r="O713" s="713">
        <v>0</v>
      </c>
      <c r="P713" s="713"/>
      <c r="Q713" s="713"/>
      <c r="R713" s="713"/>
      <c r="S713" s="713">
        <v>4244</v>
      </c>
      <c r="T713" s="713">
        <v>9400</v>
      </c>
      <c r="U713" s="713">
        <v>0</v>
      </c>
      <c r="V713" s="858"/>
      <c r="Y713" s="720"/>
    </row>
    <row r="714" spans="1:25" ht="15" customHeight="1">
      <c r="A714" s="837">
        <v>25</v>
      </c>
      <c r="B714" s="839">
        <v>4</v>
      </c>
      <c r="C714" s="859">
        <v>54</v>
      </c>
      <c r="D714" s="2471"/>
      <c r="E714" s="2505" t="s">
        <v>1531</v>
      </c>
      <c r="F714" s="2507" t="s">
        <v>548</v>
      </c>
      <c r="G714" s="2228" t="s">
        <v>1529</v>
      </c>
      <c r="H714" s="2229"/>
      <c r="I714" s="713"/>
      <c r="J714" s="713">
        <v>76952</v>
      </c>
      <c r="K714" s="713">
        <v>29338</v>
      </c>
      <c r="L714" s="713">
        <v>213681</v>
      </c>
      <c r="M714" s="713">
        <v>16336</v>
      </c>
      <c r="N714" s="713">
        <v>37628</v>
      </c>
      <c r="O714" s="713">
        <v>11232</v>
      </c>
      <c r="P714" s="713"/>
      <c r="Q714" s="713"/>
      <c r="R714" s="713"/>
      <c r="S714" s="713">
        <v>6325</v>
      </c>
      <c r="T714" s="713">
        <v>20821</v>
      </c>
      <c r="U714" s="713">
        <v>45875</v>
      </c>
      <c r="V714" s="858"/>
      <c r="Y714" s="720"/>
    </row>
    <row r="715" spans="1:25" ht="15" customHeight="1">
      <c r="A715" s="837">
        <v>25</v>
      </c>
      <c r="B715" s="839">
        <v>4</v>
      </c>
      <c r="C715" s="859">
        <v>55</v>
      </c>
      <c r="D715" s="2471"/>
      <c r="E715" s="2464"/>
      <c r="F715" s="2508"/>
      <c r="G715" s="2228" t="s">
        <v>1486</v>
      </c>
      <c r="H715" s="2229"/>
      <c r="I715" s="713"/>
      <c r="J715" s="713">
        <v>4373</v>
      </c>
      <c r="K715" s="713">
        <v>0</v>
      </c>
      <c r="L715" s="713">
        <v>3020</v>
      </c>
      <c r="M715" s="713">
        <v>614</v>
      </c>
      <c r="N715" s="713">
        <v>940</v>
      </c>
      <c r="O715" s="713">
        <v>0</v>
      </c>
      <c r="P715" s="713"/>
      <c r="Q715" s="713"/>
      <c r="R715" s="713"/>
      <c r="S715" s="713">
        <v>1220</v>
      </c>
      <c r="T715" s="713">
        <v>3487</v>
      </c>
      <c r="U715" s="713">
        <v>1502</v>
      </c>
      <c r="V715" s="858"/>
      <c r="Y715" s="720"/>
    </row>
    <row r="716" spans="1:25" ht="15" customHeight="1">
      <c r="A716" s="837">
        <v>25</v>
      </c>
      <c r="B716" s="839">
        <v>4</v>
      </c>
      <c r="C716" s="859">
        <v>56</v>
      </c>
      <c r="D716" s="2471"/>
      <c r="E716" s="2464"/>
      <c r="F716" s="2509"/>
      <c r="G716" s="2228" t="s">
        <v>1532</v>
      </c>
      <c r="H716" s="2229"/>
      <c r="I716" s="713"/>
      <c r="J716" s="713">
        <v>11475</v>
      </c>
      <c r="K716" s="713">
        <v>5941</v>
      </c>
      <c r="L716" s="713">
        <v>2475</v>
      </c>
      <c r="M716" s="713">
        <v>719</v>
      </c>
      <c r="N716" s="713">
        <v>0</v>
      </c>
      <c r="O716" s="713">
        <v>125</v>
      </c>
      <c r="P716" s="713"/>
      <c r="Q716" s="713"/>
      <c r="R716" s="713"/>
      <c r="S716" s="713">
        <v>19</v>
      </c>
      <c r="T716" s="713">
        <v>269</v>
      </c>
      <c r="U716" s="713">
        <v>3288</v>
      </c>
      <c r="V716" s="858"/>
      <c r="Y716" s="720"/>
    </row>
    <row r="717" spans="1:25" ht="15" customHeight="1">
      <c r="A717" s="837">
        <v>25</v>
      </c>
      <c r="B717" s="839">
        <v>4</v>
      </c>
      <c r="C717" s="859">
        <v>57</v>
      </c>
      <c r="D717" s="2471"/>
      <c r="E717" s="2464"/>
      <c r="F717" s="2230" t="s">
        <v>1469</v>
      </c>
      <c r="G717" s="2228" t="s">
        <v>1529</v>
      </c>
      <c r="H717" s="2229"/>
      <c r="I717" s="713"/>
      <c r="J717" s="713">
        <v>268641</v>
      </c>
      <c r="K717" s="713">
        <v>115034</v>
      </c>
      <c r="L717" s="713">
        <v>391107</v>
      </c>
      <c r="M717" s="713">
        <v>57207</v>
      </c>
      <c r="N717" s="713">
        <v>148225</v>
      </c>
      <c r="O717" s="713">
        <v>27644</v>
      </c>
      <c r="P717" s="713"/>
      <c r="Q717" s="713"/>
      <c r="R717" s="713"/>
      <c r="S717" s="713">
        <v>41087</v>
      </c>
      <c r="T717" s="713">
        <v>171489</v>
      </c>
      <c r="U717" s="713">
        <v>62391</v>
      </c>
      <c r="V717" s="858"/>
      <c r="Y717" s="720"/>
    </row>
    <row r="718" spans="1:25" ht="15" customHeight="1">
      <c r="A718" s="837">
        <v>25</v>
      </c>
      <c r="B718" s="839">
        <v>4</v>
      </c>
      <c r="C718" s="859">
        <v>58</v>
      </c>
      <c r="D718" s="2471"/>
      <c r="E718" s="2464"/>
      <c r="F718" s="2231"/>
      <c r="G718" s="2228" t="s">
        <v>1486</v>
      </c>
      <c r="H718" s="2229"/>
      <c r="I718" s="713"/>
      <c r="J718" s="713">
        <v>10713</v>
      </c>
      <c r="K718" s="713">
        <v>0</v>
      </c>
      <c r="L718" s="713">
        <v>45625</v>
      </c>
      <c r="M718" s="713">
        <v>2892</v>
      </c>
      <c r="N718" s="713">
        <v>321</v>
      </c>
      <c r="O718" s="713">
        <v>0</v>
      </c>
      <c r="P718" s="713"/>
      <c r="Q718" s="713"/>
      <c r="R718" s="713"/>
      <c r="S718" s="713">
        <v>370</v>
      </c>
      <c r="T718" s="713">
        <v>13148</v>
      </c>
      <c r="U718" s="713">
        <v>10382</v>
      </c>
      <c r="V718" s="858"/>
      <c r="Y718" s="720"/>
    </row>
    <row r="719" spans="1:25" ht="15" customHeight="1">
      <c r="A719" s="837">
        <v>25</v>
      </c>
      <c r="B719" s="839">
        <v>4</v>
      </c>
      <c r="C719" s="859">
        <v>59</v>
      </c>
      <c r="D719" s="2471"/>
      <c r="E719" s="2464"/>
      <c r="F719" s="2232"/>
      <c r="G719" s="2228" t="s">
        <v>1532</v>
      </c>
      <c r="H719" s="2229"/>
      <c r="I719" s="713"/>
      <c r="J719" s="713">
        <v>8515</v>
      </c>
      <c r="K719" s="713">
        <v>7190</v>
      </c>
      <c r="L719" s="713">
        <v>1080</v>
      </c>
      <c r="M719" s="713">
        <v>2501</v>
      </c>
      <c r="N719" s="713">
        <v>0</v>
      </c>
      <c r="O719" s="713">
        <v>287</v>
      </c>
      <c r="P719" s="713"/>
      <c r="Q719" s="713"/>
      <c r="R719" s="713"/>
      <c r="S719" s="713">
        <v>2</v>
      </c>
      <c r="T719" s="713">
        <v>56</v>
      </c>
      <c r="U719" s="713">
        <v>0</v>
      </c>
      <c r="V719" s="858"/>
      <c r="Y719" s="720"/>
    </row>
    <row r="720" spans="1:25" ht="15" customHeight="1">
      <c r="A720" s="837">
        <v>25</v>
      </c>
      <c r="B720" s="839">
        <v>4</v>
      </c>
      <c r="C720" s="859">
        <v>60</v>
      </c>
      <c r="D720" s="2471"/>
      <c r="E720" s="2464"/>
      <c r="F720" s="2230" t="s">
        <v>1501</v>
      </c>
      <c r="G720" s="2228" t="s">
        <v>1529</v>
      </c>
      <c r="H720" s="2229"/>
      <c r="I720" s="713"/>
      <c r="J720" s="713">
        <v>233319</v>
      </c>
      <c r="K720" s="713">
        <v>140337</v>
      </c>
      <c r="L720" s="713">
        <v>768371</v>
      </c>
      <c r="M720" s="713">
        <v>126877</v>
      </c>
      <c r="N720" s="713">
        <v>180661</v>
      </c>
      <c r="O720" s="713">
        <v>56936</v>
      </c>
      <c r="P720" s="713"/>
      <c r="Q720" s="713"/>
      <c r="R720" s="713"/>
      <c r="S720" s="713">
        <v>76771</v>
      </c>
      <c r="T720" s="713">
        <v>304470</v>
      </c>
      <c r="U720" s="713">
        <v>153148</v>
      </c>
      <c r="V720" s="858"/>
      <c r="Y720" s="720"/>
    </row>
    <row r="721" spans="1:25" ht="15" customHeight="1">
      <c r="A721" s="837">
        <v>25</v>
      </c>
      <c r="B721" s="839">
        <v>4</v>
      </c>
      <c r="C721" s="859">
        <v>61</v>
      </c>
      <c r="D721" s="2471"/>
      <c r="E721" s="2464"/>
      <c r="F721" s="2231"/>
      <c r="G721" s="2228" t="s">
        <v>1486</v>
      </c>
      <c r="H721" s="2229"/>
      <c r="I721" s="713"/>
      <c r="J721" s="713">
        <v>4330</v>
      </c>
      <c r="K721" s="713">
        <v>0</v>
      </c>
      <c r="L721" s="713">
        <v>29374</v>
      </c>
      <c r="M721" s="713">
        <v>4124</v>
      </c>
      <c r="N721" s="713">
        <v>1234</v>
      </c>
      <c r="O721" s="713">
        <v>0</v>
      </c>
      <c r="P721" s="713"/>
      <c r="Q721" s="713"/>
      <c r="R721" s="713"/>
      <c r="S721" s="713">
        <v>5447</v>
      </c>
      <c r="T721" s="713">
        <v>17207</v>
      </c>
      <c r="U721" s="713">
        <v>7402</v>
      </c>
      <c r="V721" s="858"/>
      <c r="Y721" s="720"/>
    </row>
    <row r="722" spans="1:25" ht="15" customHeight="1">
      <c r="A722" s="837">
        <v>25</v>
      </c>
      <c r="B722" s="839">
        <v>4</v>
      </c>
      <c r="C722" s="859">
        <v>62</v>
      </c>
      <c r="D722" s="2471"/>
      <c r="E722" s="2464"/>
      <c r="F722" s="2232"/>
      <c r="G722" s="2228" t="s">
        <v>1532</v>
      </c>
      <c r="H722" s="2229"/>
      <c r="I722" s="713"/>
      <c r="J722" s="713">
        <v>43149</v>
      </c>
      <c r="K722" s="713">
        <v>14416</v>
      </c>
      <c r="L722" s="713">
        <v>20400</v>
      </c>
      <c r="M722" s="713">
        <v>11237</v>
      </c>
      <c r="N722" s="713">
        <v>10649</v>
      </c>
      <c r="O722" s="713">
        <v>2770</v>
      </c>
      <c r="P722" s="713"/>
      <c r="Q722" s="713"/>
      <c r="R722" s="713"/>
      <c r="S722" s="713">
        <v>591</v>
      </c>
      <c r="T722" s="713">
        <v>1252</v>
      </c>
      <c r="U722" s="713">
        <v>8344</v>
      </c>
      <c r="V722" s="858"/>
      <c r="Y722" s="720"/>
    </row>
    <row r="723" spans="1:25" ht="15" customHeight="1">
      <c r="A723" s="837">
        <v>25</v>
      </c>
      <c r="B723" s="839">
        <v>4</v>
      </c>
      <c r="C723" s="859">
        <v>63</v>
      </c>
      <c r="D723" s="2471"/>
      <c r="E723" s="2464"/>
      <c r="F723" s="2507" t="s">
        <v>266</v>
      </c>
      <c r="G723" s="2228" t="s">
        <v>1529</v>
      </c>
      <c r="H723" s="2229"/>
      <c r="I723" s="713"/>
      <c r="J723" s="713">
        <v>174097</v>
      </c>
      <c r="K723" s="713">
        <v>88938</v>
      </c>
      <c r="L723" s="713">
        <v>178149</v>
      </c>
      <c r="M723" s="713">
        <v>28245</v>
      </c>
      <c r="N723" s="713">
        <v>61640</v>
      </c>
      <c r="O723" s="713">
        <v>46983</v>
      </c>
      <c r="P723" s="713"/>
      <c r="Q723" s="713"/>
      <c r="R723" s="713"/>
      <c r="S723" s="713">
        <v>20875</v>
      </c>
      <c r="T723" s="713">
        <v>84283</v>
      </c>
      <c r="U723" s="713">
        <v>49112</v>
      </c>
      <c r="V723" s="858"/>
      <c r="Y723" s="720"/>
    </row>
    <row r="724" spans="1:25" ht="15" customHeight="1">
      <c r="A724" s="837">
        <v>25</v>
      </c>
      <c r="B724" s="839">
        <v>4</v>
      </c>
      <c r="C724" s="859">
        <v>64</v>
      </c>
      <c r="D724" s="2471"/>
      <c r="E724" s="2464"/>
      <c r="F724" s="2508"/>
      <c r="G724" s="2228" t="s">
        <v>1486</v>
      </c>
      <c r="H724" s="2229"/>
      <c r="I724" s="713"/>
      <c r="J724" s="713">
        <v>2320</v>
      </c>
      <c r="K724" s="713">
        <v>0</v>
      </c>
      <c r="L724" s="713">
        <v>2926</v>
      </c>
      <c r="M724" s="713">
        <v>1523</v>
      </c>
      <c r="N724" s="713">
        <v>685</v>
      </c>
      <c r="O724" s="713">
        <v>0</v>
      </c>
      <c r="P724" s="713"/>
      <c r="Q724" s="713"/>
      <c r="R724" s="713"/>
      <c r="S724" s="713">
        <v>1794</v>
      </c>
      <c r="T724" s="713">
        <v>5991</v>
      </c>
      <c r="U724" s="713">
        <v>4751</v>
      </c>
      <c r="V724" s="858"/>
      <c r="Y724" s="720"/>
    </row>
    <row r="725" spans="1:25" ht="15" customHeight="1">
      <c r="A725" s="837">
        <v>25</v>
      </c>
      <c r="B725" s="839">
        <v>4</v>
      </c>
      <c r="C725" s="859">
        <v>65</v>
      </c>
      <c r="D725" s="2471"/>
      <c r="E725" s="2506"/>
      <c r="F725" s="2509"/>
      <c r="G725" s="2228" t="s">
        <v>1532</v>
      </c>
      <c r="H725" s="2229"/>
      <c r="I725" s="713"/>
      <c r="J725" s="713">
        <v>17547</v>
      </c>
      <c r="K725" s="713">
        <v>5740</v>
      </c>
      <c r="L725" s="713">
        <v>2790</v>
      </c>
      <c r="M725" s="713">
        <v>1900</v>
      </c>
      <c r="N725" s="713">
        <v>0</v>
      </c>
      <c r="O725" s="713">
        <v>72</v>
      </c>
      <c r="P725" s="713"/>
      <c r="Q725" s="713"/>
      <c r="R725" s="713"/>
      <c r="S725" s="713">
        <v>34</v>
      </c>
      <c r="T725" s="713">
        <v>697</v>
      </c>
      <c r="U725" s="713">
        <v>5434</v>
      </c>
      <c r="V725" s="858"/>
      <c r="Y725" s="720"/>
    </row>
    <row r="726" spans="1:25" ht="15" customHeight="1" thickBot="1">
      <c r="A726" s="837">
        <v>25</v>
      </c>
      <c r="B726" s="839">
        <v>4</v>
      </c>
      <c r="C726" s="859">
        <v>66</v>
      </c>
      <c r="D726" s="2472"/>
      <c r="E726" s="2473" t="s">
        <v>1533</v>
      </c>
      <c r="F726" s="2474"/>
      <c r="G726" s="2228" t="s">
        <v>1532</v>
      </c>
      <c r="H726" s="2229"/>
      <c r="I726" s="858"/>
      <c r="J726" s="858">
        <v>0</v>
      </c>
      <c r="K726" s="858">
        <v>0</v>
      </c>
      <c r="L726" s="858">
        <v>0</v>
      </c>
      <c r="M726" s="858">
        <v>0</v>
      </c>
      <c r="N726" s="858">
        <v>223014</v>
      </c>
      <c r="O726" s="858">
        <v>33063</v>
      </c>
      <c r="P726" s="858"/>
      <c r="Q726" s="858"/>
      <c r="R726" s="858"/>
      <c r="S726" s="858">
        <v>0</v>
      </c>
      <c r="T726" s="858">
        <v>0</v>
      </c>
      <c r="U726" s="858">
        <v>64479</v>
      </c>
      <c r="V726" s="858"/>
      <c r="Y726" s="720"/>
    </row>
    <row r="727" spans="1:25" s="457" customFormat="1" ht="15" customHeight="1">
      <c r="A727" s="463">
        <v>27</v>
      </c>
      <c r="B727" s="470">
        <v>1</v>
      </c>
      <c r="C727" s="473">
        <v>1</v>
      </c>
      <c r="D727" s="494" t="s">
        <v>184</v>
      </c>
      <c r="E727" s="494" t="s">
        <v>97</v>
      </c>
      <c r="F727" s="2223" t="s">
        <v>1031</v>
      </c>
      <c r="G727" s="2223"/>
      <c r="H727" s="2224"/>
      <c r="I727" s="692"/>
      <c r="J727" s="692">
        <v>52999</v>
      </c>
      <c r="K727" s="692">
        <v>32078</v>
      </c>
      <c r="L727" s="692">
        <v>86201</v>
      </c>
      <c r="M727" s="692">
        <v>12138</v>
      </c>
      <c r="N727" s="692">
        <v>41529</v>
      </c>
      <c r="O727" s="692">
        <v>0</v>
      </c>
      <c r="P727" s="692">
        <v>49184</v>
      </c>
      <c r="Q727" s="692"/>
      <c r="R727" s="692"/>
      <c r="S727" s="692">
        <v>17780</v>
      </c>
      <c r="T727" s="692">
        <v>43932</v>
      </c>
      <c r="U727" s="692">
        <v>15312</v>
      </c>
      <c r="V727" s="658">
        <v>0</v>
      </c>
      <c r="X727" s="682"/>
      <c r="Y727" s="720">
        <f t="shared" si="7"/>
        <v>351153</v>
      </c>
    </row>
    <row r="728" spans="1:25" ht="15" customHeight="1">
      <c r="A728" s="4">
        <v>27</v>
      </c>
      <c r="B728" s="7">
        <v>1</v>
      </c>
      <c r="C728" s="207">
        <v>2</v>
      </c>
      <c r="D728" s="129" t="s">
        <v>503</v>
      </c>
      <c r="E728" s="227" t="s">
        <v>103</v>
      </c>
      <c r="F728" s="1322" t="s">
        <v>1225</v>
      </c>
      <c r="G728" s="1322"/>
      <c r="H728" s="1990"/>
      <c r="I728" s="657"/>
      <c r="J728" s="657">
        <v>0</v>
      </c>
      <c r="K728" s="657">
        <v>13918</v>
      </c>
      <c r="L728" s="657">
        <v>0</v>
      </c>
      <c r="M728" s="657">
        <v>11498</v>
      </c>
      <c r="N728" s="657">
        <v>0</v>
      </c>
      <c r="O728" s="657">
        <v>0</v>
      </c>
      <c r="P728" s="657">
        <v>15105</v>
      </c>
      <c r="Q728" s="657"/>
      <c r="R728" s="657"/>
      <c r="S728" s="657">
        <v>0</v>
      </c>
      <c r="T728" s="657">
        <v>0</v>
      </c>
      <c r="U728" s="657">
        <v>13906</v>
      </c>
      <c r="V728" s="657">
        <v>0</v>
      </c>
      <c r="X728" s="678"/>
      <c r="Y728" s="715">
        <f t="shared" si="7"/>
        <v>54427</v>
      </c>
    </row>
    <row r="729" spans="1:25" ht="15" customHeight="1">
      <c r="A729" s="4">
        <v>27</v>
      </c>
      <c r="B729" s="7">
        <v>1</v>
      </c>
      <c r="C729" s="207">
        <v>3</v>
      </c>
      <c r="D729" s="129" t="s">
        <v>629</v>
      </c>
      <c r="E729" s="82" t="s">
        <v>112</v>
      </c>
      <c r="F729" s="1322" t="s">
        <v>1074</v>
      </c>
      <c r="G729" s="1322"/>
      <c r="H729" s="1990"/>
      <c r="I729" s="657"/>
      <c r="J729" s="657">
        <v>0</v>
      </c>
      <c r="K729" s="657">
        <v>0</v>
      </c>
      <c r="L729" s="657">
        <v>0</v>
      </c>
      <c r="M729" s="657">
        <v>0</v>
      </c>
      <c r="N729" s="657">
        <v>0</v>
      </c>
      <c r="O729" s="657">
        <v>0</v>
      </c>
      <c r="P729" s="657">
        <v>178</v>
      </c>
      <c r="Q729" s="657"/>
      <c r="R729" s="657"/>
      <c r="S729" s="657">
        <v>0</v>
      </c>
      <c r="T729" s="657">
        <v>0</v>
      </c>
      <c r="U729" s="657">
        <v>0</v>
      </c>
      <c r="V729" s="657">
        <v>0</v>
      </c>
      <c r="X729" s="678"/>
      <c r="Y729" s="715">
        <f t="shared" si="7"/>
        <v>178</v>
      </c>
    </row>
    <row r="730" spans="1:25" ht="15" customHeight="1">
      <c r="A730" s="4">
        <v>27</v>
      </c>
      <c r="B730" s="7">
        <v>1</v>
      </c>
      <c r="C730" s="207">
        <v>4</v>
      </c>
      <c r="D730" s="129" t="s">
        <v>580</v>
      </c>
      <c r="E730" s="227" t="s">
        <v>115</v>
      </c>
      <c r="F730" s="1322" t="s">
        <v>1238</v>
      </c>
      <c r="G730" s="1322"/>
      <c r="H730" s="1990"/>
      <c r="I730" s="657"/>
      <c r="J730" s="657">
        <v>0</v>
      </c>
      <c r="K730" s="657">
        <v>0</v>
      </c>
      <c r="L730" s="657">
        <v>9172</v>
      </c>
      <c r="M730" s="657">
        <v>0</v>
      </c>
      <c r="N730" s="657">
        <v>0</v>
      </c>
      <c r="O730" s="657">
        <v>31246</v>
      </c>
      <c r="P730" s="657">
        <v>0</v>
      </c>
      <c r="Q730" s="657"/>
      <c r="R730" s="657"/>
      <c r="S730" s="657">
        <v>0</v>
      </c>
      <c r="T730" s="657">
        <v>0</v>
      </c>
      <c r="U730" s="657">
        <v>0</v>
      </c>
      <c r="V730" s="657">
        <v>0</v>
      </c>
      <c r="X730" s="678"/>
      <c r="Y730" s="715">
        <f t="shared" si="7"/>
        <v>40418</v>
      </c>
    </row>
    <row r="731" spans="1:25" ht="15" customHeight="1">
      <c r="A731" s="4">
        <v>27</v>
      </c>
      <c r="B731" s="7">
        <v>1</v>
      </c>
      <c r="C731" s="207">
        <v>5</v>
      </c>
      <c r="D731" s="193" t="s">
        <v>1085</v>
      </c>
      <c r="E731" s="82" t="s">
        <v>126</v>
      </c>
      <c r="F731" s="1322" t="s">
        <v>903</v>
      </c>
      <c r="G731" s="1322"/>
      <c r="H731" s="1990"/>
      <c r="I731" s="657"/>
      <c r="J731" s="657">
        <v>0</v>
      </c>
      <c r="K731" s="657">
        <v>0</v>
      </c>
      <c r="L731" s="657">
        <v>0</v>
      </c>
      <c r="M731" s="657">
        <v>0</v>
      </c>
      <c r="N731" s="657">
        <v>0</v>
      </c>
      <c r="O731" s="657">
        <v>0</v>
      </c>
      <c r="P731" s="657">
        <v>0</v>
      </c>
      <c r="Q731" s="657"/>
      <c r="R731" s="657"/>
      <c r="S731" s="657">
        <v>0</v>
      </c>
      <c r="T731" s="657">
        <v>0</v>
      </c>
      <c r="U731" s="657">
        <v>0</v>
      </c>
      <c r="V731" s="657">
        <v>0</v>
      </c>
      <c r="X731" s="678"/>
      <c r="Y731" s="715">
        <f t="shared" si="7"/>
        <v>0</v>
      </c>
    </row>
    <row r="732" spans="1:25" ht="15" customHeight="1">
      <c r="A732" s="4">
        <v>27</v>
      </c>
      <c r="B732" s="7">
        <v>1</v>
      </c>
      <c r="C732" s="207">
        <v>6</v>
      </c>
      <c r="D732" s="211"/>
      <c r="E732" s="2225" t="s">
        <v>121</v>
      </c>
      <c r="F732" s="2226"/>
      <c r="G732" s="2226"/>
      <c r="H732" s="2227"/>
      <c r="I732" s="657"/>
      <c r="J732" s="657">
        <v>52999</v>
      </c>
      <c r="K732" s="657">
        <v>45996</v>
      </c>
      <c r="L732" s="657">
        <v>95373</v>
      </c>
      <c r="M732" s="657">
        <v>23636</v>
      </c>
      <c r="N732" s="657">
        <v>41529</v>
      </c>
      <c r="O732" s="657">
        <v>31246</v>
      </c>
      <c r="P732" s="657">
        <v>64467</v>
      </c>
      <c r="Q732" s="657"/>
      <c r="R732" s="657"/>
      <c r="S732" s="657">
        <v>17780</v>
      </c>
      <c r="T732" s="657">
        <v>43932</v>
      </c>
      <c r="U732" s="657">
        <v>29218</v>
      </c>
      <c r="V732" s="657">
        <v>0</v>
      </c>
      <c r="X732" s="678"/>
      <c r="Y732" s="715">
        <f t="shared" si="7"/>
        <v>446176</v>
      </c>
    </row>
    <row r="733" spans="1:25" ht="15" customHeight="1">
      <c r="A733" s="4">
        <v>27</v>
      </c>
      <c r="B733" s="7">
        <v>1</v>
      </c>
      <c r="C733" s="207">
        <v>7</v>
      </c>
      <c r="D733" s="87" t="s">
        <v>147</v>
      </c>
      <c r="E733" s="82" t="s">
        <v>97</v>
      </c>
      <c r="F733" s="1416" t="s">
        <v>1239</v>
      </c>
      <c r="G733" s="1416"/>
      <c r="H733" s="1989"/>
      <c r="I733" s="657"/>
      <c r="J733" s="657">
        <v>82125</v>
      </c>
      <c r="K733" s="657">
        <v>36500</v>
      </c>
      <c r="L733" s="657">
        <v>136875</v>
      </c>
      <c r="M733" s="657">
        <v>22630</v>
      </c>
      <c r="N733" s="657">
        <v>52925</v>
      </c>
      <c r="O733" s="657">
        <v>0</v>
      </c>
      <c r="P733" s="657">
        <v>81760</v>
      </c>
      <c r="Q733" s="657"/>
      <c r="R733" s="657"/>
      <c r="S733" s="657">
        <v>21900</v>
      </c>
      <c r="T733" s="657">
        <v>62050</v>
      </c>
      <c r="U733" s="657">
        <v>21170</v>
      </c>
      <c r="V733" s="657">
        <v>0</v>
      </c>
      <c r="X733" s="678"/>
      <c r="Y733" s="715">
        <f t="shared" ref="Y733:Y841" si="8">SUM(I733:U733)</f>
        <v>517935</v>
      </c>
    </row>
    <row r="734" spans="1:25" ht="15" customHeight="1">
      <c r="A734" s="4">
        <v>27</v>
      </c>
      <c r="B734" s="7">
        <v>1</v>
      </c>
      <c r="C734" s="207">
        <v>8</v>
      </c>
      <c r="D734" s="193" t="s">
        <v>1166</v>
      </c>
      <c r="E734" s="227" t="s">
        <v>103</v>
      </c>
      <c r="F734" s="1322" t="s">
        <v>1002</v>
      </c>
      <c r="G734" s="1322"/>
      <c r="H734" s="1990"/>
      <c r="I734" s="657"/>
      <c r="J734" s="657">
        <v>0</v>
      </c>
      <c r="K734" s="657">
        <v>18250</v>
      </c>
      <c r="L734" s="657">
        <v>0</v>
      </c>
      <c r="M734" s="657">
        <v>15330</v>
      </c>
      <c r="N734" s="657">
        <v>0</v>
      </c>
      <c r="O734" s="657">
        <v>0</v>
      </c>
      <c r="P734" s="657">
        <v>17520</v>
      </c>
      <c r="Q734" s="657"/>
      <c r="R734" s="657"/>
      <c r="S734" s="657">
        <v>0</v>
      </c>
      <c r="T734" s="657">
        <v>0</v>
      </c>
      <c r="U734" s="657">
        <v>20075</v>
      </c>
      <c r="V734" s="657">
        <v>0</v>
      </c>
      <c r="X734" s="678"/>
      <c r="Y734" s="715">
        <f t="shared" si="8"/>
        <v>71175</v>
      </c>
    </row>
    <row r="735" spans="1:25" ht="15" customHeight="1">
      <c r="A735" s="4">
        <v>27</v>
      </c>
      <c r="B735" s="7">
        <v>1</v>
      </c>
      <c r="C735" s="207">
        <v>9</v>
      </c>
      <c r="D735" s="193" t="s">
        <v>982</v>
      </c>
      <c r="E735" s="82" t="s">
        <v>112</v>
      </c>
      <c r="F735" s="1322" t="s">
        <v>1240</v>
      </c>
      <c r="G735" s="1322"/>
      <c r="H735" s="1990"/>
      <c r="I735" s="657"/>
      <c r="J735" s="657">
        <v>0</v>
      </c>
      <c r="K735" s="657">
        <v>0</v>
      </c>
      <c r="L735" s="657">
        <v>2190</v>
      </c>
      <c r="M735" s="657">
        <v>0</v>
      </c>
      <c r="N735" s="657">
        <v>0</v>
      </c>
      <c r="O735" s="657">
        <v>0</v>
      </c>
      <c r="P735" s="657">
        <v>1460</v>
      </c>
      <c r="Q735" s="657"/>
      <c r="R735" s="657"/>
      <c r="S735" s="657">
        <v>0</v>
      </c>
      <c r="T735" s="657">
        <v>0</v>
      </c>
      <c r="U735" s="657">
        <v>0</v>
      </c>
      <c r="V735" s="657">
        <v>0</v>
      </c>
      <c r="X735" s="678"/>
      <c r="Y735" s="715">
        <f t="shared" si="8"/>
        <v>3650</v>
      </c>
    </row>
    <row r="736" spans="1:25" ht="15" customHeight="1">
      <c r="A736" s="4">
        <v>27</v>
      </c>
      <c r="B736" s="7">
        <v>1</v>
      </c>
      <c r="C736" s="207">
        <v>10</v>
      </c>
      <c r="D736" s="193" t="s">
        <v>61</v>
      </c>
      <c r="E736" s="227" t="s">
        <v>115</v>
      </c>
      <c r="F736" s="1322" t="s">
        <v>842</v>
      </c>
      <c r="G736" s="1322"/>
      <c r="H736" s="1990"/>
      <c r="I736" s="657"/>
      <c r="J736" s="657">
        <v>0</v>
      </c>
      <c r="K736" s="657">
        <v>0</v>
      </c>
      <c r="L736" s="657">
        <v>21900</v>
      </c>
      <c r="M736" s="657">
        <v>0</v>
      </c>
      <c r="N736" s="657">
        <v>0</v>
      </c>
      <c r="O736" s="657">
        <v>43800</v>
      </c>
      <c r="P736" s="657">
        <v>14600</v>
      </c>
      <c r="Q736" s="657"/>
      <c r="R736" s="657"/>
      <c r="S736" s="657">
        <v>0</v>
      </c>
      <c r="T736" s="657">
        <v>13140</v>
      </c>
      <c r="U736" s="657">
        <v>0</v>
      </c>
      <c r="V736" s="657">
        <v>0</v>
      </c>
      <c r="X736" s="678"/>
      <c r="Y736" s="715">
        <f t="shared" si="8"/>
        <v>93440</v>
      </c>
    </row>
    <row r="737" spans="1:25" ht="15" customHeight="1">
      <c r="A737" s="4">
        <v>27</v>
      </c>
      <c r="B737" s="7">
        <v>1</v>
      </c>
      <c r="C737" s="207">
        <v>11</v>
      </c>
      <c r="D737" s="193"/>
      <c r="E737" s="82" t="s">
        <v>126</v>
      </c>
      <c r="F737" s="1322" t="s">
        <v>276</v>
      </c>
      <c r="G737" s="1322"/>
      <c r="H737" s="1990"/>
      <c r="I737" s="657"/>
      <c r="J737" s="657">
        <v>1460</v>
      </c>
      <c r="K737" s="657">
        <v>0</v>
      </c>
      <c r="L737" s="657">
        <v>730</v>
      </c>
      <c r="M737" s="657">
        <v>0</v>
      </c>
      <c r="N737" s="657">
        <v>0</v>
      </c>
      <c r="O737" s="657">
        <v>0</v>
      </c>
      <c r="P737" s="657">
        <v>1460</v>
      </c>
      <c r="Q737" s="657"/>
      <c r="R737" s="657"/>
      <c r="S737" s="657">
        <v>0</v>
      </c>
      <c r="T737" s="657">
        <v>0</v>
      </c>
      <c r="U737" s="657">
        <v>0</v>
      </c>
      <c r="V737" s="657">
        <v>0</v>
      </c>
      <c r="X737" s="678"/>
      <c r="Y737" s="715">
        <f t="shared" si="8"/>
        <v>3650</v>
      </c>
    </row>
    <row r="738" spans="1:25" ht="15" customHeight="1">
      <c r="A738" s="4">
        <v>27</v>
      </c>
      <c r="B738" s="7">
        <v>1</v>
      </c>
      <c r="C738" s="207">
        <v>12</v>
      </c>
      <c r="D738" s="296"/>
      <c r="E738" s="2225" t="s">
        <v>121</v>
      </c>
      <c r="F738" s="2226"/>
      <c r="G738" s="2226"/>
      <c r="H738" s="2227"/>
      <c r="I738" s="657"/>
      <c r="J738" s="657">
        <v>83585</v>
      </c>
      <c r="K738" s="657">
        <v>54750</v>
      </c>
      <c r="L738" s="657">
        <v>161695</v>
      </c>
      <c r="M738" s="657">
        <v>37960</v>
      </c>
      <c r="N738" s="657">
        <v>52925</v>
      </c>
      <c r="O738" s="657">
        <v>43800</v>
      </c>
      <c r="P738" s="657">
        <v>116800</v>
      </c>
      <c r="Q738" s="657"/>
      <c r="R738" s="657"/>
      <c r="S738" s="657">
        <v>21900</v>
      </c>
      <c r="T738" s="657">
        <v>75190</v>
      </c>
      <c r="U738" s="657">
        <v>41245</v>
      </c>
      <c r="V738" s="657">
        <v>0</v>
      </c>
      <c r="X738" s="678"/>
      <c r="Y738" s="715">
        <f t="shared" si="8"/>
        <v>689850</v>
      </c>
    </row>
    <row r="739" spans="1:25" ht="15" customHeight="1">
      <c r="A739" s="4">
        <v>27</v>
      </c>
      <c r="B739" s="7">
        <v>1</v>
      </c>
      <c r="C739" s="207">
        <v>13</v>
      </c>
      <c r="D739" s="87" t="s">
        <v>261</v>
      </c>
      <c r="E739" s="82" t="s">
        <v>97</v>
      </c>
      <c r="F739" s="1416" t="s">
        <v>1070</v>
      </c>
      <c r="G739" s="1416"/>
      <c r="H739" s="1989"/>
      <c r="I739" s="657"/>
      <c r="J739" s="657">
        <v>12256</v>
      </c>
      <c r="K739" s="657">
        <v>4657</v>
      </c>
      <c r="L739" s="657">
        <v>22265</v>
      </c>
      <c r="M739" s="657">
        <v>2574</v>
      </c>
      <c r="N739" s="657">
        <v>6741</v>
      </c>
      <c r="O739" s="657">
        <v>1660</v>
      </c>
      <c r="P739" s="657">
        <v>0</v>
      </c>
      <c r="Q739" s="657"/>
      <c r="R739" s="657"/>
      <c r="S739" s="657">
        <v>1460</v>
      </c>
      <c r="T739" s="657">
        <v>6114</v>
      </c>
      <c r="U739" s="657">
        <v>3285</v>
      </c>
      <c r="V739" s="657">
        <v>0</v>
      </c>
      <c r="X739" s="678"/>
      <c r="Y739" s="715">
        <f t="shared" si="8"/>
        <v>61012</v>
      </c>
    </row>
    <row r="740" spans="1:25" ht="15" customHeight="1">
      <c r="A740" s="4">
        <v>27</v>
      </c>
      <c r="B740" s="7">
        <v>1</v>
      </c>
      <c r="C740" s="207">
        <v>14</v>
      </c>
      <c r="D740" s="193" t="s">
        <v>339</v>
      </c>
      <c r="E740" s="227" t="s">
        <v>103</v>
      </c>
      <c r="F740" s="1322" t="s">
        <v>487</v>
      </c>
      <c r="G740" s="1322"/>
      <c r="H740" s="1990"/>
      <c r="I740" s="657"/>
      <c r="J740" s="657">
        <v>89440</v>
      </c>
      <c r="K740" s="657">
        <v>34583</v>
      </c>
      <c r="L740" s="657">
        <v>140454</v>
      </c>
      <c r="M740" s="657">
        <v>27270</v>
      </c>
      <c r="N740" s="657">
        <v>40604</v>
      </c>
      <c r="O740" s="657">
        <v>22387</v>
      </c>
      <c r="P740" s="657">
        <v>0</v>
      </c>
      <c r="Q740" s="657"/>
      <c r="R740" s="657"/>
      <c r="S740" s="657">
        <v>14198</v>
      </c>
      <c r="T740" s="657">
        <v>57670</v>
      </c>
      <c r="U740" s="657">
        <v>29565</v>
      </c>
      <c r="V740" s="657">
        <v>0</v>
      </c>
      <c r="X740" s="678"/>
      <c r="Y740" s="715">
        <f t="shared" si="8"/>
        <v>456171</v>
      </c>
    </row>
    <row r="741" spans="1:25" ht="15" customHeight="1">
      <c r="A741" s="4">
        <v>27</v>
      </c>
      <c r="B741" s="7">
        <v>1</v>
      </c>
      <c r="C741" s="207">
        <v>15</v>
      </c>
      <c r="D741" s="193" t="s">
        <v>63</v>
      </c>
      <c r="E741" s="227" t="s">
        <v>112</v>
      </c>
      <c r="F741" s="1322" t="s">
        <v>853</v>
      </c>
      <c r="G741" s="1322"/>
      <c r="H741" s="1990"/>
      <c r="I741" s="657"/>
      <c r="J741" s="657">
        <v>120</v>
      </c>
      <c r="K741" s="657">
        <v>50</v>
      </c>
      <c r="L741" s="657">
        <v>240</v>
      </c>
      <c r="M741" s="657">
        <v>57</v>
      </c>
      <c r="N741" s="657">
        <v>70</v>
      </c>
      <c r="O741" s="657">
        <v>20</v>
      </c>
      <c r="P741" s="657">
        <v>0</v>
      </c>
      <c r="Q741" s="657"/>
      <c r="R741" s="657"/>
      <c r="S741" s="657">
        <v>30</v>
      </c>
      <c r="T741" s="657">
        <v>100</v>
      </c>
      <c r="U741" s="657">
        <v>30</v>
      </c>
      <c r="V741" s="657">
        <v>0</v>
      </c>
      <c r="X741" s="678"/>
      <c r="Y741" s="715">
        <f t="shared" si="8"/>
        <v>717</v>
      </c>
    </row>
    <row r="742" spans="1:25" ht="15" customHeight="1">
      <c r="A742" s="4">
        <v>27</v>
      </c>
      <c r="B742" s="7">
        <v>1</v>
      </c>
      <c r="C742" s="207">
        <v>16</v>
      </c>
      <c r="D742" s="296" t="s">
        <v>64</v>
      </c>
      <c r="E742" s="229" t="s">
        <v>115</v>
      </c>
      <c r="F742" s="1414" t="s">
        <v>55</v>
      </c>
      <c r="G742" s="1414"/>
      <c r="H742" s="2008"/>
      <c r="I742" s="657"/>
      <c r="J742" s="657">
        <v>90</v>
      </c>
      <c r="K742" s="657">
        <v>60</v>
      </c>
      <c r="L742" s="657">
        <v>160</v>
      </c>
      <c r="M742" s="657">
        <v>38</v>
      </c>
      <c r="N742" s="657">
        <v>60</v>
      </c>
      <c r="O742" s="657">
        <v>0</v>
      </c>
      <c r="P742" s="657">
        <v>0</v>
      </c>
      <c r="Q742" s="657"/>
      <c r="R742" s="657"/>
      <c r="S742" s="657">
        <v>30</v>
      </c>
      <c r="T742" s="657">
        <v>90</v>
      </c>
      <c r="U742" s="657">
        <v>40</v>
      </c>
      <c r="V742" s="657">
        <v>0</v>
      </c>
      <c r="X742" s="678"/>
      <c r="Y742" s="715">
        <f t="shared" si="8"/>
        <v>568</v>
      </c>
    </row>
    <row r="743" spans="1:25" ht="15" customHeight="1">
      <c r="A743" s="4">
        <v>27</v>
      </c>
      <c r="B743" s="7">
        <v>1</v>
      </c>
      <c r="C743" s="207">
        <v>17</v>
      </c>
      <c r="D743" s="2037"/>
      <c r="E743" s="2038"/>
      <c r="F743" s="2038"/>
      <c r="G743" s="2038"/>
      <c r="H743" s="2038"/>
      <c r="I743" s="657"/>
      <c r="J743" s="657">
        <v>101906</v>
      </c>
      <c r="K743" s="657">
        <v>39350</v>
      </c>
      <c r="L743" s="657">
        <v>163119</v>
      </c>
      <c r="M743" s="657">
        <v>29939</v>
      </c>
      <c r="N743" s="657">
        <v>47475</v>
      </c>
      <c r="O743" s="657">
        <v>24067</v>
      </c>
      <c r="P743" s="657">
        <v>0</v>
      </c>
      <c r="Q743" s="657"/>
      <c r="R743" s="657"/>
      <c r="S743" s="657">
        <v>15718</v>
      </c>
      <c r="T743" s="657">
        <v>63974</v>
      </c>
      <c r="U743" s="657">
        <v>32920</v>
      </c>
      <c r="V743" s="657">
        <v>0</v>
      </c>
      <c r="X743" s="678"/>
      <c r="Y743" s="715">
        <f t="shared" si="8"/>
        <v>518468</v>
      </c>
    </row>
    <row r="744" spans="1:25" ht="15" customHeight="1">
      <c r="A744" s="4">
        <v>27</v>
      </c>
      <c r="B744" s="7">
        <v>1</v>
      </c>
      <c r="C744" s="207">
        <v>18</v>
      </c>
      <c r="D744" s="295" t="s">
        <v>277</v>
      </c>
      <c r="E744" s="368" t="s">
        <v>97</v>
      </c>
      <c r="F744" s="82" t="s">
        <v>197</v>
      </c>
      <c r="G744" s="1416" t="s">
        <v>727</v>
      </c>
      <c r="H744" s="1989"/>
      <c r="I744" s="657"/>
      <c r="J744" s="657">
        <v>16905</v>
      </c>
      <c r="K744" s="657">
        <v>19383</v>
      </c>
      <c r="L744" s="657">
        <v>38016</v>
      </c>
      <c r="M744" s="657">
        <v>4398</v>
      </c>
      <c r="N744" s="657">
        <v>34757</v>
      </c>
      <c r="O744" s="657">
        <v>18835</v>
      </c>
      <c r="P744" s="657">
        <v>0</v>
      </c>
      <c r="Q744" s="657"/>
      <c r="R744" s="657"/>
      <c r="S744" s="657">
        <v>18115</v>
      </c>
      <c r="T744" s="657">
        <v>25397</v>
      </c>
      <c r="U744" s="657">
        <v>20350</v>
      </c>
      <c r="V744" s="657">
        <v>0</v>
      </c>
      <c r="X744" s="678"/>
      <c r="Y744" s="715">
        <f t="shared" si="8"/>
        <v>196156</v>
      </c>
    </row>
    <row r="745" spans="1:25" ht="15" customHeight="1">
      <c r="A745" s="4">
        <v>27</v>
      </c>
      <c r="B745" s="7">
        <v>1</v>
      </c>
      <c r="C745" s="207">
        <v>19</v>
      </c>
      <c r="D745" s="193"/>
      <c r="E745" s="184"/>
      <c r="F745" s="227" t="s">
        <v>204</v>
      </c>
      <c r="G745" s="1322" t="s">
        <v>729</v>
      </c>
      <c r="H745" s="1990"/>
      <c r="I745" s="657"/>
      <c r="J745" s="657">
        <v>37473</v>
      </c>
      <c r="K745" s="657">
        <v>41168</v>
      </c>
      <c r="L745" s="657">
        <v>96872</v>
      </c>
      <c r="M745" s="657">
        <v>7019</v>
      </c>
      <c r="N745" s="657">
        <v>140131</v>
      </c>
      <c r="O745" s="657">
        <v>1582</v>
      </c>
      <c r="P745" s="657">
        <v>0</v>
      </c>
      <c r="Q745" s="657"/>
      <c r="R745" s="657"/>
      <c r="S745" s="657">
        <v>10512</v>
      </c>
      <c r="T745" s="657">
        <v>75844</v>
      </c>
      <c r="U745" s="657">
        <v>34576</v>
      </c>
      <c r="V745" s="657">
        <v>0</v>
      </c>
      <c r="X745" s="678"/>
      <c r="Y745" s="715">
        <f t="shared" si="8"/>
        <v>445177</v>
      </c>
    </row>
    <row r="746" spans="1:25" ht="15" customHeight="1">
      <c r="A746" s="4">
        <v>27</v>
      </c>
      <c r="B746" s="7">
        <v>1</v>
      </c>
      <c r="C746" s="207">
        <v>20</v>
      </c>
      <c r="D746" s="193"/>
      <c r="E746" s="126" t="s">
        <v>401</v>
      </c>
      <c r="F746" s="227" t="s">
        <v>51</v>
      </c>
      <c r="G746" s="1322" t="s">
        <v>731</v>
      </c>
      <c r="H746" s="1990"/>
      <c r="I746" s="657"/>
      <c r="J746" s="657">
        <v>623601</v>
      </c>
      <c r="K746" s="657">
        <v>172995</v>
      </c>
      <c r="L746" s="657">
        <v>979840</v>
      </c>
      <c r="M746" s="657">
        <v>39707</v>
      </c>
      <c r="N746" s="657">
        <v>187325</v>
      </c>
      <c r="O746" s="657">
        <v>78</v>
      </c>
      <c r="P746" s="657">
        <v>0</v>
      </c>
      <c r="Q746" s="657"/>
      <c r="R746" s="657"/>
      <c r="S746" s="657">
        <v>20709</v>
      </c>
      <c r="T746" s="657">
        <v>269523</v>
      </c>
      <c r="U746" s="657">
        <v>170960</v>
      </c>
      <c r="V746" s="657">
        <v>0</v>
      </c>
      <c r="X746" s="678"/>
      <c r="Y746" s="715">
        <f t="shared" si="8"/>
        <v>2464738</v>
      </c>
    </row>
    <row r="747" spans="1:25" ht="15" customHeight="1">
      <c r="A747" s="4">
        <v>27</v>
      </c>
      <c r="B747" s="7">
        <v>1</v>
      </c>
      <c r="C747" s="207">
        <v>21</v>
      </c>
      <c r="D747" s="193" t="s">
        <v>733</v>
      </c>
      <c r="E747" s="126"/>
      <c r="F747" s="227" t="s">
        <v>222</v>
      </c>
      <c r="G747" s="1322" t="s">
        <v>541</v>
      </c>
      <c r="H747" s="1990"/>
      <c r="I747" s="657"/>
      <c r="J747" s="657">
        <v>18116</v>
      </c>
      <c r="K747" s="657">
        <v>42489</v>
      </c>
      <c r="L747" s="657">
        <v>53973</v>
      </c>
      <c r="M747" s="657">
        <v>5634</v>
      </c>
      <c r="N747" s="657">
        <v>67170</v>
      </c>
      <c r="O747" s="657">
        <v>4223</v>
      </c>
      <c r="P747" s="657">
        <v>0</v>
      </c>
      <c r="Q747" s="657"/>
      <c r="R747" s="657"/>
      <c r="S747" s="657">
        <v>8348</v>
      </c>
      <c r="T747" s="657">
        <v>63188</v>
      </c>
      <c r="U747" s="657">
        <v>35221</v>
      </c>
      <c r="V747" s="657">
        <v>0</v>
      </c>
      <c r="X747" s="678"/>
      <c r="Y747" s="715">
        <f t="shared" si="8"/>
        <v>298362</v>
      </c>
    </row>
    <row r="748" spans="1:25" ht="15" customHeight="1">
      <c r="A748" s="4">
        <v>27</v>
      </c>
      <c r="B748" s="7">
        <v>1</v>
      </c>
      <c r="C748" s="207">
        <v>22</v>
      </c>
      <c r="D748" s="193"/>
      <c r="E748" s="126"/>
      <c r="F748" s="227" t="s">
        <v>105</v>
      </c>
      <c r="G748" s="1322" t="s">
        <v>734</v>
      </c>
      <c r="H748" s="1990"/>
      <c r="I748" s="657"/>
      <c r="J748" s="657">
        <v>4388</v>
      </c>
      <c r="K748" s="657">
        <v>28410</v>
      </c>
      <c r="L748" s="657">
        <v>30350</v>
      </c>
      <c r="M748" s="657">
        <v>3731</v>
      </c>
      <c r="N748" s="657">
        <v>38854</v>
      </c>
      <c r="O748" s="657">
        <v>161</v>
      </c>
      <c r="P748" s="657">
        <v>0</v>
      </c>
      <c r="Q748" s="657"/>
      <c r="R748" s="657"/>
      <c r="S748" s="657">
        <v>3728</v>
      </c>
      <c r="T748" s="657">
        <v>42176</v>
      </c>
      <c r="U748" s="657">
        <v>24188</v>
      </c>
      <c r="V748" s="657">
        <v>0</v>
      </c>
      <c r="X748" s="678"/>
      <c r="Y748" s="715">
        <f t="shared" si="8"/>
        <v>175986</v>
      </c>
    </row>
    <row r="749" spans="1:25" ht="15" customHeight="1">
      <c r="A749" s="4">
        <v>27</v>
      </c>
      <c r="B749" s="7">
        <v>1</v>
      </c>
      <c r="C749" s="207">
        <v>23</v>
      </c>
      <c r="D749" s="193" t="s">
        <v>390</v>
      </c>
      <c r="E749" s="126" t="s">
        <v>735</v>
      </c>
      <c r="F749" s="227" t="s">
        <v>224</v>
      </c>
      <c r="G749" s="1322" t="s">
        <v>516</v>
      </c>
      <c r="H749" s="1990"/>
      <c r="I749" s="657"/>
      <c r="J749" s="657">
        <v>1891591</v>
      </c>
      <c r="K749" s="657">
        <v>862717</v>
      </c>
      <c r="L749" s="657">
        <v>3340028</v>
      </c>
      <c r="M749" s="657">
        <v>546682</v>
      </c>
      <c r="N749" s="657">
        <v>781892</v>
      </c>
      <c r="O749" s="657">
        <v>354558</v>
      </c>
      <c r="P749" s="657">
        <v>0</v>
      </c>
      <c r="Q749" s="657"/>
      <c r="R749" s="657"/>
      <c r="S749" s="657">
        <v>306860</v>
      </c>
      <c r="T749" s="657">
        <v>580532</v>
      </c>
      <c r="U749" s="657">
        <v>839797</v>
      </c>
      <c r="V749" s="657">
        <v>0</v>
      </c>
      <c r="X749" s="678"/>
      <c r="Y749" s="715">
        <f t="shared" si="8"/>
        <v>9504657</v>
      </c>
    </row>
    <row r="750" spans="1:25" ht="15" customHeight="1">
      <c r="A750" s="4">
        <v>27</v>
      </c>
      <c r="B750" s="7">
        <v>1</v>
      </c>
      <c r="C750" s="207">
        <v>24</v>
      </c>
      <c r="D750" s="193"/>
      <c r="E750" s="184"/>
      <c r="F750" s="227" t="s">
        <v>1229</v>
      </c>
      <c r="G750" s="1322" t="s">
        <v>922</v>
      </c>
      <c r="H750" s="1990"/>
      <c r="I750" s="657"/>
      <c r="J750" s="657">
        <v>76429</v>
      </c>
      <c r="K750" s="657">
        <v>72545</v>
      </c>
      <c r="L750" s="657">
        <v>157077</v>
      </c>
      <c r="M750" s="657">
        <v>37122</v>
      </c>
      <c r="N750" s="657">
        <v>64174</v>
      </c>
      <c r="O750" s="657">
        <v>59853</v>
      </c>
      <c r="P750" s="657">
        <v>0</v>
      </c>
      <c r="Q750" s="657"/>
      <c r="R750" s="657"/>
      <c r="S750" s="657">
        <v>28886</v>
      </c>
      <c r="T750" s="657">
        <v>66107</v>
      </c>
      <c r="U750" s="657">
        <v>51691</v>
      </c>
      <c r="V750" s="657">
        <v>0</v>
      </c>
      <c r="X750" s="678"/>
      <c r="Y750" s="715">
        <f t="shared" si="8"/>
        <v>613884</v>
      </c>
    </row>
    <row r="751" spans="1:25" ht="15" customHeight="1">
      <c r="A751" s="4">
        <v>27</v>
      </c>
      <c r="B751" s="7">
        <v>1</v>
      </c>
      <c r="C751" s="207">
        <v>25</v>
      </c>
      <c r="D751" s="193" t="s">
        <v>427</v>
      </c>
      <c r="E751" s="184"/>
      <c r="F751" s="229" t="s">
        <v>738</v>
      </c>
      <c r="G751" s="1414" t="s">
        <v>741</v>
      </c>
      <c r="H751" s="2008"/>
      <c r="I751" s="657"/>
      <c r="J751" s="657">
        <v>121719</v>
      </c>
      <c r="K751" s="657">
        <v>210884</v>
      </c>
      <c r="L751" s="657">
        <v>175264</v>
      </c>
      <c r="M751" s="657">
        <v>3742</v>
      </c>
      <c r="N751" s="657">
        <v>48035</v>
      </c>
      <c r="O751" s="657">
        <v>24194</v>
      </c>
      <c r="P751" s="657">
        <v>0</v>
      </c>
      <c r="Q751" s="657"/>
      <c r="R751" s="657"/>
      <c r="S751" s="657">
        <v>5719</v>
      </c>
      <c r="T751" s="657">
        <v>528060</v>
      </c>
      <c r="U751" s="657">
        <v>46328</v>
      </c>
      <c r="V751" s="657">
        <v>0</v>
      </c>
      <c r="X751" s="678"/>
      <c r="Y751" s="715">
        <f t="shared" si="8"/>
        <v>1163945</v>
      </c>
    </row>
    <row r="752" spans="1:25" ht="15" customHeight="1">
      <c r="A752" s="4">
        <v>27</v>
      </c>
      <c r="B752" s="7">
        <v>1</v>
      </c>
      <c r="C752" s="207">
        <v>26</v>
      </c>
      <c r="D752" s="193" t="s">
        <v>401</v>
      </c>
      <c r="E752" s="184" t="s">
        <v>103</v>
      </c>
      <c r="F752" s="82" t="s">
        <v>742</v>
      </c>
      <c r="G752" s="1416" t="s">
        <v>328</v>
      </c>
      <c r="H752" s="1989"/>
      <c r="I752" s="657"/>
      <c r="J752" s="657">
        <v>29416</v>
      </c>
      <c r="K752" s="657">
        <v>7636</v>
      </c>
      <c r="L752" s="657">
        <v>43052</v>
      </c>
      <c r="M752" s="657">
        <v>3127</v>
      </c>
      <c r="N752" s="657">
        <v>19318</v>
      </c>
      <c r="O752" s="657">
        <v>1265</v>
      </c>
      <c r="P752" s="657">
        <v>0</v>
      </c>
      <c r="Q752" s="657"/>
      <c r="R752" s="657"/>
      <c r="S752" s="657">
        <v>4746</v>
      </c>
      <c r="T752" s="657">
        <v>20213</v>
      </c>
      <c r="U752" s="657">
        <v>10216</v>
      </c>
      <c r="V752" s="657">
        <v>0</v>
      </c>
      <c r="X752" s="678"/>
      <c r="Y752" s="715">
        <f t="shared" si="8"/>
        <v>138989</v>
      </c>
    </row>
    <row r="753" spans="1:25" ht="15" customHeight="1">
      <c r="A753" s="4">
        <v>27</v>
      </c>
      <c r="B753" s="7">
        <v>1</v>
      </c>
      <c r="C753" s="207">
        <v>27</v>
      </c>
      <c r="D753" s="193"/>
      <c r="E753" s="184"/>
      <c r="F753" s="227" t="s">
        <v>209</v>
      </c>
      <c r="G753" s="1322" t="s">
        <v>743</v>
      </c>
      <c r="H753" s="1990"/>
      <c r="I753" s="657"/>
      <c r="J753" s="657">
        <v>78650</v>
      </c>
      <c r="K753" s="657">
        <v>52783</v>
      </c>
      <c r="L753" s="657">
        <v>145207</v>
      </c>
      <c r="M753" s="657">
        <v>30303</v>
      </c>
      <c r="N753" s="657">
        <v>76915</v>
      </c>
      <c r="O753" s="657">
        <v>9578</v>
      </c>
      <c r="P753" s="657">
        <v>0</v>
      </c>
      <c r="Q753" s="657"/>
      <c r="R753" s="657"/>
      <c r="S753" s="657">
        <v>28501</v>
      </c>
      <c r="T753" s="657">
        <v>86495</v>
      </c>
      <c r="U753" s="657">
        <v>48657</v>
      </c>
      <c r="V753" s="657">
        <v>0</v>
      </c>
      <c r="X753" s="678"/>
      <c r="Y753" s="715">
        <f t="shared" si="8"/>
        <v>557089</v>
      </c>
    </row>
    <row r="754" spans="1:25" ht="15" customHeight="1">
      <c r="A754" s="4">
        <v>27</v>
      </c>
      <c r="B754" s="7">
        <v>1</v>
      </c>
      <c r="C754" s="207">
        <v>28</v>
      </c>
      <c r="D754" s="501" t="s">
        <v>939</v>
      </c>
      <c r="E754" s="184"/>
      <c r="F754" s="227" t="s">
        <v>402</v>
      </c>
      <c r="G754" s="1322" t="s">
        <v>727</v>
      </c>
      <c r="H754" s="1990"/>
      <c r="I754" s="657"/>
      <c r="J754" s="657">
        <v>153045</v>
      </c>
      <c r="K754" s="657">
        <v>2406</v>
      </c>
      <c r="L754" s="657">
        <v>263383</v>
      </c>
      <c r="M754" s="657">
        <v>268</v>
      </c>
      <c r="N754" s="657">
        <v>16190</v>
      </c>
      <c r="O754" s="657">
        <v>19</v>
      </c>
      <c r="P754" s="657">
        <v>0</v>
      </c>
      <c r="Q754" s="657"/>
      <c r="R754" s="657"/>
      <c r="S754" s="657">
        <v>105</v>
      </c>
      <c r="T754" s="657">
        <v>70754</v>
      </c>
      <c r="U754" s="657">
        <v>46235</v>
      </c>
      <c r="V754" s="657">
        <v>0</v>
      </c>
      <c r="X754" s="678"/>
      <c r="Y754" s="715">
        <f t="shared" si="8"/>
        <v>552405</v>
      </c>
    </row>
    <row r="755" spans="1:25" ht="15" customHeight="1">
      <c r="A755" s="4">
        <v>27</v>
      </c>
      <c r="B755" s="7">
        <v>1</v>
      </c>
      <c r="C755" s="207">
        <v>29</v>
      </c>
      <c r="D755" s="193" t="s">
        <v>746</v>
      </c>
      <c r="E755" s="126" t="s">
        <v>749</v>
      </c>
      <c r="F755" s="227" t="s">
        <v>75</v>
      </c>
      <c r="G755" s="1322" t="s">
        <v>729</v>
      </c>
      <c r="H755" s="1990"/>
      <c r="I755" s="657"/>
      <c r="J755" s="657">
        <v>139672</v>
      </c>
      <c r="K755" s="657">
        <v>42994</v>
      </c>
      <c r="L755" s="657">
        <v>1191687</v>
      </c>
      <c r="M755" s="657">
        <v>8767</v>
      </c>
      <c r="N755" s="657">
        <v>170123</v>
      </c>
      <c r="O755" s="657">
        <v>2972</v>
      </c>
      <c r="P755" s="657">
        <v>0</v>
      </c>
      <c r="Q755" s="657"/>
      <c r="R755" s="657"/>
      <c r="S755" s="657">
        <v>18186</v>
      </c>
      <c r="T755" s="657">
        <v>82728</v>
      </c>
      <c r="U755" s="657">
        <v>84035</v>
      </c>
      <c r="V755" s="657">
        <v>0</v>
      </c>
      <c r="X755" s="678"/>
      <c r="Y755" s="715">
        <f t="shared" si="8"/>
        <v>1741164</v>
      </c>
    </row>
    <row r="756" spans="1:25" ht="15" customHeight="1">
      <c r="A756" s="4">
        <v>27</v>
      </c>
      <c r="B756" s="7">
        <v>1</v>
      </c>
      <c r="C756" s="207">
        <v>30</v>
      </c>
      <c r="D756" s="193" t="s">
        <v>519</v>
      </c>
      <c r="E756" s="126"/>
      <c r="F756" s="227" t="s">
        <v>304</v>
      </c>
      <c r="G756" s="1322" t="s">
        <v>731</v>
      </c>
      <c r="H756" s="1990"/>
      <c r="I756" s="657"/>
      <c r="J756" s="657">
        <v>222318</v>
      </c>
      <c r="K756" s="657">
        <v>12612</v>
      </c>
      <c r="L756" s="657">
        <v>444541</v>
      </c>
      <c r="M756" s="657">
        <v>6554</v>
      </c>
      <c r="N756" s="657">
        <v>19480</v>
      </c>
      <c r="O756" s="657">
        <v>0</v>
      </c>
      <c r="P756" s="657">
        <v>0</v>
      </c>
      <c r="Q756" s="657"/>
      <c r="R756" s="657"/>
      <c r="S756" s="657">
        <v>4563</v>
      </c>
      <c r="T756" s="657">
        <v>253899</v>
      </c>
      <c r="U756" s="657">
        <v>14825</v>
      </c>
      <c r="V756" s="657">
        <v>0</v>
      </c>
      <c r="X756" s="678"/>
      <c r="Y756" s="715">
        <f t="shared" si="8"/>
        <v>978792</v>
      </c>
    </row>
    <row r="757" spans="1:25" ht="15" customHeight="1">
      <c r="A757" s="4">
        <v>27</v>
      </c>
      <c r="B757" s="7">
        <v>1</v>
      </c>
      <c r="C757" s="207">
        <v>31</v>
      </c>
      <c r="D757" s="501" t="s">
        <v>941</v>
      </c>
      <c r="E757" s="126" t="s">
        <v>752</v>
      </c>
      <c r="F757" s="227" t="s">
        <v>49</v>
      </c>
      <c r="G757" s="1322" t="s">
        <v>541</v>
      </c>
      <c r="H757" s="1990"/>
      <c r="I757" s="657"/>
      <c r="J757" s="657">
        <v>369324</v>
      </c>
      <c r="K757" s="657">
        <v>129980</v>
      </c>
      <c r="L757" s="657">
        <v>683430</v>
      </c>
      <c r="M757" s="657">
        <v>101785</v>
      </c>
      <c r="N757" s="657">
        <v>220125</v>
      </c>
      <c r="O757" s="657">
        <v>7213</v>
      </c>
      <c r="P757" s="657">
        <v>0</v>
      </c>
      <c r="Q757" s="657"/>
      <c r="R757" s="657"/>
      <c r="S757" s="657">
        <v>52476</v>
      </c>
      <c r="T757" s="657">
        <v>238115</v>
      </c>
      <c r="U757" s="657">
        <v>101722</v>
      </c>
      <c r="V757" s="657">
        <v>0</v>
      </c>
      <c r="X757" s="678"/>
      <c r="Y757" s="715">
        <f t="shared" si="8"/>
        <v>1904170</v>
      </c>
    </row>
    <row r="758" spans="1:25" ht="15" customHeight="1">
      <c r="A758" s="4">
        <v>27</v>
      </c>
      <c r="B758" s="7">
        <v>1</v>
      </c>
      <c r="C758" s="207">
        <v>32</v>
      </c>
      <c r="D758" s="194"/>
      <c r="E758" s="184"/>
      <c r="F758" s="227" t="s">
        <v>755</v>
      </c>
      <c r="G758" s="1322" t="s">
        <v>734</v>
      </c>
      <c r="H758" s="1990"/>
      <c r="I758" s="657"/>
      <c r="J758" s="657">
        <v>174858</v>
      </c>
      <c r="K758" s="657">
        <v>57628</v>
      </c>
      <c r="L758" s="657">
        <v>372004</v>
      </c>
      <c r="M758" s="657">
        <v>23540</v>
      </c>
      <c r="N758" s="657">
        <v>81313</v>
      </c>
      <c r="O758" s="657">
        <v>2290</v>
      </c>
      <c r="P758" s="657">
        <v>0</v>
      </c>
      <c r="Q758" s="657"/>
      <c r="R758" s="657"/>
      <c r="S758" s="657">
        <v>15786</v>
      </c>
      <c r="T758" s="657">
        <v>106830</v>
      </c>
      <c r="U758" s="657">
        <v>44877</v>
      </c>
      <c r="V758" s="657">
        <v>0</v>
      </c>
      <c r="X758" s="678"/>
      <c r="Y758" s="715">
        <f t="shared" si="8"/>
        <v>879126</v>
      </c>
    </row>
    <row r="759" spans="1:25" ht="15" customHeight="1">
      <c r="A759" s="4">
        <v>27</v>
      </c>
      <c r="B759" s="7">
        <v>1</v>
      </c>
      <c r="C759" s="207">
        <v>33</v>
      </c>
      <c r="D759" s="194"/>
      <c r="E759" s="184"/>
      <c r="F759" s="229" t="s">
        <v>756</v>
      </c>
      <c r="G759" s="1322" t="s">
        <v>741</v>
      </c>
      <c r="H759" s="1990"/>
      <c r="I759" s="657"/>
      <c r="J759" s="657">
        <v>202595</v>
      </c>
      <c r="K759" s="657">
        <v>140189</v>
      </c>
      <c r="L759" s="657">
        <v>499791</v>
      </c>
      <c r="M759" s="657">
        <v>118161</v>
      </c>
      <c r="N759" s="657">
        <v>136551</v>
      </c>
      <c r="O759" s="657">
        <v>54935</v>
      </c>
      <c r="P759" s="657">
        <v>0</v>
      </c>
      <c r="Q759" s="657"/>
      <c r="R759" s="657"/>
      <c r="S759" s="657">
        <v>61393</v>
      </c>
      <c r="T759" s="657">
        <v>131631</v>
      </c>
      <c r="U759" s="657">
        <v>61456</v>
      </c>
      <c r="V759" s="657">
        <v>0</v>
      </c>
      <c r="X759" s="678"/>
      <c r="Y759" s="715">
        <f t="shared" si="8"/>
        <v>1406702</v>
      </c>
    </row>
    <row r="760" spans="1:25" ht="15" customHeight="1">
      <c r="A760" s="4">
        <v>27</v>
      </c>
      <c r="B760" s="7">
        <v>1</v>
      </c>
      <c r="C760" s="207">
        <v>34</v>
      </c>
      <c r="D760" s="194"/>
      <c r="E760" s="226"/>
      <c r="F760" s="379" t="s">
        <v>1176</v>
      </c>
      <c r="G760" s="379"/>
      <c r="H760" s="225"/>
      <c r="I760" s="657"/>
      <c r="J760" s="657">
        <v>4160100</v>
      </c>
      <c r="K760" s="657">
        <v>1896819</v>
      </c>
      <c r="L760" s="657">
        <v>8514515</v>
      </c>
      <c r="M760" s="657">
        <v>940540</v>
      </c>
      <c r="N760" s="657">
        <v>2102353</v>
      </c>
      <c r="O760" s="657">
        <v>541756</v>
      </c>
      <c r="P760" s="657">
        <v>0</v>
      </c>
      <c r="Q760" s="657"/>
      <c r="R760" s="657"/>
      <c r="S760" s="657">
        <v>588633</v>
      </c>
      <c r="T760" s="657">
        <v>2641492</v>
      </c>
      <c r="U760" s="657">
        <v>1635134</v>
      </c>
      <c r="V760" s="657">
        <v>0</v>
      </c>
      <c r="X760" s="678"/>
      <c r="Y760" s="715">
        <f t="shared" si="8"/>
        <v>23021342</v>
      </c>
    </row>
    <row r="761" spans="1:25" ht="15" customHeight="1">
      <c r="A761" s="4">
        <v>27</v>
      </c>
      <c r="B761" s="7">
        <v>1</v>
      </c>
      <c r="C761" s="207">
        <v>35</v>
      </c>
      <c r="D761" s="82" t="s">
        <v>127</v>
      </c>
      <c r="E761" s="82" t="s">
        <v>97</v>
      </c>
      <c r="F761" s="1622" t="s">
        <v>322</v>
      </c>
      <c r="G761" s="1622"/>
      <c r="H761" s="2051"/>
      <c r="I761" s="657"/>
      <c r="J761" s="657">
        <v>169950</v>
      </c>
      <c r="K761" s="657">
        <v>21789</v>
      </c>
      <c r="L761" s="657">
        <v>301399</v>
      </c>
      <c r="M761" s="657">
        <v>4666</v>
      </c>
      <c r="N761" s="657">
        <v>50947</v>
      </c>
      <c r="O761" s="657">
        <v>18854</v>
      </c>
      <c r="P761" s="657">
        <v>0</v>
      </c>
      <c r="Q761" s="657"/>
      <c r="R761" s="657"/>
      <c r="S761" s="657">
        <v>18220</v>
      </c>
      <c r="T761" s="657">
        <v>96151</v>
      </c>
      <c r="U761" s="657">
        <v>66585</v>
      </c>
      <c r="V761" s="657">
        <v>0</v>
      </c>
      <c r="X761" s="678"/>
      <c r="Y761" s="715">
        <f t="shared" si="8"/>
        <v>748561</v>
      </c>
    </row>
    <row r="762" spans="1:25" ht="15" customHeight="1">
      <c r="A762" s="4">
        <v>27</v>
      </c>
      <c r="B762" s="7">
        <v>1</v>
      </c>
      <c r="C762" s="207">
        <v>36</v>
      </c>
      <c r="D762" s="129" t="s">
        <v>522</v>
      </c>
      <c r="E762" s="227" t="s">
        <v>103</v>
      </c>
      <c r="F762" s="1452" t="s">
        <v>1144</v>
      </c>
      <c r="G762" s="1452"/>
      <c r="H762" s="2005"/>
      <c r="I762" s="657"/>
      <c r="J762" s="657">
        <v>177145</v>
      </c>
      <c r="K762" s="657">
        <v>84162</v>
      </c>
      <c r="L762" s="657">
        <v>1288559</v>
      </c>
      <c r="M762" s="657">
        <v>15786</v>
      </c>
      <c r="N762" s="657">
        <v>310254</v>
      </c>
      <c r="O762" s="657">
        <v>4554</v>
      </c>
      <c r="P762" s="657">
        <v>0</v>
      </c>
      <c r="Q762" s="657"/>
      <c r="R762" s="657"/>
      <c r="S762" s="657">
        <v>28698</v>
      </c>
      <c r="T762" s="657">
        <v>158572</v>
      </c>
      <c r="U762" s="657">
        <v>118611</v>
      </c>
      <c r="V762" s="657">
        <v>0</v>
      </c>
      <c r="X762" s="678"/>
      <c r="Y762" s="715">
        <f t="shared" si="8"/>
        <v>2186341</v>
      </c>
    </row>
    <row r="763" spans="1:25" ht="15" customHeight="1">
      <c r="A763" s="4">
        <v>27</v>
      </c>
      <c r="B763" s="7">
        <v>1</v>
      </c>
      <c r="C763" s="207">
        <v>37</v>
      </c>
      <c r="D763" s="211" t="s">
        <v>361</v>
      </c>
      <c r="E763" s="2242" t="s">
        <v>121</v>
      </c>
      <c r="F763" s="1739"/>
      <c r="G763" s="1739"/>
      <c r="H763" s="1739"/>
      <c r="I763" s="657"/>
      <c r="J763" s="657">
        <v>347095</v>
      </c>
      <c r="K763" s="657">
        <v>105951</v>
      </c>
      <c r="L763" s="657">
        <v>1589958</v>
      </c>
      <c r="M763" s="657">
        <v>20452</v>
      </c>
      <c r="N763" s="657">
        <v>361201</v>
      </c>
      <c r="O763" s="657">
        <v>23408</v>
      </c>
      <c r="P763" s="657">
        <v>0</v>
      </c>
      <c r="Q763" s="657"/>
      <c r="R763" s="657"/>
      <c r="S763" s="657">
        <v>46918</v>
      </c>
      <c r="T763" s="657">
        <v>254723</v>
      </c>
      <c r="U763" s="657">
        <v>185196</v>
      </c>
      <c r="V763" s="657">
        <v>0</v>
      </c>
      <c r="X763" s="678"/>
      <c r="Y763" s="715">
        <f t="shared" si="8"/>
        <v>2934902</v>
      </c>
    </row>
    <row r="764" spans="1:25" ht="15" customHeight="1">
      <c r="A764" s="4">
        <v>27</v>
      </c>
      <c r="B764" s="7">
        <v>1</v>
      </c>
      <c r="C764" s="207">
        <v>38</v>
      </c>
      <c r="D764" s="87" t="s">
        <v>291</v>
      </c>
      <c r="E764" s="82" t="s">
        <v>97</v>
      </c>
      <c r="F764" s="1416" t="s">
        <v>757</v>
      </c>
      <c r="G764" s="1743"/>
      <c r="H764" s="1743"/>
      <c r="I764" s="657"/>
      <c r="J764" s="657">
        <v>1102198</v>
      </c>
      <c r="K764" s="657">
        <v>167767</v>
      </c>
      <c r="L764" s="657">
        <v>1367821</v>
      </c>
      <c r="M764" s="657">
        <v>70131</v>
      </c>
      <c r="N764" s="657">
        <v>575400</v>
      </c>
      <c r="O764" s="657">
        <v>6104</v>
      </c>
      <c r="P764" s="657">
        <v>929510</v>
      </c>
      <c r="Q764" s="657"/>
      <c r="R764" s="657"/>
      <c r="S764" s="657">
        <v>110197</v>
      </c>
      <c r="T764" s="657">
        <v>569531</v>
      </c>
      <c r="U764" s="657">
        <v>246445</v>
      </c>
      <c r="V764" s="657">
        <v>0</v>
      </c>
      <c r="X764" s="678"/>
      <c r="Y764" s="715">
        <f t="shared" si="8"/>
        <v>5145104</v>
      </c>
    </row>
    <row r="765" spans="1:25" ht="15" customHeight="1">
      <c r="A765" s="4">
        <v>27</v>
      </c>
      <c r="B765" s="7">
        <v>1</v>
      </c>
      <c r="C765" s="207">
        <v>39</v>
      </c>
      <c r="D765" s="193" t="s">
        <v>759</v>
      </c>
      <c r="E765" s="227" t="s">
        <v>103</v>
      </c>
      <c r="F765" s="1322" t="s">
        <v>524</v>
      </c>
      <c r="G765" s="1736"/>
      <c r="H765" s="1736"/>
      <c r="I765" s="657"/>
      <c r="J765" s="657">
        <v>48799</v>
      </c>
      <c r="K765" s="657">
        <v>65735</v>
      </c>
      <c r="L765" s="657">
        <v>122197</v>
      </c>
      <c r="M765" s="657">
        <v>14515</v>
      </c>
      <c r="N765" s="657">
        <v>21736</v>
      </c>
      <c r="O765" s="657">
        <v>157</v>
      </c>
      <c r="P765" s="657">
        <v>44911</v>
      </c>
      <c r="Q765" s="657"/>
      <c r="R765" s="657"/>
      <c r="S765" s="657">
        <v>5455</v>
      </c>
      <c r="T765" s="657">
        <v>25835</v>
      </c>
      <c r="U765" s="657">
        <v>14094</v>
      </c>
      <c r="V765" s="657">
        <v>0</v>
      </c>
      <c r="X765" s="678"/>
      <c r="Y765" s="715">
        <f t="shared" si="8"/>
        <v>363434</v>
      </c>
    </row>
    <row r="766" spans="1:25" ht="15" customHeight="1">
      <c r="A766" s="4">
        <v>27</v>
      </c>
      <c r="B766" s="7">
        <v>1</v>
      </c>
      <c r="C766" s="207">
        <v>40</v>
      </c>
      <c r="D766" s="296" t="s">
        <v>763</v>
      </c>
      <c r="E766" s="2225" t="s">
        <v>121</v>
      </c>
      <c r="F766" s="2226"/>
      <c r="G766" s="2226"/>
      <c r="H766" s="2227"/>
      <c r="I766" s="657"/>
      <c r="J766" s="657">
        <v>1150997</v>
      </c>
      <c r="K766" s="657">
        <v>233502</v>
      </c>
      <c r="L766" s="657">
        <v>1490018</v>
      </c>
      <c r="M766" s="657">
        <v>84646</v>
      </c>
      <c r="N766" s="657">
        <v>597136</v>
      </c>
      <c r="O766" s="657">
        <v>6261</v>
      </c>
      <c r="P766" s="657">
        <v>974421</v>
      </c>
      <c r="Q766" s="657"/>
      <c r="R766" s="657"/>
      <c r="S766" s="657">
        <v>115652</v>
      </c>
      <c r="T766" s="657">
        <v>595366</v>
      </c>
      <c r="U766" s="657">
        <v>260539</v>
      </c>
      <c r="V766" s="657">
        <v>0</v>
      </c>
      <c r="X766" s="678"/>
      <c r="Y766" s="715">
        <f t="shared" si="8"/>
        <v>5508538</v>
      </c>
    </row>
    <row r="767" spans="1:25" ht="15" customHeight="1">
      <c r="A767" s="4">
        <v>27</v>
      </c>
      <c r="B767" s="7">
        <v>1</v>
      </c>
      <c r="C767" s="207">
        <v>41</v>
      </c>
      <c r="D767" s="228" t="s">
        <v>300</v>
      </c>
      <c r="E767" s="82" t="s">
        <v>97</v>
      </c>
      <c r="F767" s="368"/>
      <c r="G767" s="2238" t="s">
        <v>766</v>
      </c>
      <c r="H767" s="348" t="s">
        <v>767</v>
      </c>
      <c r="I767" s="657"/>
      <c r="J767" s="657">
        <v>8800</v>
      </c>
      <c r="K767" s="657">
        <v>2100</v>
      </c>
      <c r="L767" s="657">
        <v>13200</v>
      </c>
      <c r="M767" s="657">
        <v>2200</v>
      </c>
      <c r="N767" s="657">
        <v>5500</v>
      </c>
      <c r="O767" s="657">
        <v>0</v>
      </c>
      <c r="P767" s="657">
        <v>8000</v>
      </c>
      <c r="Q767" s="657"/>
      <c r="R767" s="657"/>
      <c r="S767" s="657">
        <v>2200</v>
      </c>
      <c r="T767" s="657">
        <v>8800</v>
      </c>
      <c r="U767" s="657">
        <v>3850</v>
      </c>
      <c r="V767" s="657">
        <v>0</v>
      </c>
      <c r="X767" s="678"/>
      <c r="Y767" s="715">
        <f t="shared" si="8"/>
        <v>54650</v>
      </c>
    </row>
    <row r="768" spans="1:25" ht="15" customHeight="1">
      <c r="A768" s="4">
        <v>27</v>
      </c>
      <c r="B768" s="7">
        <v>1</v>
      </c>
      <c r="C768" s="207">
        <v>42</v>
      </c>
      <c r="D768" s="129" t="s">
        <v>771</v>
      </c>
      <c r="E768" s="2233" t="s">
        <v>35</v>
      </c>
      <c r="F768" s="2234"/>
      <c r="G768" s="2239"/>
      <c r="H768" s="349" t="s">
        <v>424</v>
      </c>
      <c r="I768" s="657"/>
      <c r="J768" s="657">
        <v>3300</v>
      </c>
      <c r="K768" s="657">
        <v>0</v>
      </c>
      <c r="L768" s="657">
        <v>6600</v>
      </c>
      <c r="M768" s="657">
        <v>0</v>
      </c>
      <c r="N768" s="657">
        <v>3300</v>
      </c>
      <c r="O768" s="657">
        <v>0</v>
      </c>
      <c r="P768" s="657">
        <v>3300</v>
      </c>
      <c r="Q768" s="657"/>
      <c r="R768" s="657"/>
      <c r="S768" s="657">
        <v>0</v>
      </c>
      <c r="T768" s="657">
        <v>3300</v>
      </c>
      <c r="U768" s="657">
        <v>1650</v>
      </c>
      <c r="V768" s="657">
        <v>0</v>
      </c>
      <c r="X768" s="678"/>
      <c r="Y768" s="715">
        <f t="shared" si="8"/>
        <v>21450</v>
      </c>
    </row>
    <row r="769" spans="1:25" ht="15" customHeight="1">
      <c r="A769" s="4">
        <v>27</v>
      </c>
      <c r="B769" s="7">
        <v>1</v>
      </c>
      <c r="C769" s="207">
        <v>43</v>
      </c>
      <c r="D769" s="129" t="s">
        <v>395</v>
      </c>
      <c r="E769" s="2233" t="s">
        <v>17</v>
      </c>
      <c r="F769" s="2234"/>
      <c r="G769" s="2240" t="s">
        <v>772</v>
      </c>
      <c r="H769" s="349" t="s">
        <v>767</v>
      </c>
      <c r="I769" s="657"/>
      <c r="J769" s="657">
        <v>2200</v>
      </c>
      <c r="K769" s="657">
        <v>0</v>
      </c>
      <c r="L769" s="657">
        <v>0</v>
      </c>
      <c r="M769" s="657">
        <v>0</v>
      </c>
      <c r="N769" s="657">
        <v>1100</v>
      </c>
      <c r="O769" s="657">
        <v>0</v>
      </c>
      <c r="P769" s="657">
        <v>0</v>
      </c>
      <c r="Q769" s="657"/>
      <c r="R769" s="657"/>
      <c r="S769" s="657">
        <v>0</v>
      </c>
      <c r="T769" s="657">
        <v>1650</v>
      </c>
      <c r="U769" s="657">
        <v>0</v>
      </c>
      <c r="V769" s="657">
        <v>0</v>
      </c>
      <c r="X769" s="678"/>
      <c r="Y769" s="715">
        <f t="shared" si="8"/>
        <v>4950</v>
      </c>
    </row>
    <row r="770" spans="1:25" ht="15" customHeight="1">
      <c r="A770" s="4">
        <v>27</v>
      </c>
      <c r="B770" s="7">
        <v>1</v>
      </c>
      <c r="C770" s="207">
        <v>44</v>
      </c>
      <c r="D770" s="129" t="s">
        <v>774</v>
      </c>
      <c r="E770" s="2235" t="s">
        <v>317</v>
      </c>
      <c r="F770" s="2236"/>
      <c r="G770" s="2241"/>
      <c r="H770" s="349" t="s">
        <v>424</v>
      </c>
      <c r="I770" s="657"/>
      <c r="J770" s="657">
        <v>1650</v>
      </c>
      <c r="K770" s="657">
        <v>0</v>
      </c>
      <c r="L770" s="657">
        <v>0</v>
      </c>
      <c r="M770" s="657">
        <v>0</v>
      </c>
      <c r="N770" s="657">
        <v>0</v>
      </c>
      <c r="O770" s="657">
        <v>0</v>
      </c>
      <c r="P770" s="657">
        <v>0</v>
      </c>
      <c r="Q770" s="657"/>
      <c r="R770" s="657"/>
      <c r="S770" s="657">
        <v>0</v>
      </c>
      <c r="T770" s="657">
        <v>1650</v>
      </c>
      <c r="U770" s="657">
        <v>0</v>
      </c>
      <c r="V770" s="657">
        <v>0</v>
      </c>
      <c r="X770" s="678"/>
      <c r="Y770" s="715">
        <f t="shared" si="8"/>
        <v>3300</v>
      </c>
    </row>
    <row r="771" spans="1:25" ht="15" customHeight="1">
      <c r="A771" s="4">
        <v>27</v>
      </c>
      <c r="B771" s="7">
        <v>1</v>
      </c>
      <c r="C771" s="207">
        <v>45</v>
      </c>
      <c r="D771" s="129" t="s">
        <v>427</v>
      </c>
      <c r="E771" s="227" t="s">
        <v>103</v>
      </c>
      <c r="F771" s="1452" t="s">
        <v>1241</v>
      </c>
      <c r="G771" s="1452"/>
      <c r="H771" s="2005"/>
      <c r="I771" s="657"/>
      <c r="J771" s="657">
        <v>9226</v>
      </c>
      <c r="K771" s="657">
        <v>1604</v>
      </c>
      <c r="L771" s="657">
        <v>7794</v>
      </c>
      <c r="M771" s="657">
        <v>308</v>
      </c>
      <c r="N771" s="657">
        <v>3940</v>
      </c>
      <c r="O771" s="657">
        <v>0</v>
      </c>
      <c r="P771" s="657">
        <v>0</v>
      </c>
      <c r="Q771" s="657"/>
      <c r="R771" s="657"/>
      <c r="S771" s="657">
        <v>1232</v>
      </c>
      <c r="T771" s="657">
        <v>1975</v>
      </c>
      <c r="U771" s="657">
        <v>1986</v>
      </c>
      <c r="V771" s="657">
        <v>0</v>
      </c>
      <c r="X771" s="678"/>
      <c r="Y771" s="715">
        <f t="shared" si="8"/>
        <v>28065</v>
      </c>
    </row>
    <row r="772" spans="1:25" ht="15" customHeight="1">
      <c r="A772" s="4">
        <v>27</v>
      </c>
      <c r="B772" s="7">
        <v>1</v>
      </c>
      <c r="C772" s="207">
        <v>46</v>
      </c>
      <c r="D772" s="211" t="s">
        <v>776</v>
      </c>
      <c r="E772" s="229" t="s">
        <v>112</v>
      </c>
      <c r="F772" s="1414" t="s">
        <v>778</v>
      </c>
      <c r="G772" s="1414"/>
      <c r="H772" s="2008"/>
      <c r="I772" s="657"/>
      <c r="J772" s="657">
        <v>42</v>
      </c>
      <c r="K772" s="657">
        <v>18</v>
      </c>
      <c r="L772" s="657">
        <v>43</v>
      </c>
      <c r="M772" s="657">
        <v>11</v>
      </c>
      <c r="N772" s="657">
        <v>18</v>
      </c>
      <c r="O772" s="657">
        <v>0</v>
      </c>
      <c r="P772" s="657">
        <v>20</v>
      </c>
      <c r="Q772" s="657"/>
      <c r="R772" s="657"/>
      <c r="S772" s="657">
        <v>6</v>
      </c>
      <c r="T772" s="657">
        <v>41</v>
      </c>
      <c r="U772" s="657">
        <v>13</v>
      </c>
      <c r="V772" s="657">
        <v>0</v>
      </c>
      <c r="X772" s="678"/>
      <c r="Y772" s="715">
        <f t="shared" si="8"/>
        <v>212</v>
      </c>
    </row>
    <row r="773" spans="1:25" ht="15" customHeight="1">
      <c r="A773" s="4">
        <v>27</v>
      </c>
      <c r="B773" s="7">
        <v>1</v>
      </c>
      <c r="C773" s="207">
        <v>47</v>
      </c>
      <c r="D773" s="2237" t="s">
        <v>532</v>
      </c>
      <c r="E773" s="1968"/>
      <c r="F773" s="1968"/>
      <c r="G773" s="1968"/>
      <c r="H773" s="1969"/>
      <c r="I773" s="657"/>
      <c r="J773" s="657">
        <v>25218</v>
      </c>
      <c r="K773" s="657">
        <v>3722</v>
      </c>
      <c r="L773" s="657">
        <v>27637</v>
      </c>
      <c r="M773" s="657">
        <v>2519</v>
      </c>
      <c r="N773" s="657">
        <v>13858</v>
      </c>
      <c r="O773" s="657">
        <v>0</v>
      </c>
      <c r="P773" s="657">
        <v>11320</v>
      </c>
      <c r="Q773" s="657"/>
      <c r="R773" s="657"/>
      <c r="S773" s="657">
        <v>3438</v>
      </c>
      <c r="T773" s="657">
        <v>17416</v>
      </c>
      <c r="U773" s="657">
        <v>7499</v>
      </c>
      <c r="V773" s="657">
        <v>0</v>
      </c>
      <c r="X773" s="678"/>
      <c r="Y773" s="715">
        <f t="shared" si="8"/>
        <v>112627</v>
      </c>
    </row>
    <row r="774" spans="1:25" ht="15" customHeight="1">
      <c r="A774" s="4">
        <v>27</v>
      </c>
      <c r="B774" s="7">
        <v>1</v>
      </c>
      <c r="C774" s="207">
        <v>48</v>
      </c>
      <c r="D774" s="295" t="s">
        <v>313</v>
      </c>
      <c r="E774" s="82" t="s">
        <v>97</v>
      </c>
      <c r="F774" s="1416" t="s">
        <v>534</v>
      </c>
      <c r="G774" s="1416"/>
      <c r="H774" s="1989"/>
      <c r="I774" s="657"/>
      <c r="J774" s="657">
        <v>380</v>
      </c>
      <c r="K774" s="657">
        <v>100</v>
      </c>
      <c r="L774" s="657">
        <v>600</v>
      </c>
      <c r="M774" s="657">
        <v>60</v>
      </c>
      <c r="N774" s="657">
        <v>140</v>
      </c>
      <c r="O774" s="657">
        <v>50</v>
      </c>
      <c r="P774" s="657">
        <v>0</v>
      </c>
      <c r="Q774" s="657"/>
      <c r="R774" s="657"/>
      <c r="S774" s="657">
        <v>40</v>
      </c>
      <c r="T774" s="657">
        <v>170</v>
      </c>
      <c r="U774" s="657">
        <v>90</v>
      </c>
      <c r="V774" s="657">
        <v>0</v>
      </c>
      <c r="X774" s="678"/>
      <c r="Y774" s="715">
        <f t="shared" si="8"/>
        <v>1630</v>
      </c>
    </row>
    <row r="775" spans="1:25" ht="15" customHeight="1">
      <c r="A775" s="4">
        <v>27</v>
      </c>
      <c r="B775" s="7">
        <v>1</v>
      </c>
      <c r="C775" s="207">
        <v>49</v>
      </c>
      <c r="D775" s="193"/>
      <c r="E775" s="183"/>
      <c r="F775" s="1455" t="s">
        <v>1235</v>
      </c>
      <c r="G775" s="1322"/>
      <c r="H775" s="1990"/>
      <c r="I775" s="657"/>
      <c r="J775" s="657">
        <v>2030</v>
      </c>
      <c r="K775" s="657">
        <v>900</v>
      </c>
      <c r="L775" s="657">
        <v>3650</v>
      </c>
      <c r="M775" s="657">
        <v>560</v>
      </c>
      <c r="N775" s="657">
        <v>890</v>
      </c>
      <c r="O775" s="657">
        <v>420</v>
      </c>
      <c r="P775" s="657">
        <v>0</v>
      </c>
      <c r="Q775" s="657"/>
      <c r="R775" s="657"/>
      <c r="S775" s="657">
        <v>310</v>
      </c>
      <c r="T775" s="657">
        <v>1360</v>
      </c>
      <c r="U775" s="657">
        <v>740</v>
      </c>
      <c r="V775" s="657">
        <v>0</v>
      </c>
      <c r="X775" s="678"/>
      <c r="Y775" s="715">
        <f t="shared" si="8"/>
        <v>10860</v>
      </c>
    </row>
    <row r="776" spans="1:25" ht="15" customHeight="1">
      <c r="A776" s="4">
        <v>27</v>
      </c>
      <c r="B776" s="7">
        <v>1</v>
      </c>
      <c r="C776" s="207">
        <v>50</v>
      </c>
      <c r="D776" s="193" t="s">
        <v>111</v>
      </c>
      <c r="E776" s="183"/>
      <c r="F776" s="1455" t="s">
        <v>860</v>
      </c>
      <c r="G776" s="1322"/>
      <c r="H776" s="1990"/>
      <c r="I776" s="657"/>
      <c r="J776" s="657">
        <v>60</v>
      </c>
      <c r="K776" s="657">
        <v>50</v>
      </c>
      <c r="L776" s="657">
        <v>200</v>
      </c>
      <c r="M776" s="657">
        <v>100</v>
      </c>
      <c r="N776" s="657">
        <v>20</v>
      </c>
      <c r="O776" s="657">
        <v>40</v>
      </c>
      <c r="P776" s="657">
        <v>0</v>
      </c>
      <c r="Q776" s="657"/>
      <c r="R776" s="657"/>
      <c r="S776" s="657">
        <v>50</v>
      </c>
      <c r="T776" s="657">
        <v>90</v>
      </c>
      <c r="U776" s="657">
        <v>70</v>
      </c>
      <c r="V776" s="657">
        <v>0</v>
      </c>
      <c r="X776" s="678"/>
      <c r="Y776" s="715">
        <f t="shared" si="8"/>
        <v>680</v>
      </c>
    </row>
    <row r="777" spans="1:25" ht="15" customHeight="1">
      <c r="A777" s="4">
        <v>27</v>
      </c>
      <c r="B777" s="7">
        <v>1</v>
      </c>
      <c r="C777" s="207">
        <v>51</v>
      </c>
      <c r="D777" s="193" t="s">
        <v>1178</v>
      </c>
      <c r="E777" s="183"/>
      <c r="F777" s="1455" t="s">
        <v>701</v>
      </c>
      <c r="G777" s="1322"/>
      <c r="H777" s="1990"/>
      <c r="I777" s="657"/>
      <c r="J777" s="657">
        <v>690</v>
      </c>
      <c r="K777" s="657">
        <v>0</v>
      </c>
      <c r="L777" s="657">
        <v>60</v>
      </c>
      <c r="M777" s="657">
        <v>130</v>
      </c>
      <c r="N777" s="657">
        <v>180</v>
      </c>
      <c r="O777" s="657">
        <v>150</v>
      </c>
      <c r="P777" s="657">
        <v>0</v>
      </c>
      <c r="Q777" s="657"/>
      <c r="R777" s="657"/>
      <c r="S777" s="657">
        <v>60</v>
      </c>
      <c r="T777" s="657">
        <v>130</v>
      </c>
      <c r="U777" s="657">
        <v>200</v>
      </c>
      <c r="V777" s="657">
        <v>0</v>
      </c>
      <c r="X777" s="678"/>
      <c r="Y777" s="715">
        <f t="shared" si="8"/>
        <v>1600</v>
      </c>
    </row>
    <row r="778" spans="1:25" ht="15" customHeight="1">
      <c r="A778" s="4">
        <v>27</v>
      </c>
      <c r="B778" s="7">
        <v>1</v>
      </c>
      <c r="C778" s="207">
        <v>52</v>
      </c>
      <c r="D778" s="193" t="s">
        <v>1180</v>
      </c>
      <c r="E778" s="227" t="s">
        <v>112</v>
      </c>
      <c r="F778" s="1322" t="s">
        <v>1250</v>
      </c>
      <c r="G778" s="1322"/>
      <c r="H778" s="1990"/>
      <c r="I778" s="657"/>
      <c r="J778" s="657">
        <v>140</v>
      </c>
      <c r="K778" s="657">
        <v>60</v>
      </c>
      <c r="L778" s="657">
        <v>180</v>
      </c>
      <c r="M778" s="657">
        <v>30</v>
      </c>
      <c r="N778" s="657">
        <v>60</v>
      </c>
      <c r="O778" s="657">
        <v>30</v>
      </c>
      <c r="P778" s="657">
        <v>0</v>
      </c>
      <c r="Q778" s="657"/>
      <c r="R778" s="657"/>
      <c r="S778" s="657">
        <v>30</v>
      </c>
      <c r="T778" s="657">
        <v>80</v>
      </c>
      <c r="U778" s="657">
        <v>20</v>
      </c>
      <c r="V778" s="657">
        <v>0</v>
      </c>
      <c r="X778" s="678"/>
      <c r="Y778" s="715">
        <f t="shared" si="8"/>
        <v>630</v>
      </c>
    </row>
    <row r="779" spans="1:25" ht="15" customHeight="1">
      <c r="A779" s="4">
        <v>27</v>
      </c>
      <c r="B779" s="7">
        <v>1</v>
      </c>
      <c r="C779" s="207">
        <v>53</v>
      </c>
      <c r="D779" s="193" t="s">
        <v>339</v>
      </c>
      <c r="E779" s="227" t="s">
        <v>115</v>
      </c>
      <c r="F779" s="1322" t="s">
        <v>125</v>
      </c>
      <c r="G779" s="1322"/>
      <c r="H779" s="1990"/>
      <c r="I779" s="657"/>
      <c r="J779" s="657">
        <v>750</v>
      </c>
      <c r="K779" s="657">
        <v>290</v>
      </c>
      <c r="L779" s="657">
        <v>730</v>
      </c>
      <c r="M779" s="657">
        <v>180</v>
      </c>
      <c r="N779" s="657">
        <v>280</v>
      </c>
      <c r="O779" s="657">
        <v>120</v>
      </c>
      <c r="P779" s="657">
        <v>0</v>
      </c>
      <c r="Q779" s="657"/>
      <c r="R779" s="657"/>
      <c r="S779" s="657">
        <v>130</v>
      </c>
      <c r="T779" s="657">
        <v>550</v>
      </c>
      <c r="U779" s="657">
        <v>100</v>
      </c>
      <c r="V779" s="657">
        <v>0</v>
      </c>
      <c r="X779" s="678"/>
      <c r="Y779" s="715">
        <f t="shared" si="8"/>
        <v>3130</v>
      </c>
    </row>
    <row r="780" spans="1:25" ht="15" customHeight="1">
      <c r="A780" s="4">
        <v>27</v>
      </c>
      <c r="B780" s="7">
        <v>1</v>
      </c>
      <c r="C780" s="207">
        <v>54</v>
      </c>
      <c r="D780" s="193" t="s">
        <v>63</v>
      </c>
      <c r="E780" s="227" t="s">
        <v>126</v>
      </c>
      <c r="F780" s="1322" t="s">
        <v>1092</v>
      </c>
      <c r="G780" s="1322"/>
      <c r="H780" s="1990"/>
      <c r="I780" s="657"/>
      <c r="J780" s="657">
        <v>20</v>
      </c>
      <c r="K780" s="657">
        <v>20</v>
      </c>
      <c r="L780" s="657">
        <v>80</v>
      </c>
      <c r="M780" s="657">
        <v>20</v>
      </c>
      <c r="N780" s="657">
        <v>10</v>
      </c>
      <c r="O780" s="657">
        <v>10</v>
      </c>
      <c r="P780" s="657">
        <v>0</v>
      </c>
      <c r="Q780" s="657"/>
      <c r="R780" s="657"/>
      <c r="S780" s="657">
        <v>10</v>
      </c>
      <c r="T780" s="657">
        <v>20</v>
      </c>
      <c r="U780" s="657">
        <v>20</v>
      </c>
      <c r="V780" s="657">
        <v>0</v>
      </c>
      <c r="X780" s="678"/>
      <c r="Y780" s="715">
        <f t="shared" si="8"/>
        <v>210</v>
      </c>
    </row>
    <row r="781" spans="1:25" ht="15" customHeight="1">
      <c r="A781" s="4">
        <v>27</v>
      </c>
      <c r="B781" s="7">
        <v>1</v>
      </c>
      <c r="C781" s="207">
        <v>55</v>
      </c>
      <c r="D781" s="193" t="s">
        <v>64</v>
      </c>
      <c r="E781" s="227" t="s">
        <v>359</v>
      </c>
      <c r="F781" s="1322" t="s">
        <v>1248</v>
      </c>
      <c r="G781" s="1322"/>
      <c r="H781" s="1990"/>
      <c r="I781" s="657"/>
      <c r="J781" s="657">
        <v>100</v>
      </c>
      <c r="K781" s="657">
        <v>60</v>
      </c>
      <c r="L781" s="657">
        <v>160</v>
      </c>
      <c r="M781" s="657">
        <v>40</v>
      </c>
      <c r="N781" s="657">
        <v>60</v>
      </c>
      <c r="O781" s="657">
        <v>0</v>
      </c>
      <c r="P781" s="657">
        <v>0</v>
      </c>
      <c r="Q781" s="657"/>
      <c r="R781" s="657"/>
      <c r="S781" s="657">
        <v>30</v>
      </c>
      <c r="T781" s="657">
        <v>100</v>
      </c>
      <c r="U781" s="657">
        <v>40</v>
      </c>
      <c r="V781" s="657">
        <v>0</v>
      </c>
      <c r="X781" s="678"/>
      <c r="Y781" s="715">
        <f t="shared" si="8"/>
        <v>590</v>
      </c>
    </row>
    <row r="782" spans="1:25" ht="15" customHeight="1">
      <c r="A782" s="4">
        <v>27</v>
      </c>
      <c r="B782" s="7">
        <v>1</v>
      </c>
      <c r="C782" s="207">
        <v>56</v>
      </c>
      <c r="D782" s="194"/>
      <c r="E782" s="227" t="s">
        <v>648</v>
      </c>
      <c r="F782" s="1322" t="s">
        <v>470</v>
      </c>
      <c r="G782" s="1322"/>
      <c r="H782" s="1990"/>
      <c r="I782" s="657"/>
      <c r="J782" s="657">
        <v>150</v>
      </c>
      <c r="K782" s="657">
        <v>50</v>
      </c>
      <c r="L782" s="657">
        <v>240</v>
      </c>
      <c r="M782" s="657">
        <v>60</v>
      </c>
      <c r="N782" s="657">
        <v>70</v>
      </c>
      <c r="O782" s="657">
        <v>20</v>
      </c>
      <c r="P782" s="657">
        <v>0</v>
      </c>
      <c r="Q782" s="657"/>
      <c r="R782" s="657"/>
      <c r="S782" s="657">
        <v>30</v>
      </c>
      <c r="T782" s="657">
        <v>100</v>
      </c>
      <c r="U782" s="657">
        <v>40</v>
      </c>
      <c r="V782" s="657">
        <v>0</v>
      </c>
      <c r="X782" s="678"/>
      <c r="Y782" s="715">
        <f t="shared" si="8"/>
        <v>760</v>
      </c>
    </row>
    <row r="783" spans="1:25" ht="15" customHeight="1">
      <c r="A783" s="4">
        <v>27</v>
      </c>
      <c r="B783" s="7">
        <v>1</v>
      </c>
      <c r="C783" s="207">
        <v>57</v>
      </c>
      <c r="D783" s="194"/>
      <c r="E783" s="227" t="s">
        <v>652</v>
      </c>
      <c r="F783" s="1322" t="s">
        <v>1249</v>
      </c>
      <c r="G783" s="1322"/>
      <c r="H783" s="1990"/>
      <c r="I783" s="657"/>
      <c r="J783" s="657">
        <v>400</v>
      </c>
      <c r="K783" s="657">
        <v>710</v>
      </c>
      <c r="L783" s="657">
        <v>410</v>
      </c>
      <c r="M783" s="657">
        <v>20</v>
      </c>
      <c r="N783" s="657">
        <v>80</v>
      </c>
      <c r="O783" s="657">
        <v>60</v>
      </c>
      <c r="P783" s="657">
        <v>0</v>
      </c>
      <c r="Q783" s="657"/>
      <c r="R783" s="657"/>
      <c r="S783" s="657">
        <v>40</v>
      </c>
      <c r="T783" s="657">
        <v>300</v>
      </c>
      <c r="U783" s="657">
        <v>290</v>
      </c>
      <c r="V783" s="657">
        <v>0</v>
      </c>
      <c r="X783" s="678"/>
      <c r="Y783" s="715">
        <f t="shared" si="8"/>
        <v>2310</v>
      </c>
    </row>
    <row r="784" spans="1:25" ht="15" customHeight="1">
      <c r="A784" s="4">
        <v>27</v>
      </c>
      <c r="B784" s="7">
        <v>1</v>
      </c>
      <c r="C784" s="207">
        <v>58</v>
      </c>
      <c r="D784" s="88"/>
      <c r="E784" s="229"/>
      <c r="F784" s="1414" t="s">
        <v>1237</v>
      </c>
      <c r="G784" s="1414"/>
      <c r="H784" s="2008"/>
      <c r="I784" s="657"/>
      <c r="J784" s="657">
        <v>4720</v>
      </c>
      <c r="K784" s="657">
        <v>2240</v>
      </c>
      <c r="L784" s="657">
        <v>6310</v>
      </c>
      <c r="M784" s="657">
        <v>1200</v>
      </c>
      <c r="N784" s="657">
        <v>1790</v>
      </c>
      <c r="O784" s="657">
        <v>900</v>
      </c>
      <c r="P784" s="657">
        <v>0</v>
      </c>
      <c r="Q784" s="657"/>
      <c r="R784" s="657"/>
      <c r="S784" s="657">
        <v>730</v>
      </c>
      <c r="T784" s="657">
        <v>2900</v>
      </c>
      <c r="U784" s="657">
        <v>1610</v>
      </c>
      <c r="V784" s="657">
        <v>0</v>
      </c>
      <c r="X784" s="678"/>
      <c r="Y784" s="715">
        <f t="shared" si="8"/>
        <v>22400</v>
      </c>
    </row>
    <row r="785" spans="1:25" ht="15" customHeight="1">
      <c r="A785" s="4">
        <v>27</v>
      </c>
      <c r="B785" s="7">
        <v>1</v>
      </c>
      <c r="C785" s="207">
        <v>59</v>
      </c>
      <c r="D785" s="2037"/>
      <c r="E785" s="2038"/>
      <c r="F785" s="2038"/>
      <c r="G785" s="2038"/>
      <c r="H785" s="2038"/>
      <c r="I785" s="657"/>
      <c r="J785" s="657">
        <v>0</v>
      </c>
      <c r="K785" s="657">
        <v>0</v>
      </c>
      <c r="L785" s="657">
        <v>0</v>
      </c>
      <c r="M785" s="657">
        <v>0</v>
      </c>
      <c r="N785" s="657">
        <v>0</v>
      </c>
      <c r="O785" s="657">
        <v>0</v>
      </c>
      <c r="P785" s="657">
        <v>0</v>
      </c>
      <c r="Q785" s="657"/>
      <c r="R785" s="657"/>
      <c r="S785" s="657">
        <v>0</v>
      </c>
      <c r="T785" s="657">
        <v>0</v>
      </c>
      <c r="U785" s="657">
        <v>0</v>
      </c>
      <c r="V785" s="657">
        <v>0</v>
      </c>
      <c r="X785" s="678"/>
      <c r="Y785" s="715">
        <f t="shared" si="8"/>
        <v>0</v>
      </c>
    </row>
    <row r="786" spans="1:25" ht="15" customHeight="1">
      <c r="A786" s="4">
        <v>27</v>
      </c>
      <c r="B786" s="7">
        <v>1</v>
      </c>
      <c r="C786" s="207">
        <v>60</v>
      </c>
      <c r="D786" s="2044"/>
      <c r="E786" s="2045"/>
      <c r="F786" s="2045"/>
      <c r="G786" s="2045"/>
      <c r="H786" s="2045"/>
      <c r="I786" s="670"/>
      <c r="J786" s="670">
        <v>0</v>
      </c>
      <c r="K786" s="670">
        <v>0</v>
      </c>
      <c r="L786" s="670">
        <v>0</v>
      </c>
      <c r="M786" s="670">
        <v>0</v>
      </c>
      <c r="N786" s="670">
        <v>0</v>
      </c>
      <c r="O786" s="670">
        <v>0</v>
      </c>
      <c r="P786" s="670">
        <v>0</v>
      </c>
      <c r="Q786" s="670"/>
      <c r="R786" s="670"/>
      <c r="S786" s="670">
        <v>0</v>
      </c>
      <c r="T786" s="670">
        <v>0</v>
      </c>
      <c r="U786" s="670">
        <v>0</v>
      </c>
      <c r="V786" s="670">
        <v>0</v>
      </c>
      <c r="X786" s="678"/>
      <c r="Y786" s="715">
        <f t="shared" si="8"/>
        <v>0</v>
      </c>
    </row>
    <row r="787" spans="1:25" s="457" customFormat="1" ht="15" customHeight="1">
      <c r="A787" s="463">
        <v>27</v>
      </c>
      <c r="B787" s="470">
        <v>2</v>
      </c>
      <c r="C787" s="473">
        <v>1</v>
      </c>
      <c r="D787" s="502" t="s">
        <v>319</v>
      </c>
      <c r="E787" s="494" t="s">
        <v>97</v>
      </c>
      <c r="F787" s="2251" t="s">
        <v>1182</v>
      </c>
      <c r="G787" s="2251"/>
      <c r="H787" s="2252"/>
      <c r="I787" s="658"/>
      <c r="J787" s="658">
        <v>2790222</v>
      </c>
      <c r="K787" s="658">
        <v>1450591</v>
      </c>
      <c r="L787" s="658">
        <v>4871420</v>
      </c>
      <c r="M787" s="658">
        <v>648035</v>
      </c>
      <c r="N787" s="658">
        <v>1362338</v>
      </c>
      <c r="O787" s="658">
        <v>0</v>
      </c>
      <c r="P787" s="658"/>
      <c r="Q787" s="658"/>
      <c r="R787" s="658"/>
      <c r="S787" s="658">
        <v>402877</v>
      </c>
      <c r="T787" s="658">
        <v>1650827</v>
      </c>
      <c r="U787" s="658">
        <v>1223111</v>
      </c>
      <c r="V787" s="658">
        <v>0</v>
      </c>
      <c r="X787" s="682"/>
      <c r="Y787" s="720">
        <f t="shared" si="8"/>
        <v>14399421</v>
      </c>
    </row>
    <row r="788" spans="1:25" ht="15" customHeight="1">
      <c r="A788" s="4">
        <v>27</v>
      </c>
      <c r="B788" s="7">
        <v>2</v>
      </c>
      <c r="C788" s="207">
        <v>2</v>
      </c>
      <c r="D788" s="194" t="s">
        <v>782</v>
      </c>
      <c r="E788" s="227" t="s">
        <v>103</v>
      </c>
      <c r="F788" s="2253" t="s">
        <v>844</v>
      </c>
      <c r="G788" s="2253"/>
      <c r="H788" s="2254"/>
      <c r="I788" s="657"/>
      <c r="J788" s="657">
        <v>5073644</v>
      </c>
      <c r="K788" s="657">
        <v>2450337</v>
      </c>
      <c r="L788" s="657">
        <v>10419111</v>
      </c>
      <c r="M788" s="657">
        <v>1389591</v>
      </c>
      <c r="N788" s="657">
        <v>2569669</v>
      </c>
      <c r="O788" s="657">
        <v>0</v>
      </c>
      <c r="P788" s="657"/>
      <c r="Q788" s="657"/>
      <c r="R788" s="657"/>
      <c r="S788" s="657">
        <v>924863</v>
      </c>
      <c r="T788" s="657">
        <v>3516342</v>
      </c>
      <c r="U788" s="657">
        <v>2181944</v>
      </c>
      <c r="V788" s="657">
        <v>0</v>
      </c>
      <c r="X788" s="678"/>
      <c r="Y788" s="715">
        <f t="shared" si="8"/>
        <v>28525501</v>
      </c>
    </row>
    <row r="789" spans="1:25" ht="15" customHeight="1">
      <c r="A789" s="4">
        <v>27</v>
      </c>
      <c r="B789" s="7">
        <v>2</v>
      </c>
      <c r="C789" s="207">
        <v>3</v>
      </c>
      <c r="D789" s="88" t="s">
        <v>709</v>
      </c>
      <c r="E789" s="229" t="s">
        <v>112</v>
      </c>
      <c r="F789" s="2255" t="s">
        <v>1252</v>
      </c>
      <c r="G789" s="2255"/>
      <c r="H789" s="2256"/>
      <c r="I789" s="657"/>
      <c r="J789" s="657">
        <v>229</v>
      </c>
      <c r="K789" s="657">
        <v>150</v>
      </c>
      <c r="L789" s="657">
        <v>443</v>
      </c>
      <c r="M789" s="657">
        <v>104</v>
      </c>
      <c r="N789" s="657">
        <v>145</v>
      </c>
      <c r="O789" s="657">
        <v>0</v>
      </c>
      <c r="P789" s="657"/>
      <c r="Q789" s="657"/>
      <c r="R789" s="657"/>
      <c r="S789" s="657">
        <v>60</v>
      </c>
      <c r="T789" s="657">
        <v>206</v>
      </c>
      <c r="U789" s="657">
        <v>113</v>
      </c>
      <c r="V789" s="657">
        <v>0</v>
      </c>
      <c r="X789" s="678"/>
      <c r="Y789" s="715">
        <f t="shared" si="8"/>
        <v>1450</v>
      </c>
    </row>
    <row r="790" spans="1:25" ht="15" customHeight="1">
      <c r="A790" s="4">
        <v>27</v>
      </c>
      <c r="B790" s="7">
        <v>2</v>
      </c>
      <c r="C790" s="207">
        <v>4</v>
      </c>
      <c r="D790" s="503" t="s">
        <v>956</v>
      </c>
      <c r="E790" s="82"/>
      <c r="F790" s="1333" t="s">
        <v>862</v>
      </c>
      <c r="G790" s="1333"/>
      <c r="H790" s="1334"/>
      <c r="I790" s="657"/>
      <c r="J790" s="657">
        <v>0</v>
      </c>
      <c r="K790" s="657">
        <v>12732</v>
      </c>
      <c r="L790" s="657">
        <v>0</v>
      </c>
      <c r="M790" s="657">
        <v>0</v>
      </c>
      <c r="N790" s="657">
        <v>0</v>
      </c>
      <c r="O790" s="657">
        <v>0</v>
      </c>
      <c r="P790" s="657"/>
      <c r="Q790" s="657"/>
      <c r="R790" s="657"/>
      <c r="S790" s="657">
        <v>1482</v>
      </c>
      <c r="T790" s="657">
        <v>0</v>
      </c>
      <c r="U790" s="657">
        <v>0</v>
      </c>
      <c r="V790" s="657">
        <v>0</v>
      </c>
      <c r="X790" s="678"/>
      <c r="Y790" s="715">
        <f t="shared" si="8"/>
        <v>14214</v>
      </c>
    </row>
    <row r="791" spans="1:25" ht="15" customHeight="1">
      <c r="A791" s="4">
        <v>27</v>
      </c>
      <c r="B791" s="7">
        <v>2</v>
      </c>
      <c r="C791" s="207">
        <v>5</v>
      </c>
      <c r="D791" s="504" t="s">
        <v>31</v>
      </c>
      <c r="E791" s="82" t="s">
        <v>97</v>
      </c>
      <c r="F791" s="1333" t="s">
        <v>508</v>
      </c>
      <c r="G791" s="1333"/>
      <c r="H791" s="1334"/>
      <c r="I791" s="657"/>
      <c r="J791" s="657">
        <v>0</v>
      </c>
      <c r="K791" s="657">
        <v>0</v>
      </c>
      <c r="L791" s="657">
        <v>0</v>
      </c>
      <c r="M791" s="657">
        <v>0</v>
      </c>
      <c r="N791" s="657">
        <v>0</v>
      </c>
      <c r="O791" s="657">
        <v>0</v>
      </c>
      <c r="P791" s="657"/>
      <c r="Q791" s="657"/>
      <c r="R791" s="657"/>
      <c r="S791" s="657">
        <v>0</v>
      </c>
      <c r="T791" s="657">
        <v>0</v>
      </c>
      <c r="U791" s="657">
        <v>0</v>
      </c>
      <c r="V791" s="657">
        <v>0</v>
      </c>
      <c r="X791" s="678"/>
      <c r="Y791" s="715">
        <f t="shared" si="8"/>
        <v>0</v>
      </c>
    </row>
    <row r="792" spans="1:25" ht="15" customHeight="1" thickBot="1">
      <c r="A792" s="4">
        <v>27</v>
      </c>
      <c r="B792" s="7">
        <v>2</v>
      </c>
      <c r="C792" s="207">
        <v>6</v>
      </c>
      <c r="D792" s="504" t="s">
        <v>42</v>
      </c>
      <c r="E792" s="227" t="s">
        <v>103</v>
      </c>
      <c r="F792" s="2025" t="s">
        <v>1253</v>
      </c>
      <c r="G792" s="2025"/>
      <c r="H792" s="2516"/>
      <c r="I792" s="670"/>
      <c r="J792" s="670">
        <v>0</v>
      </c>
      <c r="K792" s="670">
        <v>12732</v>
      </c>
      <c r="L792" s="670">
        <v>0</v>
      </c>
      <c r="M792" s="670">
        <v>0</v>
      </c>
      <c r="N792" s="670">
        <v>0</v>
      </c>
      <c r="O792" s="670">
        <v>0</v>
      </c>
      <c r="P792" s="670"/>
      <c r="Q792" s="670"/>
      <c r="R792" s="670"/>
      <c r="S792" s="670">
        <v>1482</v>
      </c>
      <c r="T792" s="670">
        <v>0</v>
      </c>
      <c r="U792" s="670">
        <v>0</v>
      </c>
      <c r="V792" s="670">
        <v>0</v>
      </c>
      <c r="X792" s="678"/>
      <c r="Y792" s="715">
        <f t="shared" si="8"/>
        <v>14214</v>
      </c>
    </row>
    <row r="793" spans="1:25" ht="15" customHeight="1">
      <c r="A793" s="841">
        <v>27</v>
      </c>
      <c r="B793" s="842">
        <v>2</v>
      </c>
      <c r="C793" s="843">
        <v>7</v>
      </c>
      <c r="D793" s="2257" t="s">
        <v>1576</v>
      </c>
      <c r="E793" s="2260" t="s">
        <v>1572</v>
      </c>
      <c r="F793" s="2261" t="s">
        <v>1529</v>
      </c>
      <c r="G793" s="2262"/>
      <c r="H793" s="2263"/>
      <c r="I793" s="692"/>
      <c r="J793" s="692">
        <v>9731</v>
      </c>
      <c r="K793" s="692">
        <v>3956</v>
      </c>
      <c r="L793" s="692">
        <v>17885</v>
      </c>
      <c r="M793" s="692">
        <v>1825</v>
      </c>
      <c r="N793" s="692">
        <v>5110</v>
      </c>
      <c r="O793" s="692">
        <v>1460</v>
      </c>
      <c r="P793" s="692"/>
      <c r="Q793" s="692"/>
      <c r="R793" s="692"/>
      <c r="S793" s="692">
        <v>1460</v>
      </c>
      <c r="T793" s="692">
        <v>5384</v>
      </c>
      <c r="U793" s="692">
        <v>2555</v>
      </c>
      <c r="V793" s="712"/>
      <c r="X793" s="682"/>
      <c r="Y793" s="720"/>
    </row>
    <row r="794" spans="1:25" ht="15" customHeight="1">
      <c r="A794" s="841">
        <v>27</v>
      </c>
      <c r="B794" s="842">
        <v>2</v>
      </c>
      <c r="C794" s="843">
        <v>8</v>
      </c>
      <c r="D794" s="2258"/>
      <c r="E794" s="2248"/>
      <c r="F794" s="2264" t="s">
        <v>1486</v>
      </c>
      <c r="G794" s="2265"/>
      <c r="H794" s="2266"/>
      <c r="I794" s="657"/>
      <c r="J794" s="657">
        <v>1946</v>
      </c>
      <c r="K794" s="657">
        <v>0</v>
      </c>
      <c r="L794" s="657">
        <v>4380</v>
      </c>
      <c r="M794" s="657">
        <v>0</v>
      </c>
      <c r="N794" s="657">
        <v>0</v>
      </c>
      <c r="O794" s="657">
        <v>0</v>
      </c>
      <c r="P794" s="657"/>
      <c r="Q794" s="657"/>
      <c r="R794" s="657"/>
      <c r="S794" s="657">
        <v>0</v>
      </c>
      <c r="T794" s="657">
        <v>730</v>
      </c>
      <c r="U794" s="657">
        <v>730</v>
      </c>
      <c r="V794" s="712"/>
      <c r="X794" s="682"/>
      <c r="Y794" s="720"/>
    </row>
    <row r="795" spans="1:25" ht="15" customHeight="1" thickBot="1">
      <c r="A795" s="841">
        <v>27</v>
      </c>
      <c r="B795" s="842">
        <v>2</v>
      </c>
      <c r="C795" s="843">
        <v>9</v>
      </c>
      <c r="D795" s="2258"/>
      <c r="E795" s="2249"/>
      <c r="F795" s="2264" t="s">
        <v>1487</v>
      </c>
      <c r="G795" s="2265"/>
      <c r="H795" s="2266"/>
      <c r="I795" s="657"/>
      <c r="J795" s="657">
        <v>579</v>
      </c>
      <c r="K795" s="657">
        <v>701</v>
      </c>
      <c r="L795" s="657">
        <v>0</v>
      </c>
      <c r="M795" s="657">
        <v>749</v>
      </c>
      <c r="N795" s="657">
        <v>1631</v>
      </c>
      <c r="O795" s="657">
        <v>200</v>
      </c>
      <c r="P795" s="657"/>
      <c r="Q795" s="657"/>
      <c r="R795" s="657"/>
      <c r="S795" s="657">
        <v>0</v>
      </c>
      <c r="T795" s="657">
        <v>0</v>
      </c>
      <c r="U795" s="657">
        <v>0</v>
      </c>
      <c r="V795" s="712"/>
      <c r="X795" s="682"/>
      <c r="Y795" s="720"/>
    </row>
    <row r="796" spans="1:25" ht="15" customHeight="1">
      <c r="A796" s="841">
        <v>27</v>
      </c>
      <c r="B796" s="842">
        <v>2</v>
      </c>
      <c r="C796" s="843">
        <v>10</v>
      </c>
      <c r="D796" s="2258"/>
      <c r="E796" s="2267" t="s">
        <v>1573</v>
      </c>
      <c r="F796" s="2261" t="s">
        <v>1529</v>
      </c>
      <c r="G796" s="2262"/>
      <c r="H796" s="2263"/>
      <c r="I796" s="657"/>
      <c r="J796" s="657">
        <v>66156</v>
      </c>
      <c r="K796" s="657">
        <v>31298</v>
      </c>
      <c r="L796" s="657">
        <v>120994</v>
      </c>
      <c r="M796" s="657">
        <v>18980</v>
      </c>
      <c r="N796" s="657">
        <v>31115</v>
      </c>
      <c r="O796" s="657">
        <v>18372</v>
      </c>
      <c r="P796" s="657"/>
      <c r="Q796" s="657"/>
      <c r="R796" s="657"/>
      <c r="S796" s="657">
        <v>11317</v>
      </c>
      <c r="T796" s="657">
        <v>50735</v>
      </c>
      <c r="U796" s="657">
        <v>25915</v>
      </c>
      <c r="V796" s="712"/>
      <c r="X796" s="682"/>
      <c r="Y796" s="720"/>
    </row>
    <row r="797" spans="1:25" ht="15" customHeight="1">
      <c r="A797" s="841">
        <v>27</v>
      </c>
      <c r="B797" s="842">
        <v>2</v>
      </c>
      <c r="C797" s="843">
        <v>11</v>
      </c>
      <c r="D797" s="2258"/>
      <c r="E797" s="2268"/>
      <c r="F797" s="2264" t="s">
        <v>1486</v>
      </c>
      <c r="G797" s="2265"/>
      <c r="H797" s="2266"/>
      <c r="I797" s="657"/>
      <c r="J797" s="657">
        <v>0</v>
      </c>
      <c r="K797" s="657">
        <v>0</v>
      </c>
      <c r="L797" s="657">
        <v>8913</v>
      </c>
      <c r="M797" s="657">
        <v>2555</v>
      </c>
      <c r="N797" s="657">
        <v>2007</v>
      </c>
      <c r="O797" s="657">
        <v>0</v>
      </c>
      <c r="P797" s="657"/>
      <c r="Q797" s="657"/>
      <c r="R797" s="657"/>
      <c r="S797" s="657">
        <v>2429</v>
      </c>
      <c r="T797" s="657">
        <v>5840</v>
      </c>
      <c r="U797" s="657">
        <v>1095</v>
      </c>
      <c r="V797" s="712"/>
      <c r="X797" s="682"/>
      <c r="Y797" s="720"/>
    </row>
    <row r="798" spans="1:25" ht="15" customHeight="1" thickBot="1">
      <c r="A798" s="841">
        <v>27</v>
      </c>
      <c r="B798" s="842">
        <v>2</v>
      </c>
      <c r="C798" s="843">
        <v>12</v>
      </c>
      <c r="D798" s="2258"/>
      <c r="E798" s="2269"/>
      <c r="F798" s="2264" t="s">
        <v>1487</v>
      </c>
      <c r="G798" s="2265"/>
      <c r="H798" s="2266"/>
      <c r="I798" s="657"/>
      <c r="J798" s="657">
        <v>23284</v>
      </c>
      <c r="K798" s="657">
        <v>3285</v>
      </c>
      <c r="L798" s="657">
        <v>10547</v>
      </c>
      <c r="M798" s="657">
        <v>5735</v>
      </c>
      <c r="N798" s="657">
        <v>7482</v>
      </c>
      <c r="O798" s="657">
        <v>4015</v>
      </c>
      <c r="P798" s="657"/>
      <c r="Q798" s="657"/>
      <c r="R798" s="657"/>
      <c r="S798" s="657">
        <v>452</v>
      </c>
      <c r="T798" s="657">
        <v>1095</v>
      </c>
      <c r="U798" s="657">
        <v>2555</v>
      </c>
      <c r="V798" s="712"/>
      <c r="X798" s="682"/>
      <c r="Y798" s="720"/>
    </row>
    <row r="799" spans="1:25" ht="15" customHeight="1">
      <c r="A799" s="841">
        <v>27</v>
      </c>
      <c r="B799" s="842">
        <v>2</v>
      </c>
      <c r="C799" s="843">
        <v>13</v>
      </c>
      <c r="D799" s="2258"/>
      <c r="E799" s="2267" t="s">
        <v>1574</v>
      </c>
      <c r="F799" s="2261" t="s">
        <v>1529</v>
      </c>
      <c r="G799" s="2262"/>
      <c r="H799" s="2263"/>
      <c r="I799" s="657"/>
      <c r="J799" s="657">
        <v>11</v>
      </c>
      <c r="K799" s="657">
        <v>5</v>
      </c>
      <c r="L799" s="657">
        <v>21</v>
      </c>
      <c r="M799" s="657">
        <v>1095</v>
      </c>
      <c r="N799" s="657">
        <v>5</v>
      </c>
      <c r="O799" s="657">
        <v>2</v>
      </c>
      <c r="P799" s="657"/>
      <c r="Q799" s="657"/>
      <c r="R799" s="657"/>
      <c r="S799" s="657">
        <v>3</v>
      </c>
      <c r="T799" s="657">
        <v>9</v>
      </c>
      <c r="U799" s="657">
        <v>2</v>
      </c>
      <c r="V799" s="712"/>
      <c r="X799" s="682"/>
      <c r="Y799" s="720"/>
    </row>
    <row r="800" spans="1:25" ht="15" customHeight="1">
      <c r="A800" s="841">
        <v>27</v>
      </c>
      <c r="B800" s="842">
        <v>2</v>
      </c>
      <c r="C800" s="843">
        <v>14</v>
      </c>
      <c r="D800" s="2258"/>
      <c r="E800" s="2268"/>
      <c r="F800" s="2264" t="s">
        <v>1486</v>
      </c>
      <c r="G800" s="2265"/>
      <c r="H800" s="2266"/>
      <c r="I800" s="657"/>
      <c r="J800" s="657">
        <v>0</v>
      </c>
      <c r="K800" s="657">
        <v>0</v>
      </c>
      <c r="L800" s="657">
        <v>0</v>
      </c>
      <c r="M800" s="657">
        <v>0</v>
      </c>
      <c r="N800" s="657">
        <v>0</v>
      </c>
      <c r="O800" s="657">
        <v>0</v>
      </c>
      <c r="P800" s="657"/>
      <c r="Q800" s="657"/>
      <c r="R800" s="657"/>
      <c r="S800" s="657">
        <v>0</v>
      </c>
      <c r="T800" s="657">
        <v>1</v>
      </c>
      <c r="U800" s="657">
        <v>0</v>
      </c>
      <c r="V800" s="712"/>
      <c r="X800" s="682"/>
      <c r="Y800" s="720"/>
    </row>
    <row r="801" spans="1:25" ht="15" customHeight="1" thickBot="1">
      <c r="A801" s="841">
        <v>27</v>
      </c>
      <c r="B801" s="842">
        <v>2</v>
      </c>
      <c r="C801" s="843">
        <v>15</v>
      </c>
      <c r="D801" s="2258"/>
      <c r="E801" s="2269"/>
      <c r="F801" s="2264" t="s">
        <v>1487</v>
      </c>
      <c r="G801" s="2265"/>
      <c r="H801" s="2266"/>
      <c r="I801" s="657"/>
      <c r="J801" s="657">
        <v>1</v>
      </c>
      <c r="K801" s="657">
        <v>0</v>
      </c>
      <c r="L801" s="657">
        <v>3</v>
      </c>
      <c r="M801" s="657">
        <v>987</v>
      </c>
      <c r="N801" s="657">
        <v>2</v>
      </c>
      <c r="O801" s="657">
        <v>0</v>
      </c>
      <c r="P801" s="657"/>
      <c r="Q801" s="657"/>
      <c r="R801" s="657"/>
      <c r="S801" s="657">
        <v>0</v>
      </c>
      <c r="T801" s="657">
        <v>0</v>
      </c>
      <c r="U801" s="657">
        <v>1</v>
      </c>
      <c r="V801" s="712"/>
      <c r="X801" s="682"/>
      <c r="Y801" s="720"/>
    </row>
    <row r="802" spans="1:25" ht="15" customHeight="1">
      <c r="A802" s="841">
        <v>27</v>
      </c>
      <c r="B802" s="842">
        <v>2</v>
      </c>
      <c r="C802" s="843">
        <v>16</v>
      </c>
      <c r="D802" s="2258"/>
      <c r="E802" s="2267" t="s">
        <v>1575</v>
      </c>
      <c r="F802" s="2261" t="s">
        <v>1529</v>
      </c>
      <c r="G802" s="2262"/>
      <c r="H802" s="2263"/>
      <c r="I802" s="657"/>
      <c r="J802" s="657">
        <v>9</v>
      </c>
      <c r="K802" s="657">
        <v>6</v>
      </c>
      <c r="L802" s="657">
        <v>14</v>
      </c>
      <c r="M802" s="657">
        <v>1095</v>
      </c>
      <c r="N802" s="657">
        <v>5</v>
      </c>
      <c r="O802" s="657">
        <v>0</v>
      </c>
      <c r="P802" s="657"/>
      <c r="Q802" s="657"/>
      <c r="R802" s="657"/>
      <c r="S802" s="657">
        <v>3</v>
      </c>
      <c r="T802" s="657">
        <v>9</v>
      </c>
      <c r="U802" s="657">
        <v>3</v>
      </c>
      <c r="V802" s="712"/>
      <c r="X802" s="682"/>
      <c r="Y802" s="720"/>
    </row>
    <row r="803" spans="1:25" ht="15" customHeight="1">
      <c r="A803" s="841">
        <v>27</v>
      </c>
      <c r="B803" s="842">
        <v>2</v>
      </c>
      <c r="C803" s="843">
        <v>17</v>
      </c>
      <c r="D803" s="2258"/>
      <c r="E803" s="2268"/>
      <c r="F803" s="2264" t="s">
        <v>1486</v>
      </c>
      <c r="G803" s="2265"/>
      <c r="H803" s="2266"/>
      <c r="I803" s="657"/>
      <c r="J803" s="657">
        <v>0</v>
      </c>
      <c r="K803" s="657">
        <v>0</v>
      </c>
      <c r="L803" s="657">
        <v>0</v>
      </c>
      <c r="M803" s="657">
        <v>0</v>
      </c>
      <c r="N803" s="657">
        <v>0</v>
      </c>
      <c r="O803" s="657">
        <v>0</v>
      </c>
      <c r="P803" s="657"/>
      <c r="Q803" s="657"/>
      <c r="R803" s="657"/>
      <c r="S803" s="657">
        <v>0</v>
      </c>
      <c r="T803" s="657">
        <v>0</v>
      </c>
      <c r="U803" s="657">
        <v>0</v>
      </c>
      <c r="V803" s="712"/>
      <c r="X803" s="682"/>
      <c r="Y803" s="720"/>
    </row>
    <row r="804" spans="1:25" ht="15" customHeight="1" thickBot="1">
      <c r="A804" s="841">
        <v>27</v>
      </c>
      <c r="B804" s="842">
        <v>2</v>
      </c>
      <c r="C804" s="843">
        <v>18</v>
      </c>
      <c r="D804" s="2259"/>
      <c r="E804" s="2269"/>
      <c r="F804" s="2264" t="s">
        <v>1487</v>
      </c>
      <c r="G804" s="2265"/>
      <c r="H804" s="2266"/>
      <c r="I804" s="657"/>
      <c r="J804" s="657">
        <v>0</v>
      </c>
      <c r="K804" s="657">
        <v>0</v>
      </c>
      <c r="L804" s="657">
        <v>2</v>
      </c>
      <c r="M804" s="657">
        <v>283</v>
      </c>
      <c r="N804" s="657">
        <v>1</v>
      </c>
      <c r="O804" s="657">
        <v>0</v>
      </c>
      <c r="P804" s="657"/>
      <c r="Q804" s="657"/>
      <c r="R804" s="657"/>
      <c r="S804" s="657">
        <v>0</v>
      </c>
      <c r="T804" s="657">
        <v>0</v>
      </c>
      <c r="U804" s="657">
        <v>1</v>
      </c>
      <c r="V804" s="712"/>
      <c r="X804" s="682"/>
      <c r="Y804" s="720"/>
    </row>
    <row r="805" spans="1:25" ht="15" customHeight="1">
      <c r="A805" s="841">
        <v>27</v>
      </c>
      <c r="B805" s="842">
        <v>2</v>
      </c>
      <c r="C805" s="843">
        <v>19</v>
      </c>
      <c r="D805" s="2517" t="s">
        <v>1590</v>
      </c>
      <c r="E805" s="2513" t="s">
        <v>1577</v>
      </c>
      <c r="F805" s="2261" t="s">
        <v>1529</v>
      </c>
      <c r="G805" s="2262"/>
      <c r="H805" s="2263"/>
      <c r="I805" s="657"/>
      <c r="J805" s="657">
        <v>28</v>
      </c>
      <c r="K805" s="657">
        <v>10</v>
      </c>
      <c r="L805" s="657">
        <v>48</v>
      </c>
      <c r="M805" s="657">
        <v>5</v>
      </c>
      <c r="N805" s="657">
        <v>14</v>
      </c>
      <c r="O805" s="657">
        <v>4</v>
      </c>
      <c r="P805" s="657"/>
      <c r="Q805" s="657"/>
      <c r="R805" s="657"/>
      <c r="S805" s="657">
        <v>4</v>
      </c>
      <c r="T805" s="657">
        <v>15</v>
      </c>
      <c r="U805" s="657">
        <v>7</v>
      </c>
      <c r="V805" s="712"/>
      <c r="X805" s="682"/>
      <c r="Y805" s="720"/>
    </row>
    <row r="806" spans="1:25" ht="15" customHeight="1">
      <c r="A806" s="841">
        <v>27</v>
      </c>
      <c r="B806" s="842">
        <v>2</v>
      </c>
      <c r="C806" s="843">
        <v>20</v>
      </c>
      <c r="D806" s="2471"/>
      <c r="E806" s="2514"/>
      <c r="F806" s="2264" t="s">
        <v>1486</v>
      </c>
      <c r="G806" s="2265"/>
      <c r="H806" s="2266"/>
      <c r="I806" s="657"/>
      <c r="J806" s="657">
        <v>6</v>
      </c>
      <c r="K806" s="657">
        <v>0</v>
      </c>
      <c r="L806" s="657">
        <v>12</v>
      </c>
      <c r="M806" s="657">
        <v>0</v>
      </c>
      <c r="N806" s="657">
        <v>0</v>
      </c>
      <c r="O806" s="657">
        <v>0</v>
      </c>
      <c r="P806" s="657"/>
      <c r="Q806" s="657"/>
      <c r="R806" s="657"/>
      <c r="S806" s="657">
        <v>0</v>
      </c>
      <c r="T806" s="657">
        <v>2</v>
      </c>
      <c r="U806" s="657">
        <v>2</v>
      </c>
      <c r="V806" s="712"/>
      <c r="X806" s="682"/>
      <c r="Y806" s="720"/>
    </row>
    <row r="807" spans="1:25" ht="15" customHeight="1">
      <c r="A807" s="841">
        <v>27</v>
      </c>
      <c r="B807" s="842">
        <v>2</v>
      </c>
      <c r="C807" s="843">
        <v>21</v>
      </c>
      <c r="D807" s="2471"/>
      <c r="E807" s="2515"/>
      <c r="F807" s="2264" t="s">
        <v>1487</v>
      </c>
      <c r="G807" s="2265"/>
      <c r="H807" s="2266"/>
      <c r="I807" s="657"/>
      <c r="J807" s="657">
        <v>4</v>
      </c>
      <c r="K807" s="657">
        <v>0</v>
      </c>
      <c r="L807" s="657">
        <v>0</v>
      </c>
      <c r="M807" s="657">
        <v>1</v>
      </c>
      <c r="N807" s="657">
        <v>0</v>
      </c>
      <c r="O807" s="657">
        <v>1</v>
      </c>
      <c r="P807" s="657"/>
      <c r="Q807" s="657"/>
      <c r="R807" s="657"/>
      <c r="S807" s="657">
        <v>0</v>
      </c>
      <c r="T807" s="657">
        <v>0</v>
      </c>
      <c r="U807" s="657">
        <v>0</v>
      </c>
      <c r="V807" s="712"/>
      <c r="X807" s="682"/>
      <c r="Y807" s="720"/>
    </row>
    <row r="808" spans="1:25" ht="15" customHeight="1">
      <c r="A808" s="841">
        <v>27</v>
      </c>
      <c r="B808" s="842">
        <v>2</v>
      </c>
      <c r="C808" s="843">
        <v>22</v>
      </c>
      <c r="D808" s="2471"/>
      <c r="E808" s="2511" t="s">
        <v>1582</v>
      </c>
      <c r="F808" s="2270" t="s">
        <v>1578</v>
      </c>
      <c r="G808" s="2250" t="s">
        <v>1485</v>
      </c>
      <c r="H808" s="2091"/>
      <c r="I808" s="657"/>
      <c r="J808" s="657">
        <v>179</v>
      </c>
      <c r="K808" s="657">
        <v>84</v>
      </c>
      <c r="L808" s="657">
        <v>330</v>
      </c>
      <c r="M808" s="657">
        <v>50</v>
      </c>
      <c r="N808" s="657">
        <v>85</v>
      </c>
      <c r="O808" s="657">
        <v>39</v>
      </c>
      <c r="P808" s="657"/>
      <c r="Q808" s="657"/>
      <c r="R808" s="657"/>
      <c r="S808" s="657">
        <v>26</v>
      </c>
      <c r="T808" s="657">
        <v>134</v>
      </c>
      <c r="U808" s="657">
        <v>70</v>
      </c>
      <c r="V808" s="712"/>
      <c r="X808" s="682"/>
      <c r="Y808" s="720"/>
    </row>
    <row r="809" spans="1:25" ht="15" customHeight="1">
      <c r="A809" s="841">
        <v>27</v>
      </c>
      <c r="B809" s="842">
        <v>2</v>
      </c>
      <c r="C809" s="843">
        <v>23</v>
      </c>
      <c r="D809" s="2471"/>
      <c r="E809" s="2512"/>
      <c r="F809" s="2248"/>
      <c r="G809" s="2250" t="s">
        <v>1486</v>
      </c>
      <c r="H809" s="2091"/>
      <c r="I809" s="657"/>
      <c r="J809" s="657">
        <v>0</v>
      </c>
      <c r="K809" s="657">
        <v>0</v>
      </c>
      <c r="L809" s="657">
        <v>21</v>
      </c>
      <c r="M809" s="657">
        <v>3</v>
      </c>
      <c r="N809" s="657">
        <v>2</v>
      </c>
      <c r="O809" s="657">
        <v>0</v>
      </c>
      <c r="P809" s="657"/>
      <c r="Q809" s="657"/>
      <c r="R809" s="657"/>
      <c r="S809" s="657">
        <v>3</v>
      </c>
      <c r="T809" s="657">
        <v>0</v>
      </c>
      <c r="U809" s="657">
        <v>0</v>
      </c>
      <c r="V809" s="712"/>
      <c r="X809" s="682"/>
      <c r="Y809" s="720"/>
    </row>
    <row r="810" spans="1:25" ht="15" customHeight="1">
      <c r="A810" s="841">
        <v>27</v>
      </c>
      <c r="B810" s="842">
        <v>2</v>
      </c>
      <c r="C810" s="843">
        <v>24</v>
      </c>
      <c r="D810" s="2471"/>
      <c r="E810" s="2512"/>
      <c r="F810" s="2249"/>
      <c r="G810" s="2250" t="s">
        <v>1579</v>
      </c>
      <c r="H810" s="2091"/>
      <c r="I810" s="657"/>
      <c r="J810" s="657">
        <v>24</v>
      </c>
      <c r="K810" s="657">
        <v>6</v>
      </c>
      <c r="L810" s="657">
        <v>14</v>
      </c>
      <c r="M810" s="657">
        <v>3</v>
      </c>
      <c r="N810" s="657">
        <v>2</v>
      </c>
      <c r="O810" s="657">
        <v>3</v>
      </c>
      <c r="P810" s="657"/>
      <c r="Q810" s="657"/>
      <c r="R810" s="657"/>
      <c r="S810" s="657">
        <v>2</v>
      </c>
      <c r="T810" s="657">
        <v>2</v>
      </c>
      <c r="U810" s="657">
        <v>4</v>
      </c>
      <c r="V810" s="712"/>
      <c r="X810" s="682"/>
      <c r="Y810" s="720"/>
    </row>
    <row r="811" spans="1:25" ht="15" customHeight="1">
      <c r="A811" s="841">
        <v>27</v>
      </c>
      <c r="B811" s="842">
        <v>2</v>
      </c>
      <c r="C811" s="843">
        <v>25</v>
      </c>
      <c r="D811" s="2471"/>
      <c r="E811" s="2512"/>
      <c r="F811" s="2247" t="s">
        <v>1580</v>
      </c>
      <c r="G811" s="2250" t="s">
        <v>1485</v>
      </c>
      <c r="H811" s="2091"/>
      <c r="I811" s="657"/>
      <c r="J811" s="657">
        <v>0</v>
      </c>
      <c r="K811" s="657">
        <v>2</v>
      </c>
      <c r="L811" s="657">
        <v>1</v>
      </c>
      <c r="M811" s="657">
        <v>2</v>
      </c>
      <c r="N811" s="657">
        <v>0</v>
      </c>
      <c r="O811" s="657">
        <v>2</v>
      </c>
      <c r="P811" s="657"/>
      <c r="Q811" s="657"/>
      <c r="R811" s="657"/>
      <c r="S811" s="657">
        <v>4</v>
      </c>
      <c r="T811" s="657">
        <v>5</v>
      </c>
      <c r="U811" s="657">
        <v>1</v>
      </c>
      <c r="V811" s="712"/>
      <c r="X811" s="682"/>
      <c r="Y811" s="720"/>
    </row>
    <row r="812" spans="1:25" ht="15" customHeight="1">
      <c r="A812" s="841">
        <v>27</v>
      </c>
      <c r="B812" s="842">
        <v>2</v>
      </c>
      <c r="C812" s="843">
        <v>26</v>
      </c>
      <c r="D812" s="2471"/>
      <c r="E812" s="2512"/>
      <c r="F812" s="2248"/>
      <c r="G812" s="2250" t="s">
        <v>1486</v>
      </c>
      <c r="H812" s="2091"/>
      <c r="I812" s="657"/>
      <c r="J812" s="657">
        <v>0</v>
      </c>
      <c r="K812" s="657">
        <v>0</v>
      </c>
      <c r="L812" s="657">
        <v>5</v>
      </c>
      <c r="M812" s="657">
        <v>4</v>
      </c>
      <c r="N812" s="657">
        <v>1</v>
      </c>
      <c r="O812" s="657">
        <v>0</v>
      </c>
      <c r="P812" s="657"/>
      <c r="Q812" s="657"/>
      <c r="R812" s="657"/>
      <c r="S812" s="657">
        <v>1</v>
      </c>
      <c r="T812" s="657">
        <v>3</v>
      </c>
      <c r="U812" s="657">
        <v>3</v>
      </c>
      <c r="V812" s="712"/>
      <c r="X812" s="682"/>
      <c r="Y812" s="720"/>
    </row>
    <row r="813" spans="1:25" ht="15" customHeight="1">
      <c r="A813" s="841">
        <v>27</v>
      </c>
      <c r="B813" s="842">
        <v>2</v>
      </c>
      <c r="C813" s="843">
        <v>27</v>
      </c>
      <c r="D813" s="2471"/>
      <c r="E813" s="2512"/>
      <c r="F813" s="2249"/>
      <c r="G813" s="2250" t="s">
        <v>1579</v>
      </c>
      <c r="H813" s="2091"/>
      <c r="I813" s="657"/>
      <c r="J813" s="657">
        <v>6</v>
      </c>
      <c r="K813" s="657">
        <v>3</v>
      </c>
      <c r="L813" s="657">
        <v>14</v>
      </c>
      <c r="M813" s="657">
        <v>4</v>
      </c>
      <c r="N813" s="657">
        <v>1</v>
      </c>
      <c r="O813" s="657">
        <v>2</v>
      </c>
      <c r="P813" s="657"/>
      <c r="Q813" s="657"/>
      <c r="R813" s="657"/>
      <c r="S813" s="657">
        <v>0</v>
      </c>
      <c r="T813" s="657">
        <v>1</v>
      </c>
      <c r="U813" s="657">
        <v>3</v>
      </c>
      <c r="V813" s="712"/>
      <c r="X813" s="682"/>
      <c r="Y813" s="720"/>
    </row>
    <row r="814" spans="1:25" ht="15" customHeight="1">
      <c r="A814" s="841">
        <v>27</v>
      </c>
      <c r="B814" s="842">
        <v>2</v>
      </c>
      <c r="C814" s="843">
        <v>28</v>
      </c>
      <c r="D814" s="2471"/>
      <c r="E814" s="2512"/>
      <c r="F814" s="2247" t="s">
        <v>1581</v>
      </c>
      <c r="G814" s="2250" t="s">
        <v>1485</v>
      </c>
      <c r="H814" s="2091"/>
      <c r="I814" s="657"/>
      <c r="J814" s="657">
        <v>2</v>
      </c>
      <c r="K814" s="657">
        <v>0</v>
      </c>
      <c r="L814" s="657">
        <v>0</v>
      </c>
      <c r="M814" s="657">
        <v>0</v>
      </c>
      <c r="N814" s="657">
        <v>0</v>
      </c>
      <c r="O814" s="657">
        <v>9</v>
      </c>
      <c r="P814" s="657"/>
      <c r="Q814" s="657"/>
      <c r="R814" s="657"/>
      <c r="S814" s="657">
        <v>0</v>
      </c>
      <c r="T814" s="657">
        <v>0</v>
      </c>
      <c r="U814" s="657">
        <v>0</v>
      </c>
      <c r="V814" s="712"/>
      <c r="X814" s="682"/>
      <c r="Y814" s="720"/>
    </row>
    <row r="815" spans="1:25" ht="15" customHeight="1">
      <c r="A815" s="841">
        <v>27</v>
      </c>
      <c r="B815" s="842">
        <v>2</v>
      </c>
      <c r="C815" s="843">
        <v>29</v>
      </c>
      <c r="D815" s="2471"/>
      <c r="E815" s="2512"/>
      <c r="F815" s="2248"/>
      <c r="G815" s="2250" t="s">
        <v>1486</v>
      </c>
      <c r="H815" s="2091"/>
      <c r="I815" s="657"/>
      <c r="J815" s="657">
        <v>0</v>
      </c>
      <c r="K815" s="657">
        <v>0</v>
      </c>
      <c r="L815" s="657">
        <v>0</v>
      </c>
      <c r="M815" s="657">
        <v>0</v>
      </c>
      <c r="N815" s="657">
        <v>0</v>
      </c>
      <c r="O815" s="657">
        <v>0</v>
      </c>
      <c r="P815" s="657"/>
      <c r="Q815" s="657"/>
      <c r="R815" s="657"/>
      <c r="S815" s="657">
        <v>6</v>
      </c>
      <c r="T815" s="657">
        <v>13</v>
      </c>
      <c r="U815" s="657">
        <v>1</v>
      </c>
      <c r="V815" s="712"/>
      <c r="X815" s="682"/>
      <c r="Y815" s="720"/>
    </row>
    <row r="816" spans="1:25" ht="15" customHeight="1" thickBot="1">
      <c r="A816" s="841">
        <v>27</v>
      </c>
      <c r="B816" s="842">
        <v>2</v>
      </c>
      <c r="C816" s="843">
        <v>30</v>
      </c>
      <c r="D816" s="2471"/>
      <c r="E816" s="2472"/>
      <c r="F816" s="2249"/>
      <c r="G816" s="2250" t="s">
        <v>1579</v>
      </c>
      <c r="H816" s="2091"/>
      <c r="I816" s="657"/>
      <c r="J816" s="657">
        <v>67</v>
      </c>
      <c r="K816" s="657">
        <v>0</v>
      </c>
      <c r="L816" s="657">
        <v>6</v>
      </c>
      <c r="M816" s="657">
        <v>13</v>
      </c>
      <c r="N816" s="657">
        <v>18</v>
      </c>
      <c r="O816" s="657">
        <v>6</v>
      </c>
      <c r="P816" s="657"/>
      <c r="Q816" s="657"/>
      <c r="R816" s="657"/>
      <c r="S816" s="657">
        <v>0</v>
      </c>
      <c r="T816" s="657">
        <v>0</v>
      </c>
      <c r="U816" s="657">
        <v>19</v>
      </c>
      <c r="V816" s="712"/>
      <c r="X816" s="682"/>
      <c r="Y816" s="720"/>
    </row>
    <row r="817" spans="1:25" ht="15" customHeight="1">
      <c r="A817" s="841">
        <v>27</v>
      </c>
      <c r="B817" s="842">
        <v>2</v>
      </c>
      <c r="C817" s="843">
        <v>31</v>
      </c>
      <c r="D817" s="2471"/>
      <c r="E817" s="2513" t="s">
        <v>1583</v>
      </c>
      <c r="F817" s="2261" t="s">
        <v>1529</v>
      </c>
      <c r="G817" s="2262"/>
      <c r="H817" s="2263"/>
      <c r="I817" s="657"/>
      <c r="J817" s="657">
        <v>7</v>
      </c>
      <c r="K817" s="657">
        <v>4</v>
      </c>
      <c r="L817" s="657">
        <v>18</v>
      </c>
      <c r="M817" s="657">
        <v>3</v>
      </c>
      <c r="N817" s="657">
        <v>2</v>
      </c>
      <c r="O817" s="657">
        <v>2</v>
      </c>
      <c r="P817" s="657"/>
      <c r="Q817" s="657"/>
      <c r="R817" s="657"/>
      <c r="S817" s="657">
        <v>2</v>
      </c>
      <c r="T817" s="657">
        <v>6</v>
      </c>
      <c r="U817" s="657">
        <v>2</v>
      </c>
      <c r="V817" s="712"/>
      <c r="X817" s="682"/>
      <c r="Y817" s="720"/>
    </row>
    <row r="818" spans="1:25" ht="15" customHeight="1">
      <c r="A818" s="841">
        <v>27</v>
      </c>
      <c r="B818" s="842">
        <v>2</v>
      </c>
      <c r="C818" s="843">
        <v>32</v>
      </c>
      <c r="D818" s="2471"/>
      <c r="E818" s="2514"/>
      <c r="F818" s="2264" t="s">
        <v>1486</v>
      </c>
      <c r="G818" s="2265"/>
      <c r="H818" s="2266"/>
      <c r="I818" s="657"/>
      <c r="J818" s="657">
        <v>0</v>
      </c>
      <c r="K818" s="657">
        <v>0</v>
      </c>
      <c r="L818" s="657">
        <v>0</v>
      </c>
      <c r="M818" s="657">
        <v>0</v>
      </c>
      <c r="N818" s="657">
        <v>1</v>
      </c>
      <c r="O818" s="657">
        <v>0</v>
      </c>
      <c r="P818" s="657"/>
      <c r="Q818" s="657"/>
      <c r="R818" s="657"/>
      <c r="S818" s="657">
        <v>1</v>
      </c>
      <c r="T818" s="657">
        <v>2</v>
      </c>
      <c r="U818" s="657">
        <v>0</v>
      </c>
      <c r="V818" s="712"/>
      <c r="X818" s="682"/>
      <c r="Y818" s="720"/>
    </row>
    <row r="819" spans="1:25" ht="15" customHeight="1" thickBot="1">
      <c r="A819" s="841">
        <v>27</v>
      </c>
      <c r="B819" s="842">
        <v>2</v>
      </c>
      <c r="C819" s="843">
        <v>33</v>
      </c>
      <c r="D819" s="2471"/>
      <c r="E819" s="2515"/>
      <c r="F819" s="2264" t="s">
        <v>1487</v>
      </c>
      <c r="G819" s="2265"/>
      <c r="H819" s="2266"/>
      <c r="I819" s="657"/>
      <c r="J819" s="657">
        <v>7</v>
      </c>
      <c r="K819" s="657">
        <v>2</v>
      </c>
      <c r="L819" s="657">
        <v>0</v>
      </c>
      <c r="M819" s="657">
        <v>0</v>
      </c>
      <c r="N819" s="657">
        <v>3</v>
      </c>
      <c r="O819" s="657">
        <v>1</v>
      </c>
      <c r="P819" s="657"/>
      <c r="Q819" s="657"/>
      <c r="R819" s="657"/>
      <c r="S819" s="657">
        <v>0</v>
      </c>
      <c r="T819" s="657">
        <v>0</v>
      </c>
      <c r="U819" s="657">
        <v>0</v>
      </c>
      <c r="V819" s="712"/>
      <c r="X819" s="682"/>
      <c r="Y819" s="720"/>
    </row>
    <row r="820" spans="1:25" ht="15" customHeight="1">
      <c r="A820" s="841">
        <v>27</v>
      </c>
      <c r="B820" s="842">
        <v>2</v>
      </c>
      <c r="C820" s="843">
        <v>34</v>
      </c>
      <c r="D820" s="2471"/>
      <c r="E820" s="2513" t="s">
        <v>1584</v>
      </c>
      <c r="F820" s="2261" t="s">
        <v>1529</v>
      </c>
      <c r="G820" s="2262"/>
      <c r="H820" s="2263"/>
      <c r="I820" s="657"/>
      <c r="J820" s="657">
        <v>20</v>
      </c>
      <c r="K820" s="657">
        <v>11</v>
      </c>
      <c r="L820" s="657">
        <v>31</v>
      </c>
      <c r="M820" s="657">
        <v>9</v>
      </c>
      <c r="N820" s="657">
        <v>9</v>
      </c>
      <c r="O820" s="657">
        <v>8</v>
      </c>
      <c r="P820" s="657"/>
      <c r="Q820" s="657"/>
      <c r="R820" s="657"/>
      <c r="S820" s="657">
        <v>5</v>
      </c>
      <c r="T820" s="657">
        <v>17</v>
      </c>
      <c r="U820" s="657">
        <v>6</v>
      </c>
      <c r="V820" s="712"/>
      <c r="X820" s="682"/>
      <c r="Y820" s="720"/>
    </row>
    <row r="821" spans="1:25" ht="15" customHeight="1">
      <c r="A821" s="841">
        <v>27</v>
      </c>
      <c r="B821" s="842">
        <v>2</v>
      </c>
      <c r="C821" s="843">
        <v>35</v>
      </c>
      <c r="D821" s="2471"/>
      <c r="E821" s="2514"/>
      <c r="F821" s="2264" t="s">
        <v>1486</v>
      </c>
      <c r="G821" s="2265"/>
      <c r="H821" s="2266"/>
      <c r="I821" s="657"/>
      <c r="J821" s="657">
        <v>0</v>
      </c>
      <c r="K821" s="657">
        <v>0</v>
      </c>
      <c r="L821" s="657">
        <v>27</v>
      </c>
      <c r="M821" s="657">
        <v>0</v>
      </c>
      <c r="N821" s="657">
        <v>3</v>
      </c>
      <c r="O821" s="657">
        <v>0</v>
      </c>
      <c r="P821" s="657"/>
      <c r="Q821" s="657"/>
      <c r="R821" s="657"/>
      <c r="S821" s="657">
        <v>8</v>
      </c>
      <c r="T821" s="657">
        <v>33</v>
      </c>
      <c r="U821" s="657">
        <v>2</v>
      </c>
      <c r="V821" s="712"/>
      <c r="X821" s="682"/>
      <c r="Y821" s="720"/>
    </row>
    <row r="822" spans="1:25" ht="15" customHeight="1" thickBot="1">
      <c r="A822" s="841">
        <v>27</v>
      </c>
      <c r="B822" s="842">
        <v>2</v>
      </c>
      <c r="C822" s="843">
        <v>36</v>
      </c>
      <c r="D822" s="2471"/>
      <c r="E822" s="2515"/>
      <c r="F822" s="2264" t="s">
        <v>1487</v>
      </c>
      <c r="G822" s="2265"/>
      <c r="H822" s="2266"/>
      <c r="I822" s="657"/>
      <c r="J822" s="657">
        <v>55</v>
      </c>
      <c r="K822" s="657">
        <v>18</v>
      </c>
      <c r="L822" s="657">
        <v>15</v>
      </c>
      <c r="M822" s="657">
        <v>9</v>
      </c>
      <c r="N822" s="657">
        <v>16</v>
      </c>
      <c r="O822" s="657">
        <v>4</v>
      </c>
      <c r="P822" s="657"/>
      <c r="Q822" s="657"/>
      <c r="R822" s="657"/>
      <c r="S822" s="657">
        <v>0</v>
      </c>
      <c r="T822" s="657">
        <v>5</v>
      </c>
      <c r="U822" s="657">
        <v>2</v>
      </c>
      <c r="V822" s="712"/>
      <c r="X822" s="682"/>
      <c r="Y822" s="720"/>
    </row>
    <row r="823" spans="1:25" ht="15" customHeight="1">
      <c r="A823" s="841">
        <v>27</v>
      </c>
      <c r="B823" s="842">
        <v>2</v>
      </c>
      <c r="C823" s="843">
        <v>37</v>
      </c>
      <c r="D823" s="2471"/>
      <c r="E823" s="2513" t="s">
        <v>1585</v>
      </c>
      <c r="F823" s="2261" t="s">
        <v>1529</v>
      </c>
      <c r="G823" s="2262"/>
      <c r="H823" s="2263"/>
      <c r="I823" s="657"/>
      <c r="J823" s="657">
        <v>2</v>
      </c>
      <c r="K823" s="657">
        <v>2</v>
      </c>
      <c r="L823" s="657">
        <v>7</v>
      </c>
      <c r="M823" s="657">
        <v>2</v>
      </c>
      <c r="N823" s="657">
        <v>1</v>
      </c>
      <c r="O823" s="657">
        <v>1</v>
      </c>
      <c r="P823" s="657"/>
      <c r="Q823" s="657"/>
      <c r="R823" s="657"/>
      <c r="S823" s="657">
        <v>1</v>
      </c>
      <c r="T823" s="657">
        <v>2</v>
      </c>
      <c r="U823" s="657">
        <v>1</v>
      </c>
      <c r="V823" s="712"/>
      <c r="X823" s="682"/>
      <c r="Y823" s="720"/>
    </row>
    <row r="824" spans="1:25" ht="15" customHeight="1">
      <c r="A824" s="841">
        <v>27</v>
      </c>
      <c r="B824" s="842">
        <v>2</v>
      </c>
      <c r="C824" s="843">
        <v>38</v>
      </c>
      <c r="D824" s="2471"/>
      <c r="E824" s="2514"/>
      <c r="F824" s="2264" t="s">
        <v>1486</v>
      </c>
      <c r="G824" s="2265"/>
      <c r="H824" s="2266"/>
      <c r="I824" s="657"/>
      <c r="J824" s="657">
        <v>0</v>
      </c>
      <c r="K824" s="657">
        <v>0</v>
      </c>
      <c r="L824" s="657">
        <v>1</v>
      </c>
      <c r="M824" s="657">
        <v>0</v>
      </c>
      <c r="N824" s="657">
        <v>0</v>
      </c>
      <c r="O824" s="657">
        <v>0</v>
      </c>
      <c r="P824" s="657"/>
      <c r="Q824" s="657"/>
      <c r="R824" s="657"/>
      <c r="S824" s="657">
        <v>0</v>
      </c>
      <c r="T824" s="657">
        <v>0</v>
      </c>
      <c r="U824" s="657">
        <v>1</v>
      </c>
      <c r="V824" s="712"/>
      <c r="X824" s="682"/>
      <c r="Y824" s="720"/>
    </row>
    <row r="825" spans="1:25" ht="15" customHeight="1" thickBot="1">
      <c r="A825" s="841">
        <v>27</v>
      </c>
      <c r="B825" s="842">
        <v>2</v>
      </c>
      <c r="C825" s="843">
        <v>39</v>
      </c>
      <c r="D825" s="2471"/>
      <c r="E825" s="2515"/>
      <c r="F825" s="2264" t="s">
        <v>1487</v>
      </c>
      <c r="G825" s="2265"/>
      <c r="H825" s="2266"/>
      <c r="I825" s="657"/>
      <c r="J825" s="657">
        <v>0</v>
      </c>
      <c r="K825" s="657">
        <v>0</v>
      </c>
      <c r="L825" s="657">
        <v>0</v>
      </c>
      <c r="M825" s="657">
        <v>0</v>
      </c>
      <c r="N825" s="657">
        <v>0</v>
      </c>
      <c r="O825" s="657">
        <v>0</v>
      </c>
      <c r="P825" s="657"/>
      <c r="Q825" s="657"/>
      <c r="R825" s="657"/>
      <c r="S825" s="657">
        <v>0</v>
      </c>
      <c r="T825" s="657">
        <v>0</v>
      </c>
      <c r="U825" s="657">
        <v>0</v>
      </c>
      <c r="V825" s="712"/>
      <c r="X825" s="682"/>
      <c r="Y825" s="720"/>
    </row>
    <row r="826" spans="1:25" ht="15" customHeight="1">
      <c r="A826" s="841">
        <v>27</v>
      </c>
      <c r="B826" s="842">
        <v>2</v>
      </c>
      <c r="C826" s="843">
        <v>40</v>
      </c>
      <c r="D826" s="2471"/>
      <c r="E826" s="2513" t="s">
        <v>1586</v>
      </c>
      <c r="F826" s="2261" t="s">
        <v>1529</v>
      </c>
      <c r="G826" s="2262"/>
      <c r="H826" s="2263"/>
      <c r="I826" s="657"/>
      <c r="J826" s="657">
        <v>9</v>
      </c>
      <c r="K826" s="657">
        <v>6</v>
      </c>
      <c r="L826" s="657">
        <v>14</v>
      </c>
      <c r="M826" s="657">
        <v>3</v>
      </c>
      <c r="N826" s="657">
        <v>5</v>
      </c>
      <c r="O826" s="657">
        <v>0</v>
      </c>
      <c r="P826" s="657"/>
      <c r="Q826" s="657"/>
      <c r="R826" s="657"/>
      <c r="S826" s="657">
        <v>3</v>
      </c>
      <c r="T826" s="657">
        <v>9</v>
      </c>
      <c r="U826" s="657">
        <v>3</v>
      </c>
      <c r="V826" s="712"/>
      <c r="X826" s="682"/>
      <c r="Y826" s="720"/>
    </row>
    <row r="827" spans="1:25" ht="15" customHeight="1">
      <c r="A827" s="841">
        <v>27</v>
      </c>
      <c r="B827" s="842">
        <v>2</v>
      </c>
      <c r="C827" s="843">
        <v>41</v>
      </c>
      <c r="D827" s="2471"/>
      <c r="E827" s="2514"/>
      <c r="F827" s="2264" t="s">
        <v>1486</v>
      </c>
      <c r="G827" s="2265"/>
      <c r="H827" s="2266"/>
      <c r="I827" s="657"/>
      <c r="J827" s="657">
        <v>0</v>
      </c>
      <c r="K827" s="657">
        <v>0</v>
      </c>
      <c r="L827" s="657">
        <v>0</v>
      </c>
      <c r="M827" s="657">
        <v>0</v>
      </c>
      <c r="N827" s="657">
        <v>0</v>
      </c>
      <c r="O827" s="657">
        <v>0</v>
      </c>
      <c r="P827" s="657"/>
      <c r="Q827" s="657"/>
      <c r="R827" s="657"/>
      <c r="S827" s="657">
        <v>0</v>
      </c>
      <c r="T827" s="657">
        <v>1</v>
      </c>
      <c r="U827" s="657">
        <v>0</v>
      </c>
      <c r="V827" s="712"/>
      <c r="X827" s="682"/>
      <c r="Y827" s="720"/>
    </row>
    <row r="828" spans="1:25" ht="15" customHeight="1" thickBot="1">
      <c r="A828" s="841">
        <v>27</v>
      </c>
      <c r="B828" s="842">
        <v>2</v>
      </c>
      <c r="C828" s="843">
        <v>42</v>
      </c>
      <c r="D828" s="2471"/>
      <c r="E828" s="2515"/>
      <c r="F828" s="2264" t="s">
        <v>1487</v>
      </c>
      <c r="G828" s="2265"/>
      <c r="H828" s="2266"/>
      <c r="I828" s="657"/>
      <c r="J828" s="657">
        <v>1</v>
      </c>
      <c r="K828" s="657">
        <v>0</v>
      </c>
      <c r="L828" s="657">
        <v>2</v>
      </c>
      <c r="M828" s="657">
        <v>1</v>
      </c>
      <c r="N828" s="657">
        <v>1</v>
      </c>
      <c r="O828" s="657">
        <v>0</v>
      </c>
      <c r="P828" s="657"/>
      <c r="Q828" s="657"/>
      <c r="R828" s="657"/>
      <c r="S828" s="657">
        <v>0</v>
      </c>
      <c r="T828" s="657">
        <v>0</v>
      </c>
      <c r="U828" s="657">
        <v>1</v>
      </c>
      <c r="V828" s="712"/>
      <c r="X828" s="682"/>
      <c r="Y828" s="720"/>
    </row>
    <row r="829" spans="1:25" ht="15" customHeight="1">
      <c r="A829" s="841">
        <v>27</v>
      </c>
      <c r="B829" s="842">
        <v>2</v>
      </c>
      <c r="C829" s="843">
        <v>43</v>
      </c>
      <c r="D829" s="2471"/>
      <c r="E829" s="2513" t="s">
        <v>1587</v>
      </c>
      <c r="F829" s="2261" t="s">
        <v>1529</v>
      </c>
      <c r="G829" s="2262"/>
      <c r="H829" s="2263"/>
      <c r="I829" s="657"/>
      <c r="J829" s="657">
        <v>11</v>
      </c>
      <c r="K829" s="657">
        <v>5</v>
      </c>
      <c r="L829" s="657">
        <v>21</v>
      </c>
      <c r="M829" s="657">
        <v>3</v>
      </c>
      <c r="N829" s="657">
        <v>5</v>
      </c>
      <c r="O829" s="657">
        <v>2</v>
      </c>
      <c r="P829" s="657"/>
      <c r="Q829" s="657"/>
      <c r="R829" s="657"/>
      <c r="S829" s="657">
        <v>3</v>
      </c>
      <c r="T829" s="657">
        <v>9</v>
      </c>
      <c r="U829" s="657">
        <v>3</v>
      </c>
      <c r="V829" s="712"/>
      <c r="X829" s="682"/>
      <c r="Y829" s="720"/>
    </row>
    <row r="830" spans="1:25" ht="15" customHeight="1">
      <c r="A830" s="841">
        <v>27</v>
      </c>
      <c r="B830" s="842">
        <v>2</v>
      </c>
      <c r="C830" s="843">
        <v>44</v>
      </c>
      <c r="D830" s="2471"/>
      <c r="E830" s="2514"/>
      <c r="F830" s="2264" t="s">
        <v>1486</v>
      </c>
      <c r="G830" s="2265"/>
      <c r="H830" s="2266"/>
      <c r="I830" s="657"/>
      <c r="J830" s="657">
        <v>0</v>
      </c>
      <c r="K830" s="657">
        <v>0</v>
      </c>
      <c r="L830" s="657">
        <v>0</v>
      </c>
      <c r="M830" s="657">
        <v>0</v>
      </c>
      <c r="N830" s="657">
        <v>0</v>
      </c>
      <c r="O830" s="657">
        <v>0</v>
      </c>
      <c r="P830" s="657"/>
      <c r="Q830" s="657"/>
      <c r="R830" s="657"/>
      <c r="S830" s="657">
        <v>0</v>
      </c>
      <c r="T830" s="657">
        <v>1</v>
      </c>
      <c r="U830" s="657">
        <v>0</v>
      </c>
      <c r="V830" s="712"/>
      <c r="X830" s="682"/>
      <c r="Y830" s="720"/>
    </row>
    <row r="831" spans="1:25" ht="15" customHeight="1" thickBot="1">
      <c r="A831" s="841">
        <v>27</v>
      </c>
      <c r="B831" s="842">
        <v>2</v>
      </c>
      <c r="C831" s="843">
        <v>45</v>
      </c>
      <c r="D831" s="2471"/>
      <c r="E831" s="2515"/>
      <c r="F831" s="2264" t="s">
        <v>1487</v>
      </c>
      <c r="G831" s="2265"/>
      <c r="H831" s="2266"/>
      <c r="I831" s="657"/>
      <c r="J831" s="657">
        <v>4</v>
      </c>
      <c r="K831" s="657">
        <v>0</v>
      </c>
      <c r="L831" s="657">
        <v>3</v>
      </c>
      <c r="M831" s="657">
        <v>3</v>
      </c>
      <c r="N831" s="657">
        <v>2</v>
      </c>
      <c r="O831" s="657">
        <v>0</v>
      </c>
      <c r="P831" s="657"/>
      <c r="Q831" s="657"/>
      <c r="R831" s="657"/>
      <c r="S831" s="657">
        <v>0</v>
      </c>
      <c r="T831" s="657">
        <v>0</v>
      </c>
      <c r="U831" s="657">
        <v>1</v>
      </c>
      <c r="V831" s="712"/>
      <c r="X831" s="682"/>
      <c r="Y831" s="720"/>
    </row>
    <row r="832" spans="1:25" ht="15" customHeight="1">
      <c r="A832" s="841">
        <v>27</v>
      </c>
      <c r="B832" s="842">
        <v>2</v>
      </c>
      <c r="C832" s="843">
        <v>46</v>
      </c>
      <c r="D832" s="2471"/>
      <c r="E832" s="2513" t="s">
        <v>1588</v>
      </c>
      <c r="F832" s="2261" t="s">
        <v>1529</v>
      </c>
      <c r="G832" s="2262"/>
      <c r="H832" s="2263"/>
      <c r="I832" s="657"/>
      <c r="J832" s="657">
        <v>18</v>
      </c>
      <c r="K832" s="657">
        <v>33</v>
      </c>
      <c r="L832" s="657">
        <v>36</v>
      </c>
      <c r="M832" s="657">
        <v>2</v>
      </c>
      <c r="N832" s="657">
        <v>8</v>
      </c>
      <c r="O832" s="657">
        <v>2</v>
      </c>
      <c r="P832" s="657"/>
      <c r="Q832" s="657"/>
      <c r="R832" s="657"/>
      <c r="S832" s="657">
        <v>3</v>
      </c>
      <c r="T832" s="657">
        <v>23</v>
      </c>
      <c r="U832" s="657">
        <v>13</v>
      </c>
      <c r="V832" s="712"/>
      <c r="X832" s="682"/>
      <c r="Y832" s="720"/>
    </row>
    <row r="833" spans="1:25" ht="15" customHeight="1">
      <c r="A833" s="841">
        <v>27</v>
      </c>
      <c r="B833" s="842">
        <v>2</v>
      </c>
      <c r="C833" s="843">
        <v>47</v>
      </c>
      <c r="D833" s="2471"/>
      <c r="E833" s="2514"/>
      <c r="F833" s="2264" t="s">
        <v>1486</v>
      </c>
      <c r="G833" s="2265"/>
      <c r="H833" s="2266"/>
      <c r="I833" s="657"/>
      <c r="J833" s="657">
        <v>0</v>
      </c>
      <c r="K833" s="657">
        <v>0</v>
      </c>
      <c r="L833" s="657">
        <v>2</v>
      </c>
      <c r="M833" s="657">
        <v>0</v>
      </c>
      <c r="N833" s="657">
        <v>0</v>
      </c>
      <c r="O833" s="657">
        <v>0</v>
      </c>
      <c r="P833" s="657"/>
      <c r="Q833" s="657"/>
      <c r="R833" s="657"/>
      <c r="S833" s="657">
        <v>1</v>
      </c>
      <c r="T833" s="657">
        <v>5</v>
      </c>
      <c r="U833" s="657">
        <v>7</v>
      </c>
      <c r="V833" s="712"/>
      <c r="X833" s="682"/>
      <c r="Y833" s="720"/>
    </row>
    <row r="834" spans="1:25" ht="15" customHeight="1" thickBot="1">
      <c r="A834" s="841">
        <v>27</v>
      </c>
      <c r="B834" s="842">
        <v>2</v>
      </c>
      <c r="C834" s="843">
        <v>48</v>
      </c>
      <c r="D834" s="2471"/>
      <c r="E834" s="2515"/>
      <c r="F834" s="2264" t="s">
        <v>1487</v>
      </c>
      <c r="G834" s="2265"/>
      <c r="H834" s="2266"/>
      <c r="I834" s="657"/>
      <c r="J834" s="657">
        <v>22</v>
      </c>
      <c r="K834" s="657">
        <v>38</v>
      </c>
      <c r="L834" s="657">
        <v>2</v>
      </c>
      <c r="M834" s="657">
        <v>0</v>
      </c>
      <c r="N834" s="657">
        <v>0</v>
      </c>
      <c r="O834" s="657">
        <v>4</v>
      </c>
      <c r="P834" s="657"/>
      <c r="Q834" s="657"/>
      <c r="R834" s="657"/>
      <c r="S834" s="657">
        <v>0</v>
      </c>
      <c r="T834" s="657">
        <v>2</v>
      </c>
      <c r="U834" s="657">
        <v>9</v>
      </c>
      <c r="V834" s="712"/>
      <c r="X834" s="682"/>
      <c r="Y834" s="720"/>
    </row>
    <row r="835" spans="1:25" ht="15" customHeight="1">
      <c r="A835" s="841">
        <v>27</v>
      </c>
      <c r="B835" s="842">
        <v>2</v>
      </c>
      <c r="C835" s="843">
        <v>49</v>
      </c>
      <c r="D835" s="2471"/>
      <c r="E835" s="2513" t="s">
        <v>1589</v>
      </c>
      <c r="F835" s="2261" t="s">
        <v>1529</v>
      </c>
      <c r="G835" s="2262"/>
      <c r="H835" s="2263"/>
      <c r="I835" s="657"/>
      <c r="J835" s="657">
        <v>276</v>
      </c>
      <c r="K835" s="657">
        <v>157</v>
      </c>
      <c r="L835" s="657">
        <v>506</v>
      </c>
      <c r="M835" s="657">
        <v>79</v>
      </c>
      <c r="N835" s="657">
        <v>129</v>
      </c>
      <c r="O835" s="657">
        <v>69</v>
      </c>
      <c r="P835" s="657"/>
      <c r="Q835" s="657"/>
      <c r="R835" s="657"/>
      <c r="S835" s="657">
        <v>51</v>
      </c>
      <c r="T835" s="657">
        <v>220</v>
      </c>
      <c r="U835" s="657">
        <v>106</v>
      </c>
      <c r="V835" s="712"/>
      <c r="X835" s="682"/>
      <c r="Y835" s="720"/>
    </row>
    <row r="836" spans="1:25" ht="15" customHeight="1">
      <c r="A836" s="841">
        <v>27</v>
      </c>
      <c r="B836" s="842">
        <v>2</v>
      </c>
      <c r="C836" s="843">
        <v>50</v>
      </c>
      <c r="D836" s="2471"/>
      <c r="E836" s="2514"/>
      <c r="F836" s="2264" t="s">
        <v>1486</v>
      </c>
      <c r="G836" s="2265"/>
      <c r="H836" s="2266"/>
      <c r="I836" s="657"/>
      <c r="J836" s="657">
        <v>6</v>
      </c>
      <c r="K836" s="657">
        <v>0</v>
      </c>
      <c r="L836" s="657">
        <v>68</v>
      </c>
      <c r="M836" s="657">
        <v>7</v>
      </c>
      <c r="N836" s="657">
        <v>7</v>
      </c>
      <c r="O836" s="657">
        <v>0</v>
      </c>
      <c r="P836" s="657"/>
      <c r="Q836" s="657"/>
      <c r="R836" s="657"/>
      <c r="S836" s="657">
        <v>20</v>
      </c>
      <c r="T836" s="657">
        <v>60</v>
      </c>
      <c r="U836" s="657">
        <v>16</v>
      </c>
      <c r="V836" s="712"/>
      <c r="X836" s="682"/>
      <c r="Y836" s="720"/>
    </row>
    <row r="837" spans="1:25" ht="15" customHeight="1" thickBot="1">
      <c r="A837" s="841">
        <v>27</v>
      </c>
      <c r="B837" s="842">
        <v>2</v>
      </c>
      <c r="C837" s="843">
        <v>51</v>
      </c>
      <c r="D837" s="2518"/>
      <c r="E837" s="2515"/>
      <c r="F837" s="2264" t="s">
        <v>1487</v>
      </c>
      <c r="G837" s="2265"/>
      <c r="H837" s="2266"/>
      <c r="I837" s="670"/>
      <c r="J837" s="670">
        <v>190</v>
      </c>
      <c r="K837" s="670">
        <v>67</v>
      </c>
      <c r="L837" s="670">
        <v>56</v>
      </c>
      <c r="M837" s="670">
        <v>34</v>
      </c>
      <c r="N837" s="670">
        <v>43</v>
      </c>
      <c r="O837" s="670">
        <v>21</v>
      </c>
      <c r="P837" s="670"/>
      <c r="Q837" s="670"/>
      <c r="R837" s="670"/>
      <c r="S837" s="670">
        <v>2</v>
      </c>
      <c r="T837" s="670">
        <v>10</v>
      </c>
      <c r="U837" s="670">
        <v>39</v>
      </c>
      <c r="V837" s="712"/>
      <c r="X837" s="682"/>
      <c r="Y837" s="720"/>
    </row>
    <row r="838" spans="1:25" s="457" customFormat="1" ht="15" customHeight="1">
      <c r="A838" s="463">
        <v>28</v>
      </c>
      <c r="B838" s="470">
        <v>1</v>
      </c>
      <c r="C838" s="481">
        <v>1</v>
      </c>
      <c r="D838" s="500"/>
      <c r="E838" s="554" t="s">
        <v>138</v>
      </c>
      <c r="F838" s="2243" t="s">
        <v>208</v>
      </c>
      <c r="G838" s="2243"/>
      <c r="H838" s="2244"/>
      <c r="I838" s="658">
        <v>0</v>
      </c>
      <c r="J838" s="658">
        <v>239565</v>
      </c>
      <c r="K838" s="658">
        <v>130365</v>
      </c>
      <c r="L838" s="658">
        <v>240902</v>
      </c>
      <c r="M838" s="658">
        <v>70624</v>
      </c>
      <c r="N838" s="658">
        <v>35855</v>
      </c>
      <c r="O838" s="658">
        <v>3812</v>
      </c>
      <c r="P838" s="658">
        <v>0</v>
      </c>
      <c r="Q838" s="658">
        <v>0</v>
      </c>
      <c r="R838" s="658">
        <v>0</v>
      </c>
      <c r="S838" s="658">
        <v>25499</v>
      </c>
      <c r="T838" s="658">
        <v>88353</v>
      </c>
      <c r="U838" s="658">
        <v>63024</v>
      </c>
      <c r="V838" s="658">
        <v>0</v>
      </c>
      <c r="X838" s="682"/>
      <c r="Y838" s="720">
        <f t="shared" si="8"/>
        <v>897999</v>
      </c>
    </row>
    <row r="839" spans="1:25" ht="15" customHeight="1">
      <c r="A839" s="4">
        <v>28</v>
      </c>
      <c r="B839" s="7">
        <v>1</v>
      </c>
      <c r="C839" s="297">
        <v>2</v>
      </c>
      <c r="D839" s="307"/>
      <c r="E839" s="512"/>
      <c r="F839" s="595" t="s">
        <v>97</v>
      </c>
      <c r="G839" s="1646" t="s">
        <v>775</v>
      </c>
      <c r="H839" s="1646"/>
      <c r="I839" s="657">
        <v>0</v>
      </c>
      <c r="J839" s="657">
        <v>9226</v>
      </c>
      <c r="K839" s="657">
        <v>1604</v>
      </c>
      <c r="L839" s="657">
        <v>7794</v>
      </c>
      <c r="M839" s="657">
        <v>308</v>
      </c>
      <c r="N839" s="657">
        <v>3940</v>
      </c>
      <c r="O839" s="657">
        <v>0</v>
      </c>
      <c r="P839" s="657">
        <v>0</v>
      </c>
      <c r="Q839" s="657">
        <v>0</v>
      </c>
      <c r="R839" s="657">
        <v>0</v>
      </c>
      <c r="S839" s="657">
        <v>1232</v>
      </c>
      <c r="T839" s="657">
        <v>1975</v>
      </c>
      <c r="U839" s="657">
        <v>1986</v>
      </c>
      <c r="V839" s="657">
        <v>0</v>
      </c>
      <c r="X839" s="678"/>
      <c r="Y839" s="715">
        <f t="shared" si="8"/>
        <v>28065</v>
      </c>
    </row>
    <row r="840" spans="1:25" ht="15" customHeight="1">
      <c r="A840" s="4">
        <v>28</v>
      </c>
      <c r="B840" s="7">
        <v>1</v>
      </c>
      <c r="C840" s="297">
        <v>3</v>
      </c>
      <c r="D840" s="307" t="s">
        <v>184</v>
      </c>
      <c r="E840" s="512" t="s">
        <v>702</v>
      </c>
      <c r="F840" s="595" t="s">
        <v>103</v>
      </c>
      <c r="G840" s="1646" t="s">
        <v>801</v>
      </c>
      <c r="H840" s="1646"/>
      <c r="I840" s="657">
        <v>0</v>
      </c>
      <c r="J840" s="657">
        <v>35549</v>
      </c>
      <c r="K840" s="657">
        <v>73343</v>
      </c>
      <c r="L840" s="657">
        <v>76541</v>
      </c>
      <c r="M840" s="657">
        <v>26957</v>
      </c>
      <c r="N840" s="657">
        <v>0</v>
      </c>
      <c r="O840" s="657">
        <v>0</v>
      </c>
      <c r="P840" s="657">
        <v>0</v>
      </c>
      <c r="Q840" s="657">
        <v>0</v>
      </c>
      <c r="R840" s="657">
        <v>0</v>
      </c>
      <c r="S840" s="657">
        <v>13125</v>
      </c>
      <c r="T840" s="657">
        <v>42974</v>
      </c>
      <c r="U840" s="657">
        <v>13133</v>
      </c>
      <c r="V840" s="657">
        <v>0</v>
      </c>
      <c r="X840" s="678"/>
      <c r="Y840" s="715">
        <f t="shared" si="8"/>
        <v>281622</v>
      </c>
    </row>
    <row r="841" spans="1:25" ht="15" customHeight="1">
      <c r="A841" s="4">
        <v>28</v>
      </c>
      <c r="B841" s="7">
        <v>1</v>
      </c>
      <c r="C841" s="297">
        <v>4</v>
      </c>
      <c r="D841" s="307"/>
      <c r="E841" s="512"/>
      <c r="F841" s="595" t="s">
        <v>112</v>
      </c>
      <c r="G841" s="1646" t="s">
        <v>141</v>
      </c>
      <c r="H841" s="1646"/>
      <c r="I841" s="657">
        <v>0</v>
      </c>
      <c r="J841" s="657">
        <v>173214</v>
      </c>
      <c r="K841" s="657">
        <v>43968</v>
      </c>
      <c r="L841" s="657">
        <v>61235</v>
      </c>
      <c r="M841" s="657">
        <v>38769</v>
      </c>
      <c r="N841" s="657">
        <v>0</v>
      </c>
      <c r="O841" s="657">
        <v>0</v>
      </c>
      <c r="P841" s="657">
        <v>0</v>
      </c>
      <c r="Q841" s="657">
        <v>0</v>
      </c>
      <c r="R841" s="657">
        <v>0</v>
      </c>
      <c r="S841" s="657">
        <v>2062</v>
      </c>
      <c r="T841" s="657">
        <v>8352</v>
      </c>
      <c r="U841" s="657">
        <v>28196</v>
      </c>
      <c r="V841" s="657">
        <v>0</v>
      </c>
      <c r="X841" s="678"/>
      <c r="Y841" s="715">
        <f t="shared" si="8"/>
        <v>355796</v>
      </c>
    </row>
    <row r="842" spans="1:25" ht="15" customHeight="1">
      <c r="A842" s="4">
        <v>28</v>
      </c>
      <c r="B842" s="7">
        <v>1</v>
      </c>
      <c r="C842" s="297">
        <v>5</v>
      </c>
      <c r="D842" s="308" t="s">
        <v>356</v>
      </c>
      <c r="E842" s="305"/>
      <c r="F842" s="596" t="s">
        <v>115</v>
      </c>
      <c r="G842" s="1639" t="s">
        <v>208</v>
      </c>
      <c r="H842" s="1639"/>
      <c r="I842" s="657">
        <v>0</v>
      </c>
      <c r="J842" s="657">
        <v>21576</v>
      </c>
      <c r="K842" s="657">
        <v>11450</v>
      </c>
      <c r="L842" s="657">
        <v>95332</v>
      </c>
      <c r="M842" s="657">
        <v>4590</v>
      </c>
      <c r="N842" s="657">
        <v>31915</v>
      </c>
      <c r="O842" s="657">
        <v>3812</v>
      </c>
      <c r="P842" s="657">
        <v>0</v>
      </c>
      <c r="Q842" s="657">
        <v>0</v>
      </c>
      <c r="R842" s="657">
        <v>0</v>
      </c>
      <c r="S842" s="657">
        <v>9080</v>
      </c>
      <c r="T842" s="657">
        <v>35052</v>
      </c>
      <c r="U842" s="657">
        <v>19709</v>
      </c>
      <c r="V842" s="657">
        <v>0</v>
      </c>
      <c r="X842" s="678"/>
      <c r="Y842" s="715">
        <f t="shared" ref="Y842:Y905" si="9">SUM(I842:U842)</f>
        <v>232516</v>
      </c>
    </row>
    <row r="843" spans="1:25" ht="15" customHeight="1">
      <c r="A843" s="4">
        <v>28</v>
      </c>
      <c r="B843" s="7">
        <v>1</v>
      </c>
      <c r="C843" s="297">
        <v>6</v>
      </c>
      <c r="D843" s="308"/>
      <c r="E843" s="312" t="s">
        <v>62</v>
      </c>
      <c r="F843" s="2245" t="s">
        <v>231</v>
      </c>
      <c r="G843" s="2245"/>
      <c r="H843" s="2246"/>
      <c r="I843" s="657">
        <v>11484</v>
      </c>
      <c r="J843" s="657">
        <v>21792</v>
      </c>
      <c r="K843" s="657">
        <v>42058</v>
      </c>
      <c r="L843" s="657">
        <v>70173</v>
      </c>
      <c r="M843" s="657">
        <v>4978</v>
      </c>
      <c r="N843" s="657">
        <v>8004</v>
      </c>
      <c r="O843" s="657">
        <v>1449</v>
      </c>
      <c r="P843" s="657">
        <v>71698</v>
      </c>
      <c r="Q843" s="657">
        <v>0</v>
      </c>
      <c r="R843" s="657">
        <v>0</v>
      </c>
      <c r="S843" s="657">
        <v>1945</v>
      </c>
      <c r="T843" s="657">
        <v>14557</v>
      </c>
      <c r="U843" s="657">
        <v>98077</v>
      </c>
      <c r="V843" s="657">
        <v>0</v>
      </c>
      <c r="X843" s="678"/>
      <c r="Y843" s="715">
        <f t="shared" si="9"/>
        <v>346215</v>
      </c>
    </row>
    <row r="844" spans="1:25" ht="15" customHeight="1">
      <c r="A844" s="4">
        <v>28</v>
      </c>
      <c r="B844" s="7">
        <v>1</v>
      </c>
      <c r="C844" s="297">
        <v>7</v>
      </c>
      <c r="D844" s="308" t="s">
        <v>242</v>
      </c>
      <c r="E844" s="312"/>
      <c r="F844" s="595" t="s">
        <v>97</v>
      </c>
      <c r="G844" s="1646" t="s">
        <v>805</v>
      </c>
      <c r="H844" s="1646"/>
      <c r="I844" s="657">
        <v>0</v>
      </c>
      <c r="J844" s="657">
        <v>0</v>
      </c>
      <c r="K844" s="657">
        <v>0</v>
      </c>
      <c r="L844" s="657">
        <v>0</v>
      </c>
      <c r="M844" s="657">
        <v>0</v>
      </c>
      <c r="N844" s="657">
        <v>0</v>
      </c>
      <c r="O844" s="657">
        <v>0</v>
      </c>
      <c r="P844" s="657">
        <v>0</v>
      </c>
      <c r="Q844" s="657">
        <v>0</v>
      </c>
      <c r="R844" s="657">
        <v>0</v>
      </c>
      <c r="S844" s="657">
        <v>0</v>
      </c>
      <c r="T844" s="657">
        <v>0</v>
      </c>
      <c r="U844" s="657">
        <v>0</v>
      </c>
      <c r="V844" s="657">
        <v>0</v>
      </c>
      <c r="X844" s="678"/>
      <c r="Y844" s="715">
        <f t="shared" si="9"/>
        <v>0</v>
      </c>
    </row>
    <row r="845" spans="1:25" ht="15" customHeight="1">
      <c r="A845" s="4">
        <v>28</v>
      </c>
      <c r="B845" s="7">
        <v>1</v>
      </c>
      <c r="C845" s="297">
        <v>8</v>
      </c>
      <c r="D845" s="308"/>
      <c r="E845" s="312"/>
      <c r="F845" s="595" t="s">
        <v>103</v>
      </c>
      <c r="G845" s="1639" t="s">
        <v>231</v>
      </c>
      <c r="H845" s="1639"/>
      <c r="I845" s="657">
        <v>11484</v>
      </c>
      <c r="J845" s="657">
        <v>21792</v>
      </c>
      <c r="K845" s="657">
        <v>42058</v>
      </c>
      <c r="L845" s="657">
        <v>70173</v>
      </c>
      <c r="M845" s="657">
        <v>4978</v>
      </c>
      <c r="N845" s="657">
        <v>8004</v>
      </c>
      <c r="O845" s="657">
        <v>1449</v>
      </c>
      <c r="P845" s="657">
        <v>71698</v>
      </c>
      <c r="Q845" s="657">
        <v>0</v>
      </c>
      <c r="R845" s="657">
        <v>0</v>
      </c>
      <c r="S845" s="657">
        <v>1945</v>
      </c>
      <c r="T845" s="657">
        <v>14557</v>
      </c>
      <c r="U845" s="657">
        <v>98077</v>
      </c>
      <c r="V845" s="657">
        <v>0</v>
      </c>
      <c r="X845" s="678"/>
      <c r="Y845" s="715">
        <f t="shared" si="9"/>
        <v>346215</v>
      </c>
    </row>
    <row r="846" spans="1:25" ht="15" customHeight="1">
      <c r="A846" s="4">
        <v>28</v>
      </c>
      <c r="B846" s="7">
        <v>1</v>
      </c>
      <c r="C846" s="297">
        <v>9</v>
      </c>
      <c r="D846" s="308" t="s">
        <v>121</v>
      </c>
      <c r="E846" s="507" t="s">
        <v>597</v>
      </c>
      <c r="F846" s="1641" t="s">
        <v>248</v>
      </c>
      <c r="G846" s="1641"/>
      <c r="H846" s="1641"/>
      <c r="I846" s="657">
        <v>0</v>
      </c>
      <c r="J846" s="657">
        <v>907468</v>
      </c>
      <c r="K846" s="657">
        <v>568253</v>
      </c>
      <c r="L846" s="657">
        <v>2328028</v>
      </c>
      <c r="M846" s="657">
        <v>354782</v>
      </c>
      <c r="N846" s="657">
        <v>425150</v>
      </c>
      <c r="O846" s="657">
        <v>236319</v>
      </c>
      <c r="P846" s="657">
        <v>390173</v>
      </c>
      <c r="Q846" s="657">
        <v>0</v>
      </c>
      <c r="R846" s="657">
        <v>0</v>
      </c>
      <c r="S846" s="657">
        <v>237350</v>
      </c>
      <c r="T846" s="657">
        <v>916061</v>
      </c>
      <c r="U846" s="657">
        <v>450237</v>
      </c>
      <c r="V846" s="657">
        <v>0</v>
      </c>
      <c r="X846" s="678"/>
      <c r="Y846" s="715">
        <f t="shared" si="9"/>
        <v>6813821</v>
      </c>
    </row>
    <row r="847" spans="1:25" ht="15" customHeight="1">
      <c r="A847" s="4">
        <v>28</v>
      </c>
      <c r="B847" s="7">
        <v>1</v>
      </c>
      <c r="C847" s="297">
        <v>10</v>
      </c>
      <c r="D847" s="308"/>
      <c r="E847" s="512"/>
      <c r="F847" s="595" t="s">
        <v>97</v>
      </c>
      <c r="G847" s="1646" t="s">
        <v>808</v>
      </c>
      <c r="H847" s="1646"/>
      <c r="I847" s="657">
        <v>0</v>
      </c>
      <c r="J847" s="657">
        <v>894964</v>
      </c>
      <c r="K847" s="657">
        <v>546373</v>
      </c>
      <c r="L847" s="657">
        <v>2297058</v>
      </c>
      <c r="M847" s="657">
        <v>352577</v>
      </c>
      <c r="N847" s="657">
        <v>420955</v>
      </c>
      <c r="O847" s="657">
        <v>235485</v>
      </c>
      <c r="P847" s="657">
        <v>390173</v>
      </c>
      <c r="Q847" s="657">
        <v>0</v>
      </c>
      <c r="R847" s="657">
        <v>0</v>
      </c>
      <c r="S847" s="657">
        <v>237073</v>
      </c>
      <c r="T847" s="657">
        <v>871222</v>
      </c>
      <c r="U847" s="657">
        <v>431389</v>
      </c>
      <c r="V847" s="657">
        <v>0</v>
      </c>
      <c r="X847" s="678"/>
      <c r="Y847" s="715">
        <f t="shared" si="9"/>
        <v>6677269</v>
      </c>
    </row>
    <row r="848" spans="1:25" ht="15" customHeight="1">
      <c r="A848" s="4">
        <v>28</v>
      </c>
      <c r="B848" s="7">
        <v>1</v>
      </c>
      <c r="C848" s="297">
        <v>11</v>
      </c>
      <c r="D848" s="308" t="s">
        <v>740</v>
      </c>
      <c r="E848" s="512"/>
      <c r="F848" s="595" t="s">
        <v>211</v>
      </c>
      <c r="G848" s="1646" t="s">
        <v>371</v>
      </c>
      <c r="H848" s="1646"/>
      <c r="I848" s="657">
        <v>0</v>
      </c>
      <c r="J848" s="657">
        <v>74798</v>
      </c>
      <c r="K848" s="657">
        <v>42161</v>
      </c>
      <c r="L848" s="657">
        <v>121471</v>
      </c>
      <c r="M848" s="657">
        <v>22431</v>
      </c>
      <c r="N848" s="657">
        <v>42690</v>
      </c>
      <c r="O848" s="657">
        <v>25699</v>
      </c>
      <c r="P848" s="657">
        <v>0</v>
      </c>
      <c r="Q848" s="657">
        <v>0</v>
      </c>
      <c r="R848" s="657">
        <v>0</v>
      </c>
      <c r="S848" s="657">
        <v>18813</v>
      </c>
      <c r="T848" s="657">
        <v>51368</v>
      </c>
      <c r="U848" s="657">
        <v>34232</v>
      </c>
      <c r="V848" s="657">
        <v>0</v>
      </c>
      <c r="X848" s="678"/>
      <c r="Y848" s="715">
        <f t="shared" si="9"/>
        <v>433663</v>
      </c>
    </row>
    <row r="849" spans="1:25" ht="15" customHeight="1">
      <c r="A849" s="4">
        <v>28</v>
      </c>
      <c r="B849" s="7">
        <v>1</v>
      </c>
      <c r="C849" s="297">
        <v>12</v>
      </c>
      <c r="D849" s="308"/>
      <c r="E849" s="512"/>
      <c r="F849" s="595" t="s">
        <v>790</v>
      </c>
      <c r="G849" s="1646" t="s">
        <v>378</v>
      </c>
      <c r="H849" s="1646"/>
      <c r="I849" s="657">
        <v>0</v>
      </c>
      <c r="J849" s="657">
        <v>335528</v>
      </c>
      <c r="K849" s="657">
        <v>241240</v>
      </c>
      <c r="L849" s="657">
        <v>1003739</v>
      </c>
      <c r="M849" s="657">
        <v>182061</v>
      </c>
      <c r="N849" s="657">
        <v>222471</v>
      </c>
      <c r="O849" s="657">
        <v>99859</v>
      </c>
      <c r="P849" s="657">
        <v>245555</v>
      </c>
      <c r="Q849" s="657">
        <v>0</v>
      </c>
      <c r="R849" s="657">
        <v>0</v>
      </c>
      <c r="S849" s="657">
        <v>62120</v>
      </c>
      <c r="T849" s="657">
        <v>274545</v>
      </c>
      <c r="U849" s="657">
        <v>233578</v>
      </c>
      <c r="V849" s="657">
        <v>0</v>
      </c>
      <c r="X849" s="678"/>
      <c r="Y849" s="715">
        <f t="shared" si="9"/>
        <v>2900696</v>
      </c>
    </row>
    <row r="850" spans="1:25" ht="15" customHeight="1">
      <c r="A850" s="4">
        <v>28</v>
      </c>
      <c r="B850" s="7">
        <v>1</v>
      </c>
      <c r="C850" s="297">
        <v>13</v>
      </c>
      <c r="D850" s="308" t="s">
        <v>143</v>
      </c>
      <c r="E850" s="512"/>
      <c r="F850" s="595" t="s">
        <v>809</v>
      </c>
      <c r="G850" s="1646" t="s">
        <v>812</v>
      </c>
      <c r="H850" s="1646"/>
      <c r="I850" s="657">
        <v>0</v>
      </c>
      <c r="J850" s="657">
        <v>2363</v>
      </c>
      <c r="K850" s="657">
        <v>995</v>
      </c>
      <c r="L850" s="657">
        <v>296</v>
      </c>
      <c r="M850" s="657">
        <v>3</v>
      </c>
      <c r="N850" s="657">
        <v>619</v>
      </c>
      <c r="O850" s="657">
        <v>0</v>
      </c>
      <c r="P850" s="657">
        <v>0</v>
      </c>
      <c r="Q850" s="657">
        <v>0</v>
      </c>
      <c r="R850" s="657">
        <v>0</v>
      </c>
      <c r="S850" s="657">
        <v>106</v>
      </c>
      <c r="T850" s="657">
        <v>644</v>
      </c>
      <c r="U850" s="657">
        <v>256</v>
      </c>
      <c r="V850" s="657">
        <v>0</v>
      </c>
      <c r="X850" s="678"/>
      <c r="Y850" s="715">
        <f t="shared" si="9"/>
        <v>5282</v>
      </c>
    </row>
    <row r="851" spans="1:25" ht="15" customHeight="1">
      <c r="A851" s="4">
        <v>28</v>
      </c>
      <c r="B851" s="7">
        <v>1</v>
      </c>
      <c r="C851" s="297">
        <v>14</v>
      </c>
      <c r="D851" s="308"/>
      <c r="E851" s="512"/>
      <c r="F851" s="595" t="s">
        <v>700</v>
      </c>
      <c r="G851" s="1646" t="s">
        <v>816</v>
      </c>
      <c r="H851" s="1646"/>
      <c r="I851" s="657">
        <v>0</v>
      </c>
      <c r="J851" s="657">
        <v>3550</v>
      </c>
      <c r="K851" s="657">
        <v>1500</v>
      </c>
      <c r="L851" s="657">
        <v>0</v>
      </c>
      <c r="M851" s="657">
        <v>0</v>
      </c>
      <c r="N851" s="657">
        <v>0</v>
      </c>
      <c r="O851" s="657">
        <v>0</v>
      </c>
      <c r="P851" s="657">
        <v>0</v>
      </c>
      <c r="Q851" s="657">
        <v>0</v>
      </c>
      <c r="R851" s="657">
        <v>0</v>
      </c>
      <c r="S851" s="657">
        <v>911</v>
      </c>
      <c r="T851" s="657">
        <v>7423</v>
      </c>
      <c r="U851" s="657">
        <v>0</v>
      </c>
      <c r="V851" s="657">
        <v>0</v>
      </c>
      <c r="X851" s="678"/>
      <c r="Y851" s="715">
        <f t="shared" si="9"/>
        <v>13384</v>
      </c>
    </row>
    <row r="852" spans="1:25" ht="15" customHeight="1">
      <c r="A852" s="4">
        <v>28</v>
      </c>
      <c r="B852" s="7">
        <v>1</v>
      </c>
      <c r="C852" s="297">
        <v>15</v>
      </c>
      <c r="D852" s="308" t="s">
        <v>295</v>
      </c>
      <c r="E852" s="512"/>
      <c r="F852" s="595" t="s">
        <v>29</v>
      </c>
      <c r="G852" s="1646" t="s">
        <v>817</v>
      </c>
      <c r="H852" s="1646"/>
      <c r="I852" s="657">
        <v>0</v>
      </c>
      <c r="J852" s="657">
        <v>16214</v>
      </c>
      <c r="K852" s="657">
        <v>18883</v>
      </c>
      <c r="L852" s="657">
        <v>50952</v>
      </c>
      <c r="M852" s="657">
        <v>13297</v>
      </c>
      <c r="N852" s="657">
        <v>16224</v>
      </c>
      <c r="O852" s="657">
        <v>15972</v>
      </c>
      <c r="P852" s="657">
        <v>0</v>
      </c>
      <c r="Q852" s="657">
        <v>0</v>
      </c>
      <c r="R852" s="657">
        <v>0</v>
      </c>
      <c r="S852" s="657">
        <v>5161</v>
      </c>
      <c r="T852" s="657">
        <v>31642</v>
      </c>
      <c r="U852" s="657">
        <v>14621</v>
      </c>
      <c r="V852" s="657">
        <v>0</v>
      </c>
      <c r="X852" s="678"/>
      <c r="Y852" s="715">
        <f t="shared" si="9"/>
        <v>182966</v>
      </c>
    </row>
    <row r="853" spans="1:25" ht="15" customHeight="1">
      <c r="A853" s="4">
        <v>28</v>
      </c>
      <c r="B853" s="7">
        <v>1</v>
      </c>
      <c r="C853" s="297">
        <v>16</v>
      </c>
      <c r="D853" s="308"/>
      <c r="E853" s="512"/>
      <c r="F853" s="595" t="s">
        <v>604</v>
      </c>
      <c r="G853" s="1646" t="s">
        <v>818</v>
      </c>
      <c r="H853" s="1646"/>
      <c r="I853" s="657">
        <v>0</v>
      </c>
      <c r="J853" s="657">
        <v>462511</v>
      </c>
      <c r="K853" s="657">
        <v>241594</v>
      </c>
      <c r="L853" s="657">
        <v>1120600</v>
      </c>
      <c r="M853" s="657">
        <v>134785</v>
      </c>
      <c r="N853" s="657">
        <v>138951</v>
      </c>
      <c r="O853" s="657">
        <v>93955</v>
      </c>
      <c r="P853" s="657">
        <v>144618</v>
      </c>
      <c r="Q853" s="657">
        <v>0</v>
      </c>
      <c r="R853" s="657">
        <v>0</v>
      </c>
      <c r="S853" s="657">
        <v>149962</v>
      </c>
      <c r="T853" s="657">
        <v>505600</v>
      </c>
      <c r="U853" s="657">
        <v>148702</v>
      </c>
      <c r="V853" s="657">
        <v>0</v>
      </c>
      <c r="X853" s="678"/>
      <c r="Y853" s="715">
        <f t="shared" si="9"/>
        <v>3141278</v>
      </c>
    </row>
    <row r="854" spans="1:25" ht="15" customHeight="1">
      <c r="A854" s="4">
        <v>28</v>
      </c>
      <c r="B854" s="7">
        <v>1</v>
      </c>
      <c r="C854" s="297">
        <v>17</v>
      </c>
      <c r="D854" s="308" t="s">
        <v>202</v>
      </c>
      <c r="E854" s="512"/>
      <c r="F854" s="595" t="s">
        <v>103</v>
      </c>
      <c r="G854" s="1646" t="s">
        <v>732</v>
      </c>
      <c r="H854" s="1646"/>
      <c r="I854" s="657">
        <v>0</v>
      </c>
      <c r="J854" s="657">
        <v>7707</v>
      </c>
      <c r="K854" s="657">
        <v>3906</v>
      </c>
      <c r="L854" s="657">
        <v>16872</v>
      </c>
      <c r="M854" s="657">
        <v>675</v>
      </c>
      <c r="N854" s="657">
        <v>1440</v>
      </c>
      <c r="O854" s="657">
        <v>784</v>
      </c>
      <c r="P854" s="657">
        <v>0</v>
      </c>
      <c r="Q854" s="657">
        <v>0</v>
      </c>
      <c r="R854" s="657">
        <v>0</v>
      </c>
      <c r="S854" s="657">
        <v>249</v>
      </c>
      <c r="T854" s="657">
        <v>42513</v>
      </c>
      <c r="U854" s="657">
        <v>4554</v>
      </c>
      <c r="V854" s="657">
        <v>0</v>
      </c>
      <c r="X854" s="678"/>
      <c r="Y854" s="715">
        <f t="shared" si="9"/>
        <v>78700</v>
      </c>
    </row>
    <row r="855" spans="1:25" ht="15" customHeight="1">
      <c r="A855" s="4">
        <v>28</v>
      </c>
      <c r="B855" s="7">
        <v>1</v>
      </c>
      <c r="C855" s="297">
        <v>18</v>
      </c>
      <c r="D855" s="308"/>
      <c r="E855" s="512"/>
      <c r="F855" s="595" t="s">
        <v>211</v>
      </c>
      <c r="G855" s="1646" t="s">
        <v>576</v>
      </c>
      <c r="H855" s="1646"/>
      <c r="I855" s="657">
        <v>0</v>
      </c>
      <c r="J855" s="657">
        <v>315</v>
      </c>
      <c r="K855" s="657">
        <v>311</v>
      </c>
      <c r="L855" s="657">
        <v>2083</v>
      </c>
      <c r="M855" s="657">
        <v>48</v>
      </c>
      <c r="N855" s="657">
        <v>59</v>
      </c>
      <c r="O855" s="657">
        <v>5</v>
      </c>
      <c r="P855" s="657">
        <v>0</v>
      </c>
      <c r="Q855" s="657">
        <v>0</v>
      </c>
      <c r="R855" s="657">
        <v>0</v>
      </c>
      <c r="S855" s="657">
        <v>13</v>
      </c>
      <c r="T855" s="657">
        <v>315</v>
      </c>
      <c r="U855" s="657">
        <v>109</v>
      </c>
      <c r="V855" s="657">
        <v>0</v>
      </c>
      <c r="X855" s="678"/>
      <c r="Y855" s="715">
        <f t="shared" si="9"/>
        <v>3258</v>
      </c>
    </row>
    <row r="856" spans="1:25" ht="15" customHeight="1">
      <c r="A856" s="4">
        <v>28</v>
      </c>
      <c r="B856" s="7">
        <v>1</v>
      </c>
      <c r="C856" s="297">
        <v>19</v>
      </c>
      <c r="D856" s="308"/>
      <c r="E856" s="512"/>
      <c r="F856" s="595" t="s">
        <v>790</v>
      </c>
      <c r="G856" s="1646" t="s">
        <v>638</v>
      </c>
      <c r="H856" s="1646"/>
      <c r="I856" s="657">
        <v>0</v>
      </c>
      <c r="J856" s="657">
        <v>3176</v>
      </c>
      <c r="K856" s="657">
        <v>1993</v>
      </c>
      <c r="L856" s="657">
        <v>7279</v>
      </c>
      <c r="M856" s="657">
        <v>516</v>
      </c>
      <c r="N856" s="657">
        <v>994</v>
      </c>
      <c r="O856" s="657">
        <v>694</v>
      </c>
      <c r="P856" s="657">
        <v>0</v>
      </c>
      <c r="Q856" s="657">
        <v>0</v>
      </c>
      <c r="R856" s="657">
        <v>0</v>
      </c>
      <c r="S856" s="657">
        <v>236</v>
      </c>
      <c r="T856" s="657">
        <v>2746</v>
      </c>
      <c r="U856" s="657">
        <v>2809</v>
      </c>
      <c r="V856" s="657">
        <v>0</v>
      </c>
      <c r="X856" s="678"/>
      <c r="Y856" s="715">
        <f t="shared" si="9"/>
        <v>20443</v>
      </c>
    </row>
    <row r="857" spans="1:25" ht="15" customHeight="1">
      <c r="A857" s="4">
        <v>28</v>
      </c>
      <c r="B857" s="7">
        <v>1</v>
      </c>
      <c r="C857" s="297">
        <v>20</v>
      </c>
      <c r="D857" s="307"/>
      <c r="E857" s="512"/>
      <c r="F857" s="595" t="s">
        <v>809</v>
      </c>
      <c r="G857" s="1646" t="s">
        <v>820</v>
      </c>
      <c r="H857" s="1646"/>
      <c r="I857" s="657">
        <v>0</v>
      </c>
      <c r="J857" s="657">
        <v>4216</v>
      </c>
      <c r="K857" s="657">
        <v>1602</v>
      </c>
      <c r="L857" s="657">
        <v>7510</v>
      </c>
      <c r="M857" s="657">
        <v>111</v>
      </c>
      <c r="N857" s="657">
        <v>387</v>
      </c>
      <c r="O857" s="657">
        <v>85</v>
      </c>
      <c r="P857" s="657">
        <v>0</v>
      </c>
      <c r="Q857" s="657">
        <v>0</v>
      </c>
      <c r="R857" s="657">
        <v>0</v>
      </c>
      <c r="S857" s="657">
        <v>0</v>
      </c>
      <c r="T857" s="657">
        <v>39452</v>
      </c>
      <c r="U857" s="657">
        <v>1636</v>
      </c>
      <c r="V857" s="657">
        <v>0</v>
      </c>
      <c r="X857" s="678"/>
      <c r="Y857" s="715">
        <f t="shared" si="9"/>
        <v>54999</v>
      </c>
    </row>
    <row r="858" spans="1:25" ht="15" customHeight="1">
      <c r="A858" s="4">
        <v>28</v>
      </c>
      <c r="B858" s="7">
        <v>1</v>
      </c>
      <c r="C858" s="297">
        <v>21</v>
      </c>
      <c r="D858" s="307"/>
      <c r="E858" s="305"/>
      <c r="F858" s="596" t="s">
        <v>112</v>
      </c>
      <c r="G858" s="1639" t="s">
        <v>246</v>
      </c>
      <c r="H858" s="1639"/>
      <c r="I858" s="657">
        <v>0</v>
      </c>
      <c r="J858" s="657">
        <v>4797</v>
      </c>
      <c r="K858" s="657">
        <v>17974</v>
      </c>
      <c r="L858" s="657">
        <v>14098</v>
      </c>
      <c r="M858" s="657">
        <v>1530</v>
      </c>
      <c r="N858" s="657">
        <v>2755</v>
      </c>
      <c r="O858" s="657">
        <v>50</v>
      </c>
      <c r="P858" s="657">
        <v>0</v>
      </c>
      <c r="Q858" s="657">
        <v>0</v>
      </c>
      <c r="R858" s="657">
        <v>0</v>
      </c>
      <c r="S858" s="657">
        <v>28</v>
      </c>
      <c r="T858" s="657">
        <v>2326</v>
      </c>
      <c r="U858" s="657">
        <v>14294</v>
      </c>
      <c r="V858" s="657">
        <v>0</v>
      </c>
      <c r="X858" s="678"/>
      <c r="Y858" s="715">
        <f t="shared" si="9"/>
        <v>57852</v>
      </c>
    </row>
    <row r="859" spans="1:25" ht="15" customHeight="1">
      <c r="A859" s="4">
        <v>28</v>
      </c>
      <c r="B859" s="7">
        <v>1</v>
      </c>
      <c r="C859" s="297">
        <v>22</v>
      </c>
      <c r="D859" s="307"/>
      <c r="E859" s="555" t="s">
        <v>368</v>
      </c>
      <c r="F859" s="1641" t="s">
        <v>257</v>
      </c>
      <c r="G859" s="1641"/>
      <c r="H859" s="2271"/>
      <c r="I859" s="657">
        <v>0</v>
      </c>
      <c r="J859" s="657">
        <v>1065</v>
      </c>
      <c r="K859" s="657">
        <v>242</v>
      </c>
      <c r="L859" s="657">
        <v>448962</v>
      </c>
      <c r="M859" s="657">
        <v>42354</v>
      </c>
      <c r="N859" s="657">
        <v>84803</v>
      </c>
      <c r="O859" s="657">
        <v>87</v>
      </c>
      <c r="P859" s="657">
        <v>96280</v>
      </c>
      <c r="Q859" s="657">
        <v>1255</v>
      </c>
      <c r="R859" s="657">
        <v>0</v>
      </c>
      <c r="S859" s="657">
        <v>23285</v>
      </c>
      <c r="T859" s="657">
        <v>130745</v>
      </c>
      <c r="U859" s="657">
        <v>91271</v>
      </c>
      <c r="V859" s="657">
        <v>0</v>
      </c>
      <c r="X859" s="678"/>
      <c r="Y859" s="715">
        <f t="shared" si="9"/>
        <v>920349</v>
      </c>
    </row>
    <row r="860" spans="1:25" ht="15" customHeight="1">
      <c r="A860" s="4">
        <v>28</v>
      </c>
      <c r="B860" s="7">
        <v>1</v>
      </c>
      <c r="C860" s="297">
        <v>23</v>
      </c>
      <c r="D860" s="307"/>
      <c r="E860" s="312"/>
      <c r="F860" s="595" t="s">
        <v>97</v>
      </c>
      <c r="G860" s="1646" t="s">
        <v>635</v>
      </c>
      <c r="H860" s="1646"/>
      <c r="I860" s="657">
        <v>0</v>
      </c>
      <c r="J860" s="657">
        <v>0</v>
      </c>
      <c r="K860" s="657">
        <v>0</v>
      </c>
      <c r="L860" s="657">
        <v>0</v>
      </c>
      <c r="M860" s="657">
        <v>0</v>
      </c>
      <c r="N860" s="657">
        <v>0</v>
      </c>
      <c r="O860" s="657">
        <v>0</v>
      </c>
      <c r="P860" s="657">
        <v>0</v>
      </c>
      <c r="Q860" s="657">
        <v>0</v>
      </c>
      <c r="R860" s="657">
        <v>0</v>
      </c>
      <c r="S860" s="657">
        <v>0</v>
      </c>
      <c r="T860" s="657">
        <v>0</v>
      </c>
      <c r="U860" s="657">
        <v>0</v>
      </c>
      <c r="V860" s="657">
        <v>0</v>
      </c>
      <c r="X860" s="678"/>
      <c r="Y860" s="715">
        <f t="shared" si="9"/>
        <v>0</v>
      </c>
    </row>
    <row r="861" spans="1:25" ht="15" customHeight="1">
      <c r="A861" s="4">
        <v>28</v>
      </c>
      <c r="B861" s="7">
        <v>1</v>
      </c>
      <c r="C861" s="297">
        <v>24</v>
      </c>
      <c r="D861" s="505"/>
      <c r="E861" s="556"/>
      <c r="F861" s="596" t="s">
        <v>103</v>
      </c>
      <c r="G861" s="1639" t="s">
        <v>404</v>
      </c>
      <c r="H861" s="1639"/>
      <c r="I861" s="657">
        <v>0</v>
      </c>
      <c r="J861" s="657">
        <v>1065</v>
      </c>
      <c r="K861" s="657">
        <v>242</v>
      </c>
      <c r="L861" s="657">
        <v>448962</v>
      </c>
      <c r="M861" s="657">
        <v>42354</v>
      </c>
      <c r="N861" s="657">
        <v>84803</v>
      </c>
      <c r="O861" s="657">
        <v>87</v>
      </c>
      <c r="P861" s="657">
        <v>96280</v>
      </c>
      <c r="Q861" s="657">
        <v>1255</v>
      </c>
      <c r="R861" s="657">
        <v>0</v>
      </c>
      <c r="S861" s="657">
        <v>23285</v>
      </c>
      <c r="T861" s="657">
        <v>130745</v>
      </c>
      <c r="U861" s="657">
        <v>91271</v>
      </c>
      <c r="V861" s="657">
        <v>0</v>
      </c>
      <c r="X861" s="678"/>
      <c r="Y861" s="715">
        <f t="shared" si="9"/>
        <v>920349</v>
      </c>
    </row>
    <row r="862" spans="1:25" ht="15" customHeight="1">
      <c r="A862" s="4">
        <v>28</v>
      </c>
      <c r="B862" s="7">
        <v>1</v>
      </c>
      <c r="C862" s="297">
        <v>25</v>
      </c>
      <c r="D862" s="506" t="s">
        <v>147</v>
      </c>
      <c r="E862" s="507" t="s">
        <v>138</v>
      </c>
      <c r="F862" s="1641" t="s">
        <v>769</v>
      </c>
      <c r="G862" s="1641"/>
      <c r="H862" s="2271"/>
      <c r="I862" s="657">
        <v>0</v>
      </c>
      <c r="J862" s="657">
        <v>10882243</v>
      </c>
      <c r="K862" s="657">
        <v>6553140</v>
      </c>
      <c r="L862" s="657">
        <v>17983063</v>
      </c>
      <c r="M862" s="657">
        <v>3960767</v>
      </c>
      <c r="N862" s="657">
        <v>6097774</v>
      </c>
      <c r="O862" s="657">
        <v>2610645</v>
      </c>
      <c r="P862" s="657">
        <v>8694582</v>
      </c>
      <c r="Q862" s="657">
        <v>0</v>
      </c>
      <c r="R862" s="657">
        <v>0</v>
      </c>
      <c r="S862" s="657">
        <v>3214600</v>
      </c>
      <c r="T862" s="657">
        <v>9023429</v>
      </c>
      <c r="U862" s="657">
        <v>5096478</v>
      </c>
      <c r="V862" s="657">
        <v>0</v>
      </c>
      <c r="X862" s="678"/>
      <c r="Y862" s="715">
        <f t="shared" si="9"/>
        <v>74116721</v>
      </c>
    </row>
    <row r="863" spans="1:25" ht="15" customHeight="1">
      <c r="A863" s="4">
        <v>28</v>
      </c>
      <c r="B863" s="7">
        <v>1</v>
      </c>
      <c r="C863" s="297">
        <v>26</v>
      </c>
      <c r="D863" s="307"/>
      <c r="E863" s="512"/>
      <c r="F863" s="595" t="s">
        <v>97</v>
      </c>
      <c r="G863" s="1646" t="s">
        <v>131</v>
      </c>
      <c r="H863" s="1646"/>
      <c r="I863" s="657">
        <v>0</v>
      </c>
      <c r="J863" s="657">
        <v>6644358</v>
      </c>
      <c r="K863" s="657">
        <v>4045516</v>
      </c>
      <c r="L863" s="657">
        <v>12264185</v>
      </c>
      <c r="M863" s="657">
        <v>2891787</v>
      </c>
      <c r="N863" s="657">
        <v>2378257</v>
      </c>
      <c r="O863" s="657">
        <v>2294628</v>
      </c>
      <c r="P863" s="657">
        <v>7775869</v>
      </c>
      <c r="Q863" s="657">
        <v>0</v>
      </c>
      <c r="R863" s="657">
        <v>0</v>
      </c>
      <c r="S863" s="657">
        <v>2508846</v>
      </c>
      <c r="T863" s="657">
        <v>6704566</v>
      </c>
      <c r="U863" s="657">
        <v>3642438</v>
      </c>
      <c r="V863" s="657">
        <v>0</v>
      </c>
      <c r="X863" s="678"/>
      <c r="Y863" s="715">
        <f t="shared" si="9"/>
        <v>51150450</v>
      </c>
    </row>
    <row r="864" spans="1:25" ht="15" customHeight="1">
      <c r="A864" s="4">
        <v>28</v>
      </c>
      <c r="B864" s="7">
        <v>1</v>
      </c>
      <c r="C864" s="297">
        <v>27</v>
      </c>
      <c r="D864" s="308" t="s">
        <v>821</v>
      </c>
      <c r="E864" s="512"/>
      <c r="F864" s="595" t="s">
        <v>103</v>
      </c>
      <c r="G864" s="1646" t="s">
        <v>557</v>
      </c>
      <c r="H864" s="1646"/>
      <c r="I864" s="657">
        <v>0</v>
      </c>
      <c r="J864" s="657">
        <v>4028334</v>
      </c>
      <c r="K864" s="657">
        <v>2354849</v>
      </c>
      <c r="L864" s="657">
        <v>5359519</v>
      </c>
      <c r="M864" s="657">
        <v>968342</v>
      </c>
      <c r="N864" s="657">
        <v>1277671</v>
      </c>
      <c r="O864" s="657">
        <v>193320</v>
      </c>
      <c r="P864" s="657">
        <v>442534</v>
      </c>
      <c r="Q864" s="657">
        <v>0</v>
      </c>
      <c r="R864" s="657">
        <v>0</v>
      </c>
      <c r="S864" s="657">
        <v>585161</v>
      </c>
      <c r="T864" s="657">
        <v>2003258</v>
      </c>
      <c r="U864" s="657">
        <v>1354252</v>
      </c>
      <c r="V864" s="657">
        <v>0</v>
      </c>
      <c r="X864" s="678"/>
      <c r="Y864" s="715">
        <f t="shared" si="9"/>
        <v>18567240</v>
      </c>
    </row>
    <row r="865" spans="1:25" ht="15" customHeight="1">
      <c r="A865" s="4">
        <v>28</v>
      </c>
      <c r="B865" s="7">
        <v>1</v>
      </c>
      <c r="C865" s="297">
        <v>28</v>
      </c>
      <c r="D865" s="308"/>
      <c r="E865" s="512"/>
      <c r="F865" s="596" t="s">
        <v>112</v>
      </c>
      <c r="G865" s="1646" t="s">
        <v>1124</v>
      </c>
      <c r="H865" s="1646"/>
      <c r="I865" s="657">
        <v>0</v>
      </c>
      <c r="J865" s="657">
        <v>0</v>
      </c>
      <c r="K865" s="657">
        <v>0</v>
      </c>
      <c r="L865" s="657">
        <v>32200</v>
      </c>
      <c r="M865" s="657">
        <v>0</v>
      </c>
      <c r="N865" s="657">
        <v>0</v>
      </c>
      <c r="O865" s="657">
        <v>0</v>
      </c>
      <c r="P865" s="657">
        <v>0</v>
      </c>
      <c r="Q865" s="657">
        <v>0</v>
      </c>
      <c r="R865" s="657">
        <v>0</v>
      </c>
      <c r="S865" s="657">
        <v>0</v>
      </c>
      <c r="T865" s="657">
        <v>0</v>
      </c>
      <c r="U865" s="657">
        <v>0</v>
      </c>
      <c r="V865" s="657">
        <v>0</v>
      </c>
      <c r="X865" s="678"/>
      <c r="Y865" s="715">
        <f t="shared" si="9"/>
        <v>32200</v>
      </c>
    </row>
    <row r="866" spans="1:25" ht="15" customHeight="1">
      <c r="A866" s="4">
        <v>28</v>
      </c>
      <c r="B866" s="7">
        <v>1</v>
      </c>
      <c r="C866" s="297">
        <v>29</v>
      </c>
      <c r="D866" s="308" t="s">
        <v>825</v>
      </c>
      <c r="E866" s="305"/>
      <c r="F866" s="405" t="s">
        <v>115</v>
      </c>
      <c r="G866" s="1639" t="s">
        <v>72</v>
      </c>
      <c r="H866" s="1639"/>
      <c r="I866" s="657">
        <v>0</v>
      </c>
      <c r="J866" s="657">
        <v>209551</v>
      </c>
      <c r="K866" s="657">
        <v>152775</v>
      </c>
      <c r="L866" s="657">
        <v>327159</v>
      </c>
      <c r="M866" s="657">
        <v>100638</v>
      </c>
      <c r="N866" s="657">
        <v>2441846</v>
      </c>
      <c r="O866" s="657">
        <v>122697</v>
      </c>
      <c r="P866" s="657">
        <v>476179</v>
      </c>
      <c r="Q866" s="657">
        <v>0</v>
      </c>
      <c r="R866" s="657">
        <v>0</v>
      </c>
      <c r="S866" s="657">
        <v>120593</v>
      </c>
      <c r="T866" s="657">
        <v>315605</v>
      </c>
      <c r="U866" s="657">
        <v>99788</v>
      </c>
      <c r="V866" s="657">
        <v>0</v>
      </c>
      <c r="X866" s="678"/>
      <c r="Y866" s="715">
        <f t="shared" si="9"/>
        <v>4366831</v>
      </c>
    </row>
    <row r="867" spans="1:25" ht="15" customHeight="1">
      <c r="A867" s="4">
        <v>28</v>
      </c>
      <c r="B867" s="7">
        <v>1</v>
      </c>
      <c r="C867" s="297">
        <v>30</v>
      </c>
      <c r="D867" s="308" t="s">
        <v>573</v>
      </c>
      <c r="E867" s="507" t="s">
        <v>62</v>
      </c>
      <c r="F867" s="1641" t="s">
        <v>331</v>
      </c>
      <c r="G867" s="1641"/>
      <c r="H867" s="2271"/>
      <c r="I867" s="657">
        <v>0</v>
      </c>
      <c r="J867" s="657">
        <v>7507519</v>
      </c>
      <c r="K867" s="657">
        <v>4551203</v>
      </c>
      <c r="L867" s="657">
        <v>9950536</v>
      </c>
      <c r="M867" s="657">
        <v>3198568</v>
      </c>
      <c r="N867" s="657">
        <v>4489492</v>
      </c>
      <c r="O867" s="657">
        <v>1785336</v>
      </c>
      <c r="P867" s="657">
        <v>3995965</v>
      </c>
      <c r="Q867" s="657">
        <v>0</v>
      </c>
      <c r="R867" s="657">
        <v>0</v>
      </c>
      <c r="S867" s="657">
        <v>1659000</v>
      </c>
      <c r="T867" s="657">
        <v>2202757</v>
      </c>
      <c r="U867" s="657">
        <v>2970074</v>
      </c>
      <c r="V867" s="657">
        <v>0</v>
      </c>
      <c r="X867" s="678"/>
      <c r="Y867" s="715">
        <f t="shared" si="9"/>
        <v>42310450</v>
      </c>
    </row>
    <row r="868" spans="1:25" ht="15" customHeight="1">
      <c r="A868" s="4">
        <v>28</v>
      </c>
      <c r="B868" s="7">
        <v>1</v>
      </c>
      <c r="C868" s="297">
        <v>31</v>
      </c>
      <c r="D868" s="308" t="s">
        <v>655</v>
      </c>
      <c r="E868" s="512"/>
      <c r="F868" s="597" t="s">
        <v>97</v>
      </c>
      <c r="G868" s="1646" t="s">
        <v>826</v>
      </c>
      <c r="H868" s="1646"/>
      <c r="I868" s="657">
        <v>0</v>
      </c>
      <c r="J868" s="657">
        <v>4348756</v>
      </c>
      <c r="K868" s="657">
        <v>2704530</v>
      </c>
      <c r="L868" s="657">
        <v>5463853</v>
      </c>
      <c r="M868" s="657">
        <v>2275660</v>
      </c>
      <c r="N868" s="657">
        <v>1336767</v>
      </c>
      <c r="O868" s="657">
        <v>1563313</v>
      </c>
      <c r="P868" s="657">
        <v>3269414</v>
      </c>
      <c r="Q868" s="657">
        <v>0</v>
      </c>
      <c r="R868" s="657">
        <v>0</v>
      </c>
      <c r="S868" s="657">
        <v>1018801</v>
      </c>
      <c r="T868" s="657">
        <v>670334</v>
      </c>
      <c r="U868" s="657">
        <v>1906572</v>
      </c>
      <c r="V868" s="657">
        <v>0</v>
      </c>
      <c r="X868" s="678"/>
      <c r="Y868" s="715">
        <f t="shared" si="9"/>
        <v>24558000</v>
      </c>
    </row>
    <row r="869" spans="1:25" ht="15" customHeight="1">
      <c r="A869" s="4">
        <v>28</v>
      </c>
      <c r="B869" s="7">
        <v>1</v>
      </c>
      <c r="C869" s="297">
        <v>32</v>
      </c>
      <c r="D869" s="308" t="s">
        <v>295</v>
      </c>
      <c r="E869" s="512"/>
      <c r="F869" s="597" t="s">
        <v>103</v>
      </c>
      <c r="G869" s="1646" t="s">
        <v>566</v>
      </c>
      <c r="H869" s="1646"/>
      <c r="I869" s="657">
        <v>0</v>
      </c>
      <c r="J869" s="657">
        <v>3011134</v>
      </c>
      <c r="K869" s="657">
        <v>1711120</v>
      </c>
      <c r="L869" s="657">
        <v>4154376</v>
      </c>
      <c r="M869" s="657">
        <v>835112</v>
      </c>
      <c r="N869" s="657">
        <v>1058758</v>
      </c>
      <c r="O869" s="657">
        <v>146721</v>
      </c>
      <c r="P869" s="657">
        <v>280245</v>
      </c>
      <c r="Q869" s="657">
        <v>0</v>
      </c>
      <c r="R869" s="657">
        <v>0</v>
      </c>
      <c r="S869" s="657">
        <v>544392</v>
      </c>
      <c r="T869" s="657">
        <v>1411838</v>
      </c>
      <c r="U869" s="657">
        <v>971654</v>
      </c>
      <c r="V869" s="657">
        <v>0</v>
      </c>
      <c r="X869" s="678"/>
      <c r="Y869" s="715">
        <f t="shared" si="9"/>
        <v>14125350</v>
      </c>
    </row>
    <row r="870" spans="1:25" ht="15" customHeight="1">
      <c r="A870" s="4">
        <v>28</v>
      </c>
      <c r="B870" s="7">
        <v>1</v>
      </c>
      <c r="C870" s="297">
        <v>33</v>
      </c>
      <c r="D870" s="308"/>
      <c r="E870" s="512"/>
      <c r="F870" s="597" t="s">
        <v>112</v>
      </c>
      <c r="G870" s="1646" t="s">
        <v>1256</v>
      </c>
      <c r="H870" s="1646"/>
      <c r="I870" s="657">
        <v>0</v>
      </c>
      <c r="J870" s="657">
        <v>0</v>
      </c>
      <c r="K870" s="657">
        <v>0</v>
      </c>
      <c r="L870" s="657">
        <v>28980</v>
      </c>
      <c r="M870" s="657">
        <v>0</v>
      </c>
      <c r="N870" s="657">
        <v>0</v>
      </c>
      <c r="O870" s="657">
        <v>0</v>
      </c>
      <c r="P870" s="657">
        <v>0</v>
      </c>
      <c r="Q870" s="657">
        <v>0</v>
      </c>
      <c r="R870" s="657">
        <v>0</v>
      </c>
      <c r="S870" s="657">
        <v>0</v>
      </c>
      <c r="T870" s="657">
        <v>0</v>
      </c>
      <c r="U870" s="657">
        <v>0</v>
      </c>
      <c r="V870" s="657">
        <v>0</v>
      </c>
      <c r="X870" s="678"/>
      <c r="Y870" s="715">
        <f t="shared" si="9"/>
        <v>28980</v>
      </c>
    </row>
    <row r="871" spans="1:25" ht="15" customHeight="1">
      <c r="A871" s="4">
        <v>28</v>
      </c>
      <c r="B871" s="7">
        <v>1</v>
      </c>
      <c r="C871" s="297">
        <v>34</v>
      </c>
      <c r="D871" s="308" t="s">
        <v>202</v>
      </c>
      <c r="E871" s="512"/>
      <c r="F871" s="407" t="s">
        <v>115</v>
      </c>
      <c r="G871" s="1646" t="s">
        <v>822</v>
      </c>
      <c r="H871" s="1646"/>
      <c r="I871" s="657">
        <v>0</v>
      </c>
      <c r="J871" s="657">
        <v>147629</v>
      </c>
      <c r="K871" s="657">
        <v>135553</v>
      </c>
      <c r="L871" s="657">
        <v>303327</v>
      </c>
      <c r="M871" s="657">
        <v>87796</v>
      </c>
      <c r="N871" s="657">
        <v>2093967</v>
      </c>
      <c r="O871" s="657">
        <v>75302</v>
      </c>
      <c r="P871" s="657">
        <v>446306</v>
      </c>
      <c r="Q871" s="657">
        <v>0</v>
      </c>
      <c r="R871" s="657">
        <v>0</v>
      </c>
      <c r="S871" s="657">
        <v>95807</v>
      </c>
      <c r="T871" s="657">
        <v>120585</v>
      </c>
      <c r="U871" s="657">
        <v>91848</v>
      </c>
      <c r="V871" s="657">
        <v>0</v>
      </c>
      <c r="X871" s="678"/>
      <c r="Y871" s="715">
        <f t="shared" si="9"/>
        <v>3598120</v>
      </c>
    </row>
    <row r="872" spans="1:25" ht="15" customHeight="1">
      <c r="A872" s="4">
        <v>28</v>
      </c>
      <c r="B872" s="7">
        <v>1</v>
      </c>
      <c r="C872" s="297">
        <v>35</v>
      </c>
      <c r="D872" s="505"/>
      <c r="E872" s="557" t="s">
        <v>1075</v>
      </c>
      <c r="F872" s="598"/>
      <c r="G872" s="598"/>
      <c r="H872" s="598"/>
      <c r="I872" s="657">
        <v>0</v>
      </c>
      <c r="J872" s="657">
        <v>3374724</v>
      </c>
      <c r="K872" s="657">
        <v>2001937</v>
      </c>
      <c r="L872" s="657">
        <v>8032527</v>
      </c>
      <c r="M872" s="657">
        <v>762199</v>
      </c>
      <c r="N872" s="657">
        <v>1608282</v>
      </c>
      <c r="O872" s="657">
        <v>825309</v>
      </c>
      <c r="P872" s="657">
        <v>4698617</v>
      </c>
      <c r="Q872" s="657">
        <v>0</v>
      </c>
      <c r="R872" s="657">
        <v>0</v>
      </c>
      <c r="S872" s="657">
        <v>1555600</v>
      </c>
      <c r="T872" s="657">
        <v>6820672</v>
      </c>
      <c r="U872" s="657">
        <v>2126404</v>
      </c>
      <c r="V872" s="657">
        <v>0</v>
      </c>
      <c r="X872" s="678"/>
      <c r="Y872" s="715">
        <f t="shared" si="9"/>
        <v>31806271</v>
      </c>
    </row>
    <row r="873" spans="1:25" ht="15" customHeight="1">
      <c r="A873" s="4">
        <v>28</v>
      </c>
      <c r="B873" s="7">
        <v>1</v>
      </c>
      <c r="C873" s="297">
        <v>36</v>
      </c>
      <c r="D873" s="507" t="s">
        <v>261</v>
      </c>
      <c r="E873" s="555"/>
      <c r="F873" s="599" t="s">
        <v>184</v>
      </c>
      <c r="G873" s="1641" t="s">
        <v>830</v>
      </c>
      <c r="H873" s="1641"/>
      <c r="I873" s="657">
        <v>0</v>
      </c>
      <c r="J873" s="657">
        <v>0</v>
      </c>
      <c r="K873" s="657">
        <v>0</v>
      </c>
      <c r="L873" s="657">
        <v>0</v>
      </c>
      <c r="M873" s="657">
        <v>0</v>
      </c>
      <c r="N873" s="657">
        <v>0</v>
      </c>
      <c r="O873" s="657">
        <v>0</v>
      </c>
      <c r="P873" s="657">
        <v>0</v>
      </c>
      <c r="Q873" s="657">
        <v>0</v>
      </c>
      <c r="R873" s="657">
        <v>0</v>
      </c>
      <c r="S873" s="657">
        <v>0</v>
      </c>
      <c r="T873" s="657">
        <v>0</v>
      </c>
      <c r="U873" s="657">
        <v>0</v>
      </c>
      <c r="V873" s="657">
        <v>0</v>
      </c>
      <c r="X873" s="678"/>
      <c r="Y873" s="715">
        <f t="shared" si="9"/>
        <v>0</v>
      </c>
    </row>
    <row r="874" spans="1:25" ht="15" customHeight="1">
      <c r="A874" s="4">
        <v>28</v>
      </c>
      <c r="B874" s="7">
        <v>1</v>
      </c>
      <c r="C874" s="297">
        <v>37</v>
      </c>
      <c r="D874" s="2272" t="s">
        <v>81</v>
      </c>
      <c r="E874" s="2273"/>
      <c r="F874" s="595" t="s">
        <v>147</v>
      </c>
      <c r="G874" s="1646" t="s">
        <v>832</v>
      </c>
      <c r="H874" s="1646"/>
      <c r="I874" s="657">
        <v>0</v>
      </c>
      <c r="J874" s="657">
        <v>0</v>
      </c>
      <c r="K874" s="657">
        <v>0</v>
      </c>
      <c r="L874" s="657">
        <v>0</v>
      </c>
      <c r="M874" s="657">
        <v>0</v>
      </c>
      <c r="N874" s="657">
        <v>0</v>
      </c>
      <c r="O874" s="657">
        <v>0</v>
      </c>
      <c r="P874" s="657">
        <v>0</v>
      </c>
      <c r="Q874" s="657">
        <v>0</v>
      </c>
      <c r="R874" s="657">
        <v>0</v>
      </c>
      <c r="S874" s="657">
        <v>0</v>
      </c>
      <c r="T874" s="657">
        <v>0</v>
      </c>
      <c r="U874" s="657">
        <v>0</v>
      </c>
      <c r="V874" s="657">
        <v>0</v>
      </c>
      <c r="X874" s="678"/>
      <c r="Y874" s="715">
        <f t="shared" si="9"/>
        <v>0</v>
      </c>
    </row>
    <row r="875" spans="1:25" ht="15" customHeight="1">
      <c r="A875" s="4">
        <v>28</v>
      </c>
      <c r="B875" s="7">
        <v>1</v>
      </c>
      <c r="C875" s="297">
        <v>38</v>
      </c>
      <c r="D875" s="2274" t="s">
        <v>12</v>
      </c>
      <c r="E875" s="2275"/>
      <c r="F875" s="596" t="s">
        <v>261</v>
      </c>
      <c r="G875" s="1639" t="s">
        <v>834</v>
      </c>
      <c r="H875" s="1639"/>
      <c r="I875" s="657">
        <v>0</v>
      </c>
      <c r="J875" s="657">
        <v>0</v>
      </c>
      <c r="K875" s="657">
        <v>0</v>
      </c>
      <c r="L875" s="657">
        <v>0</v>
      </c>
      <c r="M875" s="657">
        <v>0</v>
      </c>
      <c r="N875" s="657">
        <v>0</v>
      </c>
      <c r="O875" s="657">
        <v>0</v>
      </c>
      <c r="P875" s="657">
        <v>0</v>
      </c>
      <c r="Q875" s="657">
        <v>0</v>
      </c>
      <c r="R875" s="657">
        <v>0</v>
      </c>
      <c r="S875" s="657">
        <v>0</v>
      </c>
      <c r="T875" s="657">
        <v>0</v>
      </c>
      <c r="U875" s="657">
        <v>0</v>
      </c>
      <c r="V875" s="657">
        <v>0</v>
      </c>
      <c r="X875" s="678"/>
      <c r="Y875" s="715">
        <f t="shared" si="9"/>
        <v>0</v>
      </c>
    </row>
    <row r="876" spans="1:25" ht="15" customHeight="1">
      <c r="A876" s="4">
        <v>28</v>
      </c>
      <c r="B876" s="7">
        <v>1</v>
      </c>
      <c r="C876" s="297">
        <v>39</v>
      </c>
      <c r="D876" s="510"/>
      <c r="E876" s="558"/>
      <c r="F876" s="600"/>
      <c r="G876" s="600"/>
      <c r="H876" s="642"/>
      <c r="I876" s="657">
        <v>0</v>
      </c>
      <c r="J876" s="657">
        <v>0</v>
      </c>
      <c r="K876" s="657">
        <v>0</v>
      </c>
      <c r="L876" s="657">
        <v>0</v>
      </c>
      <c r="M876" s="657">
        <v>0</v>
      </c>
      <c r="N876" s="657">
        <v>0</v>
      </c>
      <c r="O876" s="657">
        <v>0</v>
      </c>
      <c r="P876" s="657">
        <v>0</v>
      </c>
      <c r="Q876" s="657">
        <v>0</v>
      </c>
      <c r="R876" s="657">
        <v>0</v>
      </c>
      <c r="S876" s="657">
        <v>0</v>
      </c>
      <c r="T876" s="657">
        <v>0</v>
      </c>
      <c r="U876" s="657">
        <v>0</v>
      </c>
      <c r="V876" s="657">
        <v>0</v>
      </c>
      <c r="X876" s="678"/>
      <c r="Y876" s="715">
        <f t="shared" si="9"/>
        <v>0</v>
      </c>
    </row>
    <row r="877" spans="1:25" ht="15" customHeight="1">
      <c r="A877" s="4">
        <v>28</v>
      </c>
      <c r="B877" s="7">
        <v>1</v>
      </c>
      <c r="C877" s="297">
        <v>40</v>
      </c>
      <c r="D877" s="511" t="s">
        <v>277</v>
      </c>
      <c r="E877" s="1631" t="s">
        <v>1067</v>
      </c>
      <c r="F877" s="1631"/>
      <c r="G877" s="1631"/>
      <c r="H877" s="1631"/>
      <c r="I877" s="657">
        <v>0</v>
      </c>
      <c r="J877" s="657">
        <v>795190</v>
      </c>
      <c r="K877" s="657">
        <v>355154</v>
      </c>
      <c r="L877" s="657">
        <v>1682079</v>
      </c>
      <c r="M877" s="657">
        <v>157101</v>
      </c>
      <c r="N877" s="657">
        <v>359018</v>
      </c>
      <c r="O877" s="657">
        <v>104343</v>
      </c>
      <c r="P877" s="657">
        <v>8500</v>
      </c>
      <c r="Q877" s="657">
        <v>0</v>
      </c>
      <c r="R877" s="657">
        <v>0</v>
      </c>
      <c r="S877" s="657">
        <v>94100</v>
      </c>
      <c r="T877" s="657">
        <v>499818</v>
      </c>
      <c r="U877" s="657">
        <v>305482</v>
      </c>
      <c r="V877" s="657">
        <v>0</v>
      </c>
      <c r="X877" s="678"/>
      <c r="Y877" s="715">
        <f t="shared" si="9"/>
        <v>4360785</v>
      </c>
    </row>
    <row r="878" spans="1:25" ht="15" customHeight="1">
      <c r="A878" s="4">
        <v>28</v>
      </c>
      <c r="B878" s="7">
        <v>1</v>
      </c>
      <c r="C878" s="297">
        <v>41</v>
      </c>
      <c r="D878" s="1649" t="s">
        <v>270</v>
      </c>
      <c r="E878" s="1651"/>
      <c r="F878" s="1628" t="s">
        <v>1068</v>
      </c>
      <c r="G878" s="1629"/>
      <c r="H878" s="1629"/>
      <c r="I878" s="657">
        <v>0</v>
      </c>
      <c r="J878" s="657">
        <v>671475</v>
      </c>
      <c r="K878" s="657">
        <v>211369</v>
      </c>
      <c r="L878" s="657">
        <v>1388612</v>
      </c>
      <c r="M878" s="657">
        <v>146295</v>
      </c>
      <c r="N878" s="657">
        <v>331969</v>
      </c>
      <c r="O878" s="657">
        <v>90762</v>
      </c>
      <c r="P878" s="657">
        <v>0</v>
      </c>
      <c r="Q878" s="657">
        <v>0</v>
      </c>
      <c r="R878" s="657">
        <v>0</v>
      </c>
      <c r="S878" s="657">
        <v>81810</v>
      </c>
      <c r="T878" s="657">
        <v>419349</v>
      </c>
      <c r="U878" s="657">
        <v>286433</v>
      </c>
      <c r="V878" s="657">
        <v>0</v>
      </c>
      <c r="X878" s="678"/>
      <c r="Y878" s="715">
        <f t="shared" si="9"/>
        <v>3628074</v>
      </c>
    </row>
    <row r="879" spans="1:25" ht="15" customHeight="1">
      <c r="A879" s="4">
        <v>28</v>
      </c>
      <c r="B879" s="7">
        <v>1</v>
      </c>
      <c r="C879" s="297">
        <v>42</v>
      </c>
      <c r="D879" s="512"/>
      <c r="E879" s="559"/>
      <c r="F879" s="2205" t="s">
        <v>1181</v>
      </c>
      <c r="G879" s="2206"/>
      <c r="H879" s="643" t="s">
        <v>275</v>
      </c>
      <c r="I879" s="657">
        <v>0</v>
      </c>
      <c r="J879" s="657">
        <v>115144</v>
      </c>
      <c r="K879" s="657">
        <v>5382</v>
      </c>
      <c r="L879" s="657">
        <v>51768</v>
      </c>
      <c r="M879" s="657">
        <v>4920</v>
      </c>
      <c r="N879" s="657">
        <v>4992</v>
      </c>
      <c r="O879" s="657">
        <v>6200</v>
      </c>
      <c r="P879" s="657">
        <v>0</v>
      </c>
      <c r="Q879" s="657">
        <v>0</v>
      </c>
      <c r="R879" s="657">
        <v>0</v>
      </c>
      <c r="S879" s="657">
        <v>1363</v>
      </c>
      <c r="T879" s="657">
        <v>15481</v>
      </c>
      <c r="U879" s="657">
        <v>9221</v>
      </c>
      <c r="V879" s="657">
        <v>0</v>
      </c>
      <c r="X879" s="678"/>
      <c r="Y879" s="715">
        <f t="shared" si="9"/>
        <v>214471</v>
      </c>
    </row>
    <row r="880" spans="1:25" ht="15" customHeight="1">
      <c r="A880" s="4">
        <v>28</v>
      </c>
      <c r="B880" s="7">
        <v>1</v>
      </c>
      <c r="C880" s="297">
        <v>43</v>
      </c>
      <c r="D880" s="2274" t="s">
        <v>425</v>
      </c>
      <c r="E880" s="2276"/>
      <c r="F880" s="2202" t="s">
        <v>1183</v>
      </c>
      <c r="G880" s="2203"/>
      <c r="H880" s="509" t="s">
        <v>1069</v>
      </c>
      <c r="I880" s="657">
        <v>0</v>
      </c>
      <c r="J880" s="657">
        <v>8571</v>
      </c>
      <c r="K880" s="657">
        <v>8830</v>
      </c>
      <c r="L880" s="657">
        <v>75399</v>
      </c>
      <c r="M880" s="657">
        <v>3999</v>
      </c>
      <c r="N880" s="657">
        <v>929</v>
      </c>
      <c r="O880" s="657">
        <v>7381</v>
      </c>
      <c r="P880" s="657">
        <v>0</v>
      </c>
      <c r="Q880" s="657">
        <v>0</v>
      </c>
      <c r="R880" s="657">
        <v>0</v>
      </c>
      <c r="S880" s="657">
        <v>2274</v>
      </c>
      <c r="T880" s="657">
        <v>16805</v>
      </c>
      <c r="U880" s="657">
        <v>4907</v>
      </c>
      <c r="V880" s="657">
        <v>0</v>
      </c>
      <c r="X880" s="678"/>
      <c r="Y880" s="715">
        <f t="shared" si="9"/>
        <v>129095</v>
      </c>
    </row>
    <row r="881" spans="1:25" ht="15" customHeight="1">
      <c r="A881" s="4">
        <v>28</v>
      </c>
      <c r="B881" s="7">
        <v>1</v>
      </c>
      <c r="C881" s="297">
        <v>44</v>
      </c>
      <c r="D881" s="510"/>
      <c r="E881" s="558"/>
      <c r="F881" s="601"/>
      <c r="G881" s="601"/>
      <c r="H881" s="644"/>
      <c r="I881" s="657">
        <v>0</v>
      </c>
      <c r="J881" s="657">
        <v>0</v>
      </c>
      <c r="K881" s="657">
        <v>0</v>
      </c>
      <c r="L881" s="657">
        <v>0</v>
      </c>
      <c r="M881" s="657">
        <v>0</v>
      </c>
      <c r="N881" s="657">
        <v>0</v>
      </c>
      <c r="O881" s="657">
        <v>0</v>
      </c>
      <c r="P881" s="657">
        <v>0</v>
      </c>
      <c r="Q881" s="657">
        <v>0</v>
      </c>
      <c r="R881" s="657">
        <v>0</v>
      </c>
      <c r="S881" s="657">
        <v>0</v>
      </c>
      <c r="T881" s="657">
        <v>0</v>
      </c>
      <c r="U881" s="657">
        <v>0</v>
      </c>
      <c r="V881" s="657">
        <v>0</v>
      </c>
      <c r="X881" s="678"/>
      <c r="Y881" s="715">
        <f t="shared" si="9"/>
        <v>0</v>
      </c>
    </row>
    <row r="882" spans="1:25" ht="15" customHeight="1">
      <c r="A882" s="4">
        <v>28</v>
      </c>
      <c r="B882" s="7">
        <v>1</v>
      </c>
      <c r="C882" s="297">
        <v>45</v>
      </c>
      <c r="D882" s="510"/>
      <c r="E882" s="558"/>
      <c r="F882" s="601"/>
      <c r="G882" s="601"/>
      <c r="H882" s="644"/>
      <c r="I882" s="657">
        <v>0</v>
      </c>
      <c r="J882" s="657">
        <v>0</v>
      </c>
      <c r="K882" s="657">
        <v>0</v>
      </c>
      <c r="L882" s="657">
        <v>0</v>
      </c>
      <c r="M882" s="657">
        <v>0</v>
      </c>
      <c r="N882" s="657">
        <v>0</v>
      </c>
      <c r="O882" s="657">
        <v>0</v>
      </c>
      <c r="P882" s="657">
        <v>0</v>
      </c>
      <c r="Q882" s="657">
        <v>0</v>
      </c>
      <c r="R882" s="657">
        <v>0</v>
      </c>
      <c r="S882" s="657">
        <v>0</v>
      </c>
      <c r="T882" s="657">
        <v>0</v>
      </c>
      <c r="U882" s="657">
        <v>0</v>
      </c>
      <c r="V882" s="657">
        <v>0</v>
      </c>
      <c r="X882" s="678"/>
      <c r="Y882" s="715">
        <f t="shared" si="9"/>
        <v>0</v>
      </c>
    </row>
    <row r="883" spans="1:25" ht="15" customHeight="1">
      <c r="A883" s="4">
        <v>28</v>
      </c>
      <c r="B883" s="7">
        <v>1</v>
      </c>
      <c r="C883" s="297">
        <v>46</v>
      </c>
      <c r="D883" s="510"/>
      <c r="E883" s="558"/>
      <c r="F883" s="601"/>
      <c r="G883" s="601"/>
      <c r="H883" s="644"/>
      <c r="I883" s="657">
        <v>0</v>
      </c>
      <c r="J883" s="657">
        <v>0</v>
      </c>
      <c r="K883" s="657">
        <v>0</v>
      </c>
      <c r="L883" s="657">
        <v>0</v>
      </c>
      <c r="M883" s="657">
        <v>0</v>
      </c>
      <c r="N883" s="657">
        <v>0</v>
      </c>
      <c r="O883" s="657">
        <v>0</v>
      </c>
      <c r="P883" s="657">
        <v>0</v>
      </c>
      <c r="Q883" s="657">
        <v>0</v>
      </c>
      <c r="R883" s="657">
        <v>0</v>
      </c>
      <c r="S883" s="657">
        <v>0</v>
      </c>
      <c r="T883" s="657">
        <v>0</v>
      </c>
      <c r="U883" s="657">
        <v>0</v>
      </c>
      <c r="V883" s="657">
        <v>0</v>
      </c>
      <c r="X883" s="678"/>
      <c r="Y883" s="715">
        <f t="shared" si="9"/>
        <v>0</v>
      </c>
    </row>
    <row r="884" spans="1:25" ht="15" customHeight="1">
      <c r="A884" s="4">
        <v>28</v>
      </c>
      <c r="B884" s="7">
        <v>1</v>
      </c>
      <c r="C884" s="297">
        <v>47</v>
      </c>
      <c r="D884" s="510"/>
      <c r="E884" s="558"/>
      <c r="F884" s="601"/>
      <c r="G884" s="601"/>
      <c r="H884" s="644"/>
      <c r="I884" s="657">
        <v>0</v>
      </c>
      <c r="J884" s="657">
        <v>0</v>
      </c>
      <c r="K884" s="657">
        <v>0</v>
      </c>
      <c r="L884" s="657">
        <v>0</v>
      </c>
      <c r="M884" s="657">
        <v>0</v>
      </c>
      <c r="N884" s="657">
        <v>0</v>
      </c>
      <c r="O884" s="657">
        <v>0</v>
      </c>
      <c r="P884" s="657">
        <v>0</v>
      </c>
      <c r="Q884" s="657">
        <v>0</v>
      </c>
      <c r="R884" s="657">
        <v>0</v>
      </c>
      <c r="S884" s="657">
        <v>0</v>
      </c>
      <c r="T884" s="657">
        <v>0</v>
      </c>
      <c r="U884" s="657">
        <v>0</v>
      </c>
      <c r="V884" s="657">
        <v>0</v>
      </c>
      <c r="X884" s="678"/>
      <c r="Y884" s="715">
        <f t="shared" si="9"/>
        <v>0</v>
      </c>
    </row>
    <row r="885" spans="1:25" ht="15" customHeight="1">
      <c r="A885" s="4">
        <v>28</v>
      </c>
      <c r="B885" s="7">
        <v>1</v>
      </c>
      <c r="C885" s="297">
        <v>48</v>
      </c>
      <c r="D885" s="510"/>
      <c r="E885" s="558"/>
      <c r="F885" s="601"/>
      <c r="G885" s="601"/>
      <c r="H885" s="644"/>
      <c r="I885" s="657">
        <v>0</v>
      </c>
      <c r="J885" s="657">
        <v>0</v>
      </c>
      <c r="K885" s="657">
        <v>0</v>
      </c>
      <c r="L885" s="657">
        <v>0</v>
      </c>
      <c r="M885" s="657">
        <v>0</v>
      </c>
      <c r="N885" s="657">
        <v>0</v>
      </c>
      <c r="O885" s="657">
        <v>0</v>
      </c>
      <c r="P885" s="657">
        <v>0</v>
      </c>
      <c r="Q885" s="657">
        <v>0</v>
      </c>
      <c r="R885" s="657">
        <v>0</v>
      </c>
      <c r="S885" s="657">
        <v>0</v>
      </c>
      <c r="T885" s="657">
        <v>0</v>
      </c>
      <c r="U885" s="657">
        <v>0</v>
      </c>
      <c r="V885" s="657">
        <v>0</v>
      </c>
      <c r="X885" s="678"/>
      <c r="Y885" s="715">
        <f t="shared" si="9"/>
        <v>0</v>
      </c>
    </row>
    <row r="886" spans="1:25" ht="15" customHeight="1">
      <c r="A886" s="4">
        <v>28</v>
      </c>
      <c r="B886" s="7">
        <v>1</v>
      </c>
      <c r="C886" s="297">
        <v>49</v>
      </c>
      <c r="D886" s="1628" t="s">
        <v>486</v>
      </c>
      <c r="E886" s="2281"/>
      <c r="F886" s="2281"/>
      <c r="G886" s="2281"/>
      <c r="H886" s="2281"/>
      <c r="I886" s="657">
        <v>11484</v>
      </c>
      <c r="J886" s="657">
        <v>31308</v>
      </c>
      <c r="K886" s="657">
        <v>35395</v>
      </c>
      <c r="L886" s="657">
        <v>126682</v>
      </c>
      <c r="M886" s="657">
        <v>167</v>
      </c>
      <c r="N886" s="657">
        <v>39616</v>
      </c>
      <c r="O886" s="657">
        <v>21788</v>
      </c>
      <c r="P886" s="657">
        <v>77739</v>
      </c>
      <c r="Q886" s="657">
        <v>112</v>
      </c>
      <c r="R886" s="657">
        <v>1724</v>
      </c>
      <c r="S886" s="657">
        <v>14096</v>
      </c>
      <c r="T886" s="657">
        <v>10824</v>
      </c>
      <c r="U886" s="657">
        <v>29373</v>
      </c>
      <c r="V886" s="657">
        <v>3308</v>
      </c>
      <c r="W886" s="1">
        <f>SUM(I886:V886)</f>
        <v>403616</v>
      </c>
      <c r="X886" s="678"/>
      <c r="Y886" s="715">
        <f t="shared" si="9"/>
        <v>400308</v>
      </c>
    </row>
    <row r="887" spans="1:25" ht="15" customHeight="1">
      <c r="A887" s="4">
        <v>28</v>
      </c>
      <c r="B887" s="7">
        <v>1</v>
      </c>
      <c r="C887" s="297">
        <v>50</v>
      </c>
      <c r="D887" s="513" t="s">
        <v>295</v>
      </c>
      <c r="E887" s="2282" t="s">
        <v>969</v>
      </c>
      <c r="F887" s="2283"/>
      <c r="G887" s="2283"/>
      <c r="H887" s="2283"/>
      <c r="I887" s="657">
        <v>11484</v>
      </c>
      <c r="J887" s="657">
        <v>31308</v>
      </c>
      <c r="K887" s="657">
        <v>35395</v>
      </c>
      <c r="L887" s="657">
        <v>126682</v>
      </c>
      <c r="M887" s="657">
        <v>167</v>
      </c>
      <c r="N887" s="657">
        <v>39616</v>
      </c>
      <c r="O887" s="657">
        <v>21788</v>
      </c>
      <c r="P887" s="657">
        <v>77739</v>
      </c>
      <c r="Q887" s="657">
        <v>112</v>
      </c>
      <c r="R887" s="657">
        <v>1724</v>
      </c>
      <c r="S887" s="657">
        <v>14096</v>
      </c>
      <c r="T887" s="657">
        <v>10824</v>
      </c>
      <c r="U887" s="657">
        <v>29373</v>
      </c>
      <c r="V887" s="657">
        <v>3308</v>
      </c>
      <c r="W887" s="1">
        <f>SUM(I887:V887)</f>
        <v>403616</v>
      </c>
      <c r="X887" s="678"/>
      <c r="Y887" s="715">
        <f t="shared" si="9"/>
        <v>400308</v>
      </c>
    </row>
    <row r="888" spans="1:25" ht="15" customHeight="1">
      <c r="A888" s="4">
        <v>28</v>
      </c>
      <c r="B888" s="7">
        <v>1</v>
      </c>
      <c r="C888" s="297">
        <v>51</v>
      </c>
      <c r="D888" s="508" t="s">
        <v>202</v>
      </c>
      <c r="E888" s="2284" t="s">
        <v>1334</v>
      </c>
      <c r="F888" s="2285"/>
      <c r="G888" s="2285"/>
      <c r="H888" s="2285"/>
      <c r="I888" s="657">
        <v>0</v>
      </c>
      <c r="J888" s="657">
        <v>0</v>
      </c>
      <c r="K888" s="657">
        <v>0</v>
      </c>
      <c r="L888" s="657">
        <v>0</v>
      </c>
      <c r="M888" s="657">
        <v>0</v>
      </c>
      <c r="N888" s="657">
        <v>0</v>
      </c>
      <c r="O888" s="657">
        <v>0</v>
      </c>
      <c r="P888" s="657">
        <v>0</v>
      </c>
      <c r="Q888" s="657">
        <v>0</v>
      </c>
      <c r="R888" s="657">
        <v>0</v>
      </c>
      <c r="S888" s="657">
        <v>0</v>
      </c>
      <c r="T888" s="657">
        <v>0</v>
      </c>
      <c r="U888" s="657">
        <v>0</v>
      </c>
      <c r="V888" s="657">
        <v>0</v>
      </c>
      <c r="W888" s="1">
        <f>SUM(I888:V888)</f>
        <v>0</v>
      </c>
      <c r="X888" s="678"/>
      <c r="Y888" s="715">
        <f t="shared" si="9"/>
        <v>0</v>
      </c>
    </row>
    <row r="889" spans="1:25" ht="15" customHeight="1">
      <c r="A889" s="4">
        <v>28</v>
      </c>
      <c r="B889" s="7">
        <v>1</v>
      </c>
      <c r="C889" s="297">
        <v>52</v>
      </c>
      <c r="D889" s="1628" t="s">
        <v>1013</v>
      </c>
      <c r="E889" s="2281"/>
      <c r="F889" s="2281"/>
      <c r="G889" s="2281"/>
      <c r="H889" s="2281"/>
      <c r="I889" s="657">
        <v>0</v>
      </c>
      <c r="J889" s="657">
        <v>7707</v>
      </c>
      <c r="K889" s="657">
        <v>3906</v>
      </c>
      <c r="L889" s="657">
        <v>16872</v>
      </c>
      <c r="M889" s="657">
        <v>675</v>
      </c>
      <c r="N889" s="657">
        <v>1440</v>
      </c>
      <c r="O889" s="657">
        <v>784</v>
      </c>
      <c r="P889" s="657">
        <v>0</v>
      </c>
      <c r="Q889" s="657">
        <v>0</v>
      </c>
      <c r="R889" s="657">
        <v>0</v>
      </c>
      <c r="S889" s="657">
        <v>249</v>
      </c>
      <c r="T889" s="657">
        <v>42513</v>
      </c>
      <c r="U889" s="657">
        <v>4554</v>
      </c>
      <c r="V889" s="657">
        <v>0</v>
      </c>
      <c r="X889" s="678"/>
      <c r="Y889" s="715">
        <f t="shared" si="9"/>
        <v>78700</v>
      </c>
    </row>
    <row r="890" spans="1:25" ht="15" customHeight="1">
      <c r="A890" s="4">
        <v>28</v>
      </c>
      <c r="B890" s="7">
        <v>1</v>
      </c>
      <c r="C890" s="297">
        <v>53</v>
      </c>
      <c r="D890" s="508"/>
      <c r="E890" s="560" t="s">
        <v>423</v>
      </c>
      <c r="F890" s="602" t="s">
        <v>211</v>
      </c>
      <c r="G890" s="507"/>
      <c r="H890" s="316" t="s">
        <v>576</v>
      </c>
      <c r="I890" s="657">
        <v>0</v>
      </c>
      <c r="J890" s="657">
        <v>142</v>
      </c>
      <c r="K890" s="657">
        <v>168</v>
      </c>
      <c r="L890" s="657">
        <v>360</v>
      </c>
      <c r="M890" s="657">
        <v>20</v>
      </c>
      <c r="N890" s="657">
        <v>8</v>
      </c>
      <c r="O890" s="657">
        <v>0</v>
      </c>
      <c r="P890" s="657">
        <v>0</v>
      </c>
      <c r="Q890" s="657">
        <v>0</v>
      </c>
      <c r="R890" s="657">
        <v>0</v>
      </c>
      <c r="S890" s="657">
        <v>0</v>
      </c>
      <c r="T890" s="657">
        <v>201</v>
      </c>
      <c r="U890" s="657">
        <v>0</v>
      </c>
      <c r="V890" s="657">
        <v>0</v>
      </c>
      <c r="X890" s="678"/>
      <c r="Y890" s="715">
        <f t="shared" si="9"/>
        <v>899</v>
      </c>
    </row>
    <row r="891" spans="1:25" ht="15" customHeight="1">
      <c r="A891" s="4">
        <v>28</v>
      </c>
      <c r="B891" s="7">
        <v>1</v>
      </c>
      <c r="C891" s="297">
        <v>54</v>
      </c>
      <c r="D891" s="508" t="s">
        <v>295</v>
      </c>
      <c r="E891" s="560"/>
      <c r="F891" s="595" t="s">
        <v>790</v>
      </c>
      <c r="G891" s="619"/>
      <c r="H891" s="317" t="s">
        <v>638</v>
      </c>
      <c r="I891" s="657">
        <v>0</v>
      </c>
      <c r="J891" s="657">
        <v>2304</v>
      </c>
      <c r="K891" s="657">
        <v>868</v>
      </c>
      <c r="L891" s="657">
        <v>5429</v>
      </c>
      <c r="M891" s="657">
        <v>457</v>
      </c>
      <c r="N891" s="657">
        <v>893</v>
      </c>
      <c r="O891" s="657">
        <v>37</v>
      </c>
      <c r="P891" s="657">
        <v>0</v>
      </c>
      <c r="Q891" s="657">
        <v>0</v>
      </c>
      <c r="R891" s="657">
        <v>0</v>
      </c>
      <c r="S891" s="657">
        <v>99</v>
      </c>
      <c r="T891" s="657">
        <v>2555</v>
      </c>
      <c r="U891" s="657">
        <v>1092</v>
      </c>
      <c r="V891" s="657">
        <v>0</v>
      </c>
      <c r="X891" s="678"/>
      <c r="Y891" s="715">
        <f t="shared" si="9"/>
        <v>13734</v>
      </c>
    </row>
    <row r="892" spans="1:25" ht="15" customHeight="1">
      <c r="A892" s="4">
        <v>28</v>
      </c>
      <c r="B892" s="7">
        <v>1</v>
      </c>
      <c r="C892" s="297">
        <v>55</v>
      </c>
      <c r="D892" s="508"/>
      <c r="E892" s="560" t="s">
        <v>703</v>
      </c>
      <c r="F892" s="595" t="s">
        <v>809</v>
      </c>
      <c r="G892" s="619"/>
      <c r="H892" s="317" t="s">
        <v>820</v>
      </c>
      <c r="I892" s="657">
        <v>0</v>
      </c>
      <c r="J892" s="657">
        <v>3490</v>
      </c>
      <c r="K892" s="657">
        <v>968</v>
      </c>
      <c r="L892" s="657">
        <v>3774</v>
      </c>
      <c r="M892" s="657">
        <v>111</v>
      </c>
      <c r="N892" s="657">
        <v>265</v>
      </c>
      <c r="O892" s="657">
        <v>28</v>
      </c>
      <c r="P892" s="657">
        <v>0</v>
      </c>
      <c r="Q892" s="657">
        <v>0</v>
      </c>
      <c r="R892" s="657">
        <v>0</v>
      </c>
      <c r="S892" s="657">
        <v>0</v>
      </c>
      <c r="T892" s="657">
        <v>38801</v>
      </c>
      <c r="U892" s="657">
        <v>982</v>
      </c>
      <c r="V892" s="657">
        <v>0</v>
      </c>
      <c r="X892" s="678"/>
      <c r="Y892" s="715">
        <f t="shared" si="9"/>
        <v>48419</v>
      </c>
    </row>
    <row r="893" spans="1:25" ht="15" customHeight="1">
      <c r="A893" s="4">
        <v>28</v>
      </c>
      <c r="B893" s="7">
        <v>1</v>
      </c>
      <c r="C893" s="297">
        <v>56</v>
      </c>
      <c r="D893" s="508" t="s">
        <v>202</v>
      </c>
      <c r="E893" s="2288" t="s">
        <v>80</v>
      </c>
      <c r="F893" s="595" t="s">
        <v>211</v>
      </c>
      <c r="G893" s="619"/>
      <c r="H893" s="317" t="s">
        <v>576</v>
      </c>
      <c r="I893" s="657">
        <v>0</v>
      </c>
      <c r="J893" s="657">
        <v>173</v>
      </c>
      <c r="K893" s="657">
        <v>143</v>
      </c>
      <c r="L893" s="657">
        <v>1723</v>
      </c>
      <c r="M893" s="657">
        <v>28</v>
      </c>
      <c r="N893" s="657">
        <v>51</v>
      </c>
      <c r="O893" s="657">
        <v>5</v>
      </c>
      <c r="P893" s="657">
        <v>0</v>
      </c>
      <c r="Q893" s="657">
        <v>0</v>
      </c>
      <c r="R893" s="657">
        <v>0</v>
      </c>
      <c r="S893" s="657">
        <v>13</v>
      </c>
      <c r="T893" s="657">
        <v>114</v>
      </c>
      <c r="U893" s="657">
        <v>109</v>
      </c>
      <c r="V893" s="657">
        <v>0</v>
      </c>
      <c r="X893" s="678"/>
      <c r="Y893" s="715">
        <f t="shared" si="9"/>
        <v>2359</v>
      </c>
    </row>
    <row r="894" spans="1:25" ht="15" customHeight="1">
      <c r="A894" s="4">
        <v>28</v>
      </c>
      <c r="B894" s="7">
        <v>1</v>
      </c>
      <c r="C894" s="297">
        <v>57</v>
      </c>
      <c r="D894" s="508"/>
      <c r="E894" s="2289"/>
      <c r="F894" s="595" t="s">
        <v>790</v>
      </c>
      <c r="G894" s="619"/>
      <c r="H894" s="317" t="s">
        <v>638</v>
      </c>
      <c r="I894" s="657">
        <v>0</v>
      </c>
      <c r="J894" s="657">
        <v>872</v>
      </c>
      <c r="K894" s="657">
        <v>1125</v>
      </c>
      <c r="L894" s="657">
        <v>1850</v>
      </c>
      <c r="M894" s="657">
        <v>59</v>
      </c>
      <c r="N894" s="657">
        <v>101</v>
      </c>
      <c r="O894" s="657">
        <v>657</v>
      </c>
      <c r="P894" s="657">
        <v>0</v>
      </c>
      <c r="Q894" s="657">
        <v>0</v>
      </c>
      <c r="R894" s="657">
        <v>0</v>
      </c>
      <c r="S894" s="657">
        <v>137</v>
      </c>
      <c r="T894" s="657">
        <v>191</v>
      </c>
      <c r="U894" s="657">
        <v>1717</v>
      </c>
      <c r="V894" s="657">
        <v>0</v>
      </c>
      <c r="X894" s="678"/>
      <c r="Y894" s="715">
        <f t="shared" si="9"/>
        <v>6709</v>
      </c>
    </row>
    <row r="895" spans="1:25" ht="15" customHeight="1">
      <c r="A895" s="4">
        <v>28</v>
      </c>
      <c r="B895" s="7">
        <v>1</v>
      </c>
      <c r="C895" s="297">
        <v>58</v>
      </c>
      <c r="D895" s="509"/>
      <c r="E895" s="2290"/>
      <c r="F895" s="596" t="s">
        <v>809</v>
      </c>
      <c r="G895" s="557"/>
      <c r="H895" s="318" t="s">
        <v>820</v>
      </c>
      <c r="I895" s="657">
        <v>0</v>
      </c>
      <c r="J895" s="657">
        <v>726</v>
      </c>
      <c r="K895" s="657">
        <v>634</v>
      </c>
      <c r="L895" s="657">
        <v>3736</v>
      </c>
      <c r="M895" s="657">
        <v>0</v>
      </c>
      <c r="N895" s="657">
        <v>122</v>
      </c>
      <c r="O895" s="657">
        <v>57</v>
      </c>
      <c r="P895" s="657">
        <v>0</v>
      </c>
      <c r="Q895" s="657">
        <v>0</v>
      </c>
      <c r="R895" s="657">
        <v>0</v>
      </c>
      <c r="S895" s="657">
        <v>0</v>
      </c>
      <c r="T895" s="657">
        <v>651</v>
      </c>
      <c r="U895" s="657">
        <v>654</v>
      </c>
      <c r="V895" s="657">
        <v>0</v>
      </c>
      <c r="X895" s="678"/>
      <c r="Y895" s="715">
        <f t="shared" si="9"/>
        <v>6580</v>
      </c>
    </row>
    <row r="896" spans="1:25" ht="15" customHeight="1">
      <c r="A896" s="4">
        <v>28</v>
      </c>
      <c r="B896" s="7">
        <v>1</v>
      </c>
      <c r="C896" s="297">
        <v>59</v>
      </c>
      <c r="D896" s="2037"/>
      <c r="E896" s="2038"/>
      <c r="F896" s="2038"/>
      <c r="G896" s="2038"/>
      <c r="H896" s="2038"/>
      <c r="I896" s="659"/>
      <c r="J896" s="659"/>
      <c r="K896" s="659"/>
      <c r="L896" s="659"/>
      <c r="M896" s="659"/>
      <c r="N896" s="659"/>
      <c r="O896" s="659"/>
      <c r="P896" s="659"/>
      <c r="Q896" s="659"/>
      <c r="R896" s="659"/>
      <c r="S896" s="659"/>
      <c r="T896" s="659"/>
      <c r="U896" s="659"/>
      <c r="V896" s="659"/>
      <c r="Y896" s="715">
        <f t="shared" si="9"/>
        <v>0</v>
      </c>
    </row>
    <row r="897" spans="1:25" ht="15" customHeight="1">
      <c r="A897" s="4">
        <v>28</v>
      </c>
      <c r="B897" s="7">
        <v>1</v>
      </c>
      <c r="C897" s="297">
        <v>60</v>
      </c>
      <c r="D897" s="2044"/>
      <c r="E897" s="2045"/>
      <c r="F897" s="2045"/>
      <c r="G897" s="2045"/>
      <c r="H897" s="2045"/>
      <c r="I897" s="672"/>
      <c r="J897" s="672"/>
      <c r="K897" s="672"/>
      <c r="L897" s="672"/>
      <c r="M897" s="672"/>
      <c r="N897" s="672"/>
      <c r="O897" s="672"/>
      <c r="P897" s="672"/>
      <c r="Q897" s="672"/>
      <c r="R897" s="672"/>
      <c r="S897" s="672"/>
      <c r="T897" s="672"/>
      <c r="U897" s="672"/>
      <c r="V897" s="672"/>
      <c r="Y897" s="715">
        <f t="shared" si="9"/>
        <v>0</v>
      </c>
    </row>
    <row r="898" spans="1:25" s="457" customFormat="1" ht="15" customHeight="1">
      <c r="A898" s="463">
        <v>31</v>
      </c>
      <c r="B898" s="470">
        <v>1</v>
      </c>
      <c r="C898" s="470">
        <v>1</v>
      </c>
      <c r="D898" s="514" t="s">
        <v>184</v>
      </c>
      <c r="E898" s="514" t="s">
        <v>97</v>
      </c>
      <c r="F898" s="2286" t="s">
        <v>320</v>
      </c>
      <c r="G898" s="2286"/>
      <c r="H898" s="2287"/>
      <c r="I898" s="658"/>
      <c r="J898" s="658">
        <v>82125</v>
      </c>
      <c r="K898" s="658">
        <v>36500</v>
      </c>
      <c r="L898" s="658">
        <v>124830</v>
      </c>
      <c r="M898" s="658">
        <v>22630</v>
      </c>
      <c r="N898" s="658">
        <v>52925</v>
      </c>
      <c r="O898" s="658">
        <v>0</v>
      </c>
      <c r="P898" s="658">
        <v>60590</v>
      </c>
      <c r="Q898" s="658"/>
      <c r="R898" s="658"/>
      <c r="S898" s="658">
        <v>21900</v>
      </c>
      <c r="T898" s="658">
        <v>62050</v>
      </c>
      <c r="U898" s="658">
        <v>21170</v>
      </c>
      <c r="V898" s="658">
        <v>0</v>
      </c>
      <c r="X898" s="682"/>
      <c r="Y898" s="720">
        <f t="shared" si="9"/>
        <v>484720</v>
      </c>
    </row>
    <row r="899" spans="1:25" ht="15" customHeight="1">
      <c r="A899" s="4">
        <v>31</v>
      </c>
      <c r="B899" s="7">
        <v>1</v>
      </c>
      <c r="C899" s="7">
        <v>2</v>
      </c>
      <c r="D899" s="421" t="s">
        <v>1166</v>
      </c>
      <c r="E899" s="561" t="s">
        <v>103</v>
      </c>
      <c r="F899" s="2277" t="s">
        <v>1018</v>
      </c>
      <c r="G899" s="2277"/>
      <c r="H899" s="2278"/>
      <c r="I899" s="657"/>
      <c r="J899" s="657">
        <v>0</v>
      </c>
      <c r="K899" s="657">
        <v>18250</v>
      </c>
      <c r="L899" s="657">
        <v>0</v>
      </c>
      <c r="M899" s="657">
        <v>15330</v>
      </c>
      <c r="N899" s="657">
        <v>0</v>
      </c>
      <c r="O899" s="657">
        <v>0</v>
      </c>
      <c r="P899" s="657">
        <v>17520</v>
      </c>
      <c r="Q899" s="657"/>
      <c r="R899" s="657"/>
      <c r="S899" s="657">
        <v>0</v>
      </c>
      <c r="T899" s="657">
        <v>0</v>
      </c>
      <c r="U899" s="657">
        <v>20075</v>
      </c>
      <c r="V899" s="657">
        <v>0</v>
      </c>
      <c r="X899" s="678"/>
      <c r="Y899" s="715">
        <f t="shared" si="9"/>
        <v>71175</v>
      </c>
    </row>
    <row r="900" spans="1:25" ht="15" customHeight="1">
      <c r="A900" s="4">
        <v>31</v>
      </c>
      <c r="B900" s="7">
        <v>1</v>
      </c>
      <c r="C900" s="7">
        <v>3</v>
      </c>
      <c r="D900" s="421" t="s">
        <v>982</v>
      </c>
      <c r="E900" s="420" t="s">
        <v>112</v>
      </c>
      <c r="F900" s="2277" t="s">
        <v>835</v>
      </c>
      <c r="G900" s="2277"/>
      <c r="H900" s="2278"/>
      <c r="I900" s="657"/>
      <c r="J900" s="657">
        <v>0</v>
      </c>
      <c r="K900" s="657">
        <v>0</v>
      </c>
      <c r="L900" s="657">
        <v>2190</v>
      </c>
      <c r="M900" s="657">
        <v>0</v>
      </c>
      <c r="N900" s="657">
        <v>0</v>
      </c>
      <c r="O900" s="657">
        <v>0</v>
      </c>
      <c r="P900" s="657">
        <v>1460</v>
      </c>
      <c r="Q900" s="657"/>
      <c r="R900" s="657"/>
      <c r="S900" s="657">
        <v>0</v>
      </c>
      <c r="T900" s="657">
        <v>0</v>
      </c>
      <c r="U900" s="657">
        <v>0</v>
      </c>
      <c r="V900" s="657">
        <v>0</v>
      </c>
      <c r="X900" s="678"/>
      <c r="Y900" s="715">
        <f t="shared" si="9"/>
        <v>3650</v>
      </c>
    </row>
    <row r="901" spans="1:25" ht="15" customHeight="1">
      <c r="A901" s="4">
        <v>31</v>
      </c>
      <c r="B901" s="7">
        <v>1</v>
      </c>
      <c r="C901" s="7">
        <v>4</v>
      </c>
      <c r="D901" s="421" t="s">
        <v>278</v>
      </c>
      <c r="E901" s="561" t="s">
        <v>115</v>
      </c>
      <c r="F901" s="2277" t="s">
        <v>616</v>
      </c>
      <c r="G901" s="2277"/>
      <c r="H901" s="2278"/>
      <c r="I901" s="657"/>
      <c r="J901" s="657">
        <v>0</v>
      </c>
      <c r="K901" s="657">
        <v>0</v>
      </c>
      <c r="L901" s="657">
        <v>21900</v>
      </c>
      <c r="M901" s="657">
        <v>0</v>
      </c>
      <c r="N901" s="657">
        <v>0</v>
      </c>
      <c r="O901" s="657">
        <v>43800</v>
      </c>
      <c r="P901" s="657">
        <v>0</v>
      </c>
      <c r="Q901" s="657"/>
      <c r="R901" s="657"/>
      <c r="S901" s="657">
        <v>0</v>
      </c>
      <c r="T901" s="657">
        <v>13140</v>
      </c>
      <c r="U901" s="657">
        <v>0</v>
      </c>
      <c r="V901" s="657">
        <v>0</v>
      </c>
      <c r="X901" s="678"/>
      <c r="Y901" s="715">
        <f t="shared" si="9"/>
        <v>78840</v>
      </c>
    </row>
    <row r="902" spans="1:25" ht="15" customHeight="1">
      <c r="A902" s="4">
        <v>31</v>
      </c>
      <c r="B902" s="7">
        <v>1</v>
      </c>
      <c r="C902" s="7">
        <v>5</v>
      </c>
      <c r="D902" s="421" t="s">
        <v>98</v>
      </c>
      <c r="E902" s="420" t="s">
        <v>126</v>
      </c>
      <c r="F902" s="2277" t="s">
        <v>917</v>
      </c>
      <c r="G902" s="2277"/>
      <c r="H902" s="2278"/>
      <c r="I902" s="657"/>
      <c r="J902" s="657">
        <v>1460</v>
      </c>
      <c r="K902" s="657">
        <v>0</v>
      </c>
      <c r="L902" s="657">
        <v>730</v>
      </c>
      <c r="M902" s="657">
        <v>0</v>
      </c>
      <c r="N902" s="657">
        <v>0</v>
      </c>
      <c r="O902" s="657">
        <v>0</v>
      </c>
      <c r="P902" s="657">
        <v>1460</v>
      </c>
      <c r="Q902" s="657"/>
      <c r="R902" s="657"/>
      <c r="S902" s="657">
        <v>0</v>
      </c>
      <c r="T902" s="657">
        <v>0</v>
      </c>
      <c r="U902" s="657">
        <v>0</v>
      </c>
      <c r="V902" s="657">
        <v>0</v>
      </c>
      <c r="X902" s="678"/>
      <c r="Y902" s="715">
        <f t="shared" si="9"/>
        <v>3650</v>
      </c>
    </row>
    <row r="903" spans="1:25" ht="15" customHeight="1">
      <c r="A903" s="4">
        <v>31</v>
      </c>
      <c r="B903" s="7">
        <v>1</v>
      </c>
      <c r="C903" s="7">
        <v>6</v>
      </c>
      <c r="D903" s="422"/>
      <c r="E903" s="562"/>
      <c r="F903" s="2277" t="s">
        <v>121</v>
      </c>
      <c r="G903" s="2277"/>
      <c r="H903" s="2278"/>
      <c r="I903" s="657"/>
      <c r="J903" s="657">
        <v>83585</v>
      </c>
      <c r="K903" s="657">
        <v>54750</v>
      </c>
      <c r="L903" s="657">
        <v>149650</v>
      </c>
      <c r="M903" s="657">
        <v>37960</v>
      </c>
      <c r="N903" s="657">
        <v>52925</v>
      </c>
      <c r="O903" s="657">
        <v>43800</v>
      </c>
      <c r="P903" s="657">
        <v>81030</v>
      </c>
      <c r="Q903" s="657"/>
      <c r="R903" s="657"/>
      <c r="S903" s="657">
        <v>21900</v>
      </c>
      <c r="T903" s="657">
        <v>75190</v>
      </c>
      <c r="U903" s="657">
        <v>41245</v>
      </c>
      <c r="V903" s="657">
        <v>0</v>
      </c>
      <c r="X903" s="678"/>
      <c r="Y903" s="715">
        <f t="shared" si="9"/>
        <v>642035</v>
      </c>
    </row>
    <row r="904" spans="1:25" ht="15" customHeight="1">
      <c r="A904" s="4">
        <v>31</v>
      </c>
      <c r="B904" s="7">
        <v>1</v>
      </c>
      <c r="C904" s="7">
        <v>7</v>
      </c>
      <c r="D904" s="421" t="s">
        <v>147</v>
      </c>
      <c r="E904" s="420" t="s">
        <v>97</v>
      </c>
      <c r="F904" s="2277" t="s">
        <v>838</v>
      </c>
      <c r="G904" s="2277"/>
      <c r="H904" s="2278"/>
      <c r="I904" s="657"/>
      <c r="J904" s="657">
        <v>180</v>
      </c>
      <c r="K904" s="657">
        <v>60</v>
      </c>
      <c r="L904" s="657">
        <v>180</v>
      </c>
      <c r="M904" s="657">
        <v>60</v>
      </c>
      <c r="N904" s="657">
        <v>50</v>
      </c>
      <c r="O904" s="657">
        <v>0</v>
      </c>
      <c r="P904" s="657">
        <v>0</v>
      </c>
      <c r="Q904" s="657"/>
      <c r="R904" s="657"/>
      <c r="S904" s="657">
        <v>30</v>
      </c>
      <c r="T904" s="657">
        <v>70</v>
      </c>
      <c r="U904" s="657">
        <v>40</v>
      </c>
      <c r="V904" s="657">
        <v>0</v>
      </c>
      <c r="X904" s="678"/>
      <c r="Y904" s="715">
        <f t="shared" si="9"/>
        <v>670</v>
      </c>
    </row>
    <row r="905" spans="1:25" ht="15" customHeight="1">
      <c r="A905" s="4">
        <v>31</v>
      </c>
      <c r="B905" s="7">
        <v>1</v>
      </c>
      <c r="C905" s="7">
        <v>8</v>
      </c>
      <c r="D905" s="421"/>
      <c r="E905" s="563" t="s">
        <v>103</v>
      </c>
      <c r="F905" s="2279" t="s">
        <v>494</v>
      </c>
      <c r="G905" s="2279"/>
      <c r="H905" s="2280"/>
      <c r="I905" s="657"/>
      <c r="J905" s="657">
        <v>0</v>
      </c>
      <c r="K905" s="657">
        <v>0</v>
      </c>
      <c r="L905" s="657">
        <v>40</v>
      </c>
      <c r="M905" s="657">
        <v>0</v>
      </c>
      <c r="N905" s="657">
        <v>0</v>
      </c>
      <c r="O905" s="657">
        <v>50</v>
      </c>
      <c r="P905" s="657">
        <v>0</v>
      </c>
      <c r="Q905" s="657"/>
      <c r="R905" s="657"/>
      <c r="S905" s="657">
        <v>0</v>
      </c>
      <c r="T905" s="657">
        <v>0</v>
      </c>
      <c r="U905" s="657">
        <v>0</v>
      </c>
      <c r="V905" s="657">
        <v>0</v>
      </c>
      <c r="X905" s="678"/>
      <c r="Y905" s="715">
        <f t="shared" si="9"/>
        <v>90</v>
      </c>
    </row>
    <row r="906" spans="1:25" ht="15" customHeight="1">
      <c r="A906" s="4">
        <v>31</v>
      </c>
      <c r="B906" s="7">
        <v>1</v>
      </c>
      <c r="C906" s="7">
        <v>9</v>
      </c>
      <c r="D906" s="421" t="s">
        <v>733</v>
      </c>
      <c r="E906" s="563" t="s">
        <v>112</v>
      </c>
      <c r="F906" s="1516" t="s">
        <v>839</v>
      </c>
      <c r="G906" s="1516"/>
      <c r="H906" s="1517"/>
      <c r="I906" s="657"/>
      <c r="J906" s="657">
        <v>10</v>
      </c>
      <c r="K906" s="657">
        <v>0</v>
      </c>
      <c r="L906" s="657">
        <v>50</v>
      </c>
      <c r="M906" s="657">
        <v>0</v>
      </c>
      <c r="N906" s="657">
        <v>10</v>
      </c>
      <c r="O906" s="657">
        <v>0</v>
      </c>
      <c r="P906" s="657">
        <v>0</v>
      </c>
      <c r="Q906" s="657"/>
      <c r="R906" s="657"/>
      <c r="S906" s="657">
        <v>0</v>
      </c>
      <c r="T906" s="657">
        <v>0</v>
      </c>
      <c r="U906" s="657">
        <v>0</v>
      </c>
      <c r="V906" s="657">
        <v>0</v>
      </c>
      <c r="X906" s="678"/>
      <c r="Y906" s="715">
        <f t="shared" ref="Y906:Y969" si="10">SUM(I906:U906)</f>
        <v>70</v>
      </c>
    </row>
    <row r="907" spans="1:25" ht="15" customHeight="1">
      <c r="A907" s="4">
        <v>31</v>
      </c>
      <c r="B907" s="7">
        <v>1</v>
      </c>
      <c r="C907" s="7">
        <v>10</v>
      </c>
      <c r="D907" s="421" t="s">
        <v>390</v>
      </c>
      <c r="E907" s="563" t="s">
        <v>115</v>
      </c>
      <c r="F907" s="2277" t="s">
        <v>843</v>
      </c>
      <c r="G907" s="2277"/>
      <c r="H907" s="2278"/>
      <c r="I907" s="657"/>
      <c r="J907" s="657">
        <v>60</v>
      </c>
      <c r="K907" s="657">
        <v>20</v>
      </c>
      <c r="L907" s="657">
        <v>90</v>
      </c>
      <c r="M907" s="657">
        <v>0</v>
      </c>
      <c r="N907" s="657">
        <v>50</v>
      </c>
      <c r="O907" s="657">
        <v>0</v>
      </c>
      <c r="P907" s="657">
        <v>0</v>
      </c>
      <c r="Q907" s="657"/>
      <c r="R907" s="657"/>
      <c r="S907" s="657">
        <v>10</v>
      </c>
      <c r="T907" s="657">
        <v>20</v>
      </c>
      <c r="U907" s="657">
        <v>10</v>
      </c>
      <c r="V907" s="657">
        <v>0</v>
      </c>
      <c r="X907" s="678"/>
      <c r="Y907" s="715">
        <f t="shared" si="10"/>
        <v>260</v>
      </c>
    </row>
    <row r="908" spans="1:25" ht="15" customHeight="1">
      <c r="A908" s="4">
        <v>31</v>
      </c>
      <c r="B908" s="7">
        <v>1</v>
      </c>
      <c r="C908" s="7">
        <v>11</v>
      </c>
      <c r="D908" s="421" t="s">
        <v>712</v>
      </c>
      <c r="E908" s="563" t="s">
        <v>126</v>
      </c>
      <c r="F908" s="2277" t="s">
        <v>539</v>
      </c>
      <c r="G908" s="2277"/>
      <c r="H908" s="2278"/>
      <c r="I908" s="657"/>
      <c r="J908" s="657">
        <v>30</v>
      </c>
      <c r="K908" s="657">
        <v>20</v>
      </c>
      <c r="L908" s="657">
        <v>50</v>
      </c>
      <c r="M908" s="657">
        <v>0</v>
      </c>
      <c r="N908" s="657">
        <v>20</v>
      </c>
      <c r="O908" s="657">
        <v>0</v>
      </c>
      <c r="P908" s="657">
        <v>0</v>
      </c>
      <c r="Q908" s="657"/>
      <c r="R908" s="657"/>
      <c r="S908" s="657">
        <v>0</v>
      </c>
      <c r="T908" s="657">
        <v>30</v>
      </c>
      <c r="U908" s="657">
        <v>30</v>
      </c>
      <c r="V908" s="657">
        <v>0</v>
      </c>
      <c r="X908" s="678"/>
      <c r="Y908" s="715">
        <f t="shared" si="10"/>
        <v>180</v>
      </c>
    </row>
    <row r="909" spans="1:25" ht="15" customHeight="1">
      <c r="A909" s="4">
        <v>31</v>
      </c>
      <c r="B909" s="7">
        <v>1</v>
      </c>
      <c r="C909" s="7">
        <v>12</v>
      </c>
      <c r="D909" s="421" t="s">
        <v>828</v>
      </c>
      <c r="E909" s="563" t="s">
        <v>359</v>
      </c>
      <c r="F909" s="2277" t="s">
        <v>446</v>
      </c>
      <c r="G909" s="2277"/>
      <c r="H909" s="2278"/>
      <c r="I909" s="657"/>
      <c r="J909" s="657">
        <v>0</v>
      </c>
      <c r="K909" s="657">
        <v>0</v>
      </c>
      <c r="L909" s="657">
        <v>20</v>
      </c>
      <c r="M909" s="657">
        <v>0</v>
      </c>
      <c r="N909" s="657">
        <v>0</v>
      </c>
      <c r="O909" s="657">
        <v>0</v>
      </c>
      <c r="P909" s="657">
        <v>0</v>
      </c>
      <c r="Q909" s="657"/>
      <c r="R909" s="657"/>
      <c r="S909" s="657">
        <v>0</v>
      </c>
      <c r="T909" s="657">
        <v>0</v>
      </c>
      <c r="U909" s="657">
        <v>0</v>
      </c>
      <c r="V909" s="657">
        <v>0</v>
      </c>
      <c r="X909" s="678"/>
      <c r="Y909" s="715">
        <f t="shared" si="10"/>
        <v>20</v>
      </c>
    </row>
    <row r="910" spans="1:25" ht="15" customHeight="1">
      <c r="A910" s="4">
        <v>31</v>
      </c>
      <c r="B910" s="7">
        <v>1</v>
      </c>
      <c r="C910" s="7">
        <v>13</v>
      </c>
      <c r="D910" s="421" t="s">
        <v>848</v>
      </c>
      <c r="E910" s="563" t="s">
        <v>648</v>
      </c>
      <c r="F910" s="2277" t="s">
        <v>850</v>
      </c>
      <c r="G910" s="2277"/>
      <c r="H910" s="2278"/>
      <c r="I910" s="657"/>
      <c r="J910" s="657">
        <v>10</v>
      </c>
      <c r="K910" s="657">
        <v>0</v>
      </c>
      <c r="L910" s="657">
        <v>30</v>
      </c>
      <c r="M910" s="657">
        <v>0</v>
      </c>
      <c r="N910" s="657">
        <v>0</v>
      </c>
      <c r="O910" s="657">
        <v>0</v>
      </c>
      <c r="P910" s="657">
        <v>0</v>
      </c>
      <c r="Q910" s="657"/>
      <c r="R910" s="657"/>
      <c r="S910" s="657">
        <v>0</v>
      </c>
      <c r="T910" s="657">
        <v>10</v>
      </c>
      <c r="U910" s="657">
        <v>0</v>
      </c>
      <c r="V910" s="657">
        <v>0</v>
      </c>
      <c r="X910" s="678"/>
      <c r="Y910" s="715">
        <f t="shared" si="10"/>
        <v>50</v>
      </c>
    </row>
    <row r="911" spans="1:25" ht="15" customHeight="1">
      <c r="A911" s="4">
        <v>31</v>
      </c>
      <c r="B911" s="7">
        <v>1</v>
      </c>
      <c r="C911" s="7">
        <v>14</v>
      </c>
      <c r="D911" s="421" t="s">
        <v>423</v>
      </c>
      <c r="E911" s="563" t="s">
        <v>652</v>
      </c>
      <c r="F911" s="2277" t="s">
        <v>176</v>
      </c>
      <c r="G911" s="2277"/>
      <c r="H911" s="2278"/>
      <c r="I911" s="657"/>
      <c r="J911" s="657">
        <v>20</v>
      </c>
      <c r="K911" s="657">
        <v>0</v>
      </c>
      <c r="L911" s="657">
        <v>60</v>
      </c>
      <c r="M911" s="657">
        <v>0</v>
      </c>
      <c r="N911" s="657">
        <v>0</v>
      </c>
      <c r="O911" s="657">
        <v>0</v>
      </c>
      <c r="P911" s="657">
        <v>0</v>
      </c>
      <c r="Q911" s="657"/>
      <c r="R911" s="657"/>
      <c r="S911" s="657">
        <v>0</v>
      </c>
      <c r="T911" s="657">
        <v>20</v>
      </c>
      <c r="U911" s="657">
        <v>0</v>
      </c>
      <c r="V911" s="657">
        <v>0</v>
      </c>
      <c r="X911" s="678"/>
      <c r="Y911" s="715">
        <f t="shared" si="10"/>
        <v>100</v>
      </c>
    </row>
    <row r="912" spans="1:25" ht="15" customHeight="1">
      <c r="A912" s="4">
        <v>31</v>
      </c>
      <c r="B912" s="7">
        <v>1</v>
      </c>
      <c r="C912" s="7">
        <v>15</v>
      </c>
      <c r="D912" s="421" t="s">
        <v>703</v>
      </c>
      <c r="E912" s="563" t="s">
        <v>122</v>
      </c>
      <c r="F912" s="2277" t="s">
        <v>88</v>
      </c>
      <c r="G912" s="2277"/>
      <c r="H912" s="2278"/>
      <c r="I912" s="657"/>
      <c r="J912" s="657">
        <v>0</v>
      </c>
      <c r="K912" s="657">
        <v>0</v>
      </c>
      <c r="L912" s="657">
        <v>0</v>
      </c>
      <c r="M912" s="657">
        <v>0</v>
      </c>
      <c r="N912" s="657">
        <v>0</v>
      </c>
      <c r="O912" s="657">
        <v>0</v>
      </c>
      <c r="P912" s="657">
        <v>0</v>
      </c>
      <c r="Q912" s="657"/>
      <c r="R912" s="657"/>
      <c r="S912" s="657">
        <v>0</v>
      </c>
      <c r="T912" s="657">
        <v>0</v>
      </c>
      <c r="U912" s="657">
        <v>0</v>
      </c>
      <c r="V912" s="657">
        <v>0</v>
      </c>
      <c r="X912" s="678"/>
      <c r="Y912" s="715">
        <f t="shared" si="10"/>
        <v>0</v>
      </c>
    </row>
    <row r="913" spans="1:25" ht="15" customHeight="1">
      <c r="A913" s="4">
        <v>31</v>
      </c>
      <c r="B913" s="7">
        <v>1</v>
      </c>
      <c r="C913" s="7">
        <v>16</v>
      </c>
      <c r="D913" s="421" t="s">
        <v>64</v>
      </c>
      <c r="E913" s="563" t="s">
        <v>595</v>
      </c>
      <c r="F913" s="2279" t="s">
        <v>118</v>
      </c>
      <c r="G913" s="2279"/>
      <c r="H913" s="2280"/>
      <c r="I913" s="657"/>
      <c r="J913" s="657">
        <v>0</v>
      </c>
      <c r="K913" s="657">
        <v>0</v>
      </c>
      <c r="L913" s="657">
        <v>30</v>
      </c>
      <c r="M913" s="657">
        <v>0</v>
      </c>
      <c r="N913" s="657">
        <v>10</v>
      </c>
      <c r="O913" s="657">
        <v>0</v>
      </c>
      <c r="P913" s="657">
        <v>0</v>
      </c>
      <c r="Q913" s="657"/>
      <c r="R913" s="657"/>
      <c r="S913" s="657">
        <v>0</v>
      </c>
      <c r="T913" s="657">
        <v>0</v>
      </c>
      <c r="U913" s="657">
        <v>0</v>
      </c>
      <c r="V913" s="657">
        <v>0</v>
      </c>
      <c r="X913" s="678"/>
      <c r="Y913" s="715">
        <f t="shared" si="10"/>
        <v>40</v>
      </c>
    </row>
    <row r="914" spans="1:25" ht="15" customHeight="1">
      <c r="A914" s="4">
        <v>31</v>
      </c>
      <c r="B914" s="7">
        <v>1</v>
      </c>
      <c r="C914" s="7">
        <v>17</v>
      </c>
      <c r="D914" s="421"/>
      <c r="E914" s="563" t="s">
        <v>601</v>
      </c>
      <c r="F914" s="1516" t="s">
        <v>851</v>
      </c>
      <c r="G914" s="1516"/>
      <c r="H914" s="1517"/>
      <c r="I914" s="657"/>
      <c r="J914" s="657">
        <v>10</v>
      </c>
      <c r="K914" s="657">
        <v>0</v>
      </c>
      <c r="L914" s="657">
        <v>10</v>
      </c>
      <c r="M914" s="657">
        <v>0</v>
      </c>
      <c r="N914" s="657">
        <v>0</v>
      </c>
      <c r="O914" s="657">
        <v>0</v>
      </c>
      <c r="P914" s="657">
        <v>0</v>
      </c>
      <c r="Q914" s="657"/>
      <c r="R914" s="657"/>
      <c r="S914" s="657">
        <v>0</v>
      </c>
      <c r="T914" s="657">
        <v>0</v>
      </c>
      <c r="U914" s="657">
        <v>0</v>
      </c>
      <c r="V914" s="657">
        <v>0</v>
      </c>
      <c r="X914" s="678"/>
      <c r="Y914" s="715">
        <f t="shared" si="10"/>
        <v>20</v>
      </c>
    </row>
    <row r="915" spans="1:25" ht="15" customHeight="1">
      <c r="A915" s="4">
        <v>31</v>
      </c>
      <c r="B915" s="7">
        <v>1</v>
      </c>
      <c r="C915" s="7">
        <v>18</v>
      </c>
      <c r="D915" s="421"/>
      <c r="E915" s="563" t="s">
        <v>602</v>
      </c>
      <c r="F915" s="2277" t="s">
        <v>923</v>
      </c>
      <c r="G915" s="2277"/>
      <c r="H915" s="2278"/>
      <c r="I915" s="657"/>
      <c r="J915" s="657">
        <v>0</v>
      </c>
      <c r="K915" s="657">
        <v>0</v>
      </c>
      <c r="L915" s="657">
        <v>10</v>
      </c>
      <c r="M915" s="657">
        <v>0</v>
      </c>
      <c r="N915" s="657">
        <v>0</v>
      </c>
      <c r="O915" s="657">
        <v>0</v>
      </c>
      <c r="P915" s="657">
        <v>0</v>
      </c>
      <c r="Q915" s="657"/>
      <c r="R915" s="657"/>
      <c r="S915" s="657">
        <v>0</v>
      </c>
      <c r="T915" s="657">
        <v>10</v>
      </c>
      <c r="U915" s="657">
        <v>0</v>
      </c>
      <c r="V915" s="657">
        <v>0</v>
      </c>
      <c r="X915" s="678"/>
      <c r="Y915" s="715">
        <f t="shared" si="10"/>
        <v>20</v>
      </c>
    </row>
    <row r="916" spans="1:25" ht="15" customHeight="1">
      <c r="A916" s="4">
        <v>31</v>
      </c>
      <c r="B916" s="7">
        <v>1</v>
      </c>
      <c r="C916" s="7">
        <v>19</v>
      </c>
      <c r="D916" s="421"/>
      <c r="E916" s="563" t="s">
        <v>234</v>
      </c>
      <c r="F916" s="2277" t="s">
        <v>207</v>
      </c>
      <c r="G916" s="2277"/>
      <c r="H916" s="2278"/>
      <c r="I916" s="657"/>
      <c r="J916" s="657">
        <v>0</v>
      </c>
      <c r="K916" s="657">
        <v>0</v>
      </c>
      <c r="L916" s="657">
        <v>20</v>
      </c>
      <c r="M916" s="657">
        <v>0</v>
      </c>
      <c r="N916" s="657">
        <v>0</v>
      </c>
      <c r="O916" s="657">
        <v>0</v>
      </c>
      <c r="P916" s="657">
        <v>0</v>
      </c>
      <c r="Q916" s="657"/>
      <c r="R916" s="657"/>
      <c r="S916" s="657">
        <v>0</v>
      </c>
      <c r="T916" s="657">
        <v>0</v>
      </c>
      <c r="U916" s="657">
        <v>0</v>
      </c>
      <c r="V916" s="657">
        <v>0</v>
      </c>
      <c r="X916" s="678"/>
      <c r="Y916" s="715">
        <f t="shared" si="10"/>
        <v>20</v>
      </c>
    </row>
    <row r="917" spans="1:25" ht="15" customHeight="1">
      <c r="A917" s="4">
        <v>31</v>
      </c>
      <c r="B917" s="7">
        <v>1</v>
      </c>
      <c r="C917" s="7">
        <v>20</v>
      </c>
      <c r="D917" s="421"/>
      <c r="E917" s="563" t="s">
        <v>611</v>
      </c>
      <c r="F917" s="2277" t="s">
        <v>404</v>
      </c>
      <c r="G917" s="2277"/>
      <c r="H917" s="2278"/>
      <c r="I917" s="657"/>
      <c r="J917" s="657">
        <v>60</v>
      </c>
      <c r="K917" s="657">
        <v>0</v>
      </c>
      <c r="L917" s="657">
        <v>10</v>
      </c>
      <c r="M917" s="657">
        <v>0</v>
      </c>
      <c r="N917" s="657">
        <v>0</v>
      </c>
      <c r="O917" s="657">
        <v>0</v>
      </c>
      <c r="P917" s="657">
        <v>0</v>
      </c>
      <c r="Q917" s="657"/>
      <c r="R917" s="657"/>
      <c r="S917" s="657">
        <v>0</v>
      </c>
      <c r="T917" s="657">
        <v>10</v>
      </c>
      <c r="U917" s="657">
        <v>10</v>
      </c>
      <c r="V917" s="657">
        <v>0</v>
      </c>
      <c r="X917" s="678"/>
      <c r="Y917" s="715">
        <f t="shared" si="10"/>
        <v>90</v>
      </c>
    </row>
    <row r="918" spans="1:25" ht="15" customHeight="1">
      <c r="A918" s="4">
        <v>31</v>
      </c>
      <c r="B918" s="7">
        <v>1</v>
      </c>
      <c r="C918" s="7">
        <v>21</v>
      </c>
      <c r="D918" s="421"/>
      <c r="E918" s="562" t="s">
        <v>46</v>
      </c>
      <c r="F918" s="2277" t="s">
        <v>121</v>
      </c>
      <c r="G918" s="2277"/>
      <c r="H918" s="2278"/>
      <c r="I918" s="657"/>
      <c r="J918" s="657">
        <v>380</v>
      </c>
      <c r="K918" s="657">
        <v>100</v>
      </c>
      <c r="L918" s="657">
        <v>600</v>
      </c>
      <c r="M918" s="657">
        <v>60</v>
      </c>
      <c r="N918" s="657">
        <v>140</v>
      </c>
      <c r="O918" s="657">
        <v>50</v>
      </c>
      <c r="P918" s="657">
        <v>0</v>
      </c>
      <c r="Q918" s="657"/>
      <c r="R918" s="657"/>
      <c r="S918" s="657">
        <v>40</v>
      </c>
      <c r="T918" s="657">
        <v>170</v>
      </c>
      <c r="U918" s="657">
        <v>90</v>
      </c>
      <c r="V918" s="657">
        <v>0</v>
      </c>
      <c r="X918" s="678"/>
      <c r="Y918" s="715">
        <f t="shared" si="10"/>
        <v>1630</v>
      </c>
    </row>
    <row r="919" spans="1:25" ht="15" customHeight="1">
      <c r="A919" s="4">
        <v>31</v>
      </c>
      <c r="B919" s="7">
        <v>1</v>
      </c>
      <c r="C919" s="7">
        <v>22</v>
      </c>
      <c r="D919" s="420" t="s">
        <v>261</v>
      </c>
      <c r="E919" s="2277" t="s">
        <v>1186</v>
      </c>
      <c r="F919" s="2277"/>
      <c r="G919" s="2277"/>
      <c r="H919" s="2278"/>
      <c r="I919" s="657"/>
      <c r="J919" s="657">
        <v>120050</v>
      </c>
      <c r="K919" s="657">
        <v>100000</v>
      </c>
      <c r="L919" s="657">
        <v>120456</v>
      </c>
      <c r="M919" s="657">
        <v>100050</v>
      </c>
      <c r="N919" s="657">
        <v>20000</v>
      </c>
      <c r="O919" s="657">
        <v>0</v>
      </c>
      <c r="P919" s="657">
        <v>120050</v>
      </c>
      <c r="Q919" s="657"/>
      <c r="R919" s="657"/>
      <c r="S919" s="657">
        <v>100050</v>
      </c>
      <c r="T919" s="657">
        <v>120450</v>
      </c>
      <c r="U919" s="657">
        <v>103050</v>
      </c>
      <c r="V919" s="657">
        <v>0</v>
      </c>
      <c r="X919" s="678"/>
      <c r="Y919" s="715">
        <f t="shared" si="10"/>
        <v>904156</v>
      </c>
    </row>
    <row r="920" spans="1:25" ht="15" customHeight="1">
      <c r="A920" s="4">
        <v>31</v>
      </c>
      <c r="B920" s="7">
        <v>1</v>
      </c>
      <c r="C920" s="7">
        <v>23</v>
      </c>
      <c r="D920" s="420" t="s">
        <v>277</v>
      </c>
      <c r="E920" s="1516" t="s">
        <v>451</v>
      </c>
      <c r="F920" s="1516"/>
      <c r="G920" s="1516"/>
      <c r="H920" s="1517"/>
      <c r="I920" s="657"/>
      <c r="J920" s="657">
        <v>120400009</v>
      </c>
      <c r="K920" s="657">
        <v>100000009</v>
      </c>
      <c r="L920" s="657">
        <v>123406000</v>
      </c>
      <c r="M920" s="657">
        <v>0</v>
      </c>
      <c r="N920" s="657">
        <v>120050000</v>
      </c>
      <c r="O920" s="657">
        <v>0</v>
      </c>
      <c r="P920" s="657">
        <v>123456000</v>
      </c>
      <c r="Q920" s="657"/>
      <c r="R920" s="657"/>
      <c r="S920" s="657">
        <v>20000000</v>
      </c>
      <c r="T920" s="657">
        <v>120006009</v>
      </c>
      <c r="U920" s="657">
        <v>120000009</v>
      </c>
      <c r="V920" s="657">
        <v>0</v>
      </c>
      <c r="X920" s="678"/>
      <c r="Y920" s="715">
        <f t="shared" si="10"/>
        <v>847318036</v>
      </c>
    </row>
    <row r="921" spans="1:25" ht="15" customHeight="1">
      <c r="A921" s="4">
        <v>31</v>
      </c>
      <c r="B921" s="7">
        <v>1</v>
      </c>
      <c r="C921" s="7">
        <v>24</v>
      </c>
      <c r="D921" s="515" t="s">
        <v>127</v>
      </c>
      <c r="E921" s="2277" t="s">
        <v>610</v>
      </c>
      <c r="F921" s="2277"/>
      <c r="G921" s="2277"/>
      <c r="H921" s="2278"/>
      <c r="I921" s="657"/>
      <c r="J921" s="657">
        <v>0</v>
      </c>
      <c r="K921" s="657">
        <v>0</v>
      </c>
      <c r="L921" s="657">
        <v>0</v>
      </c>
      <c r="M921" s="657">
        <v>0</v>
      </c>
      <c r="N921" s="657">
        <v>0</v>
      </c>
      <c r="O921" s="657">
        <v>9</v>
      </c>
      <c r="P921" s="657">
        <v>0</v>
      </c>
      <c r="Q921" s="657"/>
      <c r="R921" s="657"/>
      <c r="S921" s="657">
        <v>0</v>
      </c>
      <c r="T921" s="657">
        <v>0</v>
      </c>
      <c r="U921" s="657">
        <v>0</v>
      </c>
      <c r="V921" s="657">
        <v>0</v>
      </c>
      <c r="X921" s="678"/>
      <c r="Y921" s="715">
        <f t="shared" si="10"/>
        <v>9</v>
      </c>
    </row>
    <row r="922" spans="1:25" ht="15" customHeight="1">
      <c r="A922" s="4">
        <v>31</v>
      </c>
      <c r="B922" s="7">
        <v>1</v>
      </c>
      <c r="C922" s="7">
        <v>25</v>
      </c>
      <c r="D922" s="2037"/>
      <c r="E922" s="2038"/>
      <c r="F922" s="2038"/>
      <c r="G922" s="2038"/>
      <c r="H922" s="2038"/>
      <c r="I922" s="657"/>
      <c r="J922" s="657">
        <v>0</v>
      </c>
      <c r="K922" s="657">
        <v>0</v>
      </c>
      <c r="L922" s="657">
        <v>0</v>
      </c>
      <c r="M922" s="657">
        <v>0</v>
      </c>
      <c r="N922" s="657">
        <v>0</v>
      </c>
      <c r="O922" s="657">
        <v>0</v>
      </c>
      <c r="P922" s="657">
        <v>0</v>
      </c>
      <c r="Q922" s="657"/>
      <c r="R922" s="657"/>
      <c r="S922" s="657">
        <v>0</v>
      </c>
      <c r="T922" s="657">
        <v>0</v>
      </c>
      <c r="U922" s="657">
        <v>0</v>
      </c>
      <c r="V922" s="657">
        <v>0</v>
      </c>
      <c r="X922" s="678"/>
      <c r="Y922" s="715">
        <f t="shared" si="10"/>
        <v>0</v>
      </c>
    </row>
    <row r="923" spans="1:25" ht="15" customHeight="1">
      <c r="A923" s="4">
        <v>31</v>
      </c>
      <c r="B923" s="7">
        <v>1</v>
      </c>
      <c r="C923" s="7">
        <v>26</v>
      </c>
      <c r="D923" s="2037"/>
      <c r="E923" s="2038"/>
      <c r="F923" s="2038"/>
      <c r="G923" s="2038"/>
      <c r="H923" s="2038"/>
      <c r="I923" s="657"/>
      <c r="J923" s="657">
        <v>0</v>
      </c>
      <c r="K923" s="657">
        <v>0</v>
      </c>
      <c r="L923" s="657">
        <v>0</v>
      </c>
      <c r="M923" s="657">
        <v>0</v>
      </c>
      <c r="N923" s="657">
        <v>0</v>
      </c>
      <c r="O923" s="657">
        <v>0</v>
      </c>
      <c r="P923" s="657">
        <v>0</v>
      </c>
      <c r="Q923" s="657"/>
      <c r="R923" s="657"/>
      <c r="S923" s="657">
        <v>0</v>
      </c>
      <c r="T923" s="657">
        <v>0</v>
      </c>
      <c r="U923" s="657">
        <v>0</v>
      </c>
      <c r="V923" s="657">
        <v>0</v>
      </c>
      <c r="X923" s="678"/>
      <c r="Y923" s="715">
        <f t="shared" si="10"/>
        <v>0</v>
      </c>
    </row>
    <row r="924" spans="1:25" ht="15" customHeight="1">
      <c r="A924" s="4">
        <v>31</v>
      </c>
      <c r="B924" s="7">
        <v>1</v>
      </c>
      <c r="C924" s="7">
        <v>27</v>
      </c>
      <c r="D924" s="2037"/>
      <c r="E924" s="2038"/>
      <c r="F924" s="2038"/>
      <c r="G924" s="2038"/>
      <c r="H924" s="2038"/>
      <c r="I924" s="657"/>
      <c r="J924" s="657">
        <v>0</v>
      </c>
      <c r="K924" s="657">
        <v>0</v>
      </c>
      <c r="L924" s="657">
        <v>0</v>
      </c>
      <c r="M924" s="657">
        <v>0</v>
      </c>
      <c r="N924" s="657">
        <v>0</v>
      </c>
      <c r="O924" s="657">
        <v>0</v>
      </c>
      <c r="P924" s="657">
        <v>0</v>
      </c>
      <c r="Q924" s="657"/>
      <c r="R924" s="657"/>
      <c r="S924" s="657">
        <v>0</v>
      </c>
      <c r="T924" s="657">
        <v>0</v>
      </c>
      <c r="U924" s="657">
        <v>0</v>
      </c>
      <c r="V924" s="657">
        <v>0</v>
      </c>
      <c r="X924" s="678"/>
      <c r="Y924" s="715">
        <f t="shared" si="10"/>
        <v>0</v>
      </c>
    </row>
    <row r="925" spans="1:25" ht="15" customHeight="1">
      <c r="A925" s="4">
        <v>31</v>
      </c>
      <c r="B925" s="7">
        <v>1</v>
      </c>
      <c r="C925" s="7">
        <v>28</v>
      </c>
      <c r="D925" s="2037"/>
      <c r="E925" s="2038"/>
      <c r="F925" s="2038"/>
      <c r="G925" s="2038"/>
      <c r="H925" s="2038"/>
      <c r="I925" s="657"/>
      <c r="J925" s="657">
        <v>0</v>
      </c>
      <c r="K925" s="657">
        <v>0</v>
      </c>
      <c r="L925" s="657">
        <v>0</v>
      </c>
      <c r="M925" s="657">
        <v>0</v>
      </c>
      <c r="N925" s="657">
        <v>0</v>
      </c>
      <c r="O925" s="657">
        <v>0</v>
      </c>
      <c r="P925" s="657">
        <v>0</v>
      </c>
      <c r="Q925" s="657"/>
      <c r="R925" s="657"/>
      <c r="S925" s="657">
        <v>0</v>
      </c>
      <c r="T925" s="657">
        <v>0</v>
      </c>
      <c r="U925" s="657">
        <v>0</v>
      </c>
      <c r="V925" s="657">
        <v>0</v>
      </c>
      <c r="X925" s="678"/>
      <c r="Y925" s="715">
        <f t="shared" si="10"/>
        <v>0</v>
      </c>
    </row>
    <row r="926" spans="1:25" ht="15" customHeight="1">
      <c r="A926" s="4">
        <v>31</v>
      </c>
      <c r="B926" s="7">
        <v>1</v>
      </c>
      <c r="C926" s="7">
        <v>29</v>
      </c>
      <c r="D926" s="2037"/>
      <c r="E926" s="2038"/>
      <c r="F926" s="2038"/>
      <c r="G926" s="2038"/>
      <c r="H926" s="2038"/>
      <c r="I926" s="657"/>
      <c r="J926" s="657">
        <v>0</v>
      </c>
      <c r="K926" s="657">
        <v>0</v>
      </c>
      <c r="L926" s="657">
        <v>0</v>
      </c>
      <c r="M926" s="657">
        <v>0</v>
      </c>
      <c r="N926" s="657">
        <v>0</v>
      </c>
      <c r="O926" s="657">
        <v>0</v>
      </c>
      <c r="P926" s="657">
        <v>0</v>
      </c>
      <c r="Q926" s="657"/>
      <c r="R926" s="657"/>
      <c r="S926" s="657">
        <v>0</v>
      </c>
      <c r="T926" s="657">
        <v>0</v>
      </c>
      <c r="U926" s="657">
        <v>0</v>
      </c>
      <c r="V926" s="657">
        <v>0</v>
      </c>
      <c r="X926" s="678"/>
      <c r="Y926" s="715">
        <f t="shared" si="10"/>
        <v>0</v>
      </c>
    </row>
    <row r="927" spans="1:25" ht="15" customHeight="1">
      <c r="A927" s="4">
        <v>31</v>
      </c>
      <c r="B927" s="7">
        <v>1</v>
      </c>
      <c r="C927" s="7">
        <v>30</v>
      </c>
      <c r="D927" s="2294" t="s">
        <v>291</v>
      </c>
      <c r="E927" s="2291" t="s">
        <v>1187</v>
      </c>
      <c r="F927" s="2292"/>
      <c r="G927" s="2292"/>
      <c r="H927" s="2293"/>
      <c r="I927" s="657"/>
      <c r="J927" s="657">
        <v>100000780</v>
      </c>
      <c r="K927" s="657">
        <v>100000780</v>
      </c>
      <c r="L927" s="657">
        <v>120406789</v>
      </c>
      <c r="M927" s="657">
        <v>100406789</v>
      </c>
      <c r="N927" s="657">
        <v>100400789</v>
      </c>
      <c r="O927" s="657">
        <v>100406709</v>
      </c>
      <c r="P927" s="657">
        <v>120406789</v>
      </c>
      <c r="Q927" s="657"/>
      <c r="R927" s="657"/>
      <c r="S927" s="657">
        <v>100400780</v>
      </c>
      <c r="T927" s="657">
        <v>120000789</v>
      </c>
      <c r="U927" s="657">
        <v>100406780</v>
      </c>
      <c r="V927" s="657">
        <v>0</v>
      </c>
      <c r="X927" s="678"/>
      <c r="Y927" s="715">
        <f t="shared" si="10"/>
        <v>1062837774</v>
      </c>
    </row>
    <row r="928" spans="1:25" ht="15" customHeight="1">
      <c r="A928" s="4">
        <v>31</v>
      </c>
      <c r="B928" s="7">
        <v>1</v>
      </c>
      <c r="C928" s="7">
        <v>31</v>
      </c>
      <c r="D928" s="2295"/>
      <c r="E928" s="2291" t="s">
        <v>1188</v>
      </c>
      <c r="F928" s="2292"/>
      <c r="G928" s="2292"/>
      <c r="H928" s="2293"/>
      <c r="I928" s="657"/>
      <c r="J928" s="657">
        <v>23006080</v>
      </c>
      <c r="K928" s="657">
        <v>23006080</v>
      </c>
      <c r="L928" s="657">
        <v>123056789</v>
      </c>
      <c r="M928" s="657">
        <v>123006700</v>
      </c>
      <c r="N928" s="657">
        <v>123056000</v>
      </c>
      <c r="O928" s="657">
        <v>120006780</v>
      </c>
      <c r="P928" s="657">
        <v>123056789</v>
      </c>
      <c r="Q928" s="657"/>
      <c r="R928" s="657"/>
      <c r="S928" s="657">
        <v>23000700</v>
      </c>
      <c r="T928" s="657">
        <v>23006700</v>
      </c>
      <c r="U928" s="657">
        <v>23006080</v>
      </c>
      <c r="V928" s="657">
        <v>0</v>
      </c>
      <c r="X928" s="678"/>
      <c r="Y928" s="715">
        <f t="shared" si="10"/>
        <v>727208698</v>
      </c>
    </row>
    <row r="929" spans="1:25" ht="15" customHeight="1">
      <c r="A929" s="4">
        <v>31</v>
      </c>
      <c r="B929" s="7">
        <v>1</v>
      </c>
      <c r="C929" s="7">
        <v>32</v>
      </c>
      <c r="D929" s="2335" t="s">
        <v>300</v>
      </c>
      <c r="E929" s="2291" t="s">
        <v>1165</v>
      </c>
      <c r="F929" s="2292"/>
      <c r="G929" s="2292"/>
      <c r="H929" s="2293"/>
      <c r="I929" s="657"/>
      <c r="J929" s="657">
        <v>123450789</v>
      </c>
      <c r="K929" s="657">
        <v>123450709</v>
      </c>
      <c r="L929" s="657">
        <v>123456789</v>
      </c>
      <c r="M929" s="657">
        <v>100450009</v>
      </c>
      <c r="N929" s="657">
        <v>123450789</v>
      </c>
      <c r="O929" s="657">
        <v>20000000</v>
      </c>
      <c r="P929" s="657">
        <v>123456789</v>
      </c>
      <c r="Q929" s="657"/>
      <c r="R929" s="657"/>
      <c r="S929" s="657">
        <v>120456700</v>
      </c>
      <c r="T929" s="657">
        <v>123456789</v>
      </c>
      <c r="U929" s="657">
        <v>100456709</v>
      </c>
      <c r="V929" s="657">
        <v>0</v>
      </c>
      <c r="X929" s="678"/>
      <c r="Y929" s="715">
        <f t="shared" si="10"/>
        <v>1082086072</v>
      </c>
    </row>
    <row r="930" spans="1:25" ht="15" customHeight="1">
      <c r="A930" s="4">
        <v>31</v>
      </c>
      <c r="B930" s="7">
        <v>1</v>
      </c>
      <c r="C930" s="7">
        <v>33</v>
      </c>
      <c r="D930" s="2336"/>
      <c r="E930" s="2331" t="s">
        <v>437</v>
      </c>
      <c r="F930" s="2331"/>
      <c r="G930" s="2331"/>
      <c r="H930" s="2332"/>
      <c r="I930" s="657"/>
      <c r="J930" s="657">
        <v>2005</v>
      </c>
      <c r="K930" s="657">
        <v>10005</v>
      </c>
      <c r="L930" s="657">
        <v>12345</v>
      </c>
      <c r="M930" s="657">
        <v>10000</v>
      </c>
      <c r="N930" s="657">
        <v>12005</v>
      </c>
      <c r="O930" s="657">
        <v>0</v>
      </c>
      <c r="P930" s="657">
        <v>12345</v>
      </c>
      <c r="Q930" s="657"/>
      <c r="R930" s="657"/>
      <c r="S930" s="657">
        <v>10005</v>
      </c>
      <c r="T930" s="657">
        <v>10305</v>
      </c>
      <c r="U930" s="657">
        <v>10005</v>
      </c>
      <c r="V930" s="657">
        <v>0</v>
      </c>
      <c r="X930" s="678"/>
      <c r="Y930" s="715">
        <f t="shared" si="10"/>
        <v>89020</v>
      </c>
    </row>
    <row r="931" spans="1:25" ht="15" customHeight="1">
      <c r="A931" s="4">
        <v>31</v>
      </c>
      <c r="B931" s="7">
        <v>1</v>
      </c>
      <c r="C931" s="7">
        <v>34</v>
      </c>
      <c r="D931" s="2337" t="s">
        <v>313</v>
      </c>
      <c r="E931" s="2331" t="s">
        <v>936</v>
      </c>
      <c r="F931" s="2331"/>
      <c r="G931" s="2331"/>
      <c r="H931" s="2332"/>
      <c r="I931" s="657"/>
      <c r="J931" s="657">
        <v>1416</v>
      </c>
      <c r="K931" s="657">
        <v>1140</v>
      </c>
      <c r="L931" s="657">
        <v>1742</v>
      </c>
      <c r="M931" s="657">
        <v>784</v>
      </c>
      <c r="N931" s="657">
        <v>1716</v>
      </c>
      <c r="O931" s="657">
        <v>231</v>
      </c>
      <c r="P931" s="657">
        <v>1434</v>
      </c>
      <c r="Q931" s="657"/>
      <c r="R931" s="657"/>
      <c r="S931" s="657">
        <v>1074</v>
      </c>
      <c r="T931" s="657">
        <v>1666</v>
      </c>
      <c r="U931" s="657">
        <v>1752</v>
      </c>
      <c r="V931" s="657">
        <v>0</v>
      </c>
      <c r="X931" s="678"/>
      <c r="Y931" s="715">
        <f t="shared" si="10"/>
        <v>12955</v>
      </c>
    </row>
    <row r="932" spans="1:25" ht="15" customHeight="1">
      <c r="A932" s="4">
        <v>31</v>
      </c>
      <c r="B932" s="7">
        <v>1</v>
      </c>
      <c r="C932" s="7">
        <v>35</v>
      </c>
      <c r="D932" s="2336"/>
      <c r="E932" s="2291" t="s">
        <v>583</v>
      </c>
      <c r="F932" s="2292"/>
      <c r="G932" s="2292"/>
      <c r="H932" s="2293"/>
      <c r="I932" s="657"/>
      <c r="J932" s="657">
        <v>388</v>
      </c>
      <c r="K932" s="657">
        <v>238</v>
      </c>
      <c r="L932" s="657">
        <v>360</v>
      </c>
      <c r="M932" s="657">
        <v>293</v>
      </c>
      <c r="N932" s="657">
        <v>442</v>
      </c>
      <c r="O932" s="657">
        <v>122</v>
      </c>
      <c r="P932" s="657">
        <v>405</v>
      </c>
      <c r="Q932" s="657"/>
      <c r="R932" s="657"/>
      <c r="S932" s="657">
        <v>61</v>
      </c>
      <c r="T932" s="657">
        <v>322</v>
      </c>
      <c r="U932" s="657">
        <v>487</v>
      </c>
      <c r="V932" s="657">
        <v>0</v>
      </c>
      <c r="X932" s="678"/>
      <c r="Y932" s="715">
        <f t="shared" si="10"/>
        <v>3118</v>
      </c>
    </row>
    <row r="933" spans="1:25" ht="15" customHeight="1">
      <c r="A933" s="4">
        <v>31</v>
      </c>
      <c r="B933" s="7">
        <v>1</v>
      </c>
      <c r="C933" s="7">
        <v>36</v>
      </c>
      <c r="D933" s="430" t="s">
        <v>319</v>
      </c>
      <c r="E933" s="2330" t="s">
        <v>937</v>
      </c>
      <c r="F933" s="2331"/>
      <c r="G933" s="2331"/>
      <c r="H933" s="2332"/>
      <c r="I933" s="657"/>
      <c r="J933" s="657">
        <v>1</v>
      </c>
      <c r="K933" s="657">
        <v>1</v>
      </c>
      <c r="L933" s="657">
        <v>1</v>
      </c>
      <c r="M933" s="657">
        <v>2</v>
      </c>
      <c r="N933" s="657">
        <v>2</v>
      </c>
      <c r="O933" s="657">
        <v>0</v>
      </c>
      <c r="P933" s="657">
        <v>2</v>
      </c>
      <c r="Q933" s="657"/>
      <c r="R933" s="657"/>
      <c r="S933" s="657">
        <v>2</v>
      </c>
      <c r="T933" s="657">
        <v>2</v>
      </c>
      <c r="U933" s="657">
        <v>2</v>
      </c>
      <c r="V933" s="657">
        <v>0</v>
      </c>
      <c r="X933" s="678"/>
      <c r="Y933" s="715">
        <f t="shared" si="10"/>
        <v>15</v>
      </c>
    </row>
    <row r="934" spans="1:25" ht="15" customHeight="1">
      <c r="A934" s="4">
        <v>31</v>
      </c>
      <c r="B934" s="7">
        <v>1</v>
      </c>
      <c r="C934" s="7">
        <v>37</v>
      </c>
      <c r="D934" s="430" t="s">
        <v>403</v>
      </c>
      <c r="E934" s="2330" t="s">
        <v>440</v>
      </c>
      <c r="F934" s="2331"/>
      <c r="G934" s="2331"/>
      <c r="H934" s="2332"/>
      <c r="I934" s="657"/>
      <c r="J934" s="657">
        <v>272</v>
      </c>
      <c r="K934" s="657">
        <v>180</v>
      </c>
      <c r="L934" s="657">
        <v>388</v>
      </c>
      <c r="M934" s="657">
        <v>333</v>
      </c>
      <c r="N934" s="657">
        <v>209</v>
      </c>
      <c r="O934" s="657">
        <v>533</v>
      </c>
      <c r="P934" s="657">
        <v>155</v>
      </c>
      <c r="Q934" s="657"/>
      <c r="R934" s="657"/>
      <c r="S934" s="657">
        <v>51</v>
      </c>
      <c r="T934" s="657">
        <v>356</v>
      </c>
      <c r="U934" s="657">
        <v>296</v>
      </c>
      <c r="V934" s="657">
        <v>0</v>
      </c>
      <c r="X934" s="678"/>
      <c r="Y934" s="715">
        <f t="shared" si="10"/>
        <v>2773</v>
      </c>
    </row>
    <row r="935" spans="1:25" ht="15" customHeight="1">
      <c r="A935" s="4">
        <v>31</v>
      </c>
      <c r="B935" s="7">
        <v>1</v>
      </c>
      <c r="C935" s="7">
        <v>38</v>
      </c>
      <c r="D935" s="430" t="s">
        <v>406</v>
      </c>
      <c r="E935" s="2330" t="s">
        <v>864</v>
      </c>
      <c r="F935" s="2331"/>
      <c r="G935" s="2331"/>
      <c r="H935" s="2332"/>
      <c r="I935" s="657"/>
      <c r="J935" s="657">
        <v>108</v>
      </c>
      <c r="K935" s="657">
        <v>323</v>
      </c>
      <c r="L935" s="657">
        <v>121</v>
      </c>
      <c r="M935" s="657">
        <v>151</v>
      </c>
      <c r="N935" s="657">
        <v>182</v>
      </c>
      <c r="O935" s="657">
        <v>0</v>
      </c>
      <c r="P935" s="657">
        <v>178</v>
      </c>
      <c r="Q935" s="657"/>
      <c r="R935" s="657"/>
      <c r="S935" s="657">
        <v>1118</v>
      </c>
      <c r="T935" s="657">
        <v>152</v>
      </c>
      <c r="U935" s="657">
        <v>140</v>
      </c>
      <c r="V935" s="657">
        <v>0</v>
      </c>
      <c r="X935" s="678"/>
      <c r="Y935" s="715">
        <f t="shared" si="10"/>
        <v>2473</v>
      </c>
    </row>
    <row r="936" spans="1:25" ht="15" customHeight="1">
      <c r="A936" s="4">
        <v>31</v>
      </c>
      <c r="B936" s="7">
        <v>1</v>
      </c>
      <c r="C936" s="7">
        <v>39</v>
      </c>
      <c r="D936" s="430" t="s">
        <v>393</v>
      </c>
      <c r="E936" s="2330" t="s">
        <v>107</v>
      </c>
      <c r="F936" s="2331"/>
      <c r="G936" s="2331"/>
      <c r="H936" s="2332"/>
      <c r="I936" s="657"/>
      <c r="J936" s="657">
        <v>123</v>
      </c>
      <c r="K936" s="657">
        <v>169</v>
      </c>
      <c r="L936" s="657">
        <v>171</v>
      </c>
      <c r="M936" s="657">
        <v>277</v>
      </c>
      <c r="N936" s="657">
        <v>114</v>
      </c>
      <c r="O936" s="657">
        <v>318</v>
      </c>
      <c r="P936" s="657">
        <v>105</v>
      </c>
      <c r="Q936" s="657"/>
      <c r="R936" s="657"/>
      <c r="S936" s="657">
        <v>873</v>
      </c>
      <c r="T936" s="657">
        <v>161</v>
      </c>
      <c r="U936" s="657">
        <v>197</v>
      </c>
      <c r="V936" s="657">
        <v>0</v>
      </c>
      <c r="X936" s="678"/>
      <c r="Y936" s="715">
        <f t="shared" si="10"/>
        <v>2508</v>
      </c>
    </row>
    <row r="937" spans="1:25" ht="15" customHeight="1">
      <c r="A937" s="4">
        <v>31</v>
      </c>
      <c r="B937" s="7">
        <v>1</v>
      </c>
      <c r="C937" s="7">
        <v>40</v>
      </c>
      <c r="D937" s="430" t="s">
        <v>274</v>
      </c>
      <c r="E937" s="2330" t="s">
        <v>678</v>
      </c>
      <c r="F937" s="2331"/>
      <c r="G937" s="2331"/>
      <c r="H937" s="2332"/>
      <c r="I937" s="657"/>
      <c r="J937" s="657">
        <v>0</v>
      </c>
      <c r="K937" s="657">
        <v>0</v>
      </c>
      <c r="L937" s="657">
        <v>3</v>
      </c>
      <c r="M937" s="657">
        <v>0</v>
      </c>
      <c r="N937" s="657">
        <v>0</v>
      </c>
      <c r="O937" s="657">
        <v>0</v>
      </c>
      <c r="P937" s="657">
        <v>0</v>
      </c>
      <c r="Q937" s="657"/>
      <c r="R937" s="657"/>
      <c r="S937" s="657">
        <v>0</v>
      </c>
      <c r="T937" s="657">
        <v>0</v>
      </c>
      <c r="U937" s="657">
        <v>0</v>
      </c>
      <c r="V937" s="657">
        <v>0</v>
      </c>
      <c r="X937" s="678"/>
      <c r="Y937" s="715">
        <f t="shared" si="10"/>
        <v>3</v>
      </c>
    </row>
    <row r="938" spans="1:25" ht="15" customHeight="1">
      <c r="A938" s="4">
        <v>31</v>
      </c>
      <c r="B938" s="7">
        <v>1</v>
      </c>
      <c r="C938" s="7">
        <v>41</v>
      </c>
      <c r="D938" s="430" t="s">
        <v>978</v>
      </c>
      <c r="E938" s="2330" t="s">
        <v>1071</v>
      </c>
      <c r="F938" s="2331"/>
      <c r="G938" s="2331"/>
      <c r="H938" s="2332"/>
      <c r="I938" s="657"/>
      <c r="J938" s="657">
        <v>2</v>
      </c>
      <c r="K938" s="657">
        <v>2</v>
      </c>
      <c r="L938" s="657">
        <v>2</v>
      </c>
      <c r="M938" s="657">
        <v>2</v>
      </c>
      <c r="N938" s="657">
        <v>2</v>
      </c>
      <c r="O938" s="657">
        <v>2</v>
      </c>
      <c r="P938" s="657">
        <v>2</v>
      </c>
      <c r="Q938" s="657"/>
      <c r="R938" s="657"/>
      <c r="S938" s="657">
        <v>2</v>
      </c>
      <c r="T938" s="657">
        <v>2</v>
      </c>
      <c r="U938" s="657">
        <v>2</v>
      </c>
      <c r="V938" s="657">
        <v>0</v>
      </c>
      <c r="X938" s="678"/>
      <c r="Y938" s="715">
        <f t="shared" si="10"/>
        <v>20</v>
      </c>
    </row>
    <row r="939" spans="1:25" ht="15" customHeight="1">
      <c r="A939" s="4">
        <v>31</v>
      </c>
      <c r="B939" s="7">
        <v>1</v>
      </c>
      <c r="C939" s="7">
        <v>42</v>
      </c>
      <c r="D939" s="430" t="s">
        <v>1076</v>
      </c>
      <c r="E939" s="2327" t="s">
        <v>966</v>
      </c>
      <c r="F939" s="2328"/>
      <c r="G939" s="2328"/>
      <c r="H939" s="2328"/>
      <c r="I939" s="657"/>
      <c r="J939" s="657">
        <v>2</v>
      </c>
      <c r="K939" s="657">
        <v>2</v>
      </c>
      <c r="L939" s="657">
        <v>1</v>
      </c>
      <c r="M939" s="657">
        <v>2</v>
      </c>
      <c r="N939" s="657">
        <v>2</v>
      </c>
      <c r="O939" s="657">
        <v>2</v>
      </c>
      <c r="P939" s="657">
        <v>2</v>
      </c>
      <c r="Q939" s="657"/>
      <c r="R939" s="657"/>
      <c r="S939" s="657">
        <v>2</v>
      </c>
      <c r="T939" s="657">
        <v>2</v>
      </c>
      <c r="U939" s="657">
        <v>2</v>
      </c>
      <c r="V939" s="657">
        <v>0</v>
      </c>
      <c r="X939" s="678"/>
      <c r="Y939" s="715">
        <f t="shared" si="10"/>
        <v>19</v>
      </c>
    </row>
    <row r="940" spans="1:25" ht="15" customHeight="1">
      <c r="A940" s="4">
        <v>31</v>
      </c>
      <c r="B940" s="7">
        <v>1</v>
      </c>
      <c r="C940" s="7">
        <v>43</v>
      </c>
      <c r="D940" s="2037"/>
      <c r="E940" s="2038"/>
      <c r="F940" s="2038"/>
      <c r="G940" s="2038"/>
      <c r="H940" s="2038"/>
      <c r="I940" s="657"/>
      <c r="J940" s="657">
        <v>0</v>
      </c>
      <c r="K940" s="657">
        <v>0</v>
      </c>
      <c r="L940" s="657">
        <v>0</v>
      </c>
      <c r="M940" s="657">
        <v>0</v>
      </c>
      <c r="N940" s="657">
        <v>0</v>
      </c>
      <c r="O940" s="657">
        <v>0</v>
      </c>
      <c r="P940" s="657">
        <v>0</v>
      </c>
      <c r="Q940" s="657"/>
      <c r="R940" s="657"/>
      <c r="S940" s="657">
        <v>0</v>
      </c>
      <c r="T940" s="657">
        <v>0</v>
      </c>
      <c r="U940" s="657">
        <v>0</v>
      </c>
      <c r="V940" s="657">
        <v>0</v>
      </c>
      <c r="X940" s="678"/>
      <c r="Y940" s="715">
        <f t="shared" si="10"/>
        <v>0</v>
      </c>
    </row>
    <row r="941" spans="1:25" ht="15" customHeight="1">
      <c r="A941" s="4">
        <v>31</v>
      </c>
      <c r="B941" s="7">
        <v>1</v>
      </c>
      <c r="C941" s="7">
        <v>44</v>
      </c>
      <c r="D941" s="2335" t="s">
        <v>938</v>
      </c>
      <c r="E941" s="2291" t="s">
        <v>1098</v>
      </c>
      <c r="F941" s="2292"/>
      <c r="G941" s="2292"/>
      <c r="H941" s="2293"/>
      <c r="I941" s="657"/>
      <c r="J941" s="657">
        <v>0</v>
      </c>
      <c r="K941" s="657">
        <v>0</v>
      </c>
      <c r="L941" s="657">
        <v>0</v>
      </c>
      <c r="M941" s="657">
        <v>0</v>
      </c>
      <c r="N941" s="657">
        <v>0</v>
      </c>
      <c r="O941" s="657">
        <v>0</v>
      </c>
      <c r="P941" s="657">
        <v>0</v>
      </c>
      <c r="Q941" s="657"/>
      <c r="R941" s="657"/>
      <c r="S941" s="657">
        <v>0</v>
      </c>
      <c r="T941" s="657">
        <v>0</v>
      </c>
      <c r="U941" s="657">
        <v>0</v>
      </c>
      <c r="V941" s="657">
        <v>0</v>
      </c>
      <c r="X941" s="678"/>
      <c r="Y941" s="715">
        <f t="shared" si="10"/>
        <v>0</v>
      </c>
    </row>
    <row r="942" spans="1:25" ht="15" customHeight="1">
      <c r="A942" s="4">
        <v>31</v>
      </c>
      <c r="B942" s="7">
        <v>1</v>
      </c>
      <c r="C942" s="7">
        <v>45</v>
      </c>
      <c r="D942" s="2338"/>
      <c r="E942" s="2339" t="s">
        <v>650</v>
      </c>
      <c r="F942" s="2333" t="s">
        <v>442</v>
      </c>
      <c r="G942" s="2333"/>
      <c r="H942" s="2334"/>
      <c r="I942" s="657"/>
      <c r="J942" s="657">
        <v>0</v>
      </c>
      <c r="K942" s="657">
        <v>0</v>
      </c>
      <c r="L942" s="657">
        <v>0</v>
      </c>
      <c r="M942" s="657">
        <v>0</v>
      </c>
      <c r="N942" s="657">
        <v>0</v>
      </c>
      <c r="O942" s="657">
        <v>0</v>
      </c>
      <c r="P942" s="657">
        <v>0</v>
      </c>
      <c r="Q942" s="657"/>
      <c r="R942" s="657"/>
      <c r="S942" s="657">
        <v>0</v>
      </c>
      <c r="T942" s="657">
        <v>0</v>
      </c>
      <c r="U942" s="657">
        <v>0</v>
      </c>
      <c r="V942" s="657">
        <v>0</v>
      </c>
      <c r="X942" s="678"/>
      <c r="Y942" s="715">
        <f t="shared" si="10"/>
        <v>0</v>
      </c>
    </row>
    <row r="943" spans="1:25" ht="15" customHeight="1">
      <c r="A943" s="4">
        <v>31</v>
      </c>
      <c r="B943" s="7">
        <v>1</v>
      </c>
      <c r="C943" s="7">
        <v>46</v>
      </c>
      <c r="D943" s="2338"/>
      <c r="E943" s="2340"/>
      <c r="F943" s="2333" t="s">
        <v>885</v>
      </c>
      <c r="G943" s="2333"/>
      <c r="H943" s="2334"/>
      <c r="I943" s="657"/>
      <c r="J943" s="657">
        <v>0</v>
      </c>
      <c r="K943" s="657">
        <v>0</v>
      </c>
      <c r="L943" s="657">
        <v>0</v>
      </c>
      <c r="M943" s="657">
        <v>0</v>
      </c>
      <c r="N943" s="657">
        <v>0</v>
      </c>
      <c r="O943" s="657">
        <v>0</v>
      </c>
      <c r="P943" s="657">
        <v>0</v>
      </c>
      <c r="Q943" s="657"/>
      <c r="R943" s="657"/>
      <c r="S943" s="657">
        <v>0</v>
      </c>
      <c r="T943" s="657">
        <v>0</v>
      </c>
      <c r="U943" s="657">
        <v>0</v>
      </c>
      <c r="V943" s="657">
        <v>0</v>
      </c>
      <c r="X943" s="678"/>
      <c r="Y943" s="715">
        <f t="shared" si="10"/>
        <v>0</v>
      </c>
    </row>
    <row r="944" spans="1:25" ht="15" customHeight="1">
      <c r="A944" s="4">
        <v>31</v>
      </c>
      <c r="B944" s="7">
        <v>1</v>
      </c>
      <c r="C944" s="7">
        <v>47</v>
      </c>
      <c r="D944" s="2336"/>
      <c r="E944" s="2341"/>
      <c r="F944" s="2333" t="s">
        <v>663</v>
      </c>
      <c r="G944" s="2333"/>
      <c r="H944" s="2334"/>
      <c r="I944" s="657"/>
      <c r="J944" s="657">
        <v>0</v>
      </c>
      <c r="K944" s="657">
        <v>0</v>
      </c>
      <c r="L944" s="657">
        <v>0</v>
      </c>
      <c r="M944" s="657">
        <v>0</v>
      </c>
      <c r="N944" s="657">
        <v>0</v>
      </c>
      <c r="O944" s="657">
        <v>0</v>
      </c>
      <c r="P944" s="657">
        <v>0</v>
      </c>
      <c r="Q944" s="657"/>
      <c r="R944" s="657"/>
      <c r="S944" s="657">
        <v>0</v>
      </c>
      <c r="T944" s="657">
        <v>0</v>
      </c>
      <c r="U944" s="657">
        <v>0</v>
      </c>
      <c r="V944" s="657">
        <v>0</v>
      </c>
      <c r="X944" s="678"/>
      <c r="Y944" s="715">
        <f t="shared" si="10"/>
        <v>0</v>
      </c>
    </row>
    <row r="945" spans="1:25" ht="15" customHeight="1">
      <c r="A945" s="4">
        <v>31</v>
      </c>
      <c r="B945" s="7">
        <v>1</v>
      </c>
      <c r="C945" s="7">
        <v>48</v>
      </c>
      <c r="D945" s="2037"/>
      <c r="E945" s="2038"/>
      <c r="F945" s="2038"/>
      <c r="G945" s="2038"/>
      <c r="H945" s="2038"/>
      <c r="I945" s="657"/>
      <c r="J945" s="657">
        <v>0</v>
      </c>
      <c r="K945" s="657">
        <v>0</v>
      </c>
      <c r="L945" s="657">
        <v>0</v>
      </c>
      <c r="M945" s="657">
        <v>0</v>
      </c>
      <c r="N945" s="657">
        <v>0</v>
      </c>
      <c r="O945" s="657">
        <v>0</v>
      </c>
      <c r="P945" s="657">
        <v>0</v>
      </c>
      <c r="Q945" s="657"/>
      <c r="R945" s="657"/>
      <c r="S945" s="657">
        <v>0</v>
      </c>
      <c r="T945" s="657">
        <v>0</v>
      </c>
      <c r="U945" s="657">
        <v>0</v>
      </c>
      <c r="V945" s="657">
        <v>0</v>
      </c>
      <c r="X945" s="678"/>
      <c r="Y945" s="715">
        <f t="shared" si="10"/>
        <v>0</v>
      </c>
    </row>
    <row r="946" spans="1:25" ht="15" customHeight="1">
      <c r="A946" s="4">
        <v>31</v>
      </c>
      <c r="B946" s="7">
        <v>1</v>
      </c>
      <c r="C946" s="7">
        <v>49</v>
      </c>
      <c r="D946" s="430" t="s">
        <v>1093</v>
      </c>
      <c r="E946" s="2327" t="s">
        <v>510</v>
      </c>
      <c r="F946" s="2328"/>
      <c r="G946" s="2328"/>
      <c r="H946" s="2328"/>
      <c r="I946" s="657"/>
      <c r="J946" s="657">
        <v>1</v>
      </c>
      <c r="K946" s="657">
        <v>1</v>
      </c>
      <c r="L946" s="657">
        <v>1</v>
      </c>
      <c r="M946" s="657">
        <v>1</v>
      </c>
      <c r="N946" s="657">
        <v>1</v>
      </c>
      <c r="O946" s="657">
        <v>1</v>
      </c>
      <c r="P946" s="657">
        <v>1</v>
      </c>
      <c r="Q946" s="657"/>
      <c r="R946" s="657"/>
      <c r="S946" s="657">
        <v>1</v>
      </c>
      <c r="T946" s="657">
        <v>1</v>
      </c>
      <c r="U946" s="657">
        <v>1</v>
      </c>
      <c r="V946" s="657">
        <v>0</v>
      </c>
      <c r="X946" s="678"/>
      <c r="Y946" s="715">
        <f t="shared" si="10"/>
        <v>10</v>
      </c>
    </row>
    <row r="947" spans="1:25" ht="15" customHeight="1">
      <c r="A947" s="4">
        <v>31</v>
      </c>
      <c r="B947" s="7">
        <v>1</v>
      </c>
      <c r="C947" s="7">
        <v>50</v>
      </c>
      <c r="D947" s="430" t="s">
        <v>773</v>
      </c>
      <c r="E947" s="2329" t="s">
        <v>1099</v>
      </c>
      <c r="F947" s="2329"/>
      <c r="G947" s="2329"/>
      <c r="H947" s="2291"/>
      <c r="I947" s="657"/>
      <c r="J947" s="657">
        <v>927</v>
      </c>
      <c r="K947" s="657">
        <v>984</v>
      </c>
      <c r="L947" s="657">
        <v>986</v>
      </c>
      <c r="M947" s="657">
        <v>987</v>
      </c>
      <c r="N947" s="657">
        <v>946</v>
      </c>
      <c r="O947" s="657">
        <v>1000</v>
      </c>
      <c r="P947" s="657">
        <v>979</v>
      </c>
      <c r="Q947" s="657"/>
      <c r="R947" s="657"/>
      <c r="S947" s="657">
        <v>995</v>
      </c>
      <c r="T947" s="657">
        <v>922</v>
      </c>
      <c r="U947" s="657">
        <v>934</v>
      </c>
      <c r="V947" s="657">
        <v>0</v>
      </c>
      <c r="X947" s="678"/>
      <c r="Y947" s="715">
        <f t="shared" si="10"/>
        <v>9660</v>
      </c>
    </row>
    <row r="948" spans="1:25" ht="15" customHeight="1">
      <c r="A948" s="4">
        <v>31</v>
      </c>
      <c r="B948" s="7">
        <v>1</v>
      </c>
      <c r="C948" s="7">
        <v>51</v>
      </c>
      <c r="D948" s="430" t="s">
        <v>525</v>
      </c>
      <c r="E948" s="2329" t="s">
        <v>1190</v>
      </c>
      <c r="F948" s="2329"/>
      <c r="G948" s="2329"/>
      <c r="H948" s="2291"/>
      <c r="I948" s="657"/>
      <c r="J948" s="657">
        <v>1</v>
      </c>
      <c r="K948" s="657">
        <v>2</v>
      </c>
      <c r="L948" s="657">
        <v>1</v>
      </c>
      <c r="M948" s="657">
        <v>2</v>
      </c>
      <c r="N948" s="657">
        <v>2</v>
      </c>
      <c r="O948" s="657">
        <v>2</v>
      </c>
      <c r="P948" s="657">
        <v>1</v>
      </c>
      <c r="Q948" s="657"/>
      <c r="R948" s="657"/>
      <c r="S948" s="657">
        <v>2</v>
      </c>
      <c r="T948" s="657">
        <v>2</v>
      </c>
      <c r="U948" s="657">
        <v>2</v>
      </c>
      <c r="V948" s="657">
        <v>0</v>
      </c>
      <c r="X948" s="678"/>
      <c r="Y948" s="715">
        <f t="shared" si="10"/>
        <v>17</v>
      </c>
    </row>
    <row r="949" spans="1:25" ht="15" customHeight="1">
      <c r="A949" s="4">
        <v>31</v>
      </c>
      <c r="B949" s="7">
        <v>1</v>
      </c>
      <c r="C949" s="7">
        <v>52</v>
      </c>
      <c r="D949" s="430" t="s">
        <v>819</v>
      </c>
      <c r="E949" s="2329" t="s">
        <v>173</v>
      </c>
      <c r="F949" s="2329"/>
      <c r="G949" s="2329"/>
      <c r="H949" s="2291"/>
      <c r="I949" s="657"/>
      <c r="J949" s="657">
        <v>943</v>
      </c>
      <c r="K949" s="657">
        <v>290</v>
      </c>
      <c r="L949" s="657">
        <v>2735</v>
      </c>
      <c r="M949" s="657">
        <v>47</v>
      </c>
      <c r="N949" s="657">
        <v>239</v>
      </c>
      <c r="O949" s="657">
        <v>0</v>
      </c>
      <c r="P949" s="657">
        <v>735</v>
      </c>
      <c r="Q949" s="657"/>
      <c r="R949" s="657"/>
      <c r="S949" s="657">
        <v>17</v>
      </c>
      <c r="T949" s="657">
        <v>571</v>
      </c>
      <c r="U949" s="657">
        <v>819</v>
      </c>
      <c r="V949" s="657">
        <v>0</v>
      </c>
      <c r="X949" s="678"/>
      <c r="Y949" s="715">
        <f t="shared" si="10"/>
        <v>6396</v>
      </c>
    </row>
    <row r="950" spans="1:25" ht="15" customHeight="1">
      <c r="A950" s="4">
        <v>31</v>
      </c>
      <c r="B950" s="7">
        <v>1</v>
      </c>
      <c r="C950" s="7">
        <v>53</v>
      </c>
      <c r="D950" s="430" t="s">
        <v>1094</v>
      </c>
      <c r="E950" s="2329" t="s">
        <v>1192</v>
      </c>
      <c r="F950" s="2329"/>
      <c r="G950" s="2329"/>
      <c r="H950" s="2291"/>
      <c r="I950" s="657"/>
      <c r="J950" s="657">
        <v>17</v>
      </c>
      <c r="K950" s="657">
        <v>13</v>
      </c>
      <c r="L950" s="657">
        <v>25</v>
      </c>
      <c r="M950" s="657">
        <v>5</v>
      </c>
      <c r="N950" s="657">
        <v>13</v>
      </c>
      <c r="O950" s="657">
        <v>1</v>
      </c>
      <c r="P950" s="657">
        <v>21</v>
      </c>
      <c r="Q950" s="657"/>
      <c r="R950" s="657"/>
      <c r="S950" s="657">
        <v>9</v>
      </c>
      <c r="T950" s="657">
        <v>15</v>
      </c>
      <c r="U950" s="657">
        <v>10</v>
      </c>
      <c r="V950" s="657">
        <v>0</v>
      </c>
      <c r="X950" s="678"/>
      <c r="Y950" s="715">
        <f t="shared" si="10"/>
        <v>129</v>
      </c>
    </row>
    <row r="951" spans="1:25" ht="15" customHeight="1">
      <c r="A951" s="4">
        <v>31</v>
      </c>
      <c r="B951" s="7">
        <v>1</v>
      </c>
      <c r="C951" s="7">
        <v>54</v>
      </c>
      <c r="D951" s="430" t="s">
        <v>1095</v>
      </c>
      <c r="E951" s="2329" t="s">
        <v>554</v>
      </c>
      <c r="F951" s="2329"/>
      <c r="G951" s="2329"/>
      <c r="H951" s="2291"/>
      <c r="I951" s="657"/>
      <c r="J951" s="657">
        <v>288</v>
      </c>
      <c r="K951" s="657">
        <v>203</v>
      </c>
      <c r="L951" s="657">
        <v>489</v>
      </c>
      <c r="M951" s="657">
        <v>218</v>
      </c>
      <c r="N951" s="657">
        <v>207</v>
      </c>
      <c r="O951" s="657">
        <v>10</v>
      </c>
      <c r="P951" s="657">
        <v>390</v>
      </c>
      <c r="Q951" s="657"/>
      <c r="R951" s="657"/>
      <c r="S951" s="657">
        <v>47</v>
      </c>
      <c r="T951" s="657">
        <v>256</v>
      </c>
      <c r="U951" s="657">
        <v>151</v>
      </c>
      <c r="V951" s="657">
        <v>0</v>
      </c>
      <c r="X951" s="678"/>
      <c r="Y951" s="715">
        <f t="shared" si="10"/>
        <v>2259</v>
      </c>
    </row>
    <row r="952" spans="1:25" ht="15" customHeight="1">
      <c r="A952" s="4">
        <v>31</v>
      </c>
      <c r="B952" s="7">
        <v>1</v>
      </c>
      <c r="C952" s="7">
        <v>55</v>
      </c>
      <c r="D952" s="430" t="s">
        <v>1096</v>
      </c>
      <c r="E952" s="2327" t="s">
        <v>1073</v>
      </c>
      <c r="F952" s="2328"/>
      <c r="G952" s="2328"/>
      <c r="H952" s="2328"/>
      <c r="I952" s="657"/>
      <c r="J952" s="657">
        <v>123456000</v>
      </c>
      <c r="K952" s="657">
        <v>123456000</v>
      </c>
      <c r="L952" s="657">
        <v>120456000</v>
      </c>
      <c r="M952" s="657">
        <v>23456089</v>
      </c>
      <c r="N952" s="657">
        <v>20456000</v>
      </c>
      <c r="O952" s="657">
        <v>20056000</v>
      </c>
      <c r="P952" s="657">
        <v>23456000</v>
      </c>
      <c r="Q952" s="657"/>
      <c r="R952" s="657"/>
      <c r="S952" s="657">
        <v>23456000</v>
      </c>
      <c r="T952" s="657">
        <v>456000</v>
      </c>
      <c r="U952" s="657">
        <v>23456000</v>
      </c>
      <c r="V952" s="657">
        <v>0</v>
      </c>
      <c r="X952" s="678"/>
      <c r="Y952" s="715">
        <f t="shared" si="10"/>
        <v>502160089</v>
      </c>
    </row>
    <row r="953" spans="1:25" ht="15" customHeight="1">
      <c r="A953" s="4">
        <v>31</v>
      </c>
      <c r="B953" s="7">
        <v>1</v>
      </c>
      <c r="C953" s="7">
        <v>56</v>
      </c>
      <c r="D953" s="2037"/>
      <c r="E953" s="2038"/>
      <c r="F953" s="2038"/>
      <c r="G953" s="2038"/>
      <c r="H953" s="2038"/>
      <c r="I953" s="676"/>
      <c r="J953" s="676"/>
      <c r="K953" s="676"/>
      <c r="L953" s="676"/>
      <c r="M953" s="676"/>
      <c r="N953" s="676"/>
      <c r="O953" s="676"/>
      <c r="P953" s="676"/>
      <c r="Q953" s="676"/>
      <c r="R953" s="676"/>
      <c r="S953" s="676"/>
      <c r="T953" s="676"/>
      <c r="U953" s="676"/>
      <c r="V953" s="676"/>
      <c r="Y953" s="715">
        <f t="shared" si="10"/>
        <v>0</v>
      </c>
    </row>
    <row r="954" spans="1:25" ht="15" customHeight="1">
      <c r="A954" s="4">
        <v>31</v>
      </c>
      <c r="B954" s="7">
        <v>1</v>
      </c>
      <c r="C954" s="7">
        <v>57</v>
      </c>
      <c r="D954" s="2037"/>
      <c r="E954" s="2038"/>
      <c r="F954" s="2038"/>
      <c r="G954" s="2038"/>
      <c r="H954" s="2038"/>
      <c r="I954" s="676"/>
      <c r="J954" s="676"/>
      <c r="K954" s="676"/>
      <c r="L954" s="676"/>
      <c r="M954" s="676"/>
      <c r="N954" s="676"/>
      <c r="O954" s="676"/>
      <c r="P954" s="676"/>
      <c r="Q954" s="676"/>
      <c r="R954" s="676"/>
      <c r="S954" s="676"/>
      <c r="T954" s="676"/>
      <c r="U954" s="676"/>
      <c r="V954" s="676"/>
      <c r="Y954" s="715">
        <f t="shared" si="10"/>
        <v>0</v>
      </c>
    </row>
    <row r="955" spans="1:25" ht="15" customHeight="1">
      <c r="A955" s="4">
        <v>31</v>
      </c>
      <c r="B955" s="7">
        <v>1</v>
      </c>
      <c r="C955" s="7">
        <v>58</v>
      </c>
      <c r="D955" s="2037"/>
      <c r="E955" s="2038"/>
      <c r="F955" s="2038"/>
      <c r="G955" s="2038"/>
      <c r="H955" s="2038"/>
      <c r="I955" s="676"/>
      <c r="J955" s="676"/>
      <c r="K955" s="676"/>
      <c r="L955" s="676"/>
      <c r="M955" s="676"/>
      <c r="N955" s="676"/>
      <c r="O955" s="676"/>
      <c r="P955" s="676"/>
      <c r="Q955" s="676"/>
      <c r="R955" s="676"/>
      <c r="S955" s="676"/>
      <c r="T955" s="676"/>
      <c r="U955" s="676"/>
      <c r="V955" s="676"/>
      <c r="Y955" s="715">
        <f t="shared" si="10"/>
        <v>0</v>
      </c>
    </row>
    <row r="956" spans="1:25" ht="15" customHeight="1">
      <c r="A956" s="4">
        <v>31</v>
      </c>
      <c r="B956" s="7">
        <v>1</v>
      </c>
      <c r="C956" s="7">
        <v>59</v>
      </c>
      <c r="D956" s="2037"/>
      <c r="E956" s="2038"/>
      <c r="F956" s="2038"/>
      <c r="G956" s="2038"/>
      <c r="H956" s="2038"/>
      <c r="I956" s="676"/>
      <c r="J956" s="676"/>
      <c r="K956" s="676"/>
      <c r="L956" s="676"/>
      <c r="M956" s="676"/>
      <c r="N956" s="676"/>
      <c r="O956" s="676"/>
      <c r="P956" s="676"/>
      <c r="Q956" s="676"/>
      <c r="R956" s="676"/>
      <c r="S956" s="676"/>
      <c r="T956" s="676"/>
      <c r="U956" s="676"/>
      <c r="V956" s="676"/>
      <c r="Y956" s="715">
        <f t="shared" si="10"/>
        <v>0</v>
      </c>
    </row>
    <row r="957" spans="1:25" ht="15" customHeight="1">
      <c r="A957" s="4">
        <v>31</v>
      </c>
      <c r="B957" s="7">
        <v>1</v>
      </c>
      <c r="C957" s="7">
        <v>60</v>
      </c>
      <c r="D957" s="2044"/>
      <c r="E957" s="2045"/>
      <c r="F957" s="2045"/>
      <c r="G957" s="2045"/>
      <c r="H957" s="2045"/>
      <c r="I957" s="677"/>
      <c r="J957" s="677"/>
      <c r="K957" s="677"/>
      <c r="L957" s="677"/>
      <c r="M957" s="677"/>
      <c r="N957" s="677"/>
      <c r="O957" s="677"/>
      <c r="P957" s="677"/>
      <c r="Q957" s="677"/>
      <c r="R957" s="677"/>
      <c r="S957" s="677"/>
      <c r="T957" s="677"/>
      <c r="U957" s="677"/>
      <c r="V957" s="677"/>
      <c r="Y957" s="715">
        <f t="shared" si="10"/>
        <v>0</v>
      </c>
    </row>
    <row r="958" spans="1:25" s="457" customFormat="1" ht="15" customHeight="1">
      <c r="A958" s="463">
        <v>40</v>
      </c>
      <c r="B958" s="457">
        <v>1</v>
      </c>
      <c r="C958" s="473">
        <v>1</v>
      </c>
      <c r="D958" s="516" t="s">
        <v>184</v>
      </c>
      <c r="E958" s="470" t="s">
        <v>97</v>
      </c>
      <c r="F958" s="2342" t="s">
        <v>197</v>
      </c>
      <c r="G958" s="2344" t="s">
        <v>213</v>
      </c>
      <c r="H958" s="645" t="s">
        <v>881</v>
      </c>
      <c r="I958" s="658"/>
      <c r="J958" s="658">
        <v>135466</v>
      </c>
      <c r="K958" s="658">
        <v>59136</v>
      </c>
      <c r="L958" s="658">
        <v>128699</v>
      </c>
      <c r="M958" s="658">
        <v>12519</v>
      </c>
      <c r="N958" s="658">
        <v>78780</v>
      </c>
      <c r="O958" s="658">
        <v>0</v>
      </c>
      <c r="P958" s="658">
        <v>59500</v>
      </c>
      <c r="Q958" s="658">
        <v>0</v>
      </c>
      <c r="R958" s="658">
        <v>0</v>
      </c>
      <c r="S958" s="658">
        <v>20885</v>
      </c>
      <c r="T958" s="658">
        <v>126631</v>
      </c>
      <c r="U958" s="658">
        <v>30500</v>
      </c>
      <c r="V958" s="658">
        <v>0</v>
      </c>
      <c r="X958" s="682"/>
      <c r="Y958" s="720">
        <f t="shared" si="10"/>
        <v>652116</v>
      </c>
    </row>
    <row r="959" spans="1:25" ht="15" customHeight="1">
      <c r="A959" s="4">
        <v>40</v>
      </c>
      <c r="B959" s="1">
        <v>1</v>
      </c>
      <c r="C959" s="207">
        <v>2</v>
      </c>
      <c r="D959" s="424"/>
      <c r="E959" s="251"/>
      <c r="F959" s="2343"/>
      <c r="G959" s="2345"/>
      <c r="H959" s="625" t="s">
        <v>882</v>
      </c>
      <c r="I959" s="657"/>
      <c r="J959" s="657">
        <v>107498</v>
      </c>
      <c r="K959" s="657">
        <v>37991</v>
      </c>
      <c r="L959" s="657">
        <v>128699</v>
      </c>
      <c r="M959" s="657">
        <v>12519</v>
      </c>
      <c r="N959" s="657">
        <v>78780</v>
      </c>
      <c r="O959" s="657">
        <v>0</v>
      </c>
      <c r="P959" s="657">
        <v>59500</v>
      </c>
      <c r="Q959" s="657">
        <v>0</v>
      </c>
      <c r="R959" s="657">
        <v>0</v>
      </c>
      <c r="S959" s="657">
        <v>20885</v>
      </c>
      <c r="T959" s="657">
        <v>126631</v>
      </c>
      <c r="U959" s="657">
        <v>30500</v>
      </c>
      <c r="V959" s="657">
        <v>0</v>
      </c>
      <c r="X959" s="678"/>
      <c r="Y959" s="715">
        <f t="shared" si="10"/>
        <v>603003</v>
      </c>
    </row>
    <row r="960" spans="1:25" ht="15" customHeight="1">
      <c r="A960" s="4">
        <v>40</v>
      </c>
      <c r="B960" s="1">
        <v>1</v>
      </c>
      <c r="C960" s="207">
        <v>3</v>
      </c>
      <c r="D960" s="424" t="s">
        <v>427</v>
      </c>
      <c r="E960" s="251" t="s">
        <v>985</v>
      </c>
      <c r="F960" s="2346" t="s">
        <v>211</v>
      </c>
      <c r="G960" s="2347" t="s">
        <v>883</v>
      </c>
      <c r="H960" s="625" t="s">
        <v>881</v>
      </c>
      <c r="I960" s="657"/>
      <c r="J960" s="657">
        <v>41385</v>
      </c>
      <c r="K960" s="657">
        <v>59136</v>
      </c>
      <c r="L960" s="657">
        <v>109337</v>
      </c>
      <c r="M960" s="657">
        <v>7973</v>
      </c>
      <c r="N960" s="657">
        <v>72540</v>
      </c>
      <c r="O960" s="657">
        <v>0</v>
      </c>
      <c r="P960" s="657">
        <v>59500</v>
      </c>
      <c r="Q960" s="657">
        <v>0</v>
      </c>
      <c r="R960" s="657">
        <v>0</v>
      </c>
      <c r="S960" s="657">
        <v>0</v>
      </c>
      <c r="T960" s="657">
        <v>105746</v>
      </c>
      <c r="U960" s="657">
        <v>28000</v>
      </c>
      <c r="V960" s="657">
        <v>0</v>
      </c>
      <c r="X960" s="678"/>
      <c r="Y960" s="715">
        <f t="shared" si="10"/>
        <v>483617</v>
      </c>
    </row>
    <row r="961" spans="1:25" ht="15" customHeight="1">
      <c r="A961" s="4">
        <v>40</v>
      </c>
      <c r="B961" s="1">
        <v>1</v>
      </c>
      <c r="C961" s="207">
        <v>4</v>
      </c>
      <c r="D961" s="424"/>
      <c r="E961" s="251" t="s">
        <v>986</v>
      </c>
      <c r="F961" s="2343"/>
      <c r="G961" s="2345"/>
      <c r="H961" s="625" t="s">
        <v>882</v>
      </c>
      <c r="I961" s="657"/>
      <c r="J961" s="657">
        <v>41385</v>
      </c>
      <c r="K961" s="657">
        <v>37991</v>
      </c>
      <c r="L961" s="657">
        <v>109337</v>
      </c>
      <c r="M961" s="657">
        <v>7973</v>
      </c>
      <c r="N961" s="657">
        <v>72540</v>
      </c>
      <c r="O961" s="657">
        <v>0</v>
      </c>
      <c r="P961" s="657">
        <v>59500</v>
      </c>
      <c r="Q961" s="657">
        <v>0</v>
      </c>
      <c r="R961" s="657">
        <v>0</v>
      </c>
      <c r="S961" s="657">
        <v>0</v>
      </c>
      <c r="T961" s="657">
        <v>105746</v>
      </c>
      <c r="U961" s="657">
        <v>28000</v>
      </c>
      <c r="V961" s="657">
        <v>0</v>
      </c>
      <c r="X961" s="678"/>
      <c r="Y961" s="715">
        <f t="shared" si="10"/>
        <v>462472</v>
      </c>
    </row>
    <row r="962" spans="1:25" ht="15" customHeight="1">
      <c r="A962" s="4">
        <v>40</v>
      </c>
      <c r="B962" s="1">
        <v>1</v>
      </c>
      <c r="C962" s="207">
        <v>5</v>
      </c>
      <c r="D962" s="424"/>
      <c r="E962" s="251" t="s">
        <v>764</v>
      </c>
      <c r="F962" s="2346" t="s">
        <v>790</v>
      </c>
      <c r="G962" s="610" t="s">
        <v>739</v>
      </c>
      <c r="H962" s="625" t="s">
        <v>881</v>
      </c>
      <c r="I962" s="657"/>
      <c r="J962" s="657">
        <v>94081</v>
      </c>
      <c r="K962" s="657">
        <v>0</v>
      </c>
      <c r="L962" s="657">
        <v>19362</v>
      </c>
      <c r="M962" s="657">
        <v>4546</v>
      </c>
      <c r="N962" s="657">
        <v>6240</v>
      </c>
      <c r="O962" s="657">
        <v>0</v>
      </c>
      <c r="P962" s="657">
        <v>0</v>
      </c>
      <c r="Q962" s="657">
        <v>0</v>
      </c>
      <c r="R962" s="657">
        <v>0</v>
      </c>
      <c r="S962" s="657">
        <v>20885</v>
      </c>
      <c r="T962" s="657">
        <v>20885</v>
      </c>
      <c r="U962" s="657">
        <v>2500</v>
      </c>
      <c r="V962" s="657">
        <v>0</v>
      </c>
      <c r="X962" s="678"/>
      <c r="Y962" s="715">
        <f t="shared" si="10"/>
        <v>168499</v>
      </c>
    </row>
    <row r="963" spans="1:25" ht="15" customHeight="1">
      <c r="A963" s="4">
        <v>40</v>
      </c>
      <c r="B963" s="1">
        <v>1</v>
      </c>
      <c r="C963" s="207">
        <v>6</v>
      </c>
      <c r="D963" s="424"/>
      <c r="E963" s="251" t="s">
        <v>351</v>
      </c>
      <c r="F963" s="2343"/>
      <c r="G963" s="567" t="s">
        <v>886</v>
      </c>
      <c r="H963" s="625" t="s">
        <v>882</v>
      </c>
      <c r="I963" s="657"/>
      <c r="J963" s="657">
        <v>66113</v>
      </c>
      <c r="K963" s="657">
        <v>0</v>
      </c>
      <c r="L963" s="657">
        <v>19362</v>
      </c>
      <c r="M963" s="657">
        <v>4546</v>
      </c>
      <c r="N963" s="657">
        <v>6240</v>
      </c>
      <c r="O963" s="657">
        <v>0</v>
      </c>
      <c r="P963" s="657">
        <v>0</v>
      </c>
      <c r="Q963" s="657">
        <v>0</v>
      </c>
      <c r="R963" s="657">
        <v>0</v>
      </c>
      <c r="S963" s="657">
        <v>20885</v>
      </c>
      <c r="T963" s="657">
        <v>20885</v>
      </c>
      <c r="U963" s="657">
        <v>2500</v>
      </c>
      <c r="V963" s="657">
        <v>0</v>
      </c>
      <c r="X963" s="678"/>
      <c r="Y963" s="715">
        <f t="shared" si="10"/>
        <v>140531</v>
      </c>
    </row>
    <row r="964" spans="1:25" ht="15" customHeight="1">
      <c r="A964" s="4">
        <v>40</v>
      </c>
      <c r="B964" s="1">
        <v>1</v>
      </c>
      <c r="C964" s="207">
        <v>7</v>
      </c>
      <c r="D964" s="424" t="s">
        <v>351</v>
      </c>
      <c r="E964" s="565"/>
      <c r="F964" s="603" t="s">
        <v>809</v>
      </c>
      <c r="G964" s="586" t="s">
        <v>404</v>
      </c>
      <c r="H964" s="585" t="s">
        <v>882</v>
      </c>
      <c r="I964" s="657"/>
      <c r="J964" s="657">
        <v>0</v>
      </c>
      <c r="K964" s="657">
        <v>0</v>
      </c>
      <c r="L964" s="657">
        <v>0</v>
      </c>
      <c r="M964" s="657">
        <v>0</v>
      </c>
      <c r="N964" s="657">
        <v>0</v>
      </c>
      <c r="O964" s="657">
        <v>0</v>
      </c>
      <c r="P964" s="657">
        <v>0</v>
      </c>
      <c r="Q964" s="657">
        <v>0</v>
      </c>
      <c r="R964" s="657">
        <v>0</v>
      </c>
      <c r="S964" s="657">
        <v>0</v>
      </c>
      <c r="T964" s="657">
        <v>0</v>
      </c>
      <c r="U964" s="657">
        <v>0</v>
      </c>
      <c r="V964" s="657">
        <v>0</v>
      </c>
      <c r="X964" s="678"/>
      <c r="Y964" s="715">
        <f t="shared" si="10"/>
        <v>0</v>
      </c>
    </row>
    <row r="965" spans="1:25" ht="15" customHeight="1">
      <c r="A965" s="4">
        <v>40</v>
      </c>
      <c r="B965" s="1">
        <v>1</v>
      </c>
      <c r="C965" s="207">
        <v>8</v>
      </c>
      <c r="D965" s="424"/>
      <c r="E965" s="251" t="s">
        <v>103</v>
      </c>
      <c r="F965" s="2380" t="s">
        <v>197</v>
      </c>
      <c r="G965" s="2381" t="s">
        <v>190</v>
      </c>
      <c r="H965" s="646" t="s">
        <v>881</v>
      </c>
      <c r="I965" s="657"/>
      <c r="J965" s="657">
        <v>24941</v>
      </c>
      <c r="K965" s="657">
        <v>62478</v>
      </c>
      <c r="L965" s="657">
        <v>276968</v>
      </c>
      <c r="M965" s="657">
        <v>44071</v>
      </c>
      <c r="N965" s="657">
        <v>131568</v>
      </c>
      <c r="O965" s="657">
        <v>1955</v>
      </c>
      <c r="P965" s="657">
        <v>0</v>
      </c>
      <c r="Q965" s="657">
        <v>0</v>
      </c>
      <c r="R965" s="657">
        <v>0</v>
      </c>
      <c r="S965" s="657">
        <v>34661</v>
      </c>
      <c r="T965" s="657">
        <v>144772</v>
      </c>
      <c r="U965" s="657">
        <v>65494</v>
      </c>
      <c r="V965" s="657">
        <v>0</v>
      </c>
      <c r="X965" s="678"/>
      <c r="Y965" s="715">
        <f t="shared" si="10"/>
        <v>786908</v>
      </c>
    </row>
    <row r="966" spans="1:25" ht="15" customHeight="1">
      <c r="A966" s="4">
        <v>40</v>
      </c>
      <c r="B966" s="1">
        <v>1</v>
      </c>
      <c r="C966" s="207">
        <v>9</v>
      </c>
      <c r="D966" s="424"/>
      <c r="E966" s="251"/>
      <c r="F966" s="2343"/>
      <c r="G966" s="2345"/>
      <c r="H966" s="625" t="s">
        <v>882</v>
      </c>
      <c r="I966" s="657"/>
      <c r="J966" s="657">
        <v>24941</v>
      </c>
      <c r="K966" s="657">
        <v>62478</v>
      </c>
      <c r="L966" s="657">
        <v>290427</v>
      </c>
      <c r="M966" s="657">
        <v>44071</v>
      </c>
      <c r="N966" s="657">
        <v>143568</v>
      </c>
      <c r="O966" s="657">
        <v>1955</v>
      </c>
      <c r="P966" s="657">
        <v>297362</v>
      </c>
      <c r="Q966" s="657">
        <v>0</v>
      </c>
      <c r="R966" s="657">
        <v>0</v>
      </c>
      <c r="S966" s="657">
        <v>34661</v>
      </c>
      <c r="T966" s="657">
        <v>144772</v>
      </c>
      <c r="U966" s="657">
        <v>102494</v>
      </c>
      <c r="V966" s="657">
        <v>0</v>
      </c>
      <c r="X966" s="678"/>
      <c r="Y966" s="715">
        <f t="shared" si="10"/>
        <v>1146729</v>
      </c>
    </row>
    <row r="967" spans="1:25" ht="15" customHeight="1">
      <c r="A967" s="4">
        <v>40</v>
      </c>
      <c r="B967" s="1">
        <v>1</v>
      </c>
      <c r="C967" s="207">
        <v>10</v>
      </c>
      <c r="D967" s="424"/>
      <c r="E967" s="251" t="s">
        <v>985</v>
      </c>
      <c r="F967" s="2346" t="s">
        <v>211</v>
      </c>
      <c r="G967" s="610" t="s">
        <v>732</v>
      </c>
      <c r="H967" s="625" t="s">
        <v>881</v>
      </c>
      <c r="I967" s="657"/>
      <c r="J967" s="657">
        <v>0</v>
      </c>
      <c r="K967" s="657">
        <v>1953</v>
      </c>
      <c r="L967" s="657">
        <v>18790</v>
      </c>
      <c r="M967" s="657">
        <v>2419</v>
      </c>
      <c r="N967" s="657">
        <v>2893</v>
      </c>
      <c r="O967" s="657">
        <v>392</v>
      </c>
      <c r="P967" s="657">
        <v>0</v>
      </c>
      <c r="Q967" s="657">
        <v>0</v>
      </c>
      <c r="R967" s="657">
        <v>0</v>
      </c>
      <c r="S967" s="657">
        <v>1750</v>
      </c>
      <c r="T967" s="657">
        <v>25578</v>
      </c>
      <c r="U967" s="657">
        <v>6500</v>
      </c>
      <c r="V967" s="657">
        <v>0</v>
      </c>
      <c r="X967" s="678"/>
      <c r="Y967" s="715">
        <f t="shared" si="10"/>
        <v>60275</v>
      </c>
    </row>
    <row r="968" spans="1:25" ht="15" customHeight="1">
      <c r="A968" s="4">
        <v>40</v>
      </c>
      <c r="B968" s="1">
        <v>1</v>
      </c>
      <c r="C968" s="207">
        <v>11</v>
      </c>
      <c r="D968" s="424" t="s">
        <v>1195</v>
      </c>
      <c r="E968" s="251"/>
      <c r="F968" s="2343"/>
      <c r="G968" s="567" t="s">
        <v>889</v>
      </c>
      <c r="H968" s="625" t="s">
        <v>882</v>
      </c>
      <c r="I968" s="657"/>
      <c r="J968" s="657">
        <v>0</v>
      </c>
      <c r="K968" s="657">
        <v>1953</v>
      </c>
      <c r="L968" s="657">
        <v>18790</v>
      </c>
      <c r="M968" s="657">
        <v>2419</v>
      </c>
      <c r="N968" s="657">
        <v>2893</v>
      </c>
      <c r="O968" s="657">
        <v>392</v>
      </c>
      <c r="P968" s="657">
        <v>0</v>
      </c>
      <c r="Q968" s="657">
        <v>0</v>
      </c>
      <c r="R968" s="657">
        <v>0</v>
      </c>
      <c r="S968" s="657">
        <v>1750</v>
      </c>
      <c r="T968" s="657">
        <v>25578</v>
      </c>
      <c r="U968" s="657">
        <v>6500</v>
      </c>
      <c r="V968" s="657">
        <v>0</v>
      </c>
      <c r="X968" s="678"/>
      <c r="Y968" s="715">
        <f t="shared" si="10"/>
        <v>60275</v>
      </c>
    </row>
    <row r="969" spans="1:25" ht="15" customHeight="1">
      <c r="A969" s="4">
        <v>40</v>
      </c>
      <c r="B969" s="1">
        <v>1</v>
      </c>
      <c r="C969" s="207">
        <v>12</v>
      </c>
      <c r="D969" s="424"/>
      <c r="E969" s="251"/>
      <c r="F969" s="2346" t="s">
        <v>790</v>
      </c>
      <c r="G969" s="610" t="s">
        <v>128</v>
      </c>
      <c r="H969" s="625" t="s">
        <v>881</v>
      </c>
      <c r="I969" s="657"/>
      <c r="J969" s="657">
        <v>9495</v>
      </c>
      <c r="K969" s="657">
        <v>8111</v>
      </c>
      <c r="L969" s="657">
        <v>55652</v>
      </c>
      <c r="M969" s="657">
        <v>13065</v>
      </c>
      <c r="N969" s="657">
        <v>82469</v>
      </c>
      <c r="O969" s="657">
        <v>0</v>
      </c>
      <c r="P969" s="657">
        <v>0</v>
      </c>
      <c r="Q969" s="657">
        <v>0</v>
      </c>
      <c r="R969" s="657">
        <v>0</v>
      </c>
      <c r="S969" s="657">
        <v>19872</v>
      </c>
      <c r="T969" s="657">
        <v>56904</v>
      </c>
      <c r="U969" s="657">
        <v>18700</v>
      </c>
      <c r="V969" s="657">
        <v>0</v>
      </c>
      <c r="X969" s="678"/>
      <c r="Y969" s="715">
        <f t="shared" si="10"/>
        <v>264268</v>
      </c>
    </row>
    <row r="970" spans="1:25" ht="15" customHeight="1">
      <c r="A970" s="4">
        <v>40</v>
      </c>
      <c r="B970" s="1">
        <v>1</v>
      </c>
      <c r="C970" s="207">
        <v>13</v>
      </c>
      <c r="D970" s="424"/>
      <c r="E970" s="251"/>
      <c r="F970" s="2343"/>
      <c r="G970" s="567" t="s">
        <v>1196</v>
      </c>
      <c r="H970" s="625" t="s">
        <v>882</v>
      </c>
      <c r="I970" s="657"/>
      <c r="J970" s="657">
        <v>9495</v>
      </c>
      <c r="K970" s="657">
        <v>8111</v>
      </c>
      <c r="L970" s="657">
        <v>55652</v>
      </c>
      <c r="M970" s="657">
        <v>13065</v>
      </c>
      <c r="N970" s="657">
        <v>82469</v>
      </c>
      <c r="O970" s="657">
        <v>0</v>
      </c>
      <c r="P970" s="657">
        <v>0</v>
      </c>
      <c r="Q970" s="657">
        <v>0</v>
      </c>
      <c r="R970" s="657">
        <v>0</v>
      </c>
      <c r="S970" s="657">
        <v>19872</v>
      </c>
      <c r="T970" s="657">
        <v>56904</v>
      </c>
      <c r="U970" s="657">
        <v>18700</v>
      </c>
      <c r="V970" s="657">
        <v>0</v>
      </c>
      <c r="X970" s="678"/>
      <c r="Y970" s="715">
        <f t="shared" ref="Y970:Y1037" si="11">SUM(I970:U970)</f>
        <v>264268</v>
      </c>
    </row>
    <row r="971" spans="1:25" ht="15" customHeight="1">
      <c r="A971" s="4">
        <v>40</v>
      </c>
      <c r="B971" s="1">
        <v>1</v>
      </c>
      <c r="C971" s="207">
        <v>14</v>
      </c>
      <c r="D971" s="424"/>
      <c r="E971" s="251" t="s">
        <v>986</v>
      </c>
      <c r="F971" s="2346" t="s">
        <v>809</v>
      </c>
      <c r="G971" s="610" t="s">
        <v>1049</v>
      </c>
      <c r="H971" s="625" t="s">
        <v>881</v>
      </c>
      <c r="I971" s="657"/>
      <c r="J971" s="657">
        <v>0</v>
      </c>
      <c r="K971" s="657">
        <v>617</v>
      </c>
      <c r="L971" s="657">
        <v>37823</v>
      </c>
      <c r="M971" s="657">
        <v>5941</v>
      </c>
      <c r="N971" s="657">
        <v>5391</v>
      </c>
      <c r="O971" s="657">
        <v>1563</v>
      </c>
      <c r="P971" s="657">
        <v>0</v>
      </c>
      <c r="Q971" s="657">
        <v>0</v>
      </c>
      <c r="R971" s="657">
        <v>0</v>
      </c>
      <c r="S971" s="657">
        <v>3835</v>
      </c>
      <c r="T971" s="657">
        <v>16543</v>
      </c>
      <c r="U971" s="657">
        <v>8894</v>
      </c>
      <c r="V971" s="657">
        <v>0</v>
      </c>
      <c r="X971" s="678"/>
      <c r="Y971" s="715">
        <f t="shared" si="11"/>
        <v>80607</v>
      </c>
    </row>
    <row r="972" spans="1:25" ht="15" customHeight="1">
      <c r="A972" s="4">
        <v>40</v>
      </c>
      <c r="B972" s="1">
        <v>1</v>
      </c>
      <c r="C972" s="207">
        <v>15</v>
      </c>
      <c r="D972" s="424" t="s">
        <v>181</v>
      </c>
      <c r="E972" s="251"/>
      <c r="F972" s="2343"/>
      <c r="G972" s="567" t="s">
        <v>892</v>
      </c>
      <c r="H972" s="625" t="s">
        <v>882</v>
      </c>
      <c r="I972" s="657"/>
      <c r="J972" s="657">
        <v>0</v>
      </c>
      <c r="K972" s="657">
        <v>617</v>
      </c>
      <c r="L972" s="657">
        <v>37823</v>
      </c>
      <c r="M972" s="657">
        <v>5941</v>
      </c>
      <c r="N972" s="657">
        <v>5391</v>
      </c>
      <c r="O972" s="657">
        <v>1563</v>
      </c>
      <c r="P972" s="657">
        <v>0</v>
      </c>
      <c r="Q972" s="657">
        <v>0</v>
      </c>
      <c r="R972" s="657">
        <v>0</v>
      </c>
      <c r="S972" s="657">
        <v>3835</v>
      </c>
      <c r="T972" s="657">
        <v>16543</v>
      </c>
      <c r="U972" s="657">
        <v>8894</v>
      </c>
      <c r="V972" s="657">
        <v>0</v>
      </c>
      <c r="X972" s="678"/>
      <c r="Y972" s="715">
        <f t="shared" si="11"/>
        <v>80607</v>
      </c>
    </row>
    <row r="973" spans="1:25" ht="15" customHeight="1">
      <c r="A973" s="4">
        <v>40</v>
      </c>
      <c r="B973" s="1">
        <v>1</v>
      </c>
      <c r="C973" s="207">
        <v>16</v>
      </c>
      <c r="D973" s="424"/>
      <c r="E973" s="251"/>
      <c r="F973" s="2346" t="s">
        <v>700</v>
      </c>
      <c r="G973" s="610" t="s">
        <v>893</v>
      </c>
      <c r="H973" s="625" t="s">
        <v>881</v>
      </c>
      <c r="I973" s="657"/>
      <c r="J973" s="657">
        <v>0</v>
      </c>
      <c r="K973" s="657">
        <v>38192</v>
      </c>
      <c r="L973" s="657">
        <v>123940</v>
      </c>
      <c r="M973" s="657">
        <v>19466</v>
      </c>
      <c r="N973" s="657">
        <v>32570</v>
      </c>
      <c r="O973" s="657">
        <v>0</v>
      </c>
      <c r="P973" s="657">
        <v>0</v>
      </c>
      <c r="Q973" s="657">
        <v>0</v>
      </c>
      <c r="R973" s="657">
        <v>0</v>
      </c>
      <c r="S973" s="657">
        <v>6282</v>
      </c>
      <c r="T973" s="657">
        <v>27100</v>
      </c>
      <c r="U973" s="657">
        <v>20400</v>
      </c>
      <c r="V973" s="657">
        <v>0</v>
      </c>
      <c r="X973" s="678"/>
      <c r="Y973" s="715">
        <f t="shared" si="11"/>
        <v>267950</v>
      </c>
    </row>
    <row r="974" spans="1:25" ht="15" customHeight="1">
      <c r="A974" s="4">
        <v>40</v>
      </c>
      <c r="B974" s="1">
        <v>1</v>
      </c>
      <c r="C974" s="207">
        <v>17</v>
      </c>
      <c r="D974" s="424"/>
      <c r="E974" s="251"/>
      <c r="F974" s="2343"/>
      <c r="G974" s="567" t="s">
        <v>894</v>
      </c>
      <c r="H974" s="625" t="s">
        <v>882</v>
      </c>
      <c r="I974" s="657"/>
      <c r="J974" s="657">
        <v>0</v>
      </c>
      <c r="K974" s="657">
        <v>38192</v>
      </c>
      <c r="L974" s="657">
        <v>123940</v>
      </c>
      <c r="M974" s="657">
        <v>19466</v>
      </c>
      <c r="N974" s="657">
        <v>32570</v>
      </c>
      <c r="O974" s="657">
        <v>0</v>
      </c>
      <c r="P974" s="657">
        <v>0</v>
      </c>
      <c r="Q974" s="657">
        <v>0</v>
      </c>
      <c r="R974" s="657">
        <v>0</v>
      </c>
      <c r="S974" s="657">
        <v>6282</v>
      </c>
      <c r="T974" s="657">
        <v>27100</v>
      </c>
      <c r="U974" s="657">
        <v>20400</v>
      </c>
      <c r="V974" s="657">
        <v>0</v>
      </c>
      <c r="X974" s="678"/>
      <c r="Y974" s="715">
        <f t="shared" si="11"/>
        <v>267950</v>
      </c>
    </row>
    <row r="975" spans="1:25" ht="15" customHeight="1">
      <c r="A975" s="4">
        <v>40</v>
      </c>
      <c r="B975" s="1">
        <v>1</v>
      </c>
      <c r="C975" s="207">
        <v>18</v>
      </c>
      <c r="D975" s="424"/>
      <c r="E975" s="251" t="s">
        <v>1169</v>
      </c>
      <c r="F975" s="2346" t="s">
        <v>29</v>
      </c>
      <c r="G975" s="2347" t="s">
        <v>217</v>
      </c>
      <c r="H975" s="625" t="s">
        <v>881</v>
      </c>
      <c r="I975" s="657"/>
      <c r="J975" s="657">
        <v>0</v>
      </c>
      <c r="K975" s="657">
        <v>0</v>
      </c>
      <c r="L975" s="657">
        <v>0</v>
      </c>
      <c r="M975" s="657">
        <v>0</v>
      </c>
      <c r="N975" s="657">
        <v>0</v>
      </c>
      <c r="O975" s="657">
        <v>0</v>
      </c>
      <c r="P975" s="657">
        <v>0</v>
      </c>
      <c r="Q975" s="657">
        <v>0</v>
      </c>
      <c r="R975" s="657">
        <v>0</v>
      </c>
      <c r="S975" s="657">
        <v>0</v>
      </c>
      <c r="T975" s="657">
        <v>0</v>
      </c>
      <c r="U975" s="657">
        <v>0</v>
      </c>
      <c r="V975" s="657">
        <v>0</v>
      </c>
      <c r="X975" s="678"/>
      <c r="Y975" s="715">
        <f t="shared" si="11"/>
        <v>0</v>
      </c>
    </row>
    <row r="976" spans="1:25" ht="15" customHeight="1">
      <c r="A976" s="4">
        <v>40</v>
      </c>
      <c r="B976" s="1">
        <v>1</v>
      </c>
      <c r="C976" s="207">
        <v>19</v>
      </c>
      <c r="D976" s="424" t="s">
        <v>256</v>
      </c>
      <c r="E976" s="93"/>
      <c r="F976" s="2343"/>
      <c r="G976" s="2345"/>
      <c r="H976" s="625" t="s">
        <v>882</v>
      </c>
      <c r="I976" s="657"/>
      <c r="J976" s="657">
        <v>0</v>
      </c>
      <c r="K976" s="657">
        <v>0</v>
      </c>
      <c r="L976" s="657">
        <v>0</v>
      </c>
      <c r="M976" s="657">
        <v>0</v>
      </c>
      <c r="N976" s="657">
        <v>0</v>
      </c>
      <c r="O976" s="657">
        <v>0</v>
      </c>
      <c r="P976" s="657">
        <v>0</v>
      </c>
      <c r="Q976" s="657">
        <v>0</v>
      </c>
      <c r="R976" s="657">
        <v>0</v>
      </c>
      <c r="S976" s="657">
        <v>0</v>
      </c>
      <c r="T976" s="657">
        <v>0</v>
      </c>
      <c r="U976" s="657">
        <v>0</v>
      </c>
      <c r="V976" s="657">
        <v>0</v>
      </c>
      <c r="X976" s="678"/>
      <c r="Y976" s="715">
        <f t="shared" si="11"/>
        <v>0</v>
      </c>
    </row>
    <row r="977" spans="1:25" ht="15" customHeight="1">
      <c r="A977" s="4">
        <v>40</v>
      </c>
      <c r="B977" s="1">
        <v>1</v>
      </c>
      <c r="C977" s="207">
        <v>20</v>
      </c>
      <c r="D977" s="424"/>
      <c r="E977" s="93"/>
      <c r="F977" s="2346" t="s">
        <v>604</v>
      </c>
      <c r="G977" s="2382" t="s">
        <v>1198</v>
      </c>
      <c r="H977" s="625" t="s">
        <v>881</v>
      </c>
      <c r="I977" s="657"/>
      <c r="J977" s="657">
        <v>15446</v>
      </c>
      <c r="K977" s="657">
        <v>10418</v>
      </c>
      <c r="L977" s="657">
        <v>34127</v>
      </c>
      <c r="M977" s="657">
        <v>3180</v>
      </c>
      <c r="N977" s="657">
        <v>8245</v>
      </c>
      <c r="O977" s="657">
        <v>0</v>
      </c>
      <c r="P977" s="657">
        <v>0</v>
      </c>
      <c r="Q977" s="657">
        <v>0</v>
      </c>
      <c r="R977" s="657">
        <v>0</v>
      </c>
      <c r="S977" s="657">
        <v>2922</v>
      </c>
      <c r="T977" s="657">
        <v>11462</v>
      </c>
      <c r="U977" s="657">
        <v>11000</v>
      </c>
      <c r="V977" s="657">
        <v>0</v>
      </c>
      <c r="X977" s="678"/>
      <c r="Y977" s="715">
        <f t="shared" si="11"/>
        <v>96800</v>
      </c>
    </row>
    <row r="978" spans="1:25" ht="15" customHeight="1">
      <c r="A978" s="4">
        <v>40</v>
      </c>
      <c r="B978" s="1">
        <v>1</v>
      </c>
      <c r="C978" s="207">
        <v>21</v>
      </c>
      <c r="D978" s="424"/>
      <c r="E978" s="93"/>
      <c r="F978" s="2343"/>
      <c r="G978" s="2345"/>
      <c r="H978" s="625" t="s">
        <v>882</v>
      </c>
      <c r="I978" s="657"/>
      <c r="J978" s="657">
        <v>15446</v>
      </c>
      <c r="K978" s="657">
        <v>10418</v>
      </c>
      <c r="L978" s="657">
        <v>34127</v>
      </c>
      <c r="M978" s="657">
        <v>3180</v>
      </c>
      <c r="N978" s="657">
        <v>8245</v>
      </c>
      <c r="O978" s="657">
        <v>0</v>
      </c>
      <c r="P978" s="657">
        <v>0</v>
      </c>
      <c r="Q978" s="657">
        <v>0</v>
      </c>
      <c r="R978" s="657">
        <v>0</v>
      </c>
      <c r="S978" s="657">
        <v>2922</v>
      </c>
      <c r="T978" s="657">
        <v>11462</v>
      </c>
      <c r="U978" s="657">
        <v>11000</v>
      </c>
      <c r="V978" s="657">
        <v>0</v>
      </c>
      <c r="X978" s="678"/>
      <c r="Y978" s="715">
        <f t="shared" si="11"/>
        <v>96800</v>
      </c>
    </row>
    <row r="979" spans="1:25" ht="15" customHeight="1">
      <c r="A979" s="4">
        <v>40</v>
      </c>
      <c r="B979" s="1">
        <v>1</v>
      </c>
      <c r="C979" s="207">
        <v>22</v>
      </c>
      <c r="D979" s="424"/>
      <c r="E979" s="93"/>
      <c r="F979" s="2368" t="s">
        <v>237</v>
      </c>
      <c r="G979" s="2370" t="s">
        <v>871</v>
      </c>
      <c r="H979" s="625" t="s">
        <v>881</v>
      </c>
      <c r="I979" s="657"/>
      <c r="J979" s="657">
        <v>0</v>
      </c>
      <c r="K979" s="657">
        <v>3187</v>
      </c>
      <c r="L979" s="657">
        <v>6636</v>
      </c>
      <c r="M979" s="657">
        <v>0</v>
      </c>
      <c r="N979" s="657">
        <v>0</v>
      </c>
      <c r="O979" s="657">
        <v>0</v>
      </c>
      <c r="P979" s="657">
        <v>0</v>
      </c>
      <c r="Q979" s="657">
        <v>0</v>
      </c>
      <c r="R979" s="657">
        <v>0</v>
      </c>
      <c r="S979" s="657">
        <v>0</v>
      </c>
      <c r="T979" s="657">
        <v>7185</v>
      </c>
      <c r="U979" s="657">
        <v>0</v>
      </c>
      <c r="V979" s="657">
        <v>0</v>
      </c>
      <c r="X979" s="678"/>
      <c r="Y979" s="715">
        <f t="shared" si="11"/>
        <v>17008</v>
      </c>
    </row>
    <row r="980" spans="1:25" ht="15" customHeight="1">
      <c r="A980" s="4">
        <v>40</v>
      </c>
      <c r="B980" s="1">
        <v>1</v>
      </c>
      <c r="C980" s="207">
        <v>23</v>
      </c>
      <c r="D980" s="424"/>
      <c r="E980" s="93"/>
      <c r="F980" s="2369"/>
      <c r="G980" s="2371"/>
      <c r="H980" s="625" t="s">
        <v>882</v>
      </c>
      <c r="I980" s="657"/>
      <c r="J980" s="657">
        <v>0</v>
      </c>
      <c r="K980" s="657">
        <v>3187</v>
      </c>
      <c r="L980" s="657">
        <v>6636</v>
      </c>
      <c r="M980" s="657">
        <v>0</v>
      </c>
      <c r="N980" s="657">
        <v>0</v>
      </c>
      <c r="O980" s="657">
        <v>0</v>
      </c>
      <c r="P980" s="657">
        <v>0</v>
      </c>
      <c r="Q980" s="657">
        <v>0</v>
      </c>
      <c r="R980" s="657">
        <v>0</v>
      </c>
      <c r="S980" s="657">
        <v>0</v>
      </c>
      <c r="T980" s="657">
        <v>7185</v>
      </c>
      <c r="U980" s="657">
        <v>0</v>
      </c>
      <c r="V980" s="657">
        <v>0</v>
      </c>
      <c r="X980" s="678"/>
      <c r="Y980" s="715">
        <f t="shared" si="11"/>
        <v>17008</v>
      </c>
    </row>
    <row r="981" spans="1:25" ht="15" customHeight="1">
      <c r="A981" s="4">
        <v>40</v>
      </c>
      <c r="B981" s="1">
        <v>1</v>
      </c>
      <c r="C981" s="207">
        <v>24</v>
      </c>
      <c r="D981" s="424"/>
      <c r="E981" s="93"/>
      <c r="F981" s="1923" t="s">
        <v>1102</v>
      </c>
      <c r="G981" s="2372" t="s">
        <v>1442</v>
      </c>
      <c r="H981" s="625" t="s">
        <v>881</v>
      </c>
      <c r="I981" s="657"/>
      <c r="J981" s="657">
        <v>0</v>
      </c>
      <c r="K981" s="657">
        <v>0</v>
      </c>
      <c r="L981" s="657">
        <v>0</v>
      </c>
      <c r="M981" s="657">
        <v>0</v>
      </c>
      <c r="N981" s="657">
        <v>0</v>
      </c>
      <c r="O981" s="657">
        <v>0</v>
      </c>
      <c r="P981" s="657">
        <v>0</v>
      </c>
      <c r="Q981" s="657">
        <v>0</v>
      </c>
      <c r="R981" s="657">
        <v>0</v>
      </c>
      <c r="S981" s="657">
        <v>0</v>
      </c>
      <c r="T981" s="657">
        <v>0</v>
      </c>
      <c r="U981" s="657">
        <v>0</v>
      </c>
      <c r="V981" s="657">
        <v>0</v>
      </c>
      <c r="X981" s="678"/>
      <c r="Y981" s="715">
        <f t="shared" si="11"/>
        <v>0</v>
      </c>
    </row>
    <row r="982" spans="1:25" ht="15" customHeight="1">
      <c r="A982" s="4">
        <v>40</v>
      </c>
      <c r="B982" s="1">
        <v>1</v>
      </c>
      <c r="C982" s="207">
        <v>25</v>
      </c>
      <c r="D982" s="424"/>
      <c r="E982" s="93"/>
      <c r="F982" s="1924"/>
      <c r="G982" s="2373"/>
      <c r="H982" s="625" t="s">
        <v>882</v>
      </c>
      <c r="I982" s="657"/>
      <c r="J982" s="657">
        <v>0</v>
      </c>
      <c r="K982" s="657">
        <v>0</v>
      </c>
      <c r="L982" s="657">
        <v>0</v>
      </c>
      <c r="M982" s="657">
        <v>0</v>
      </c>
      <c r="N982" s="657">
        <v>0</v>
      </c>
      <c r="O982" s="657">
        <v>0</v>
      </c>
      <c r="P982" s="657">
        <v>0</v>
      </c>
      <c r="Q982" s="657">
        <v>0</v>
      </c>
      <c r="R982" s="657">
        <v>0</v>
      </c>
      <c r="S982" s="657">
        <v>0</v>
      </c>
      <c r="T982" s="657">
        <v>0</v>
      </c>
      <c r="U982" s="657">
        <v>0</v>
      </c>
      <c r="V982" s="657">
        <v>0</v>
      </c>
      <c r="X982" s="678"/>
      <c r="Y982" s="715">
        <f t="shared" si="11"/>
        <v>0</v>
      </c>
    </row>
    <row r="983" spans="1:25" ht="15" customHeight="1">
      <c r="A983" s="4">
        <v>40</v>
      </c>
      <c r="B983" s="1">
        <v>1</v>
      </c>
      <c r="C983" s="207">
        <v>26</v>
      </c>
      <c r="D983" s="424"/>
      <c r="E983" s="93"/>
      <c r="F983" s="1923" t="s">
        <v>1162</v>
      </c>
      <c r="G983" s="2374" t="s">
        <v>857</v>
      </c>
      <c r="H983" s="625" t="s">
        <v>881</v>
      </c>
      <c r="I983" s="657"/>
      <c r="J983" s="657">
        <v>0</v>
      </c>
      <c r="K983" s="657">
        <v>0</v>
      </c>
      <c r="L983" s="657">
        <v>0</v>
      </c>
      <c r="M983" s="657">
        <v>0</v>
      </c>
      <c r="N983" s="657">
        <v>0</v>
      </c>
      <c r="O983" s="657">
        <v>0</v>
      </c>
      <c r="P983" s="657">
        <v>0</v>
      </c>
      <c r="Q983" s="657">
        <v>0</v>
      </c>
      <c r="R983" s="657">
        <v>0</v>
      </c>
      <c r="S983" s="657">
        <v>0</v>
      </c>
      <c r="T983" s="657">
        <v>0</v>
      </c>
      <c r="U983" s="657">
        <v>0</v>
      </c>
      <c r="V983" s="657">
        <v>0</v>
      </c>
      <c r="X983" s="678"/>
      <c r="Y983" s="715">
        <f t="shared" si="11"/>
        <v>0</v>
      </c>
    </row>
    <row r="984" spans="1:25" ht="15" customHeight="1">
      <c r="A984" s="4">
        <v>40</v>
      </c>
      <c r="B984" s="1">
        <v>1</v>
      </c>
      <c r="C984" s="207">
        <v>27</v>
      </c>
      <c r="D984" s="424"/>
      <c r="E984" s="93"/>
      <c r="F984" s="1924"/>
      <c r="G984" s="2375"/>
      <c r="H984" s="625" t="s">
        <v>882</v>
      </c>
      <c r="I984" s="657"/>
      <c r="J984" s="657">
        <v>0</v>
      </c>
      <c r="K984" s="657">
        <v>0</v>
      </c>
      <c r="L984" s="657">
        <v>0</v>
      </c>
      <c r="M984" s="657">
        <v>0</v>
      </c>
      <c r="N984" s="657">
        <v>0</v>
      </c>
      <c r="O984" s="657">
        <v>0</v>
      </c>
      <c r="P984" s="657">
        <v>0</v>
      </c>
      <c r="Q984" s="657">
        <v>0</v>
      </c>
      <c r="R984" s="657">
        <v>0</v>
      </c>
      <c r="S984" s="657">
        <v>0</v>
      </c>
      <c r="T984" s="657">
        <v>0</v>
      </c>
      <c r="U984" s="657">
        <v>0</v>
      </c>
      <c r="V984" s="657">
        <v>0</v>
      </c>
      <c r="X984" s="678"/>
      <c r="Y984" s="715">
        <f t="shared" si="11"/>
        <v>0</v>
      </c>
    </row>
    <row r="985" spans="1:25" ht="15" customHeight="1">
      <c r="A985" s="4">
        <v>40</v>
      </c>
      <c r="B985" s="1">
        <v>1</v>
      </c>
      <c r="C985" s="207">
        <v>28</v>
      </c>
      <c r="D985" s="424"/>
      <c r="E985" s="251" t="s">
        <v>1199</v>
      </c>
      <c r="F985" s="44" t="s">
        <v>130</v>
      </c>
      <c r="G985" s="57" t="s">
        <v>404</v>
      </c>
      <c r="H985" s="625" t="s">
        <v>882</v>
      </c>
      <c r="I985" s="657"/>
      <c r="J985" s="657">
        <v>0</v>
      </c>
      <c r="K985" s="657">
        <v>0</v>
      </c>
      <c r="L985" s="657">
        <v>13459</v>
      </c>
      <c r="M985" s="657">
        <v>0</v>
      </c>
      <c r="N985" s="657">
        <v>12000</v>
      </c>
      <c r="O985" s="657">
        <v>0</v>
      </c>
      <c r="P985" s="657">
        <v>297362</v>
      </c>
      <c r="Q985" s="657">
        <v>0</v>
      </c>
      <c r="R985" s="657">
        <v>0</v>
      </c>
      <c r="S985" s="657">
        <v>0</v>
      </c>
      <c r="T985" s="657">
        <v>0</v>
      </c>
      <c r="U985" s="657">
        <v>37000</v>
      </c>
      <c r="V985" s="657">
        <v>0</v>
      </c>
      <c r="X985" s="678"/>
      <c r="Y985" s="715">
        <f t="shared" si="11"/>
        <v>359821</v>
      </c>
    </row>
    <row r="986" spans="1:25" ht="15" customHeight="1">
      <c r="A986" s="841">
        <v>40</v>
      </c>
      <c r="B986" s="870">
        <v>1</v>
      </c>
      <c r="C986" s="843">
        <v>29</v>
      </c>
      <c r="D986" s="424"/>
      <c r="E986" s="251"/>
      <c r="F986" s="2360" t="s">
        <v>1612</v>
      </c>
      <c r="G986" s="2362" t="s">
        <v>1613</v>
      </c>
      <c r="H986" s="871" t="s">
        <v>881</v>
      </c>
      <c r="I986" s="657"/>
      <c r="J986" s="657">
        <v>0</v>
      </c>
      <c r="K986" s="657">
        <v>0</v>
      </c>
      <c r="L986" s="657">
        <v>0</v>
      </c>
      <c r="M986" s="657">
        <v>0</v>
      </c>
      <c r="N986" s="657">
        <v>0</v>
      </c>
      <c r="O986" s="657">
        <v>0</v>
      </c>
      <c r="P986" s="657">
        <v>0</v>
      </c>
      <c r="Q986" s="657">
        <v>0</v>
      </c>
      <c r="R986" s="657">
        <v>0</v>
      </c>
      <c r="S986" s="657">
        <v>0</v>
      </c>
      <c r="T986" s="657">
        <v>0</v>
      </c>
      <c r="U986" s="657">
        <v>0</v>
      </c>
      <c r="V986" s="657"/>
      <c r="X986" s="682"/>
      <c r="Y986" s="720"/>
    </row>
    <row r="987" spans="1:25" ht="15" customHeight="1">
      <c r="A987" s="841">
        <v>40</v>
      </c>
      <c r="B987" s="870">
        <v>1</v>
      </c>
      <c r="C987" s="843">
        <v>30</v>
      </c>
      <c r="D987" s="424"/>
      <c r="E987" s="251"/>
      <c r="F987" s="2361"/>
      <c r="G987" s="2363"/>
      <c r="H987" s="871" t="s">
        <v>882</v>
      </c>
      <c r="I987" s="657"/>
      <c r="J987" s="657">
        <v>0</v>
      </c>
      <c r="K987" s="657">
        <v>0</v>
      </c>
      <c r="L987" s="657">
        <v>0</v>
      </c>
      <c r="M987" s="657">
        <v>0</v>
      </c>
      <c r="N987" s="657">
        <v>0</v>
      </c>
      <c r="O987" s="657">
        <v>0</v>
      </c>
      <c r="P987" s="657">
        <v>0</v>
      </c>
      <c r="Q987" s="657">
        <v>0</v>
      </c>
      <c r="R987" s="657">
        <v>0</v>
      </c>
      <c r="S987" s="657">
        <v>0</v>
      </c>
      <c r="T987" s="657">
        <v>0</v>
      </c>
      <c r="U987" s="657">
        <v>0</v>
      </c>
      <c r="V987" s="657"/>
      <c r="X987" s="682"/>
      <c r="Y987" s="720"/>
    </row>
    <row r="988" spans="1:25" ht="15" customHeight="1">
      <c r="A988" s="4">
        <v>40</v>
      </c>
      <c r="B988" s="1">
        <v>1</v>
      </c>
      <c r="C988" s="207">
        <v>31</v>
      </c>
      <c r="D988" s="424" t="s">
        <v>1028</v>
      </c>
      <c r="E988" s="93"/>
      <c r="F988" s="2376" t="s">
        <v>204</v>
      </c>
      <c r="G988" s="2378" t="s">
        <v>213</v>
      </c>
      <c r="H988" s="579" t="s">
        <v>881</v>
      </c>
      <c r="I988" s="657"/>
      <c r="J988" s="657">
        <v>187502</v>
      </c>
      <c r="K988" s="657">
        <v>135702</v>
      </c>
      <c r="L988" s="657">
        <v>810982</v>
      </c>
      <c r="M988" s="657">
        <v>127080</v>
      </c>
      <c r="N988" s="657">
        <v>97383</v>
      </c>
      <c r="O988" s="657">
        <v>311535</v>
      </c>
      <c r="P988" s="657">
        <v>77591</v>
      </c>
      <c r="Q988" s="657">
        <v>75</v>
      </c>
      <c r="R988" s="657">
        <v>1149</v>
      </c>
      <c r="S988" s="657">
        <v>220900</v>
      </c>
      <c r="T988" s="657">
        <v>279164</v>
      </c>
      <c r="U988" s="657">
        <v>193502</v>
      </c>
      <c r="V988" s="657">
        <v>0</v>
      </c>
      <c r="X988" s="678"/>
      <c r="Y988" s="715">
        <f t="shared" si="11"/>
        <v>2442565</v>
      </c>
    </row>
    <row r="989" spans="1:25" ht="15" customHeight="1">
      <c r="A989" s="4">
        <v>40</v>
      </c>
      <c r="B989" s="1">
        <v>1</v>
      </c>
      <c r="C989" s="207">
        <v>32</v>
      </c>
      <c r="D989" s="424"/>
      <c r="E989" s="93"/>
      <c r="F989" s="2377"/>
      <c r="G989" s="2379"/>
      <c r="H989" s="585" t="s">
        <v>882</v>
      </c>
      <c r="I989" s="657"/>
      <c r="J989" s="657">
        <v>168366</v>
      </c>
      <c r="K989" s="657">
        <v>105446</v>
      </c>
      <c r="L989" s="657">
        <v>810982</v>
      </c>
      <c r="M989" s="657">
        <v>127080</v>
      </c>
      <c r="N989" s="657">
        <v>97898</v>
      </c>
      <c r="O989" s="657">
        <v>311535</v>
      </c>
      <c r="P989" s="657">
        <v>116685</v>
      </c>
      <c r="Q989" s="657">
        <v>1367</v>
      </c>
      <c r="R989" s="657">
        <v>1724</v>
      </c>
      <c r="S989" s="657">
        <v>220900</v>
      </c>
      <c r="T989" s="657">
        <v>279164</v>
      </c>
      <c r="U989" s="657">
        <v>227006</v>
      </c>
      <c r="V989" s="657">
        <v>0</v>
      </c>
      <c r="X989" s="678"/>
      <c r="Y989" s="715">
        <f t="shared" si="11"/>
        <v>2468153</v>
      </c>
    </row>
    <row r="990" spans="1:25" ht="15" customHeight="1">
      <c r="A990" s="4">
        <v>40</v>
      </c>
      <c r="B990" s="1">
        <v>1</v>
      </c>
      <c r="C990" s="207">
        <v>33</v>
      </c>
      <c r="D990" s="424"/>
      <c r="E990" s="93"/>
      <c r="F990" s="2380" t="s">
        <v>211</v>
      </c>
      <c r="G990" s="567" t="s">
        <v>896</v>
      </c>
      <c r="H990" s="646" t="s">
        <v>881</v>
      </c>
      <c r="I990" s="657"/>
      <c r="J990" s="657">
        <v>17458</v>
      </c>
      <c r="K990" s="657">
        <v>22963</v>
      </c>
      <c r="L990" s="657">
        <v>83691</v>
      </c>
      <c r="M990" s="657">
        <v>89</v>
      </c>
      <c r="N990" s="657">
        <v>26361</v>
      </c>
      <c r="O990" s="657">
        <v>14525</v>
      </c>
      <c r="P990" s="657">
        <v>38851</v>
      </c>
      <c r="Q990" s="657">
        <v>75</v>
      </c>
      <c r="R990" s="657">
        <v>1149</v>
      </c>
      <c r="S990" s="657">
        <v>9397</v>
      </c>
      <c r="T990" s="657">
        <v>6302</v>
      </c>
      <c r="U990" s="657">
        <v>19496</v>
      </c>
      <c r="V990" s="657">
        <v>2081</v>
      </c>
      <c r="X990" s="678"/>
      <c r="Y990" s="715">
        <f t="shared" si="11"/>
        <v>240357</v>
      </c>
    </row>
    <row r="991" spans="1:25" ht="15" customHeight="1">
      <c r="A991" s="4">
        <v>40</v>
      </c>
      <c r="B991" s="1">
        <v>1</v>
      </c>
      <c r="C991" s="207">
        <v>34</v>
      </c>
      <c r="D991" s="424"/>
      <c r="E991" s="251" t="s">
        <v>351</v>
      </c>
      <c r="F991" s="2343"/>
      <c r="G991" s="567" t="s">
        <v>380</v>
      </c>
      <c r="H991" s="625" t="s">
        <v>882</v>
      </c>
      <c r="I991" s="657"/>
      <c r="J991" s="657">
        <v>7727</v>
      </c>
      <c r="K991" s="657">
        <v>21860</v>
      </c>
      <c r="L991" s="657">
        <v>83691</v>
      </c>
      <c r="M991" s="657">
        <v>89</v>
      </c>
      <c r="N991" s="657">
        <v>26876</v>
      </c>
      <c r="O991" s="657">
        <v>14525</v>
      </c>
      <c r="P991" s="657">
        <v>77945</v>
      </c>
      <c r="Q991" s="657">
        <v>112</v>
      </c>
      <c r="R991" s="657">
        <v>1724</v>
      </c>
      <c r="S991" s="657">
        <v>9397</v>
      </c>
      <c r="T991" s="657">
        <v>6302</v>
      </c>
      <c r="U991" s="657">
        <v>53000</v>
      </c>
      <c r="V991" s="657">
        <v>3308</v>
      </c>
      <c r="X991" s="678"/>
      <c r="Y991" s="715">
        <f t="shared" si="11"/>
        <v>303248</v>
      </c>
    </row>
    <row r="992" spans="1:25" ht="15" customHeight="1">
      <c r="A992" s="4">
        <v>40</v>
      </c>
      <c r="B992" s="1">
        <v>1</v>
      </c>
      <c r="C992" s="207">
        <v>35</v>
      </c>
      <c r="D992" s="424" t="s">
        <v>1079</v>
      </c>
      <c r="E992" s="93"/>
      <c r="F992" s="2346" t="s">
        <v>790</v>
      </c>
      <c r="G992" s="2347" t="s">
        <v>546</v>
      </c>
      <c r="H992" s="625" t="s">
        <v>881</v>
      </c>
      <c r="I992" s="657"/>
      <c r="J992" s="657">
        <v>0</v>
      </c>
      <c r="K992" s="657">
        <v>0</v>
      </c>
      <c r="L992" s="657">
        <v>0</v>
      </c>
      <c r="M992" s="657">
        <v>0</v>
      </c>
      <c r="N992" s="657">
        <v>0</v>
      </c>
      <c r="O992" s="657">
        <v>0</v>
      </c>
      <c r="P992" s="657">
        <v>0</v>
      </c>
      <c r="Q992" s="657">
        <v>0</v>
      </c>
      <c r="R992" s="657">
        <v>0</v>
      </c>
      <c r="S992" s="657">
        <v>0</v>
      </c>
      <c r="T992" s="657">
        <v>0</v>
      </c>
      <c r="U992" s="657">
        <v>3600</v>
      </c>
      <c r="V992" s="657">
        <v>2081</v>
      </c>
      <c r="X992" s="678"/>
      <c r="Y992" s="715">
        <f t="shared" si="11"/>
        <v>3600</v>
      </c>
    </row>
    <row r="993" spans="1:25" ht="15" customHeight="1">
      <c r="A993" s="4">
        <v>40</v>
      </c>
      <c r="B993" s="1">
        <v>1</v>
      </c>
      <c r="C993" s="207">
        <v>36</v>
      </c>
      <c r="D993" s="424"/>
      <c r="E993" s="93"/>
      <c r="F993" s="2343"/>
      <c r="G993" s="2345"/>
      <c r="H993" s="625" t="s">
        <v>882</v>
      </c>
      <c r="I993" s="657"/>
      <c r="J993" s="657">
        <v>0</v>
      </c>
      <c r="K993" s="657">
        <v>0</v>
      </c>
      <c r="L993" s="657">
        <v>0</v>
      </c>
      <c r="M993" s="657">
        <v>0</v>
      </c>
      <c r="N993" s="657">
        <v>0</v>
      </c>
      <c r="O993" s="657">
        <v>0</v>
      </c>
      <c r="P993" s="657">
        <v>0</v>
      </c>
      <c r="Q993" s="657">
        <v>0</v>
      </c>
      <c r="R993" s="657">
        <v>0</v>
      </c>
      <c r="S993" s="657">
        <v>0</v>
      </c>
      <c r="T993" s="657">
        <v>0</v>
      </c>
      <c r="U993" s="657">
        <v>3600</v>
      </c>
      <c r="V993" s="657">
        <v>3308</v>
      </c>
      <c r="X993" s="678"/>
      <c r="Y993" s="715">
        <f t="shared" si="11"/>
        <v>3600</v>
      </c>
    </row>
    <row r="994" spans="1:25" ht="15" customHeight="1">
      <c r="A994" s="4">
        <v>40</v>
      </c>
      <c r="B994" s="1">
        <v>1</v>
      </c>
      <c r="C994" s="207">
        <v>37</v>
      </c>
      <c r="D994" s="424"/>
      <c r="E994" s="93"/>
      <c r="F994" s="2346" t="s">
        <v>809</v>
      </c>
      <c r="G994" s="2388" t="s">
        <v>1615</v>
      </c>
      <c r="H994" s="625" t="s">
        <v>881</v>
      </c>
      <c r="I994" s="657"/>
      <c r="J994" s="657">
        <v>0</v>
      </c>
      <c r="K994" s="657">
        <v>0</v>
      </c>
      <c r="L994" s="657">
        <v>0</v>
      </c>
      <c r="M994" s="657">
        <v>125036</v>
      </c>
      <c r="N994" s="657">
        <v>12913</v>
      </c>
      <c r="O994" s="657">
        <v>0</v>
      </c>
      <c r="P994" s="657">
        <v>0</v>
      </c>
      <c r="Q994" s="657">
        <v>0</v>
      </c>
      <c r="R994" s="657">
        <v>0</v>
      </c>
      <c r="S994" s="657">
        <v>206383</v>
      </c>
      <c r="T994" s="657">
        <v>0</v>
      </c>
      <c r="U994" s="657">
        <v>96000</v>
      </c>
      <c r="V994" s="657">
        <v>0</v>
      </c>
      <c r="X994" s="678"/>
      <c r="Y994" s="715">
        <f t="shared" si="11"/>
        <v>440332</v>
      </c>
    </row>
    <row r="995" spans="1:25" ht="15" customHeight="1">
      <c r="A995" s="4">
        <v>40</v>
      </c>
      <c r="B995" s="1">
        <v>1</v>
      </c>
      <c r="C995" s="207">
        <v>38</v>
      </c>
      <c r="D995" s="424"/>
      <c r="E995" s="93"/>
      <c r="F995" s="2343"/>
      <c r="G995" s="2389"/>
      <c r="H995" s="625" t="s">
        <v>882</v>
      </c>
      <c r="I995" s="657"/>
      <c r="J995" s="657">
        <v>0</v>
      </c>
      <c r="K995" s="657">
        <v>0</v>
      </c>
      <c r="L995" s="657">
        <v>0</v>
      </c>
      <c r="M995" s="657">
        <v>125036</v>
      </c>
      <c r="N995" s="657">
        <v>12913</v>
      </c>
      <c r="O995" s="657">
        <v>0</v>
      </c>
      <c r="P995" s="657">
        <v>0</v>
      </c>
      <c r="Q995" s="657">
        <v>0</v>
      </c>
      <c r="R995" s="657">
        <v>0</v>
      </c>
      <c r="S995" s="657">
        <v>206383</v>
      </c>
      <c r="T995" s="657">
        <v>0</v>
      </c>
      <c r="U995" s="657">
        <v>96000</v>
      </c>
      <c r="V995" s="657">
        <v>0</v>
      </c>
      <c r="X995" s="678"/>
      <c r="Y995" s="715">
        <f t="shared" si="11"/>
        <v>440332</v>
      </c>
    </row>
    <row r="996" spans="1:25" ht="15" customHeight="1">
      <c r="A996" s="841">
        <v>40</v>
      </c>
      <c r="B996" s="870">
        <v>1</v>
      </c>
      <c r="C996" s="843">
        <v>39</v>
      </c>
      <c r="D996" s="424"/>
      <c r="E996" s="835"/>
      <c r="F996" s="2364" t="s">
        <v>1614</v>
      </c>
      <c r="G996" s="2366" t="s">
        <v>1616</v>
      </c>
      <c r="H996" s="872" t="s">
        <v>881</v>
      </c>
      <c r="I996" s="657"/>
      <c r="J996" s="657">
        <v>0</v>
      </c>
      <c r="K996" s="657">
        <v>0</v>
      </c>
      <c r="L996" s="657">
        <v>250000</v>
      </c>
      <c r="M996" s="657">
        <v>0</v>
      </c>
      <c r="N996" s="657">
        <v>0</v>
      </c>
      <c r="O996" s="657">
        <v>0</v>
      </c>
      <c r="P996" s="657">
        <v>0</v>
      </c>
      <c r="Q996" s="657">
        <v>0</v>
      </c>
      <c r="R996" s="657">
        <v>0</v>
      </c>
      <c r="S996" s="657">
        <v>0</v>
      </c>
      <c r="T996" s="657">
        <v>158773</v>
      </c>
      <c r="U996" s="657">
        <v>0</v>
      </c>
      <c r="V996" s="657"/>
      <c r="X996" s="682"/>
      <c r="Y996" s="720"/>
    </row>
    <row r="997" spans="1:25" ht="15" customHeight="1">
      <c r="A997" s="841">
        <v>40</v>
      </c>
      <c r="B997" s="870">
        <v>1</v>
      </c>
      <c r="C997" s="843">
        <v>40</v>
      </c>
      <c r="D997" s="424"/>
      <c r="E997" s="835"/>
      <c r="F997" s="2365"/>
      <c r="G997" s="2367"/>
      <c r="H997" s="873" t="s">
        <v>882</v>
      </c>
      <c r="I997" s="657"/>
      <c r="J997" s="657">
        <v>0</v>
      </c>
      <c r="K997" s="657">
        <v>0</v>
      </c>
      <c r="L997" s="657">
        <v>250000</v>
      </c>
      <c r="M997" s="657">
        <v>0</v>
      </c>
      <c r="N997" s="657">
        <v>0</v>
      </c>
      <c r="O997" s="657">
        <v>0</v>
      </c>
      <c r="P997" s="657">
        <v>0</v>
      </c>
      <c r="Q997" s="657">
        <v>0</v>
      </c>
      <c r="R997" s="657">
        <v>0</v>
      </c>
      <c r="S997" s="657">
        <v>0</v>
      </c>
      <c r="T997" s="657">
        <v>158773</v>
      </c>
      <c r="U997" s="657">
        <v>0</v>
      </c>
      <c r="V997" s="657"/>
      <c r="X997" s="682"/>
      <c r="Y997" s="720"/>
    </row>
    <row r="998" spans="1:25" ht="15" customHeight="1">
      <c r="A998" s="4">
        <v>40</v>
      </c>
      <c r="B998" s="1">
        <v>1</v>
      </c>
      <c r="C998" s="207">
        <v>41</v>
      </c>
      <c r="D998" s="424"/>
      <c r="E998" s="93"/>
      <c r="F998" s="2346" t="s">
        <v>700</v>
      </c>
      <c r="G998" s="2347" t="s">
        <v>899</v>
      </c>
      <c r="H998" s="625" t="s">
        <v>881</v>
      </c>
      <c r="I998" s="657"/>
      <c r="J998" s="657">
        <v>0</v>
      </c>
      <c r="K998" s="657">
        <v>0</v>
      </c>
      <c r="L998" s="657">
        <v>18342</v>
      </c>
      <c r="M998" s="657">
        <v>0</v>
      </c>
      <c r="N998" s="657">
        <v>0</v>
      </c>
      <c r="O998" s="657">
        <v>0</v>
      </c>
      <c r="P998" s="657">
        <v>6532</v>
      </c>
      <c r="Q998" s="657">
        <v>0</v>
      </c>
      <c r="R998" s="657">
        <v>0</v>
      </c>
      <c r="S998" s="657">
        <v>0</v>
      </c>
      <c r="T998" s="657">
        <v>0</v>
      </c>
      <c r="U998" s="657">
        <v>0</v>
      </c>
      <c r="V998" s="657">
        <v>0</v>
      </c>
      <c r="X998" s="678"/>
      <c r="Y998" s="715">
        <f t="shared" si="11"/>
        <v>24874</v>
      </c>
    </row>
    <row r="999" spans="1:25" ht="15" customHeight="1">
      <c r="A999" s="4">
        <v>40</v>
      </c>
      <c r="B999" s="1">
        <v>1</v>
      </c>
      <c r="C999" s="207">
        <v>42</v>
      </c>
      <c r="D999" s="424"/>
      <c r="E999" s="93"/>
      <c r="F999" s="2343"/>
      <c r="G999" s="2345"/>
      <c r="H999" s="625" t="s">
        <v>882</v>
      </c>
      <c r="I999" s="657"/>
      <c r="J999" s="657">
        <v>0</v>
      </c>
      <c r="K999" s="657">
        <v>0</v>
      </c>
      <c r="L999" s="657">
        <v>18342</v>
      </c>
      <c r="M999" s="657">
        <v>0</v>
      </c>
      <c r="N999" s="657">
        <v>0</v>
      </c>
      <c r="O999" s="657">
        <v>0</v>
      </c>
      <c r="P999" s="657">
        <v>6532</v>
      </c>
      <c r="Q999" s="657">
        <v>0</v>
      </c>
      <c r="R999" s="657">
        <v>0</v>
      </c>
      <c r="S999" s="657">
        <v>0</v>
      </c>
      <c r="T999" s="657">
        <v>0</v>
      </c>
      <c r="U999" s="657">
        <v>0</v>
      </c>
      <c r="V999" s="657">
        <v>0</v>
      </c>
      <c r="X999" s="678"/>
      <c r="Y999" s="715">
        <f t="shared" si="11"/>
        <v>24874</v>
      </c>
    </row>
    <row r="1000" spans="1:25" ht="15" customHeight="1">
      <c r="A1000" s="4">
        <v>40</v>
      </c>
      <c r="B1000" s="1">
        <v>1</v>
      </c>
      <c r="C1000" s="207">
        <v>43</v>
      </c>
      <c r="D1000" s="424"/>
      <c r="E1000" s="93"/>
      <c r="F1000" s="2346" t="s">
        <v>29</v>
      </c>
      <c r="G1000" s="2347" t="s">
        <v>220</v>
      </c>
      <c r="H1000" s="625" t="s">
        <v>881</v>
      </c>
      <c r="I1000" s="657"/>
      <c r="J1000" s="657">
        <v>0</v>
      </c>
      <c r="K1000" s="657">
        <v>0</v>
      </c>
      <c r="L1000" s="657">
        <v>161400</v>
      </c>
      <c r="M1000" s="657">
        <v>0</v>
      </c>
      <c r="N1000" s="657">
        <v>0</v>
      </c>
      <c r="O1000" s="657">
        <v>297010</v>
      </c>
      <c r="P1000" s="657">
        <v>0</v>
      </c>
      <c r="Q1000" s="657">
        <v>0</v>
      </c>
      <c r="R1000" s="657">
        <v>0</v>
      </c>
      <c r="S1000" s="657">
        <v>0</v>
      </c>
      <c r="T1000" s="657">
        <v>38736</v>
      </c>
      <c r="U1000" s="657">
        <v>0</v>
      </c>
      <c r="V1000" s="657">
        <v>0</v>
      </c>
      <c r="X1000" s="678"/>
      <c r="Y1000" s="715">
        <f t="shared" si="11"/>
        <v>497146</v>
      </c>
    </row>
    <row r="1001" spans="1:25" ht="15" customHeight="1">
      <c r="A1001" s="4">
        <v>40</v>
      </c>
      <c r="B1001" s="1">
        <v>1</v>
      </c>
      <c r="C1001" s="207">
        <v>44</v>
      </c>
      <c r="D1001" s="424"/>
      <c r="E1001" s="93"/>
      <c r="F1001" s="2343"/>
      <c r="G1001" s="2345"/>
      <c r="H1001" s="625" t="s">
        <v>882</v>
      </c>
      <c r="I1001" s="657"/>
      <c r="J1001" s="657">
        <v>0</v>
      </c>
      <c r="K1001" s="657">
        <v>0</v>
      </c>
      <c r="L1001" s="657">
        <v>161400</v>
      </c>
      <c r="M1001" s="657">
        <v>0</v>
      </c>
      <c r="N1001" s="657">
        <v>0</v>
      </c>
      <c r="O1001" s="657">
        <v>297010</v>
      </c>
      <c r="P1001" s="657">
        <v>0</v>
      </c>
      <c r="Q1001" s="657">
        <v>0</v>
      </c>
      <c r="R1001" s="657">
        <v>0</v>
      </c>
      <c r="S1001" s="657">
        <v>0</v>
      </c>
      <c r="T1001" s="657">
        <v>38736</v>
      </c>
      <c r="U1001" s="657">
        <v>0</v>
      </c>
      <c r="V1001" s="657">
        <v>0</v>
      </c>
      <c r="X1001" s="678"/>
      <c r="Y1001" s="715">
        <f t="shared" si="11"/>
        <v>497146</v>
      </c>
    </row>
    <row r="1002" spans="1:25" ht="15" customHeight="1">
      <c r="A1002" s="4">
        <v>40</v>
      </c>
      <c r="B1002" s="1">
        <v>1</v>
      </c>
      <c r="C1002" s="207">
        <v>45</v>
      </c>
      <c r="D1002" s="424"/>
      <c r="E1002" s="93"/>
      <c r="F1002" s="2346" t="s">
        <v>604</v>
      </c>
      <c r="G1002" s="2347" t="s">
        <v>1224</v>
      </c>
      <c r="H1002" s="625" t="s">
        <v>881</v>
      </c>
      <c r="I1002" s="657"/>
      <c r="J1002" s="657">
        <v>21255</v>
      </c>
      <c r="K1002" s="657">
        <v>0</v>
      </c>
      <c r="L1002" s="657">
        <v>14978</v>
      </c>
      <c r="M1002" s="657">
        <v>0</v>
      </c>
      <c r="N1002" s="657">
        <v>0</v>
      </c>
      <c r="O1002" s="657">
        <v>0</v>
      </c>
      <c r="P1002" s="657">
        <v>17004</v>
      </c>
      <c r="Q1002" s="657">
        <v>0</v>
      </c>
      <c r="R1002" s="657">
        <v>0</v>
      </c>
      <c r="S1002" s="657">
        <v>0</v>
      </c>
      <c r="T1002" s="657">
        <v>0</v>
      </c>
      <c r="U1002" s="657">
        <v>0</v>
      </c>
      <c r="V1002" s="657">
        <v>0</v>
      </c>
      <c r="X1002" s="678"/>
      <c r="Y1002" s="715">
        <f t="shared" si="11"/>
        <v>53237</v>
      </c>
    </row>
    <row r="1003" spans="1:25" ht="15" customHeight="1">
      <c r="A1003" s="4">
        <v>40</v>
      </c>
      <c r="B1003" s="1">
        <v>1</v>
      </c>
      <c r="C1003" s="207">
        <v>46</v>
      </c>
      <c r="D1003" s="424"/>
      <c r="E1003" s="93"/>
      <c r="F1003" s="2343"/>
      <c r="G1003" s="2345"/>
      <c r="H1003" s="625" t="s">
        <v>882</v>
      </c>
      <c r="I1003" s="657"/>
      <c r="J1003" s="657">
        <v>21255</v>
      </c>
      <c r="K1003" s="657">
        <v>0</v>
      </c>
      <c r="L1003" s="657">
        <v>14978</v>
      </c>
      <c r="M1003" s="657">
        <v>0</v>
      </c>
      <c r="N1003" s="657">
        <v>0</v>
      </c>
      <c r="O1003" s="657">
        <v>0</v>
      </c>
      <c r="P1003" s="657">
        <v>17004</v>
      </c>
      <c r="Q1003" s="657">
        <v>0</v>
      </c>
      <c r="R1003" s="657">
        <v>0</v>
      </c>
      <c r="S1003" s="657">
        <v>0</v>
      </c>
      <c r="T1003" s="657">
        <v>0</v>
      </c>
      <c r="U1003" s="657">
        <v>0</v>
      </c>
      <c r="V1003" s="657">
        <v>0</v>
      </c>
      <c r="X1003" s="678"/>
      <c r="Y1003" s="715">
        <f t="shared" si="11"/>
        <v>53237</v>
      </c>
    </row>
    <row r="1004" spans="1:25" ht="15" customHeight="1">
      <c r="A1004" s="4">
        <v>40</v>
      </c>
      <c r="B1004" s="1">
        <v>1</v>
      </c>
      <c r="C1004" s="207">
        <v>47</v>
      </c>
      <c r="D1004" s="424"/>
      <c r="E1004" s="93"/>
      <c r="F1004" s="2346" t="s">
        <v>237</v>
      </c>
      <c r="G1004" s="2347" t="s">
        <v>976</v>
      </c>
      <c r="H1004" s="625" t="s">
        <v>881</v>
      </c>
      <c r="I1004" s="657"/>
      <c r="J1004" s="657">
        <v>101101</v>
      </c>
      <c r="K1004" s="657">
        <v>37838</v>
      </c>
      <c r="L1004" s="657">
        <v>18341</v>
      </c>
      <c r="M1004" s="657">
        <v>1955</v>
      </c>
      <c r="N1004" s="657">
        <v>8400</v>
      </c>
      <c r="O1004" s="657">
        <v>0</v>
      </c>
      <c r="P1004" s="657">
        <v>0</v>
      </c>
      <c r="Q1004" s="657">
        <v>0</v>
      </c>
      <c r="R1004" s="657">
        <v>0</v>
      </c>
      <c r="S1004" s="657">
        <v>5120</v>
      </c>
      <c r="T1004" s="657">
        <v>27023</v>
      </c>
      <c r="U1004" s="657">
        <v>6406</v>
      </c>
      <c r="V1004" s="657">
        <v>0</v>
      </c>
      <c r="X1004" s="678"/>
      <c r="Y1004" s="715">
        <f t="shared" si="11"/>
        <v>206184</v>
      </c>
    </row>
    <row r="1005" spans="1:25" ht="15" customHeight="1">
      <c r="A1005" s="4">
        <v>40</v>
      </c>
      <c r="B1005" s="1">
        <v>1</v>
      </c>
      <c r="C1005" s="207">
        <v>48</v>
      </c>
      <c r="D1005" s="424"/>
      <c r="E1005" s="93"/>
      <c r="F1005" s="2343"/>
      <c r="G1005" s="2345"/>
      <c r="H1005" s="625" t="s">
        <v>882</v>
      </c>
      <c r="I1005" s="657"/>
      <c r="J1005" s="657">
        <v>71755</v>
      </c>
      <c r="K1005" s="657">
        <v>37838</v>
      </c>
      <c r="L1005" s="657">
        <v>18341</v>
      </c>
      <c r="M1005" s="657">
        <v>1955</v>
      </c>
      <c r="N1005" s="657">
        <v>8400</v>
      </c>
      <c r="O1005" s="657">
        <v>0</v>
      </c>
      <c r="P1005" s="657">
        <v>0</v>
      </c>
      <c r="Q1005" s="657">
        <v>0</v>
      </c>
      <c r="R1005" s="657">
        <v>0</v>
      </c>
      <c r="S1005" s="657">
        <v>5120</v>
      </c>
      <c r="T1005" s="657">
        <v>27023</v>
      </c>
      <c r="U1005" s="657">
        <v>6406</v>
      </c>
      <c r="V1005" s="657">
        <v>0</v>
      </c>
      <c r="X1005" s="678"/>
      <c r="Y1005" s="715">
        <f t="shared" si="11"/>
        <v>176838</v>
      </c>
    </row>
    <row r="1006" spans="1:25" ht="15" customHeight="1">
      <c r="A1006" s="4">
        <v>40</v>
      </c>
      <c r="B1006" s="1">
        <v>1</v>
      </c>
      <c r="C1006" s="207">
        <v>49</v>
      </c>
      <c r="D1006" s="424"/>
      <c r="E1006" s="93"/>
      <c r="F1006" s="2346" t="s">
        <v>1102</v>
      </c>
      <c r="G1006" s="2347" t="s">
        <v>1050</v>
      </c>
      <c r="H1006" s="625" t="s">
        <v>881</v>
      </c>
      <c r="I1006" s="657"/>
      <c r="J1006" s="657">
        <v>0</v>
      </c>
      <c r="K1006" s="657">
        <v>0</v>
      </c>
      <c r="L1006" s="657">
        <v>0</v>
      </c>
      <c r="M1006" s="657">
        <v>0</v>
      </c>
      <c r="N1006" s="657">
        <v>0</v>
      </c>
      <c r="O1006" s="657">
        <v>0</v>
      </c>
      <c r="P1006" s="657">
        <v>0</v>
      </c>
      <c r="Q1006" s="657">
        <v>0</v>
      </c>
      <c r="R1006" s="657">
        <v>0</v>
      </c>
      <c r="S1006" s="657">
        <v>0</v>
      </c>
      <c r="T1006" s="657">
        <v>0</v>
      </c>
      <c r="U1006" s="657">
        <v>0</v>
      </c>
      <c r="V1006" s="657">
        <v>0</v>
      </c>
      <c r="X1006" s="678"/>
      <c r="Y1006" s="715">
        <f t="shared" si="11"/>
        <v>0</v>
      </c>
    </row>
    <row r="1007" spans="1:25" ht="15" customHeight="1">
      <c r="A1007" s="4">
        <v>40</v>
      </c>
      <c r="B1007" s="1">
        <v>1</v>
      </c>
      <c r="C1007" s="207">
        <v>50</v>
      </c>
      <c r="D1007" s="424"/>
      <c r="E1007" s="93"/>
      <c r="F1007" s="2343"/>
      <c r="G1007" s="2345"/>
      <c r="H1007" s="625" t="s">
        <v>882</v>
      </c>
      <c r="I1007" s="657"/>
      <c r="J1007" s="657">
        <v>0</v>
      </c>
      <c r="K1007" s="657">
        <v>0</v>
      </c>
      <c r="L1007" s="657">
        <v>0</v>
      </c>
      <c r="M1007" s="657">
        <v>0</v>
      </c>
      <c r="N1007" s="657">
        <v>0</v>
      </c>
      <c r="O1007" s="657">
        <v>0</v>
      </c>
      <c r="P1007" s="657">
        <v>0</v>
      </c>
      <c r="Q1007" s="657">
        <v>0</v>
      </c>
      <c r="R1007" s="657">
        <v>0</v>
      </c>
      <c r="S1007" s="657">
        <v>0</v>
      </c>
      <c r="T1007" s="657">
        <v>0</v>
      </c>
      <c r="U1007" s="657">
        <v>0</v>
      </c>
      <c r="V1007" s="657">
        <v>0</v>
      </c>
      <c r="X1007" s="678"/>
      <c r="Y1007" s="715">
        <f t="shared" si="11"/>
        <v>0</v>
      </c>
    </row>
    <row r="1008" spans="1:25" ht="15" customHeight="1">
      <c r="A1008" s="4">
        <v>40</v>
      </c>
      <c r="B1008" s="1">
        <v>1</v>
      </c>
      <c r="C1008" s="207">
        <v>51</v>
      </c>
      <c r="D1008" s="424"/>
      <c r="E1008" s="93"/>
      <c r="F1008" s="2346" t="s">
        <v>1162</v>
      </c>
      <c r="G1008" s="2347" t="s">
        <v>344</v>
      </c>
      <c r="H1008" s="625" t="s">
        <v>881</v>
      </c>
      <c r="I1008" s="657"/>
      <c r="J1008" s="657">
        <v>0</v>
      </c>
      <c r="K1008" s="657">
        <v>0</v>
      </c>
      <c r="L1008" s="657">
        <v>0</v>
      </c>
      <c r="M1008" s="657">
        <v>0</v>
      </c>
      <c r="N1008" s="657">
        <v>0</v>
      </c>
      <c r="O1008" s="657">
        <v>0</v>
      </c>
      <c r="P1008" s="657">
        <v>0</v>
      </c>
      <c r="Q1008" s="657">
        <v>0</v>
      </c>
      <c r="R1008" s="657">
        <v>0</v>
      </c>
      <c r="S1008" s="657">
        <v>0</v>
      </c>
      <c r="T1008" s="657">
        <v>0</v>
      </c>
      <c r="U1008" s="657">
        <v>0</v>
      </c>
      <c r="V1008" s="657">
        <v>0</v>
      </c>
      <c r="X1008" s="678"/>
      <c r="Y1008" s="715">
        <f t="shared" si="11"/>
        <v>0</v>
      </c>
    </row>
    <row r="1009" spans="1:25" ht="15" customHeight="1">
      <c r="A1009" s="4">
        <v>40</v>
      </c>
      <c r="B1009" s="1">
        <v>1</v>
      </c>
      <c r="C1009" s="207">
        <v>52</v>
      </c>
      <c r="D1009" s="424"/>
      <c r="E1009" s="93"/>
      <c r="F1009" s="2343"/>
      <c r="G1009" s="2345"/>
      <c r="H1009" s="625" t="s">
        <v>882</v>
      </c>
      <c r="I1009" s="657"/>
      <c r="J1009" s="657">
        <v>0</v>
      </c>
      <c r="K1009" s="657">
        <v>0</v>
      </c>
      <c r="L1009" s="657">
        <v>0</v>
      </c>
      <c r="M1009" s="657">
        <v>0</v>
      </c>
      <c r="N1009" s="657">
        <v>0</v>
      </c>
      <c r="O1009" s="657">
        <v>0</v>
      </c>
      <c r="P1009" s="657">
        <v>0</v>
      </c>
      <c r="Q1009" s="657">
        <v>0</v>
      </c>
      <c r="R1009" s="657">
        <v>0</v>
      </c>
      <c r="S1009" s="657">
        <v>0</v>
      </c>
      <c r="T1009" s="657">
        <v>0</v>
      </c>
      <c r="U1009" s="657">
        <v>0</v>
      </c>
      <c r="V1009" s="657">
        <v>0</v>
      </c>
      <c r="X1009" s="678"/>
      <c r="Y1009" s="715">
        <f t="shared" si="11"/>
        <v>0</v>
      </c>
    </row>
    <row r="1010" spans="1:25" ht="15" customHeight="1">
      <c r="A1010" s="4">
        <v>40</v>
      </c>
      <c r="B1010" s="1">
        <v>1</v>
      </c>
      <c r="C1010" s="207">
        <v>53</v>
      </c>
      <c r="D1010" s="424"/>
      <c r="E1010" s="93"/>
      <c r="F1010" s="2346" t="s">
        <v>130</v>
      </c>
      <c r="G1010" s="2347" t="s">
        <v>901</v>
      </c>
      <c r="H1010" s="625" t="s">
        <v>881</v>
      </c>
      <c r="I1010" s="657"/>
      <c r="J1010" s="657">
        <v>0</v>
      </c>
      <c r="K1010" s="657">
        <v>74901</v>
      </c>
      <c r="L1010" s="657">
        <v>221306</v>
      </c>
      <c r="M1010" s="657">
        <v>0</v>
      </c>
      <c r="N1010" s="657">
        <v>49709</v>
      </c>
      <c r="O1010" s="657">
        <v>0</v>
      </c>
      <c r="P1010" s="657">
        <v>0</v>
      </c>
      <c r="Q1010" s="657">
        <v>0</v>
      </c>
      <c r="R1010" s="657">
        <v>0</v>
      </c>
      <c r="S1010" s="657">
        <v>0</v>
      </c>
      <c r="T1010" s="657">
        <v>38110</v>
      </c>
      <c r="U1010" s="657">
        <v>68000</v>
      </c>
      <c r="V1010" s="657">
        <v>0</v>
      </c>
      <c r="X1010" s="678"/>
      <c r="Y1010" s="715">
        <f t="shared" si="11"/>
        <v>452026</v>
      </c>
    </row>
    <row r="1011" spans="1:25" ht="15" customHeight="1">
      <c r="A1011" s="4">
        <v>40</v>
      </c>
      <c r="B1011" s="1">
        <v>1</v>
      </c>
      <c r="C1011" s="207">
        <v>54</v>
      </c>
      <c r="D1011" s="424"/>
      <c r="E1011" s="93"/>
      <c r="F1011" s="2387"/>
      <c r="G1011" s="2379"/>
      <c r="H1011" s="625" t="s">
        <v>882</v>
      </c>
      <c r="I1011" s="657"/>
      <c r="J1011" s="657">
        <v>0</v>
      </c>
      <c r="K1011" s="657">
        <v>45748</v>
      </c>
      <c r="L1011" s="657">
        <v>221306</v>
      </c>
      <c r="M1011" s="657">
        <v>0</v>
      </c>
      <c r="N1011" s="657">
        <v>49709</v>
      </c>
      <c r="O1011" s="657">
        <v>0</v>
      </c>
      <c r="P1011" s="657">
        <v>0</v>
      </c>
      <c r="Q1011" s="657">
        <v>0</v>
      </c>
      <c r="R1011" s="657">
        <v>0</v>
      </c>
      <c r="S1011" s="657">
        <v>0</v>
      </c>
      <c r="T1011" s="657">
        <v>38110</v>
      </c>
      <c r="U1011" s="657">
        <v>68000</v>
      </c>
      <c r="V1011" s="657">
        <v>0</v>
      </c>
      <c r="X1011" s="678"/>
      <c r="Y1011" s="715">
        <f t="shared" si="11"/>
        <v>422873</v>
      </c>
    </row>
    <row r="1012" spans="1:25" ht="15" customHeight="1">
      <c r="A1012" s="4">
        <v>40</v>
      </c>
      <c r="B1012" s="1">
        <v>1</v>
      </c>
      <c r="C1012" s="207">
        <v>55</v>
      </c>
      <c r="D1012" s="424"/>
      <c r="E1012" s="93"/>
      <c r="F1012" s="2346" t="s">
        <v>1024</v>
      </c>
      <c r="G1012" s="2347" t="s">
        <v>1019</v>
      </c>
      <c r="H1012" s="625" t="s">
        <v>881</v>
      </c>
      <c r="I1012" s="657"/>
      <c r="J1012" s="657">
        <v>47688</v>
      </c>
      <c r="K1012" s="657">
        <v>0</v>
      </c>
      <c r="L1012" s="657">
        <v>42924</v>
      </c>
      <c r="M1012" s="657">
        <v>0</v>
      </c>
      <c r="N1012" s="657">
        <v>0</v>
      </c>
      <c r="O1012" s="657">
        <v>0</v>
      </c>
      <c r="P1012" s="657">
        <v>15204</v>
      </c>
      <c r="Q1012" s="657">
        <v>0</v>
      </c>
      <c r="R1012" s="657">
        <v>0</v>
      </c>
      <c r="S1012" s="657">
        <v>0</v>
      </c>
      <c r="T1012" s="657">
        <v>10220</v>
      </c>
      <c r="U1012" s="657">
        <v>0</v>
      </c>
      <c r="V1012" s="657">
        <v>0</v>
      </c>
      <c r="X1012" s="678"/>
      <c r="Y1012" s="715">
        <f t="shared" si="11"/>
        <v>116036</v>
      </c>
    </row>
    <row r="1013" spans="1:25" ht="15" customHeight="1">
      <c r="A1013" s="4">
        <v>40</v>
      </c>
      <c r="B1013" s="1">
        <v>1</v>
      </c>
      <c r="C1013" s="207">
        <v>56</v>
      </c>
      <c r="D1013" s="424"/>
      <c r="E1013" s="93"/>
      <c r="F1013" s="2387"/>
      <c r="G1013" s="2379"/>
      <c r="H1013" s="625" t="s">
        <v>882</v>
      </c>
      <c r="I1013" s="657"/>
      <c r="J1013" s="657">
        <v>47688</v>
      </c>
      <c r="K1013" s="657">
        <v>0</v>
      </c>
      <c r="L1013" s="657">
        <v>42924</v>
      </c>
      <c r="M1013" s="657">
        <v>0</v>
      </c>
      <c r="N1013" s="657">
        <v>0</v>
      </c>
      <c r="O1013" s="657">
        <v>0</v>
      </c>
      <c r="P1013" s="657">
        <v>15204</v>
      </c>
      <c r="Q1013" s="657">
        <v>0</v>
      </c>
      <c r="R1013" s="657">
        <v>0</v>
      </c>
      <c r="S1013" s="657">
        <v>0</v>
      </c>
      <c r="T1013" s="657">
        <v>10220</v>
      </c>
      <c r="U1013" s="657">
        <v>0</v>
      </c>
      <c r="V1013" s="657">
        <v>0</v>
      </c>
      <c r="X1013" s="678"/>
      <c r="Y1013" s="715">
        <f t="shared" si="11"/>
        <v>116036</v>
      </c>
    </row>
    <row r="1014" spans="1:25" ht="15" customHeight="1">
      <c r="A1014" s="4">
        <v>40</v>
      </c>
      <c r="B1014" s="1">
        <v>1</v>
      </c>
      <c r="C1014" s="207">
        <v>57</v>
      </c>
      <c r="D1014" s="424"/>
      <c r="E1014" s="93"/>
      <c r="F1014" s="583" t="s">
        <v>114</v>
      </c>
      <c r="G1014" s="610" t="s">
        <v>404</v>
      </c>
      <c r="H1014" s="625" t="s">
        <v>882</v>
      </c>
      <c r="I1014" s="657"/>
      <c r="J1014" s="657">
        <v>19941</v>
      </c>
      <c r="K1014" s="657">
        <v>0</v>
      </c>
      <c r="L1014" s="657">
        <v>0</v>
      </c>
      <c r="M1014" s="657">
        <v>0</v>
      </c>
      <c r="N1014" s="657">
        <v>0</v>
      </c>
      <c r="O1014" s="657">
        <v>0</v>
      </c>
      <c r="P1014" s="657">
        <v>0</v>
      </c>
      <c r="Q1014" s="657">
        <v>1255</v>
      </c>
      <c r="R1014" s="657">
        <v>0</v>
      </c>
      <c r="S1014" s="657">
        <v>0</v>
      </c>
      <c r="T1014" s="657">
        <v>0</v>
      </c>
      <c r="U1014" s="657">
        <v>0</v>
      </c>
      <c r="V1014" s="657">
        <v>0</v>
      </c>
      <c r="X1014" s="678"/>
      <c r="Y1014" s="715">
        <f t="shared" si="11"/>
        <v>21196</v>
      </c>
    </row>
    <row r="1015" spans="1:25" ht="15" customHeight="1">
      <c r="A1015" s="4">
        <v>40</v>
      </c>
      <c r="B1015" s="1">
        <v>1</v>
      </c>
      <c r="C1015" s="207">
        <v>58</v>
      </c>
      <c r="D1015" s="424"/>
      <c r="E1015" s="93"/>
      <c r="F1015" s="2457"/>
      <c r="G1015" s="2459"/>
      <c r="H1015" s="647"/>
      <c r="I1015" s="657"/>
      <c r="J1015" s="657">
        <v>0</v>
      </c>
      <c r="K1015" s="657">
        <v>0</v>
      </c>
      <c r="L1015" s="657">
        <v>0</v>
      </c>
      <c r="M1015" s="657">
        <v>0</v>
      </c>
      <c r="N1015" s="657">
        <v>0</v>
      </c>
      <c r="O1015" s="657">
        <v>0</v>
      </c>
      <c r="P1015" s="657">
        <v>0</v>
      </c>
      <c r="Q1015" s="657">
        <v>0</v>
      </c>
      <c r="R1015" s="657">
        <v>0</v>
      </c>
      <c r="S1015" s="657">
        <v>0</v>
      </c>
      <c r="T1015" s="657">
        <v>0</v>
      </c>
      <c r="U1015" s="657">
        <v>0</v>
      </c>
      <c r="V1015" s="657"/>
      <c r="X1015" s="678"/>
      <c r="Y1015" s="715">
        <f t="shared" si="11"/>
        <v>0</v>
      </c>
    </row>
    <row r="1016" spans="1:25" ht="15" customHeight="1">
      <c r="A1016" s="4">
        <v>40</v>
      </c>
      <c r="B1016" s="1">
        <v>1</v>
      </c>
      <c r="C1016" s="207">
        <v>59</v>
      </c>
      <c r="D1016" s="424"/>
      <c r="E1016" s="93"/>
      <c r="F1016" s="2458"/>
      <c r="G1016" s="2460"/>
      <c r="H1016" s="647"/>
      <c r="I1016" s="657"/>
      <c r="J1016" s="657">
        <v>0</v>
      </c>
      <c r="K1016" s="657">
        <v>0</v>
      </c>
      <c r="L1016" s="657">
        <v>0</v>
      </c>
      <c r="M1016" s="657">
        <v>0</v>
      </c>
      <c r="N1016" s="657">
        <v>0</v>
      </c>
      <c r="O1016" s="657">
        <v>0</v>
      </c>
      <c r="P1016" s="657">
        <v>0</v>
      </c>
      <c r="Q1016" s="657">
        <v>0</v>
      </c>
      <c r="R1016" s="657">
        <v>0</v>
      </c>
      <c r="S1016" s="657">
        <v>0</v>
      </c>
      <c r="T1016" s="657">
        <v>0</v>
      </c>
      <c r="U1016" s="657">
        <v>0</v>
      </c>
      <c r="V1016" s="657"/>
      <c r="X1016" s="678"/>
      <c r="Y1016" s="715">
        <f t="shared" si="11"/>
        <v>0</v>
      </c>
    </row>
    <row r="1017" spans="1:25" ht="15" customHeight="1">
      <c r="A1017" s="4">
        <v>40</v>
      </c>
      <c r="B1017" s="1">
        <v>1</v>
      </c>
      <c r="C1017" s="207">
        <v>60</v>
      </c>
      <c r="D1017" s="424"/>
      <c r="E1017" s="365" t="s">
        <v>112</v>
      </c>
      <c r="F1017" s="2461" t="s">
        <v>197</v>
      </c>
      <c r="G1017" s="2378" t="s">
        <v>286</v>
      </c>
      <c r="H1017" s="579" t="s">
        <v>881</v>
      </c>
      <c r="I1017" s="657"/>
      <c r="J1017" s="657">
        <v>0</v>
      </c>
      <c r="K1017" s="657">
        <v>0</v>
      </c>
      <c r="L1017" s="657">
        <v>0</v>
      </c>
      <c r="M1017" s="657">
        <v>0</v>
      </c>
      <c r="N1017" s="657">
        <v>0</v>
      </c>
      <c r="O1017" s="657">
        <v>0</v>
      </c>
      <c r="P1017" s="657">
        <v>0</v>
      </c>
      <c r="Q1017" s="657">
        <v>0</v>
      </c>
      <c r="R1017" s="657">
        <v>0</v>
      </c>
      <c r="S1017" s="657">
        <v>0</v>
      </c>
      <c r="T1017" s="657">
        <v>0</v>
      </c>
      <c r="U1017" s="657">
        <v>0</v>
      </c>
      <c r="V1017" s="657">
        <v>0</v>
      </c>
      <c r="X1017" s="678"/>
      <c r="Y1017" s="715">
        <f t="shared" si="11"/>
        <v>0</v>
      </c>
    </row>
    <row r="1018" spans="1:25" ht="15" customHeight="1">
      <c r="A1018" s="4">
        <v>40</v>
      </c>
      <c r="B1018" s="1">
        <v>1</v>
      </c>
      <c r="C1018" s="207">
        <v>61</v>
      </c>
      <c r="D1018" s="424"/>
      <c r="E1018" s="421" t="s">
        <v>512</v>
      </c>
      <c r="F1018" s="2343"/>
      <c r="G1018" s="2345"/>
      <c r="H1018" s="625" t="s">
        <v>882</v>
      </c>
      <c r="I1018" s="657"/>
      <c r="J1018" s="657">
        <v>0</v>
      </c>
      <c r="K1018" s="657">
        <v>0</v>
      </c>
      <c r="L1018" s="657">
        <v>0</v>
      </c>
      <c r="M1018" s="657">
        <v>0</v>
      </c>
      <c r="N1018" s="657">
        <v>0</v>
      </c>
      <c r="O1018" s="657">
        <v>0</v>
      </c>
      <c r="P1018" s="657">
        <v>0</v>
      </c>
      <c r="Q1018" s="657">
        <v>0</v>
      </c>
      <c r="R1018" s="657">
        <v>0</v>
      </c>
      <c r="S1018" s="657">
        <v>0</v>
      </c>
      <c r="T1018" s="657">
        <v>0</v>
      </c>
      <c r="U1018" s="657">
        <v>0</v>
      </c>
      <c r="V1018" s="657">
        <v>301941</v>
      </c>
      <c r="X1018" s="678"/>
      <c r="Y1018" s="715">
        <f t="shared" si="11"/>
        <v>0</v>
      </c>
    </row>
    <row r="1019" spans="1:25" ht="15" customHeight="1">
      <c r="A1019" s="4">
        <v>40</v>
      </c>
      <c r="B1019" s="1">
        <v>1</v>
      </c>
      <c r="C1019" s="207">
        <v>62</v>
      </c>
      <c r="D1019" s="424"/>
      <c r="E1019" s="421" t="s">
        <v>848</v>
      </c>
      <c r="F1019" s="583" t="s">
        <v>211</v>
      </c>
      <c r="G1019" s="2385" t="s">
        <v>1442</v>
      </c>
      <c r="H1019" s="625" t="s">
        <v>881</v>
      </c>
      <c r="I1019" s="657"/>
      <c r="J1019" s="657">
        <v>0</v>
      </c>
      <c r="K1019" s="657">
        <v>0</v>
      </c>
      <c r="L1019" s="657">
        <v>0</v>
      </c>
      <c r="M1019" s="657">
        <v>0</v>
      </c>
      <c r="N1019" s="657">
        <v>0</v>
      </c>
      <c r="O1019" s="657">
        <v>0</v>
      </c>
      <c r="P1019" s="657">
        <v>0</v>
      </c>
      <c r="Q1019" s="657">
        <v>0</v>
      </c>
      <c r="R1019" s="657">
        <v>0</v>
      </c>
      <c r="S1019" s="657">
        <v>0</v>
      </c>
      <c r="T1019" s="657">
        <v>0</v>
      </c>
      <c r="U1019" s="657">
        <v>0</v>
      </c>
      <c r="V1019" s="657">
        <v>0</v>
      </c>
      <c r="X1019" s="678"/>
      <c r="Y1019" s="715">
        <f t="shared" si="11"/>
        <v>0</v>
      </c>
    </row>
    <row r="1020" spans="1:25" ht="15" customHeight="1">
      <c r="A1020" s="4">
        <v>40</v>
      </c>
      <c r="B1020" s="1">
        <v>1</v>
      </c>
      <c r="C1020" s="207">
        <v>63</v>
      </c>
      <c r="D1020" s="424"/>
      <c r="E1020" s="421" t="s">
        <v>866</v>
      </c>
      <c r="F1020" s="584"/>
      <c r="G1020" s="2386"/>
      <c r="H1020" s="625" t="s">
        <v>882</v>
      </c>
      <c r="I1020" s="657"/>
      <c r="J1020" s="657">
        <v>0</v>
      </c>
      <c r="K1020" s="657">
        <v>0</v>
      </c>
      <c r="L1020" s="657">
        <v>0</v>
      </c>
      <c r="M1020" s="657">
        <v>0</v>
      </c>
      <c r="N1020" s="657">
        <v>0</v>
      </c>
      <c r="O1020" s="657">
        <v>0</v>
      </c>
      <c r="P1020" s="657">
        <v>0</v>
      </c>
      <c r="Q1020" s="657">
        <v>0</v>
      </c>
      <c r="R1020" s="657">
        <v>0</v>
      </c>
      <c r="S1020" s="657">
        <v>0</v>
      </c>
      <c r="T1020" s="657">
        <v>0</v>
      </c>
      <c r="U1020" s="657">
        <v>0</v>
      </c>
      <c r="V1020" s="657">
        <v>0</v>
      </c>
      <c r="X1020" s="678"/>
      <c r="Y1020" s="715">
        <f t="shared" si="11"/>
        <v>0</v>
      </c>
    </row>
    <row r="1021" spans="1:25" ht="15" customHeight="1">
      <c r="A1021" s="4">
        <v>40</v>
      </c>
      <c r="B1021" s="1">
        <v>1</v>
      </c>
      <c r="C1021" s="207">
        <v>64</v>
      </c>
      <c r="D1021" s="422"/>
      <c r="E1021" s="488" t="s">
        <v>242</v>
      </c>
      <c r="F1021" s="603" t="s">
        <v>790</v>
      </c>
      <c r="G1021" s="586" t="s">
        <v>404</v>
      </c>
      <c r="H1021" s="585" t="s">
        <v>882</v>
      </c>
      <c r="I1021" s="657"/>
      <c r="J1021" s="657">
        <v>0</v>
      </c>
      <c r="K1021" s="657">
        <v>0</v>
      </c>
      <c r="L1021" s="657">
        <v>0</v>
      </c>
      <c r="M1021" s="657">
        <v>0</v>
      </c>
      <c r="N1021" s="657">
        <v>0</v>
      </c>
      <c r="O1021" s="657">
        <v>0</v>
      </c>
      <c r="P1021" s="657">
        <v>0</v>
      </c>
      <c r="Q1021" s="657">
        <v>0</v>
      </c>
      <c r="R1021" s="657">
        <v>0</v>
      </c>
      <c r="S1021" s="657">
        <v>0</v>
      </c>
      <c r="T1021" s="657">
        <v>0</v>
      </c>
      <c r="U1021" s="657">
        <v>0</v>
      </c>
      <c r="V1021" s="657">
        <v>301941</v>
      </c>
      <c r="X1021" s="678"/>
      <c r="Y1021" s="715">
        <f t="shared" si="11"/>
        <v>0</v>
      </c>
    </row>
    <row r="1022" spans="1:25" ht="15" customHeight="1">
      <c r="A1022" s="4">
        <v>40</v>
      </c>
      <c r="B1022" s="1">
        <v>1</v>
      </c>
      <c r="C1022" s="207">
        <v>65</v>
      </c>
      <c r="D1022" s="421" t="s">
        <v>147</v>
      </c>
      <c r="E1022" s="365" t="s">
        <v>97</v>
      </c>
      <c r="F1022" s="415"/>
      <c r="G1022" s="2378" t="s">
        <v>577</v>
      </c>
      <c r="H1022" s="579" t="s">
        <v>881</v>
      </c>
      <c r="I1022" s="657"/>
      <c r="J1022" s="657">
        <v>190635</v>
      </c>
      <c r="K1022" s="657">
        <v>152939</v>
      </c>
      <c r="L1022" s="657">
        <v>297949</v>
      </c>
      <c r="M1022" s="657">
        <v>22287</v>
      </c>
      <c r="N1022" s="657">
        <v>0</v>
      </c>
      <c r="O1022" s="657">
        <v>0</v>
      </c>
      <c r="P1022" s="657">
        <v>93848</v>
      </c>
      <c r="Q1022" s="657">
        <v>6893</v>
      </c>
      <c r="R1022" s="657">
        <v>5882</v>
      </c>
      <c r="S1022" s="657">
        <v>61259</v>
      </c>
      <c r="T1022" s="657">
        <v>202068</v>
      </c>
      <c r="U1022" s="657">
        <v>0</v>
      </c>
      <c r="V1022" s="657">
        <v>5360</v>
      </c>
      <c r="X1022" s="678"/>
      <c r="Y1022" s="715">
        <f t="shared" si="11"/>
        <v>1033760</v>
      </c>
    </row>
    <row r="1023" spans="1:25" ht="15" customHeight="1">
      <c r="A1023" s="4">
        <v>40</v>
      </c>
      <c r="B1023" s="1">
        <v>1</v>
      </c>
      <c r="C1023" s="207">
        <v>66</v>
      </c>
      <c r="D1023" s="421"/>
      <c r="E1023" s="244"/>
      <c r="F1023" s="93"/>
      <c r="G1023" s="2345"/>
      <c r="H1023" s="625" t="s">
        <v>882</v>
      </c>
      <c r="I1023" s="657"/>
      <c r="J1023" s="657">
        <v>135063</v>
      </c>
      <c r="K1023" s="657">
        <v>142647</v>
      </c>
      <c r="L1023" s="657">
        <v>297949</v>
      </c>
      <c r="M1023" s="657">
        <v>22287</v>
      </c>
      <c r="N1023" s="657">
        <v>0</v>
      </c>
      <c r="O1023" s="657">
        <v>0</v>
      </c>
      <c r="P1023" s="657">
        <v>253196</v>
      </c>
      <c r="Q1023" s="657">
        <v>10340</v>
      </c>
      <c r="R1023" s="657">
        <v>8823</v>
      </c>
      <c r="S1023" s="657">
        <v>61259</v>
      </c>
      <c r="T1023" s="657">
        <v>202068</v>
      </c>
      <c r="U1023" s="657">
        <v>0</v>
      </c>
      <c r="V1023" s="657">
        <v>49256</v>
      </c>
      <c r="X1023" s="678"/>
      <c r="Y1023" s="715">
        <f t="shared" si="11"/>
        <v>1133632</v>
      </c>
    </row>
    <row r="1024" spans="1:25" ht="15" customHeight="1">
      <c r="A1024" s="4">
        <v>40</v>
      </c>
      <c r="B1024" s="1">
        <v>1</v>
      </c>
      <c r="C1024" s="207">
        <v>67</v>
      </c>
      <c r="D1024" s="421" t="s">
        <v>573</v>
      </c>
      <c r="E1024" s="244"/>
      <c r="F1024" s="2346" t="s">
        <v>197</v>
      </c>
      <c r="G1024" s="610" t="s">
        <v>896</v>
      </c>
      <c r="H1024" s="625" t="s">
        <v>881</v>
      </c>
      <c r="I1024" s="657"/>
      <c r="J1024" s="657">
        <v>190635</v>
      </c>
      <c r="K1024" s="657">
        <v>152939</v>
      </c>
      <c r="L1024" s="657">
        <v>287292</v>
      </c>
      <c r="M1024" s="657">
        <v>22252</v>
      </c>
      <c r="N1024" s="657">
        <v>0</v>
      </c>
      <c r="O1024" s="657">
        <v>0</v>
      </c>
      <c r="P1024" s="657">
        <v>93848</v>
      </c>
      <c r="Q1024" s="657">
        <v>6893</v>
      </c>
      <c r="R1024" s="657">
        <v>5882</v>
      </c>
      <c r="S1024" s="657">
        <v>61259</v>
      </c>
      <c r="T1024" s="657">
        <v>199568</v>
      </c>
      <c r="U1024" s="657">
        <v>0</v>
      </c>
      <c r="V1024" s="657">
        <v>5360</v>
      </c>
      <c r="X1024" s="678"/>
      <c r="Y1024" s="715">
        <f t="shared" si="11"/>
        <v>1020568</v>
      </c>
    </row>
    <row r="1025" spans="1:86" ht="15" customHeight="1">
      <c r="A1025" s="4">
        <v>40</v>
      </c>
      <c r="B1025" s="1">
        <v>1</v>
      </c>
      <c r="C1025" s="207">
        <v>68</v>
      </c>
      <c r="D1025" s="421"/>
      <c r="E1025" s="244"/>
      <c r="F1025" s="2462"/>
      <c r="G1025" s="567" t="s">
        <v>1030</v>
      </c>
      <c r="H1025" s="625" t="s">
        <v>882</v>
      </c>
      <c r="I1025" s="670"/>
      <c r="J1025" s="670">
        <v>135063</v>
      </c>
      <c r="K1025" s="670">
        <v>142647</v>
      </c>
      <c r="L1025" s="670">
        <v>287292</v>
      </c>
      <c r="M1025" s="670">
        <v>22252</v>
      </c>
      <c r="N1025" s="670">
        <v>0</v>
      </c>
      <c r="O1025" s="670">
        <v>0</v>
      </c>
      <c r="P1025" s="670">
        <v>250960</v>
      </c>
      <c r="Q1025" s="670">
        <v>10340</v>
      </c>
      <c r="R1025" s="670">
        <v>8823</v>
      </c>
      <c r="S1025" s="670">
        <v>61259</v>
      </c>
      <c r="T1025" s="670">
        <v>199568</v>
      </c>
      <c r="U1025" s="670">
        <v>0</v>
      </c>
      <c r="V1025" s="670">
        <v>49256</v>
      </c>
      <c r="X1025" s="678"/>
      <c r="Y1025" s="715">
        <f t="shared" si="11"/>
        <v>1118204</v>
      </c>
    </row>
    <row r="1026" spans="1:86" s="457" customFormat="1" ht="15" customHeight="1">
      <c r="A1026" s="463">
        <v>40</v>
      </c>
      <c r="B1026" s="457">
        <v>2</v>
      </c>
      <c r="C1026" s="473">
        <v>1</v>
      </c>
      <c r="D1026" s="514" t="s">
        <v>579</v>
      </c>
      <c r="E1026" s="566"/>
      <c r="F1026" s="2380" t="s">
        <v>204</v>
      </c>
      <c r="G1026" s="620" t="s">
        <v>896</v>
      </c>
      <c r="H1026" s="645" t="s">
        <v>881</v>
      </c>
      <c r="I1026" s="658"/>
      <c r="J1026" s="658">
        <v>0</v>
      </c>
      <c r="K1026" s="658">
        <v>0</v>
      </c>
      <c r="L1026" s="658">
        <v>10657</v>
      </c>
      <c r="M1026" s="658">
        <v>35</v>
      </c>
      <c r="N1026" s="658">
        <v>0</v>
      </c>
      <c r="O1026" s="658">
        <v>0</v>
      </c>
      <c r="P1026" s="658">
        <v>0</v>
      </c>
      <c r="Q1026" s="658">
        <v>0</v>
      </c>
      <c r="R1026" s="658">
        <v>0</v>
      </c>
      <c r="S1026" s="658">
        <v>0</v>
      </c>
      <c r="T1026" s="658">
        <v>2500</v>
      </c>
      <c r="U1026" s="658">
        <v>0</v>
      </c>
      <c r="V1026" s="658">
        <v>0</v>
      </c>
      <c r="X1026" s="682"/>
      <c r="Y1026" s="720">
        <f t="shared" si="11"/>
        <v>13192</v>
      </c>
      <c r="Z1026" s="682">
        <v>0</v>
      </c>
      <c r="AA1026" s="682">
        <v>0</v>
      </c>
      <c r="AB1026" s="682">
        <v>0</v>
      </c>
      <c r="AC1026" s="682"/>
      <c r="AD1026" s="682"/>
      <c r="AE1026" s="682"/>
      <c r="AF1026" s="682"/>
      <c r="AG1026" s="682"/>
      <c r="AH1026" s="682"/>
      <c r="AI1026" s="682"/>
      <c r="AJ1026" s="682"/>
      <c r="AK1026" s="682"/>
      <c r="AL1026" s="682"/>
      <c r="AM1026" s="682"/>
      <c r="AN1026" s="682"/>
      <c r="AO1026" s="682"/>
      <c r="AP1026" s="682"/>
      <c r="AQ1026" s="682"/>
      <c r="AR1026" s="682"/>
      <c r="AS1026" s="682"/>
      <c r="AT1026" s="682"/>
      <c r="AU1026" s="682"/>
      <c r="AV1026" s="682"/>
      <c r="AW1026" s="682"/>
      <c r="AX1026" s="682"/>
      <c r="AY1026" s="682"/>
      <c r="AZ1026" s="682"/>
      <c r="BA1026" s="682"/>
      <c r="BB1026" s="682"/>
      <c r="BC1026" s="682"/>
      <c r="BD1026" s="682"/>
      <c r="BE1026" s="682"/>
      <c r="BF1026" s="682"/>
      <c r="BG1026" s="682"/>
      <c r="BH1026" s="682"/>
      <c r="BI1026" s="682"/>
      <c r="BJ1026" s="682"/>
      <c r="BK1026" s="682"/>
      <c r="BL1026" s="682"/>
      <c r="BM1026" s="682"/>
      <c r="BN1026" s="682"/>
      <c r="BO1026" s="682"/>
      <c r="BP1026" s="682"/>
      <c r="BQ1026" s="682"/>
      <c r="BR1026" s="682"/>
      <c r="BS1026" s="682"/>
      <c r="BT1026" s="682"/>
      <c r="BU1026" s="682"/>
      <c r="BV1026" s="682"/>
      <c r="BW1026" s="682"/>
      <c r="BX1026" s="682"/>
      <c r="BY1026" s="682">
        <v>0</v>
      </c>
      <c r="BZ1026" s="682">
        <v>0</v>
      </c>
      <c r="CA1026" s="682">
        <v>0</v>
      </c>
      <c r="CB1026" s="682">
        <v>50000</v>
      </c>
      <c r="CC1026" s="682">
        <v>0</v>
      </c>
      <c r="CD1026" s="682">
        <v>0</v>
      </c>
      <c r="CE1026" s="682">
        <v>0</v>
      </c>
      <c r="CF1026" s="682">
        <v>0</v>
      </c>
      <c r="CG1026" s="682">
        <v>0</v>
      </c>
      <c r="CH1026" s="682">
        <v>0</v>
      </c>
    </row>
    <row r="1027" spans="1:86" ht="15" customHeight="1">
      <c r="A1027" s="4">
        <v>40</v>
      </c>
      <c r="B1027" s="1">
        <v>2</v>
      </c>
      <c r="C1027" s="207">
        <v>2</v>
      </c>
      <c r="D1027" s="421"/>
      <c r="E1027" s="244"/>
      <c r="F1027" s="2383"/>
      <c r="G1027" s="567" t="s">
        <v>904</v>
      </c>
      <c r="H1027" s="255" t="s">
        <v>882</v>
      </c>
      <c r="I1027" s="657"/>
      <c r="J1027" s="657">
        <v>0</v>
      </c>
      <c r="K1027" s="657">
        <v>0</v>
      </c>
      <c r="L1027" s="657">
        <v>10657</v>
      </c>
      <c r="M1027" s="657">
        <v>35</v>
      </c>
      <c r="N1027" s="657">
        <v>0</v>
      </c>
      <c r="O1027" s="657">
        <v>0</v>
      </c>
      <c r="P1027" s="657">
        <v>0</v>
      </c>
      <c r="Q1027" s="657">
        <v>0</v>
      </c>
      <c r="R1027" s="657">
        <v>0</v>
      </c>
      <c r="S1027" s="657">
        <v>0</v>
      </c>
      <c r="T1027" s="657">
        <v>2500</v>
      </c>
      <c r="U1027" s="657">
        <v>0</v>
      </c>
      <c r="V1027" s="657">
        <v>0</v>
      </c>
      <c r="X1027" s="678"/>
      <c r="Y1027" s="715">
        <f t="shared" si="11"/>
        <v>13192</v>
      </c>
    </row>
    <row r="1028" spans="1:86" ht="15" customHeight="1">
      <c r="A1028" s="4">
        <v>40</v>
      </c>
      <c r="B1028" s="1">
        <v>2</v>
      </c>
      <c r="C1028" s="207">
        <v>3</v>
      </c>
      <c r="D1028" s="421" t="s">
        <v>175</v>
      </c>
      <c r="E1028" s="244"/>
      <c r="F1028" s="2384" t="s">
        <v>51</v>
      </c>
      <c r="G1028" s="2385" t="s">
        <v>1442</v>
      </c>
      <c r="H1028" s="646" t="s">
        <v>881</v>
      </c>
      <c r="I1028" s="657"/>
      <c r="J1028" s="657">
        <v>0</v>
      </c>
      <c r="K1028" s="657">
        <v>0</v>
      </c>
      <c r="L1028" s="657">
        <v>0</v>
      </c>
      <c r="M1028" s="657">
        <v>0</v>
      </c>
      <c r="N1028" s="657">
        <v>0</v>
      </c>
      <c r="O1028" s="657">
        <v>0</v>
      </c>
      <c r="P1028" s="657">
        <v>0</v>
      </c>
      <c r="Q1028" s="657">
        <v>0</v>
      </c>
      <c r="R1028" s="657">
        <v>0</v>
      </c>
      <c r="S1028" s="657">
        <v>0</v>
      </c>
      <c r="T1028" s="657">
        <v>0</v>
      </c>
      <c r="U1028" s="657">
        <v>0</v>
      </c>
      <c r="V1028" s="657">
        <v>0</v>
      </c>
      <c r="X1028" s="678"/>
      <c r="Y1028" s="715">
        <f t="shared" si="11"/>
        <v>0</v>
      </c>
    </row>
    <row r="1029" spans="1:86" ht="15" customHeight="1">
      <c r="A1029" s="4">
        <v>40</v>
      </c>
      <c r="B1029" s="1">
        <v>2</v>
      </c>
      <c r="C1029" s="207">
        <v>4</v>
      </c>
      <c r="D1029" s="421">
        <v>0</v>
      </c>
      <c r="E1029" s="244"/>
      <c r="F1029" s="2377"/>
      <c r="G1029" s="2386"/>
      <c r="H1029" s="625" t="s">
        <v>882</v>
      </c>
      <c r="I1029" s="657"/>
      <c r="J1029" s="657">
        <v>0</v>
      </c>
      <c r="K1029" s="657">
        <v>0</v>
      </c>
      <c r="L1029" s="657">
        <v>0</v>
      </c>
      <c r="M1029" s="657">
        <v>0</v>
      </c>
      <c r="N1029" s="657">
        <v>0</v>
      </c>
      <c r="O1029" s="657">
        <v>0</v>
      </c>
      <c r="P1029" s="657">
        <v>0</v>
      </c>
      <c r="Q1029" s="657">
        <v>0</v>
      </c>
      <c r="R1029" s="657">
        <v>0</v>
      </c>
      <c r="S1029" s="657">
        <v>0</v>
      </c>
      <c r="T1029" s="657">
        <v>0</v>
      </c>
      <c r="U1029" s="657">
        <v>0</v>
      </c>
      <c r="V1029" s="657">
        <v>0</v>
      </c>
      <c r="X1029" s="678"/>
      <c r="Y1029" s="715">
        <f t="shared" si="11"/>
        <v>0</v>
      </c>
    </row>
    <row r="1030" spans="1:86" ht="15" customHeight="1">
      <c r="A1030" s="4">
        <v>40</v>
      </c>
      <c r="B1030" s="1">
        <v>2</v>
      </c>
      <c r="C1030" s="207">
        <v>5</v>
      </c>
      <c r="D1030" s="421" t="s">
        <v>855</v>
      </c>
      <c r="E1030" s="483"/>
      <c r="F1030" s="604" t="s">
        <v>222</v>
      </c>
      <c r="G1030" s="564" t="s">
        <v>404</v>
      </c>
      <c r="H1030" s="585" t="s">
        <v>882</v>
      </c>
      <c r="I1030" s="657"/>
      <c r="J1030" s="657">
        <v>0</v>
      </c>
      <c r="K1030" s="657">
        <v>0</v>
      </c>
      <c r="L1030" s="657">
        <v>0</v>
      </c>
      <c r="M1030" s="657">
        <v>0</v>
      </c>
      <c r="N1030" s="657">
        <v>0</v>
      </c>
      <c r="O1030" s="657">
        <v>0</v>
      </c>
      <c r="P1030" s="657">
        <v>2236</v>
      </c>
      <c r="Q1030" s="657">
        <v>0</v>
      </c>
      <c r="R1030" s="657">
        <v>0</v>
      </c>
      <c r="S1030" s="657">
        <v>0</v>
      </c>
      <c r="T1030" s="657">
        <v>0</v>
      </c>
      <c r="U1030" s="657">
        <v>0</v>
      </c>
      <c r="V1030" s="657">
        <v>0</v>
      </c>
      <c r="X1030" s="678"/>
      <c r="Y1030" s="715">
        <f t="shared" si="11"/>
        <v>2236</v>
      </c>
    </row>
    <row r="1031" spans="1:86" ht="15" customHeight="1">
      <c r="A1031" s="4">
        <v>40</v>
      </c>
      <c r="B1031" s="1">
        <v>2</v>
      </c>
      <c r="C1031" s="207">
        <v>6</v>
      </c>
      <c r="D1031" s="421"/>
      <c r="E1031" s="365" t="s">
        <v>103</v>
      </c>
      <c r="F1031" s="415"/>
      <c r="G1031" s="2378" t="s">
        <v>213</v>
      </c>
      <c r="H1031" s="579" t="s">
        <v>881</v>
      </c>
      <c r="I1031" s="657"/>
      <c r="J1031" s="657">
        <v>0</v>
      </c>
      <c r="K1031" s="657">
        <v>0</v>
      </c>
      <c r="L1031" s="657">
        <v>0</v>
      </c>
      <c r="M1031" s="657">
        <v>0</v>
      </c>
      <c r="N1031" s="657">
        <v>184612</v>
      </c>
      <c r="O1031" s="657">
        <v>74838</v>
      </c>
      <c r="P1031" s="657">
        <v>0</v>
      </c>
      <c r="Q1031" s="657">
        <v>0</v>
      </c>
      <c r="R1031" s="657">
        <v>0</v>
      </c>
      <c r="S1031" s="657">
        <v>0</v>
      </c>
      <c r="T1031" s="657">
        <v>0</v>
      </c>
      <c r="U1031" s="657">
        <v>145180</v>
      </c>
      <c r="V1031" s="657">
        <v>0</v>
      </c>
      <c r="X1031" s="678"/>
      <c r="Y1031" s="715">
        <f t="shared" si="11"/>
        <v>404630</v>
      </c>
    </row>
    <row r="1032" spans="1:86" ht="15" customHeight="1">
      <c r="A1032" s="4">
        <v>40</v>
      </c>
      <c r="B1032" s="1">
        <v>2</v>
      </c>
      <c r="C1032" s="207">
        <v>7</v>
      </c>
      <c r="D1032" s="421" t="s">
        <v>887</v>
      </c>
      <c r="E1032" s="244"/>
      <c r="F1032" s="93"/>
      <c r="G1032" s="2345"/>
      <c r="H1032" s="625" t="s">
        <v>882</v>
      </c>
      <c r="I1032" s="657"/>
      <c r="J1032" s="657">
        <v>0</v>
      </c>
      <c r="K1032" s="657">
        <v>0</v>
      </c>
      <c r="L1032" s="657">
        <v>0</v>
      </c>
      <c r="M1032" s="657">
        <v>0</v>
      </c>
      <c r="N1032" s="657">
        <v>187346</v>
      </c>
      <c r="O1032" s="657">
        <v>70510</v>
      </c>
      <c r="P1032" s="657">
        <v>0</v>
      </c>
      <c r="Q1032" s="657">
        <v>0</v>
      </c>
      <c r="R1032" s="657">
        <v>0</v>
      </c>
      <c r="S1032" s="657">
        <v>0</v>
      </c>
      <c r="T1032" s="657">
        <v>0</v>
      </c>
      <c r="U1032" s="657">
        <v>0</v>
      </c>
      <c r="V1032" s="657">
        <v>0</v>
      </c>
      <c r="X1032" s="678"/>
      <c r="Y1032" s="715">
        <f t="shared" si="11"/>
        <v>257856</v>
      </c>
    </row>
    <row r="1033" spans="1:86" ht="15" customHeight="1">
      <c r="A1033" s="4">
        <v>40</v>
      </c>
      <c r="B1033" s="1">
        <v>2</v>
      </c>
      <c r="C1033" s="207">
        <v>8</v>
      </c>
      <c r="D1033" s="421"/>
      <c r="E1033" s="244"/>
      <c r="F1033" s="2346" t="s">
        <v>197</v>
      </c>
      <c r="G1033" s="610" t="s">
        <v>896</v>
      </c>
      <c r="H1033" s="625" t="s">
        <v>881</v>
      </c>
      <c r="I1033" s="657"/>
      <c r="J1033" s="657">
        <v>0</v>
      </c>
      <c r="K1033" s="657">
        <v>0</v>
      </c>
      <c r="L1033" s="657">
        <v>0</v>
      </c>
      <c r="M1033" s="657">
        <v>0</v>
      </c>
      <c r="N1033" s="657">
        <v>184612</v>
      </c>
      <c r="O1033" s="657">
        <v>70510</v>
      </c>
      <c r="P1033" s="657">
        <v>0</v>
      </c>
      <c r="Q1033" s="657">
        <v>0</v>
      </c>
      <c r="R1033" s="657">
        <v>0</v>
      </c>
      <c r="S1033" s="657">
        <v>0</v>
      </c>
      <c r="T1033" s="657">
        <v>0</v>
      </c>
      <c r="U1033" s="657">
        <v>125180</v>
      </c>
      <c r="V1033" s="657">
        <v>0</v>
      </c>
      <c r="X1033" s="678"/>
      <c r="Y1033" s="715">
        <f t="shared" si="11"/>
        <v>380302</v>
      </c>
    </row>
    <row r="1034" spans="1:86" ht="15" customHeight="1">
      <c r="A1034" s="4">
        <v>40</v>
      </c>
      <c r="B1034" s="1">
        <v>2</v>
      </c>
      <c r="C1034" s="207">
        <v>9</v>
      </c>
      <c r="D1034" s="421" t="s">
        <v>401</v>
      </c>
      <c r="E1034" s="244"/>
      <c r="F1034" s="2383"/>
      <c r="G1034" s="567" t="s">
        <v>1030</v>
      </c>
      <c r="H1034" s="625" t="s">
        <v>882</v>
      </c>
      <c r="I1034" s="657"/>
      <c r="J1034" s="657">
        <v>0</v>
      </c>
      <c r="K1034" s="657">
        <v>0</v>
      </c>
      <c r="L1034" s="657">
        <v>0</v>
      </c>
      <c r="M1034" s="657">
        <v>0</v>
      </c>
      <c r="N1034" s="657">
        <v>187346</v>
      </c>
      <c r="O1034" s="657">
        <v>70510</v>
      </c>
      <c r="P1034" s="657">
        <v>0</v>
      </c>
      <c r="Q1034" s="657">
        <v>0</v>
      </c>
      <c r="R1034" s="657">
        <v>0</v>
      </c>
      <c r="S1034" s="657">
        <v>0</v>
      </c>
      <c r="T1034" s="657">
        <v>0</v>
      </c>
      <c r="U1034" s="657">
        <v>0</v>
      </c>
      <c r="V1034" s="657">
        <v>0</v>
      </c>
      <c r="X1034" s="678"/>
      <c r="Y1034" s="715">
        <f t="shared" si="11"/>
        <v>257856</v>
      </c>
    </row>
    <row r="1035" spans="1:86" ht="15" customHeight="1">
      <c r="A1035" s="4">
        <v>40</v>
      </c>
      <c r="B1035" s="1">
        <v>2</v>
      </c>
      <c r="C1035" s="207">
        <v>10</v>
      </c>
      <c r="D1035" s="421"/>
      <c r="E1035" s="244"/>
      <c r="F1035" s="2376" t="s">
        <v>204</v>
      </c>
      <c r="G1035" s="259" t="s">
        <v>896</v>
      </c>
      <c r="H1035" s="610" t="s">
        <v>881</v>
      </c>
      <c r="I1035" s="657"/>
      <c r="J1035" s="657">
        <v>0</v>
      </c>
      <c r="K1035" s="657">
        <v>0</v>
      </c>
      <c r="L1035" s="657">
        <v>0</v>
      </c>
      <c r="M1035" s="657">
        <v>0</v>
      </c>
      <c r="N1035" s="657">
        <v>0</v>
      </c>
      <c r="O1035" s="657">
        <v>4328</v>
      </c>
      <c r="P1035" s="657">
        <v>0</v>
      </c>
      <c r="Q1035" s="657">
        <v>0</v>
      </c>
      <c r="R1035" s="657">
        <v>0</v>
      </c>
      <c r="S1035" s="657">
        <v>0</v>
      </c>
      <c r="T1035" s="657">
        <v>0</v>
      </c>
      <c r="U1035" s="657">
        <v>20000</v>
      </c>
      <c r="V1035" s="657">
        <v>0</v>
      </c>
      <c r="X1035" s="678"/>
      <c r="Y1035" s="715">
        <f t="shared" si="11"/>
        <v>24328</v>
      </c>
    </row>
    <row r="1036" spans="1:86" ht="15" customHeight="1">
      <c r="A1036" s="4">
        <v>40</v>
      </c>
      <c r="B1036" s="1">
        <v>2</v>
      </c>
      <c r="C1036" s="207">
        <v>11</v>
      </c>
      <c r="D1036" s="421" t="s">
        <v>890</v>
      </c>
      <c r="E1036" s="244"/>
      <c r="F1036" s="2377"/>
      <c r="G1036" s="621" t="s">
        <v>904</v>
      </c>
      <c r="H1036" s="610" t="s">
        <v>882</v>
      </c>
      <c r="I1036" s="657"/>
      <c r="J1036" s="657">
        <v>0</v>
      </c>
      <c r="K1036" s="657">
        <v>0</v>
      </c>
      <c r="L1036" s="657">
        <v>0</v>
      </c>
      <c r="M1036" s="657">
        <v>0</v>
      </c>
      <c r="N1036" s="657">
        <v>0</v>
      </c>
      <c r="O1036" s="657">
        <v>0</v>
      </c>
      <c r="P1036" s="657">
        <v>0</v>
      </c>
      <c r="Q1036" s="657">
        <v>0</v>
      </c>
      <c r="R1036" s="657">
        <v>0</v>
      </c>
      <c r="S1036" s="657">
        <v>0</v>
      </c>
      <c r="T1036" s="657">
        <v>0</v>
      </c>
      <c r="U1036" s="657">
        <v>0</v>
      </c>
      <c r="V1036" s="657">
        <v>0</v>
      </c>
      <c r="X1036" s="678"/>
      <c r="Y1036" s="715">
        <f t="shared" si="11"/>
        <v>0</v>
      </c>
    </row>
    <row r="1037" spans="1:86" ht="15" customHeight="1">
      <c r="A1037" s="4">
        <v>40</v>
      </c>
      <c r="B1037" s="1">
        <v>2</v>
      </c>
      <c r="C1037" s="207">
        <v>12</v>
      </c>
      <c r="D1037" s="421"/>
      <c r="E1037" s="483"/>
      <c r="F1037" s="604" t="s">
        <v>51</v>
      </c>
      <c r="G1037" s="564" t="s">
        <v>404</v>
      </c>
      <c r="H1037" s="585" t="s">
        <v>882</v>
      </c>
      <c r="I1037" s="657"/>
      <c r="J1037" s="657">
        <v>0</v>
      </c>
      <c r="K1037" s="657">
        <v>0</v>
      </c>
      <c r="L1037" s="657">
        <v>0</v>
      </c>
      <c r="M1037" s="657">
        <v>0</v>
      </c>
      <c r="N1037" s="657">
        <v>0</v>
      </c>
      <c r="O1037" s="657">
        <v>0</v>
      </c>
      <c r="P1037" s="657">
        <v>0</v>
      </c>
      <c r="Q1037" s="657">
        <v>0</v>
      </c>
      <c r="R1037" s="657">
        <v>0</v>
      </c>
      <c r="S1037" s="657">
        <v>0</v>
      </c>
      <c r="T1037" s="657">
        <v>0</v>
      </c>
      <c r="U1037" s="657">
        <v>0</v>
      </c>
      <c r="V1037" s="657">
        <v>0</v>
      </c>
      <c r="X1037" s="678"/>
      <c r="Y1037" s="715">
        <f t="shared" si="11"/>
        <v>0</v>
      </c>
    </row>
    <row r="1038" spans="1:86" ht="15" customHeight="1">
      <c r="A1038" s="4">
        <v>40</v>
      </c>
      <c r="B1038" s="1">
        <v>2</v>
      </c>
      <c r="C1038" s="207">
        <v>13</v>
      </c>
      <c r="D1038" s="421"/>
      <c r="E1038" s="365" t="s">
        <v>112</v>
      </c>
      <c r="F1038" s="415"/>
      <c r="G1038" s="2409" t="s">
        <v>190</v>
      </c>
      <c r="H1038" s="579" t="s">
        <v>881</v>
      </c>
      <c r="I1038" s="657"/>
      <c r="J1038" s="657">
        <v>0</v>
      </c>
      <c r="K1038" s="657">
        <v>0</v>
      </c>
      <c r="L1038" s="657">
        <v>0</v>
      </c>
      <c r="M1038" s="657">
        <v>0</v>
      </c>
      <c r="N1038" s="657">
        <v>0</v>
      </c>
      <c r="O1038" s="657">
        <v>0</v>
      </c>
      <c r="P1038" s="657">
        <v>0</v>
      </c>
      <c r="Q1038" s="657">
        <v>0</v>
      </c>
      <c r="R1038" s="657">
        <v>0</v>
      </c>
      <c r="S1038" s="657">
        <v>0</v>
      </c>
      <c r="T1038" s="657">
        <v>0</v>
      </c>
      <c r="U1038" s="657">
        <v>0</v>
      </c>
      <c r="V1038" s="657">
        <v>0</v>
      </c>
      <c r="X1038" s="678"/>
      <c r="Y1038" s="715">
        <f t="shared" ref="Y1038:Y1088" si="12">SUM(I1038:U1038)</f>
        <v>0</v>
      </c>
    </row>
    <row r="1039" spans="1:86" ht="15" customHeight="1">
      <c r="A1039" s="4">
        <v>40</v>
      </c>
      <c r="B1039" s="1">
        <v>2</v>
      </c>
      <c r="C1039" s="207">
        <v>14</v>
      </c>
      <c r="D1039" s="421"/>
      <c r="E1039" s="244"/>
      <c r="F1039" s="93"/>
      <c r="G1039" s="2410"/>
      <c r="H1039" s="625" t="s">
        <v>882</v>
      </c>
      <c r="I1039" s="657"/>
      <c r="J1039" s="657">
        <v>0</v>
      </c>
      <c r="K1039" s="657">
        <v>0</v>
      </c>
      <c r="L1039" s="657">
        <v>4943</v>
      </c>
      <c r="M1039" s="657">
        <v>0</v>
      </c>
      <c r="N1039" s="657">
        <v>1270</v>
      </c>
      <c r="O1039" s="657">
        <v>0</v>
      </c>
      <c r="P1039" s="657">
        <v>0</v>
      </c>
      <c r="Q1039" s="657">
        <v>0</v>
      </c>
      <c r="R1039" s="657">
        <v>0</v>
      </c>
      <c r="S1039" s="657">
        <v>0</v>
      </c>
      <c r="T1039" s="657">
        <v>0</v>
      </c>
      <c r="U1039" s="657">
        <v>0</v>
      </c>
      <c r="V1039" s="657">
        <v>0</v>
      </c>
      <c r="X1039" s="678"/>
      <c r="Y1039" s="715">
        <f t="shared" si="12"/>
        <v>6213</v>
      </c>
    </row>
    <row r="1040" spans="1:86" ht="15" customHeight="1">
      <c r="A1040" s="4">
        <v>40</v>
      </c>
      <c r="B1040" s="1">
        <v>2</v>
      </c>
      <c r="C1040" s="207">
        <v>15</v>
      </c>
      <c r="D1040" s="421"/>
      <c r="E1040" s="244"/>
      <c r="F1040" s="605"/>
      <c r="G1040" s="622"/>
      <c r="H1040" s="648"/>
      <c r="I1040" s="657"/>
      <c r="J1040" s="657">
        <v>0</v>
      </c>
      <c r="K1040" s="657">
        <v>0</v>
      </c>
      <c r="L1040" s="657">
        <v>0</v>
      </c>
      <c r="M1040" s="657">
        <v>0</v>
      </c>
      <c r="N1040" s="657">
        <v>0</v>
      </c>
      <c r="O1040" s="657">
        <v>0</v>
      </c>
      <c r="P1040" s="657">
        <v>0</v>
      </c>
      <c r="Q1040" s="657">
        <v>0</v>
      </c>
      <c r="R1040" s="657">
        <v>0</v>
      </c>
      <c r="S1040" s="657">
        <v>0</v>
      </c>
      <c r="T1040" s="657">
        <v>0</v>
      </c>
      <c r="U1040" s="657">
        <v>0</v>
      </c>
      <c r="V1040" s="657">
        <v>0</v>
      </c>
      <c r="X1040" s="678"/>
      <c r="Y1040" s="715">
        <f t="shared" si="12"/>
        <v>0</v>
      </c>
    </row>
    <row r="1041" spans="1:25" ht="15" customHeight="1">
      <c r="A1041" s="4">
        <v>40</v>
      </c>
      <c r="B1041" s="1">
        <v>2</v>
      </c>
      <c r="C1041" s="207">
        <v>16</v>
      </c>
      <c r="D1041" s="421"/>
      <c r="E1041" s="244"/>
      <c r="F1041" s="606"/>
      <c r="G1041" s="623"/>
      <c r="H1041" s="649"/>
      <c r="I1041" s="657"/>
      <c r="J1041" s="657">
        <v>0</v>
      </c>
      <c r="K1041" s="657">
        <v>0</v>
      </c>
      <c r="L1041" s="657">
        <v>0</v>
      </c>
      <c r="M1041" s="657">
        <v>0</v>
      </c>
      <c r="N1041" s="657">
        <v>0</v>
      </c>
      <c r="O1041" s="657">
        <v>0</v>
      </c>
      <c r="P1041" s="657">
        <v>0</v>
      </c>
      <c r="Q1041" s="657">
        <v>0</v>
      </c>
      <c r="R1041" s="657">
        <v>0</v>
      </c>
      <c r="S1041" s="657">
        <v>0</v>
      </c>
      <c r="T1041" s="657">
        <v>0</v>
      </c>
      <c r="U1041" s="657">
        <v>0</v>
      </c>
      <c r="V1041" s="657">
        <v>0</v>
      </c>
      <c r="X1041" s="678"/>
      <c r="Y1041" s="715">
        <f t="shared" si="12"/>
        <v>0</v>
      </c>
    </row>
    <row r="1042" spans="1:25" ht="15" customHeight="1">
      <c r="A1042" s="4">
        <v>40</v>
      </c>
      <c r="B1042" s="1">
        <v>2</v>
      </c>
      <c r="C1042" s="207">
        <v>17</v>
      </c>
      <c r="D1042" s="421"/>
      <c r="E1042" s="244"/>
      <c r="F1042" s="2346" t="s">
        <v>197</v>
      </c>
      <c r="G1042" s="2411" t="s">
        <v>217</v>
      </c>
      <c r="H1042" s="625" t="s">
        <v>881</v>
      </c>
      <c r="I1042" s="657"/>
      <c r="J1042" s="657">
        <v>0</v>
      </c>
      <c r="K1042" s="657">
        <v>0</v>
      </c>
      <c r="L1042" s="657">
        <v>0</v>
      </c>
      <c r="M1042" s="657">
        <v>0</v>
      </c>
      <c r="N1042" s="657">
        <v>0</v>
      </c>
      <c r="O1042" s="657">
        <v>0</v>
      </c>
      <c r="P1042" s="657">
        <v>0</v>
      </c>
      <c r="Q1042" s="657">
        <v>0</v>
      </c>
      <c r="R1042" s="657">
        <v>0</v>
      </c>
      <c r="S1042" s="657">
        <v>0</v>
      </c>
      <c r="T1042" s="657">
        <v>0</v>
      </c>
      <c r="U1042" s="657">
        <v>0</v>
      </c>
      <c r="V1042" s="657">
        <v>0</v>
      </c>
      <c r="X1042" s="678"/>
      <c r="Y1042" s="715">
        <f t="shared" si="12"/>
        <v>0</v>
      </c>
    </row>
    <row r="1043" spans="1:25" ht="15" customHeight="1">
      <c r="A1043" s="4">
        <v>40</v>
      </c>
      <c r="B1043" s="1">
        <v>2</v>
      </c>
      <c r="C1043" s="207">
        <v>18</v>
      </c>
      <c r="D1043" s="421"/>
      <c r="E1043" s="244"/>
      <c r="F1043" s="2343"/>
      <c r="G1043" s="2412"/>
      <c r="H1043" s="650" t="s">
        <v>882</v>
      </c>
      <c r="I1043" s="657"/>
      <c r="J1043" s="657">
        <v>0</v>
      </c>
      <c r="K1043" s="657">
        <v>0</v>
      </c>
      <c r="L1043" s="657">
        <v>0</v>
      </c>
      <c r="M1043" s="657">
        <v>0</v>
      </c>
      <c r="N1043" s="657">
        <v>0</v>
      </c>
      <c r="O1043" s="657">
        <v>0</v>
      </c>
      <c r="P1043" s="657">
        <v>0</v>
      </c>
      <c r="Q1043" s="657">
        <v>0</v>
      </c>
      <c r="R1043" s="657">
        <v>0</v>
      </c>
      <c r="S1043" s="657">
        <v>0</v>
      </c>
      <c r="T1043" s="657">
        <v>0</v>
      </c>
      <c r="U1043" s="657">
        <v>0</v>
      </c>
      <c r="V1043" s="657">
        <v>0</v>
      </c>
      <c r="X1043" s="678"/>
      <c r="Y1043" s="715">
        <f t="shared" si="12"/>
        <v>0</v>
      </c>
    </row>
    <row r="1044" spans="1:25" ht="15" customHeight="1">
      <c r="A1044" s="4">
        <v>40</v>
      </c>
      <c r="B1044" s="1">
        <v>2</v>
      </c>
      <c r="C1044" s="207">
        <v>19</v>
      </c>
      <c r="D1044" s="421"/>
      <c r="E1044" s="244"/>
      <c r="F1044" s="605"/>
      <c r="G1044" s="622"/>
      <c r="H1044" s="648"/>
      <c r="I1044" s="657"/>
      <c r="J1044" s="657">
        <v>0</v>
      </c>
      <c r="K1044" s="657">
        <v>0</v>
      </c>
      <c r="L1044" s="657">
        <v>0</v>
      </c>
      <c r="M1044" s="657">
        <v>0</v>
      </c>
      <c r="N1044" s="657">
        <v>0</v>
      </c>
      <c r="O1044" s="657">
        <v>0</v>
      </c>
      <c r="P1044" s="657">
        <v>0</v>
      </c>
      <c r="Q1044" s="657">
        <v>0</v>
      </c>
      <c r="R1044" s="657">
        <v>0</v>
      </c>
      <c r="S1044" s="657">
        <v>0</v>
      </c>
      <c r="T1044" s="657">
        <v>0</v>
      </c>
      <c r="U1044" s="657">
        <v>0</v>
      </c>
      <c r="V1044" s="657">
        <v>0</v>
      </c>
      <c r="X1044" s="678"/>
      <c r="Y1044" s="715">
        <f t="shared" si="12"/>
        <v>0</v>
      </c>
    </row>
    <row r="1045" spans="1:25" ht="15" customHeight="1">
      <c r="A1045" s="4">
        <v>40</v>
      </c>
      <c r="B1045" s="1">
        <v>2</v>
      </c>
      <c r="C1045" s="207">
        <v>20</v>
      </c>
      <c r="D1045" s="421"/>
      <c r="E1045" s="244"/>
      <c r="F1045" s="606"/>
      <c r="G1045" s="623"/>
      <c r="H1045" s="649"/>
      <c r="I1045" s="657"/>
      <c r="J1045" s="657">
        <v>0</v>
      </c>
      <c r="K1045" s="657">
        <v>0</v>
      </c>
      <c r="L1045" s="657">
        <v>0</v>
      </c>
      <c r="M1045" s="657">
        <v>0</v>
      </c>
      <c r="N1045" s="657">
        <v>0</v>
      </c>
      <c r="O1045" s="657">
        <v>0</v>
      </c>
      <c r="P1045" s="657">
        <v>0</v>
      </c>
      <c r="Q1045" s="657">
        <v>0</v>
      </c>
      <c r="R1045" s="657">
        <v>0</v>
      </c>
      <c r="S1045" s="657">
        <v>0</v>
      </c>
      <c r="T1045" s="657">
        <v>0</v>
      </c>
      <c r="U1045" s="657">
        <v>0</v>
      </c>
      <c r="V1045" s="657">
        <v>0</v>
      </c>
      <c r="X1045" s="678"/>
      <c r="Y1045" s="715">
        <f t="shared" si="12"/>
        <v>0</v>
      </c>
    </row>
    <row r="1046" spans="1:25" ht="15" customHeight="1">
      <c r="A1046" s="4">
        <v>40</v>
      </c>
      <c r="B1046" s="1">
        <v>2</v>
      </c>
      <c r="C1046" s="207">
        <v>21</v>
      </c>
      <c r="D1046" s="421"/>
      <c r="E1046" s="244"/>
      <c r="F1046" s="583" t="s">
        <v>51</v>
      </c>
      <c r="G1046" s="624" t="s">
        <v>404</v>
      </c>
      <c r="H1046" s="625" t="s">
        <v>882</v>
      </c>
      <c r="I1046" s="657"/>
      <c r="J1046" s="657">
        <v>0</v>
      </c>
      <c r="K1046" s="657">
        <v>0</v>
      </c>
      <c r="L1046" s="657">
        <v>4943</v>
      </c>
      <c r="M1046" s="657">
        <v>0</v>
      </c>
      <c r="N1046" s="657">
        <v>1270</v>
      </c>
      <c r="O1046" s="657">
        <v>0</v>
      </c>
      <c r="P1046" s="657">
        <v>0</v>
      </c>
      <c r="Q1046" s="657">
        <v>0</v>
      </c>
      <c r="R1046" s="657">
        <v>0</v>
      </c>
      <c r="S1046" s="657">
        <v>0</v>
      </c>
      <c r="T1046" s="657">
        <v>0</v>
      </c>
      <c r="U1046" s="657">
        <v>0</v>
      </c>
      <c r="V1046" s="657">
        <v>0</v>
      </c>
      <c r="X1046" s="678"/>
      <c r="Y1046" s="715">
        <f t="shared" si="12"/>
        <v>6213</v>
      </c>
    </row>
    <row r="1047" spans="1:25" ht="15" customHeight="1">
      <c r="A1047" s="4">
        <v>40</v>
      </c>
      <c r="B1047" s="1">
        <v>2</v>
      </c>
      <c r="C1047" s="207">
        <v>22</v>
      </c>
      <c r="D1047" s="420" t="s">
        <v>261</v>
      </c>
      <c r="E1047" s="2413" t="s">
        <v>1200</v>
      </c>
      <c r="F1047" s="2414"/>
      <c r="G1047" s="2415"/>
      <c r="H1047" s="579" t="s">
        <v>881</v>
      </c>
      <c r="I1047" s="657"/>
      <c r="J1047" s="657">
        <v>538544</v>
      </c>
      <c r="K1047" s="657">
        <v>410255</v>
      </c>
      <c r="L1047" s="657">
        <v>1514598</v>
      </c>
      <c r="M1047" s="657">
        <v>205957</v>
      </c>
      <c r="N1047" s="657">
        <v>492343</v>
      </c>
      <c r="O1047" s="657">
        <v>388328</v>
      </c>
      <c r="P1047" s="657">
        <v>230939</v>
      </c>
      <c r="Q1047" s="657">
        <v>6968</v>
      </c>
      <c r="R1047" s="657">
        <v>7031</v>
      </c>
      <c r="S1047" s="657">
        <v>337705</v>
      </c>
      <c r="T1047" s="657">
        <v>752635</v>
      </c>
      <c r="U1047" s="657">
        <v>434676</v>
      </c>
      <c r="V1047" s="657">
        <v>7441</v>
      </c>
      <c r="X1047" s="678"/>
      <c r="Y1047" s="715">
        <f t="shared" si="12"/>
        <v>5319979</v>
      </c>
    </row>
    <row r="1048" spans="1:25" ht="15" customHeight="1">
      <c r="A1048" s="4">
        <v>40</v>
      </c>
      <c r="B1048" s="1">
        <v>2</v>
      </c>
      <c r="C1048" s="207">
        <v>23</v>
      </c>
      <c r="D1048" s="483"/>
      <c r="E1048" s="2416"/>
      <c r="F1048" s="2416"/>
      <c r="G1048" s="2417"/>
      <c r="H1048" s="585" t="s">
        <v>882</v>
      </c>
      <c r="I1048" s="657"/>
      <c r="J1048" s="657">
        <v>435868</v>
      </c>
      <c r="K1048" s="657">
        <v>348562</v>
      </c>
      <c r="L1048" s="657">
        <v>1533000</v>
      </c>
      <c r="M1048" s="657">
        <v>205957</v>
      </c>
      <c r="N1048" s="657">
        <v>508862</v>
      </c>
      <c r="O1048" s="657">
        <v>384000</v>
      </c>
      <c r="P1048" s="657">
        <v>726743</v>
      </c>
      <c r="Q1048" s="657">
        <v>11707</v>
      </c>
      <c r="R1048" s="657">
        <v>10547</v>
      </c>
      <c r="S1048" s="657">
        <v>337705</v>
      </c>
      <c r="T1048" s="657">
        <v>752635</v>
      </c>
      <c r="U1048" s="657">
        <v>360000</v>
      </c>
      <c r="V1048" s="657">
        <v>354505</v>
      </c>
      <c r="X1048" s="678"/>
      <c r="Y1048" s="715">
        <f t="shared" si="12"/>
        <v>5615586</v>
      </c>
    </row>
    <row r="1049" spans="1:25" ht="15" customHeight="1">
      <c r="A1049" s="4">
        <v>40</v>
      </c>
      <c r="B1049" s="1">
        <v>2</v>
      </c>
      <c r="C1049" s="207">
        <v>24</v>
      </c>
      <c r="D1049" s="51" t="s">
        <v>277</v>
      </c>
      <c r="E1049" s="415"/>
      <c r="F1049" s="2418" t="s">
        <v>1415</v>
      </c>
      <c r="G1049" s="256" t="s">
        <v>987</v>
      </c>
      <c r="H1049" s="579" t="s">
        <v>213</v>
      </c>
      <c r="I1049" s="657"/>
      <c r="J1049" s="657">
        <v>0</v>
      </c>
      <c r="K1049" s="657">
        <v>0</v>
      </c>
      <c r="L1049" s="657">
        <v>0</v>
      </c>
      <c r="M1049" s="657">
        <v>0</v>
      </c>
      <c r="N1049" s="657">
        <v>0</v>
      </c>
      <c r="O1049" s="657">
        <v>0</v>
      </c>
      <c r="P1049" s="657">
        <v>0</v>
      </c>
      <c r="Q1049" s="657">
        <v>0</v>
      </c>
      <c r="R1049" s="657">
        <v>0</v>
      </c>
      <c r="S1049" s="657">
        <v>0</v>
      </c>
      <c r="T1049" s="657">
        <v>0</v>
      </c>
      <c r="U1049" s="657">
        <v>0</v>
      </c>
      <c r="V1049" s="657">
        <v>0</v>
      </c>
      <c r="X1049" s="678"/>
      <c r="Y1049" s="715">
        <f t="shared" si="12"/>
        <v>0</v>
      </c>
    </row>
    <row r="1050" spans="1:25" ht="15" customHeight="1">
      <c r="A1050" s="4">
        <v>40</v>
      </c>
      <c r="B1050" s="1">
        <v>2</v>
      </c>
      <c r="C1050" s="207">
        <v>25</v>
      </c>
      <c r="D1050" s="2431" t="s">
        <v>992</v>
      </c>
      <c r="E1050" s="2432"/>
      <c r="F1050" s="2419"/>
      <c r="G1050" s="2421" t="s">
        <v>989</v>
      </c>
      <c r="H1050" s="579" t="s">
        <v>1416</v>
      </c>
      <c r="I1050" s="657"/>
      <c r="J1050" s="657">
        <v>0</v>
      </c>
      <c r="K1050" s="657">
        <v>0</v>
      </c>
      <c r="L1050" s="657">
        <v>13459</v>
      </c>
      <c r="M1050" s="657">
        <v>0</v>
      </c>
      <c r="N1050" s="657">
        <v>12000</v>
      </c>
      <c r="O1050" s="657">
        <v>0</v>
      </c>
      <c r="P1050" s="657">
        <v>297362</v>
      </c>
      <c r="Q1050" s="657">
        <v>0</v>
      </c>
      <c r="R1050" s="657">
        <v>0</v>
      </c>
      <c r="S1050" s="657">
        <v>0</v>
      </c>
      <c r="T1050" s="657">
        <v>0</v>
      </c>
      <c r="U1050" s="657">
        <v>37000</v>
      </c>
      <c r="V1050" s="657">
        <v>0</v>
      </c>
      <c r="X1050" s="678"/>
      <c r="Y1050" s="715">
        <f t="shared" si="12"/>
        <v>359821</v>
      </c>
    </row>
    <row r="1051" spans="1:25" ht="15" customHeight="1">
      <c r="A1051" s="4">
        <v>40</v>
      </c>
      <c r="B1051" s="1">
        <v>2</v>
      </c>
      <c r="C1051" s="207">
        <v>26</v>
      </c>
      <c r="D1051" s="2433"/>
      <c r="E1051" s="2432"/>
      <c r="F1051" s="2419"/>
      <c r="G1051" s="2422"/>
      <c r="H1051" s="625" t="s">
        <v>357</v>
      </c>
      <c r="I1051" s="657"/>
      <c r="J1051" s="657">
        <v>19941</v>
      </c>
      <c r="K1051" s="657">
        <v>0</v>
      </c>
      <c r="L1051" s="657">
        <v>0</v>
      </c>
      <c r="M1051" s="657">
        <v>0</v>
      </c>
      <c r="N1051" s="657">
        <v>515</v>
      </c>
      <c r="O1051" s="657">
        <v>0</v>
      </c>
      <c r="P1051" s="657">
        <v>39094</v>
      </c>
      <c r="Q1051" s="657">
        <v>1292</v>
      </c>
      <c r="R1051" s="657">
        <v>575</v>
      </c>
      <c r="S1051" s="657">
        <v>0</v>
      </c>
      <c r="T1051" s="657">
        <v>0</v>
      </c>
      <c r="U1051" s="657">
        <v>0</v>
      </c>
      <c r="V1051" s="657">
        <v>0</v>
      </c>
      <c r="X1051" s="678"/>
      <c r="Y1051" s="715">
        <f t="shared" si="12"/>
        <v>61417</v>
      </c>
    </row>
    <row r="1052" spans="1:25" ht="15" customHeight="1">
      <c r="A1052" s="4">
        <v>40</v>
      </c>
      <c r="B1052" s="1">
        <v>2</v>
      </c>
      <c r="C1052" s="207">
        <v>27</v>
      </c>
      <c r="D1052" s="2433"/>
      <c r="E1052" s="2432"/>
      <c r="F1052" s="2419"/>
      <c r="G1052" s="2423"/>
      <c r="H1052" s="651"/>
      <c r="I1052" s="657"/>
      <c r="J1052" s="657">
        <v>0</v>
      </c>
      <c r="K1052" s="657">
        <v>0</v>
      </c>
      <c r="L1052" s="657">
        <v>0</v>
      </c>
      <c r="M1052" s="657">
        <v>0</v>
      </c>
      <c r="N1052" s="657">
        <v>0</v>
      </c>
      <c r="O1052" s="657">
        <v>0</v>
      </c>
      <c r="P1052" s="657">
        <v>0</v>
      </c>
      <c r="Q1052" s="657">
        <v>0</v>
      </c>
      <c r="R1052" s="657">
        <v>0</v>
      </c>
      <c r="S1052" s="657">
        <v>0</v>
      </c>
      <c r="T1052" s="657">
        <v>0</v>
      </c>
      <c r="U1052" s="657">
        <v>0</v>
      </c>
      <c r="V1052" s="657">
        <v>303168</v>
      </c>
      <c r="X1052" s="678"/>
      <c r="Y1052" s="715">
        <f t="shared" si="12"/>
        <v>0</v>
      </c>
    </row>
    <row r="1053" spans="1:25" ht="15" customHeight="1">
      <c r="A1053" s="4">
        <v>40</v>
      </c>
      <c r="B1053" s="1">
        <v>2</v>
      </c>
      <c r="C1053" s="207">
        <v>28</v>
      </c>
      <c r="D1053" s="2433"/>
      <c r="E1053" s="2432"/>
      <c r="F1053" s="2420"/>
      <c r="G1053" s="610" t="s">
        <v>905</v>
      </c>
      <c r="H1053" s="625" t="s">
        <v>286</v>
      </c>
      <c r="I1053" s="657"/>
      <c r="J1053" s="657">
        <v>0</v>
      </c>
      <c r="K1053" s="657">
        <v>0</v>
      </c>
      <c r="L1053" s="657">
        <v>0</v>
      </c>
      <c r="M1053" s="657">
        <v>0</v>
      </c>
      <c r="N1053" s="657">
        <v>0</v>
      </c>
      <c r="O1053" s="657">
        <v>0</v>
      </c>
      <c r="P1053" s="657">
        <v>0</v>
      </c>
      <c r="Q1053" s="657">
        <v>0</v>
      </c>
      <c r="R1053" s="657">
        <v>0</v>
      </c>
      <c r="S1053" s="657">
        <v>0</v>
      </c>
      <c r="T1053" s="657">
        <v>0</v>
      </c>
      <c r="U1053" s="657">
        <v>0</v>
      </c>
      <c r="V1053" s="657">
        <v>0</v>
      </c>
      <c r="X1053" s="678"/>
      <c r="Y1053" s="715">
        <f t="shared" si="12"/>
        <v>0</v>
      </c>
    </row>
    <row r="1054" spans="1:25" ht="15" customHeight="1">
      <c r="A1054" s="4">
        <v>40</v>
      </c>
      <c r="B1054" s="1">
        <v>2</v>
      </c>
      <c r="C1054" s="207">
        <v>29</v>
      </c>
      <c r="D1054" s="2433"/>
      <c r="E1054" s="2434"/>
      <c r="F1054" s="2452" t="s">
        <v>1254</v>
      </c>
      <c r="G1054" s="2453"/>
      <c r="H1054" s="625" t="s">
        <v>577</v>
      </c>
      <c r="I1054" s="657"/>
      <c r="J1054" s="657">
        <v>0</v>
      </c>
      <c r="K1054" s="657">
        <v>0</v>
      </c>
      <c r="L1054" s="657">
        <v>0</v>
      </c>
      <c r="M1054" s="657">
        <v>0</v>
      </c>
      <c r="N1054" s="657">
        <v>0</v>
      </c>
      <c r="O1054" s="657">
        <v>0</v>
      </c>
      <c r="P1054" s="657">
        <v>159348</v>
      </c>
      <c r="Q1054" s="657">
        <v>3447</v>
      </c>
      <c r="R1054" s="657">
        <v>2941</v>
      </c>
      <c r="S1054" s="657">
        <v>0</v>
      </c>
      <c r="T1054" s="657">
        <v>0</v>
      </c>
      <c r="U1054" s="657">
        <v>0</v>
      </c>
      <c r="V1054" s="657">
        <v>3324</v>
      </c>
      <c r="X1054" s="678"/>
      <c r="Y1054" s="715">
        <f t="shared" si="12"/>
        <v>165736</v>
      </c>
    </row>
    <row r="1055" spans="1:25" ht="15" customHeight="1">
      <c r="A1055" s="4">
        <v>40</v>
      </c>
      <c r="B1055" s="1">
        <v>2</v>
      </c>
      <c r="C1055" s="207">
        <v>30</v>
      </c>
      <c r="D1055" s="2433"/>
      <c r="E1055" s="2434"/>
      <c r="F1055" s="2452"/>
      <c r="G1055" s="2454"/>
      <c r="H1055" s="625" t="s">
        <v>213</v>
      </c>
      <c r="I1055" s="657"/>
      <c r="J1055" s="657">
        <v>0</v>
      </c>
      <c r="K1055" s="657">
        <v>0</v>
      </c>
      <c r="L1055" s="657">
        <v>0</v>
      </c>
      <c r="M1055" s="657">
        <v>0</v>
      </c>
      <c r="N1055" s="657">
        <v>2734</v>
      </c>
      <c r="O1055" s="657">
        <v>0</v>
      </c>
      <c r="P1055" s="657">
        <v>0</v>
      </c>
      <c r="Q1055" s="657">
        <v>0</v>
      </c>
      <c r="R1055" s="657">
        <v>0</v>
      </c>
      <c r="S1055" s="657">
        <v>0</v>
      </c>
      <c r="T1055" s="657">
        <v>0</v>
      </c>
      <c r="U1055" s="657">
        <v>0</v>
      </c>
      <c r="V1055" s="657">
        <v>0</v>
      </c>
      <c r="X1055" s="678"/>
      <c r="Y1055" s="715">
        <f t="shared" si="12"/>
        <v>2734</v>
      </c>
    </row>
    <row r="1056" spans="1:25" ht="15" customHeight="1">
      <c r="A1056" s="4">
        <v>40</v>
      </c>
      <c r="B1056" s="1">
        <v>2</v>
      </c>
      <c r="C1056" s="207">
        <v>31</v>
      </c>
      <c r="D1056" s="2433"/>
      <c r="E1056" s="2434"/>
      <c r="F1056" s="2455"/>
      <c r="G1056" s="2456"/>
      <c r="H1056" s="625" t="s">
        <v>190</v>
      </c>
      <c r="I1056" s="657"/>
      <c r="J1056" s="657">
        <v>0</v>
      </c>
      <c r="K1056" s="657">
        <v>0</v>
      </c>
      <c r="L1056" s="657">
        <v>4943</v>
      </c>
      <c r="M1056" s="657">
        <v>0</v>
      </c>
      <c r="N1056" s="657">
        <v>1270</v>
      </c>
      <c r="O1056" s="657">
        <v>0</v>
      </c>
      <c r="P1056" s="657">
        <v>0</v>
      </c>
      <c r="Q1056" s="657">
        <v>0</v>
      </c>
      <c r="R1056" s="657">
        <v>0</v>
      </c>
      <c r="S1056" s="657">
        <v>0</v>
      </c>
      <c r="T1056" s="657">
        <v>0</v>
      </c>
      <c r="U1056" s="657">
        <v>0</v>
      </c>
      <c r="V1056" s="657">
        <v>0</v>
      </c>
      <c r="X1056" s="678"/>
      <c r="Y1056" s="715">
        <f t="shared" si="12"/>
        <v>6213</v>
      </c>
    </row>
    <row r="1057" spans="1:25" ht="15" customHeight="1">
      <c r="A1057" s="4">
        <v>40</v>
      </c>
      <c r="B1057" s="1">
        <v>2</v>
      </c>
      <c r="C1057" s="207">
        <v>32</v>
      </c>
      <c r="D1057" s="2435"/>
      <c r="E1057" s="2436"/>
      <c r="F1057" s="2348" t="s">
        <v>924</v>
      </c>
      <c r="G1057" s="2349"/>
      <c r="H1057" s="2349"/>
      <c r="I1057" s="657"/>
      <c r="J1057" s="657">
        <v>19941</v>
      </c>
      <c r="K1057" s="657">
        <v>0</v>
      </c>
      <c r="L1057" s="657">
        <v>18402</v>
      </c>
      <c r="M1057" s="657">
        <v>0</v>
      </c>
      <c r="N1057" s="657">
        <v>16519</v>
      </c>
      <c r="O1057" s="657">
        <v>0</v>
      </c>
      <c r="P1057" s="657">
        <v>495804</v>
      </c>
      <c r="Q1057" s="657">
        <v>4739</v>
      </c>
      <c r="R1057" s="657">
        <v>3516</v>
      </c>
      <c r="S1057" s="657">
        <v>0</v>
      </c>
      <c r="T1057" s="657">
        <v>0</v>
      </c>
      <c r="U1057" s="657">
        <v>37000</v>
      </c>
      <c r="V1057" s="657">
        <v>306492</v>
      </c>
      <c r="X1057" s="678"/>
      <c r="Y1057" s="715">
        <f t="shared" si="12"/>
        <v>595921</v>
      </c>
    </row>
    <row r="1058" spans="1:25" ht="15" customHeight="1">
      <c r="A1058" s="4">
        <v>40</v>
      </c>
      <c r="B1058" s="1">
        <v>2</v>
      </c>
      <c r="C1058" s="207">
        <v>33</v>
      </c>
      <c r="D1058" s="420" t="s">
        <v>127</v>
      </c>
      <c r="E1058" s="1519" t="s">
        <v>907</v>
      </c>
      <c r="F1058" s="2390"/>
      <c r="G1058" s="2391"/>
      <c r="H1058" s="652" t="s">
        <v>908</v>
      </c>
      <c r="I1058" s="657"/>
      <c r="J1058" s="657">
        <v>0</v>
      </c>
      <c r="K1058" s="657">
        <v>0</v>
      </c>
      <c r="L1058" s="657">
        <v>0</v>
      </c>
      <c r="M1058" s="657">
        <v>0</v>
      </c>
      <c r="N1058" s="657">
        <v>0</v>
      </c>
      <c r="O1058" s="657">
        <v>0</v>
      </c>
      <c r="P1058" s="657">
        <v>0</v>
      </c>
      <c r="Q1058" s="657">
        <v>0</v>
      </c>
      <c r="R1058" s="657">
        <v>0</v>
      </c>
      <c r="S1058" s="657">
        <v>0</v>
      </c>
      <c r="T1058" s="657">
        <v>0</v>
      </c>
      <c r="U1058" s="657">
        <v>0</v>
      </c>
      <c r="V1058" s="657">
        <v>0</v>
      </c>
      <c r="X1058" s="678"/>
      <c r="Y1058" s="715">
        <f t="shared" si="12"/>
        <v>0</v>
      </c>
    </row>
    <row r="1059" spans="1:25" ht="15" customHeight="1">
      <c r="A1059" s="4">
        <v>40</v>
      </c>
      <c r="B1059" s="1">
        <v>2</v>
      </c>
      <c r="C1059" s="207">
        <v>34</v>
      </c>
      <c r="D1059" s="488"/>
      <c r="E1059" s="2392"/>
      <c r="F1059" s="2392"/>
      <c r="G1059" s="2379"/>
      <c r="H1059" s="585" t="s">
        <v>909</v>
      </c>
      <c r="I1059" s="657"/>
      <c r="J1059" s="657">
        <v>0</v>
      </c>
      <c r="K1059" s="657">
        <v>0</v>
      </c>
      <c r="L1059" s="657">
        <v>0</v>
      </c>
      <c r="M1059" s="657">
        <v>0</v>
      </c>
      <c r="N1059" s="657">
        <v>0</v>
      </c>
      <c r="O1059" s="657">
        <v>0</v>
      </c>
      <c r="P1059" s="657">
        <v>0</v>
      </c>
      <c r="Q1059" s="657">
        <v>0</v>
      </c>
      <c r="R1059" s="657">
        <v>0</v>
      </c>
      <c r="S1059" s="657">
        <v>0</v>
      </c>
      <c r="T1059" s="657">
        <v>0</v>
      </c>
      <c r="U1059" s="657">
        <v>0</v>
      </c>
      <c r="V1059" s="657">
        <v>0</v>
      </c>
      <c r="X1059" s="678"/>
      <c r="Y1059" s="715">
        <f t="shared" si="12"/>
        <v>0</v>
      </c>
    </row>
    <row r="1060" spans="1:25" ht="15" customHeight="1">
      <c r="A1060" s="4">
        <v>40</v>
      </c>
      <c r="B1060" s="1">
        <v>2</v>
      </c>
      <c r="C1060" s="207">
        <v>35</v>
      </c>
      <c r="D1060" s="421" t="s">
        <v>291</v>
      </c>
      <c r="E1060" s="2279" t="s">
        <v>316</v>
      </c>
      <c r="F1060" s="2393"/>
      <c r="G1060" s="2394"/>
      <c r="H1060" s="653" t="s">
        <v>908</v>
      </c>
      <c r="I1060" s="657"/>
      <c r="J1060" s="657">
        <v>0</v>
      </c>
      <c r="K1060" s="657">
        <v>0</v>
      </c>
      <c r="L1060" s="657">
        <v>0</v>
      </c>
      <c r="M1060" s="657">
        <v>0</v>
      </c>
      <c r="N1060" s="657">
        <v>0</v>
      </c>
      <c r="O1060" s="657">
        <v>0</v>
      </c>
      <c r="P1060" s="657">
        <v>0</v>
      </c>
      <c r="Q1060" s="657">
        <v>0</v>
      </c>
      <c r="R1060" s="657">
        <v>0</v>
      </c>
      <c r="S1060" s="657">
        <v>0</v>
      </c>
      <c r="T1060" s="657">
        <v>0</v>
      </c>
      <c r="U1060" s="657">
        <v>0</v>
      </c>
      <c r="V1060" s="657">
        <v>0</v>
      </c>
      <c r="X1060" s="678"/>
      <c r="Y1060" s="715">
        <f t="shared" si="12"/>
        <v>0</v>
      </c>
    </row>
    <row r="1061" spans="1:25" ht="15" customHeight="1">
      <c r="A1061" s="4">
        <v>40</v>
      </c>
      <c r="B1061" s="1">
        <v>2</v>
      </c>
      <c r="C1061" s="207">
        <v>36</v>
      </c>
      <c r="D1061" s="421"/>
      <c r="E1061" s="2393"/>
      <c r="F1061" s="2393"/>
      <c r="G1061" s="2394"/>
      <c r="H1061" s="625" t="s">
        <v>911</v>
      </c>
      <c r="I1061" s="657"/>
      <c r="J1061" s="657">
        <v>0</v>
      </c>
      <c r="K1061" s="657">
        <v>0</v>
      </c>
      <c r="L1061" s="657">
        <v>0</v>
      </c>
      <c r="M1061" s="657">
        <v>0</v>
      </c>
      <c r="N1061" s="657">
        <v>0</v>
      </c>
      <c r="O1061" s="657">
        <v>0</v>
      </c>
      <c r="P1061" s="657">
        <v>0</v>
      </c>
      <c r="Q1061" s="657">
        <v>0</v>
      </c>
      <c r="R1061" s="657">
        <v>0</v>
      </c>
      <c r="S1061" s="657">
        <v>0</v>
      </c>
      <c r="T1061" s="657">
        <v>0</v>
      </c>
      <c r="U1061" s="657">
        <v>0</v>
      </c>
      <c r="V1061" s="657">
        <v>0</v>
      </c>
      <c r="X1061" s="678"/>
      <c r="Y1061" s="715">
        <f t="shared" si="12"/>
        <v>0</v>
      </c>
    </row>
    <row r="1062" spans="1:25" ht="15" customHeight="1">
      <c r="A1062" s="4">
        <v>40</v>
      </c>
      <c r="B1062" s="1">
        <v>2</v>
      </c>
      <c r="C1062" s="207">
        <v>37</v>
      </c>
      <c r="D1062" s="252" t="s">
        <v>300</v>
      </c>
      <c r="E1062" s="568" t="s">
        <v>3</v>
      </c>
      <c r="F1062" s="607"/>
      <c r="G1062" s="607"/>
      <c r="H1062" s="654"/>
      <c r="I1062" s="657"/>
      <c r="J1062" s="657">
        <v>19941</v>
      </c>
      <c r="K1062" s="657">
        <v>0</v>
      </c>
      <c r="L1062" s="657">
        <v>18402</v>
      </c>
      <c r="M1062" s="657">
        <v>0</v>
      </c>
      <c r="N1062" s="657">
        <v>16519</v>
      </c>
      <c r="O1062" s="657">
        <v>0</v>
      </c>
      <c r="P1062" s="657">
        <v>495804</v>
      </c>
      <c r="Q1062" s="657">
        <v>4739</v>
      </c>
      <c r="R1062" s="657">
        <v>3516</v>
      </c>
      <c r="S1062" s="657">
        <v>0</v>
      </c>
      <c r="T1062" s="657">
        <v>0</v>
      </c>
      <c r="U1062" s="657">
        <v>37000</v>
      </c>
      <c r="V1062" s="657">
        <v>306492</v>
      </c>
      <c r="X1062" s="678"/>
      <c r="Y1062" s="715">
        <f t="shared" si="12"/>
        <v>595921</v>
      </c>
    </row>
    <row r="1063" spans="1:25" ht="15" customHeight="1">
      <c r="A1063" s="4">
        <v>40</v>
      </c>
      <c r="B1063" s="1">
        <v>2</v>
      </c>
      <c r="C1063" s="207">
        <v>38</v>
      </c>
      <c r="D1063" s="421" t="s">
        <v>313</v>
      </c>
      <c r="E1063" s="2253" t="s">
        <v>617</v>
      </c>
      <c r="F1063" s="2350"/>
      <c r="G1063" s="2351"/>
      <c r="H1063" s="646" t="s">
        <v>881</v>
      </c>
      <c r="I1063" s="657"/>
      <c r="J1063" s="657">
        <v>0</v>
      </c>
      <c r="K1063" s="657">
        <v>0</v>
      </c>
      <c r="L1063" s="657">
        <v>1203</v>
      </c>
      <c r="M1063" s="657">
        <v>283</v>
      </c>
      <c r="N1063" s="657">
        <v>0</v>
      </c>
      <c r="O1063" s="657">
        <v>0</v>
      </c>
      <c r="P1063" s="657">
        <v>0</v>
      </c>
      <c r="Q1063" s="657">
        <v>0</v>
      </c>
      <c r="R1063" s="657">
        <v>0</v>
      </c>
      <c r="S1063" s="657">
        <v>0</v>
      </c>
      <c r="T1063" s="657">
        <v>0</v>
      </c>
      <c r="U1063" s="657">
        <v>0</v>
      </c>
      <c r="V1063" s="657">
        <v>0</v>
      </c>
      <c r="X1063" s="678"/>
      <c r="Y1063" s="715">
        <f t="shared" si="12"/>
        <v>1486</v>
      </c>
    </row>
    <row r="1064" spans="1:25" ht="15" customHeight="1">
      <c r="A1064" s="4">
        <v>40</v>
      </c>
      <c r="B1064" s="1">
        <v>2</v>
      </c>
      <c r="C1064" s="207">
        <v>39</v>
      </c>
      <c r="D1064" s="421"/>
      <c r="E1064" s="2352" t="s">
        <v>262</v>
      </c>
      <c r="F1064" s="2353"/>
      <c r="G1064" s="2354"/>
      <c r="H1064" s="625" t="s">
        <v>882</v>
      </c>
      <c r="I1064" s="657"/>
      <c r="J1064" s="657">
        <v>0</v>
      </c>
      <c r="K1064" s="657">
        <v>0</v>
      </c>
      <c r="L1064" s="657">
        <v>1203</v>
      </c>
      <c r="M1064" s="657">
        <v>283</v>
      </c>
      <c r="N1064" s="657">
        <v>0</v>
      </c>
      <c r="O1064" s="657">
        <v>0</v>
      </c>
      <c r="P1064" s="657">
        <v>0</v>
      </c>
      <c r="Q1064" s="657">
        <v>0</v>
      </c>
      <c r="R1064" s="657">
        <v>0</v>
      </c>
      <c r="S1064" s="657">
        <v>0</v>
      </c>
      <c r="T1064" s="657">
        <v>0</v>
      </c>
      <c r="U1064" s="657">
        <v>0</v>
      </c>
      <c r="V1064" s="657">
        <v>0</v>
      </c>
      <c r="X1064" s="678"/>
      <c r="Y1064" s="715">
        <f t="shared" si="12"/>
        <v>1486</v>
      </c>
    </row>
    <row r="1065" spans="1:25" ht="15" customHeight="1">
      <c r="A1065" s="4">
        <v>40</v>
      </c>
      <c r="B1065" s="1">
        <v>2</v>
      </c>
      <c r="C1065" s="207">
        <v>40</v>
      </c>
      <c r="D1065" s="420" t="s">
        <v>319</v>
      </c>
      <c r="E1065" s="2395" t="s">
        <v>1617</v>
      </c>
      <c r="F1065" s="2396"/>
      <c r="G1065" s="2397"/>
      <c r="H1065" s="610" t="s">
        <v>881</v>
      </c>
      <c r="I1065" s="657"/>
      <c r="J1065" s="657">
        <v>0</v>
      </c>
      <c r="K1065" s="657">
        <v>0</v>
      </c>
      <c r="L1065" s="657">
        <v>0</v>
      </c>
      <c r="M1065" s="657">
        <v>0</v>
      </c>
      <c r="N1065" s="657">
        <v>0</v>
      </c>
      <c r="O1065" s="657">
        <v>0</v>
      </c>
      <c r="P1065" s="657">
        <v>0</v>
      </c>
      <c r="Q1065" s="657">
        <v>0</v>
      </c>
      <c r="R1065" s="657">
        <v>0</v>
      </c>
      <c r="S1065" s="657">
        <v>0</v>
      </c>
      <c r="T1065" s="657">
        <v>0</v>
      </c>
      <c r="U1065" s="657">
        <v>0</v>
      </c>
      <c r="V1065" s="657">
        <v>0</v>
      </c>
      <c r="X1065" s="678"/>
      <c r="Y1065" s="715">
        <f t="shared" si="12"/>
        <v>0</v>
      </c>
    </row>
    <row r="1066" spans="1:25" ht="15" customHeight="1">
      <c r="A1066" s="4">
        <v>40</v>
      </c>
      <c r="B1066" s="1">
        <v>2</v>
      </c>
      <c r="C1066" s="207">
        <v>41</v>
      </c>
      <c r="D1066" s="488"/>
      <c r="E1066" s="2398"/>
      <c r="F1066" s="2398"/>
      <c r="G1066" s="2399"/>
      <c r="H1066" s="610" t="s">
        <v>882</v>
      </c>
      <c r="I1066" s="657"/>
      <c r="J1066" s="657">
        <v>0</v>
      </c>
      <c r="K1066" s="657">
        <v>0</v>
      </c>
      <c r="L1066" s="657">
        <v>0</v>
      </c>
      <c r="M1066" s="657">
        <v>0</v>
      </c>
      <c r="N1066" s="657">
        <v>0</v>
      </c>
      <c r="O1066" s="657">
        <v>0</v>
      </c>
      <c r="P1066" s="657">
        <v>0</v>
      </c>
      <c r="Q1066" s="657">
        <v>0</v>
      </c>
      <c r="R1066" s="657">
        <v>0</v>
      </c>
      <c r="S1066" s="657">
        <v>0</v>
      </c>
      <c r="T1066" s="657">
        <v>0</v>
      </c>
      <c r="U1066" s="657">
        <v>0</v>
      </c>
      <c r="V1066" s="657">
        <v>0</v>
      </c>
      <c r="X1066" s="678"/>
      <c r="Y1066" s="715">
        <f t="shared" si="12"/>
        <v>0</v>
      </c>
    </row>
    <row r="1067" spans="1:25" ht="15" customHeight="1">
      <c r="A1067" s="4">
        <v>40</v>
      </c>
      <c r="B1067" s="1">
        <v>2</v>
      </c>
      <c r="C1067" s="207">
        <v>42</v>
      </c>
      <c r="D1067" s="517" t="s">
        <v>326</v>
      </c>
      <c r="E1067" s="2400" t="s">
        <v>1618</v>
      </c>
      <c r="F1067" s="2401"/>
      <c r="G1067" s="2402"/>
      <c r="H1067" s="625" t="s">
        <v>881</v>
      </c>
      <c r="I1067" s="657"/>
      <c r="J1067" s="657">
        <v>0</v>
      </c>
      <c r="K1067" s="657">
        <v>0</v>
      </c>
      <c r="L1067" s="657">
        <v>108949</v>
      </c>
      <c r="M1067" s="657">
        <v>0</v>
      </c>
      <c r="N1067" s="657">
        <v>0</v>
      </c>
      <c r="O1067" s="657">
        <v>0</v>
      </c>
      <c r="P1067" s="657">
        <v>0</v>
      </c>
      <c r="Q1067" s="657">
        <v>0</v>
      </c>
      <c r="R1067" s="657">
        <v>0</v>
      </c>
      <c r="S1067" s="657">
        <v>0</v>
      </c>
      <c r="T1067" s="657">
        <v>0</v>
      </c>
      <c r="U1067" s="657">
        <v>0</v>
      </c>
      <c r="V1067" s="657">
        <v>0</v>
      </c>
      <c r="X1067" s="678"/>
      <c r="Y1067" s="715">
        <f t="shared" si="12"/>
        <v>108949</v>
      </c>
    </row>
    <row r="1068" spans="1:25" ht="15" customHeight="1">
      <c r="A1068" s="4">
        <v>40</v>
      </c>
      <c r="B1068" s="1">
        <v>2</v>
      </c>
      <c r="C1068" s="207">
        <v>43</v>
      </c>
      <c r="D1068" s="518"/>
      <c r="E1068" s="2401"/>
      <c r="F1068" s="2401"/>
      <c r="G1068" s="2402"/>
      <c r="H1068" s="625" t="s">
        <v>882</v>
      </c>
      <c r="I1068" s="657"/>
      <c r="J1068" s="657">
        <v>0</v>
      </c>
      <c r="K1068" s="657">
        <v>0</v>
      </c>
      <c r="L1068" s="657">
        <v>108949</v>
      </c>
      <c r="M1068" s="657">
        <v>0</v>
      </c>
      <c r="N1068" s="657">
        <v>0</v>
      </c>
      <c r="O1068" s="657">
        <v>0</v>
      </c>
      <c r="P1068" s="657">
        <v>0</v>
      </c>
      <c r="Q1068" s="657">
        <v>0</v>
      </c>
      <c r="R1068" s="657">
        <v>0</v>
      </c>
      <c r="S1068" s="657">
        <v>0</v>
      </c>
      <c r="T1068" s="657">
        <v>0</v>
      </c>
      <c r="U1068" s="657">
        <v>0</v>
      </c>
      <c r="V1068" s="657">
        <v>0</v>
      </c>
      <c r="X1068" s="678"/>
      <c r="Y1068" s="715">
        <f t="shared" si="12"/>
        <v>108949</v>
      </c>
    </row>
    <row r="1069" spans="1:25" ht="15" customHeight="1">
      <c r="A1069" s="4">
        <v>40</v>
      </c>
      <c r="B1069" s="1">
        <v>2</v>
      </c>
      <c r="C1069" s="207">
        <v>44</v>
      </c>
      <c r="D1069" s="425" t="s">
        <v>912</v>
      </c>
      <c r="E1069" s="365" t="s">
        <v>97</v>
      </c>
      <c r="F1069" s="415"/>
      <c r="G1069" s="579" t="s">
        <v>587</v>
      </c>
      <c r="H1069" s="579" t="s">
        <v>881</v>
      </c>
      <c r="I1069" s="657"/>
      <c r="J1069" s="657">
        <v>0</v>
      </c>
      <c r="K1069" s="657">
        <v>0</v>
      </c>
      <c r="L1069" s="657">
        <v>0</v>
      </c>
      <c r="M1069" s="657">
        <v>0</v>
      </c>
      <c r="N1069" s="657">
        <v>0</v>
      </c>
      <c r="O1069" s="657">
        <v>0</v>
      </c>
      <c r="P1069" s="657">
        <v>0</v>
      </c>
      <c r="Q1069" s="657">
        <v>0</v>
      </c>
      <c r="R1069" s="657">
        <v>0</v>
      </c>
      <c r="S1069" s="657">
        <v>0</v>
      </c>
      <c r="T1069" s="657">
        <v>0</v>
      </c>
      <c r="U1069" s="657">
        <v>0</v>
      </c>
      <c r="V1069" s="657">
        <v>0</v>
      </c>
      <c r="X1069" s="678"/>
      <c r="Y1069" s="715">
        <f t="shared" si="12"/>
        <v>0</v>
      </c>
    </row>
    <row r="1070" spans="1:25" ht="15" customHeight="1">
      <c r="A1070" s="4">
        <v>40</v>
      </c>
      <c r="B1070" s="1">
        <v>2</v>
      </c>
      <c r="C1070" s="207">
        <v>45</v>
      </c>
      <c r="D1070" s="424"/>
      <c r="E1070" s="2403" t="s">
        <v>679</v>
      </c>
      <c r="F1070" s="2404"/>
      <c r="G1070" s="567" t="s">
        <v>1030</v>
      </c>
      <c r="H1070" s="625" t="s">
        <v>882</v>
      </c>
      <c r="I1070" s="657"/>
      <c r="J1070" s="657">
        <v>0</v>
      </c>
      <c r="K1070" s="657">
        <v>0</v>
      </c>
      <c r="L1070" s="657">
        <v>0</v>
      </c>
      <c r="M1070" s="657">
        <v>0</v>
      </c>
      <c r="N1070" s="657">
        <v>0</v>
      </c>
      <c r="O1070" s="657">
        <v>0</v>
      </c>
      <c r="P1070" s="657">
        <v>0</v>
      </c>
      <c r="Q1070" s="657">
        <v>0</v>
      </c>
      <c r="R1070" s="657">
        <v>0</v>
      </c>
      <c r="S1070" s="657">
        <v>0</v>
      </c>
      <c r="T1070" s="657">
        <v>0</v>
      </c>
      <c r="U1070" s="657">
        <v>0</v>
      </c>
      <c r="V1070" s="657">
        <v>0</v>
      </c>
      <c r="X1070" s="678"/>
      <c r="Y1070" s="715">
        <f t="shared" si="12"/>
        <v>0</v>
      </c>
    </row>
    <row r="1071" spans="1:25" ht="15" customHeight="1">
      <c r="A1071" s="4">
        <v>40</v>
      </c>
      <c r="B1071" s="1">
        <v>2</v>
      </c>
      <c r="C1071" s="207">
        <v>46</v>
      </c>
      <c r="D1071" s="424" t="s">
        <v>1201</v>
      </c>
      <c r="E1071" s="2405"/>
      <c r="F1071" s="2406"/>
      <c r="G1071" s="625" t="s">
        <v>210</v>
      </c>
      <c r="H1071" s="625" t="s">
        <v>881</v>
      </c>
      <c r="I1071" s="657"/>
      <c r="J1071" s="657">
        <v>0</v>
      </c>
      <c r="K1071" s="657">
        <v>0</v>
      </c>
      <c r="L1071" s="657">
        <v>0</v>
      </c>
      <c r="M1071" s="657">
        <v>0</v>
      </c>
      <c r="N1071" s="657">
        <v>0</v>
      </c>
      <c r="O1071" s="657">
        <v>0</v>
      </c>
      <c r="P1071" s="657">
        <v>0</v>
      </c>
      <c r="Q1071" s="657">
        <v>0</v>
      </c>
      <c r="R1071" s="657">
        <v>0</v>
      </c>
      <c r="S1071" s="657">
        <v>0</v>
      </c>
      <c r="T1071" s="657">
        <v>0</v>
      </c>
      <c r="U1071" s="657">
        <v>0</v>
      </c>
      <c r="V1071" s="657">
        <v>0</v>
      </c>
      <c r="X1071" s="678"/>
      <c r="Y1071" s="715">
        <f t="shared" si="12"/>
        <v>0</v>
      </c>
    </row>
    <row r="1072" spans="1:25" ht="15" customHeight="1">
      <c r="A1072" s="4">
        <v>40</v>
      </c>
      <c r="B1072" s="1">
        <v>2</v>
      </c>
      <c r="C1072" s="207">
        <v>47</v>
      </c>
      <c r="D1072" s="424" t="s">
        <v>117</v>
      </c>
      <c r="E1072" s="244"/>
      <c r="F1072" s="608"/>
      <c r="G1072" s="621" t="s">
        <v>904</v>
      </c>
      <c r="H1072" s="625" t="s">
        <v>882</v>
      </c>
      <c r="I1072" s="657"/>
      <c r="J1072" s="657">
        <v>0</v>
      </c>
      <c r="K1072" s="657">
        <v>0</v>
      </c>
      <c r="L1072" s="657">
        <v>0</v>
      </c>
      <c r="M1072" s="657">
        <v>0</v>
      </c>
      <c r="N1072" s="657">
        <v>0</v>
      </c>
      <c r="O1072" s="657">
        <v>0</v>
      </c>
      <c r="P1072" s="657">
        <v>0</v>
      </c>
      <c r="Q1072" s="657">
        <v>0</v>
      </c>
      <c r="R1072" s="657">
        <v>0</v>
      </c>
      <c r="S1072" s="657">
        <v>0</v>
      </c>
      <c r="T1072" s="657">
        <v>0</v>
      </c>
      <c r="U1072" s="657">
        <v>0</v>
      </c>
      <c r="V1072" s="657">
        <v>0</v>
      </c>
      <c r="X1072" s="678"/>
      <c r="Y1072" s="715">
        <f t="shared" si="12"/>
        <v>0</v>
      </c>
    </row>
    <row r="1073" spans="1:25" ht="15" customHeight="1">
      <c r="A1073" s="4">
        <v>40</v>
      </c>
      <c r="B1073" s="1">
        <v>2</v>
      </c>
      <c r="C1073" s="207">
        <v>48</v>
      </c>
      <c r="D1073" s="424" t="s">
        <v>1043</v>
      </c>
      <c r="E1073" s="569" t="s">
        <v>103</v>
      </c>
      <c r="F1073" s="609"/>
      <c r="G1073" s="625" t="s">
        <v>587</v>
      </c>
      <c r="H1073" s="625" t="s">
        <v>881</v>
      </c>
      <c r="I1073" s="657"/>
      <c r="J1073" s="657">
        <v>0</v>
      </c>
      <c r="K1073" s="657">
        <v>0</v>
      </c>
      <c r="L1073" s="657">
        <v>0</v>
      </c>
      <c r="M1073" s="657">
        <v>0</v>
      </c>
      <c r="N1073" s="657">
        <v>0</v>
      </c>
      <c r="O1073" s="657">
        <v>0</v>
      </c>
      <c r="P1073" s="657">
        <v>0</v>
      </c>
      <c r="Q1073" s="657">
        <v>0</v>
      </c>
      <c r="R1073" s="657">
        <v>0</v>
      </c>
      <c r="S1073" s="657">
        <v>0</v>
      </c>
      <c r="T1073" s="657">
        <v>0</v>
      </c>
      <c r="U1073" s="657">
        <v>0</v>
      </c>
      <c r="V1073" s="657">
        <v>0</v>
      </c>
      <c r="X1073" s="678"/>
      <c r="Y1073" s="715">
        <f t="shared" si="12"/>
        <v>0</v>
      </c>
    </row>
    <row r="1074" spans="1:25" ht="15" customHeight="1">
      <c r="A1074" s="4">
        <v>40</v>
      </c>
      <c r="B1074" s="1">
        <v>2</v>
      </c>
      <c r="C1074" s="207">
        <v>49</v>
      </c>
      <c r="D1074" s="424" t="s">
        <v>227</v>
      </c>
      <c r="E1074" s="2403" t="s">
        <v>990</v>
      </c>
      <c r="F1074" s="2404"/>
      <c r="G1074" s="567" t="s">
        <v>1030</v>
      </c>
      <c r="H1074" s="625" t="s">
        <v>882</v>
      </c>
      <c r="I1074" s="657"/>
      <c r="J1074" s="657">
        <v>0</v>
      </c>
      <c r="K1074" s="657">
        <v>0</v>
      </c>
      <c r="L1074" s="657">
        <v>0</v>
      </c>
      <c r="M1074" s="657">
        <v>0</v>
      </c>
      <c r="N1074" s="657">
        <v>0</v>
      </c>
      <c r="O1074" s="657">
        <v>0</v>
      </c>
      <c r="P1074" s="657">
        <v>0</v>
      </c>
      <c r="Q1074" s="657">
        <v>0</v>
      </c>
      <c r="R1074" s="657">
        <v>0</v>
      </c>
      <c r="S1074" s="657">
        <v>0</v>
      </c>
      <c r="T1074" s="657">
        <v>0</v>
      </c>
      <c r="U1074" s="657">
        <v>0</v>
      </c>
      <c r="V1074" s="657">
        <v>0</v>
      </c>
      <c r="X1074" s="678"/>
      <c r="Y1074" s="715">
        <f t="shared" si="12"/>
        <v>0</v>
      </c>
    </row>
    <row r="1075" spans="1:25" ht="15" customHeight="1">
      <c r="A1075" s="4">
        <v>40</v>
      </c>
      <c r="B1075" s="1">
        <v>2</v>
      </c>
      <c r="C1075" s="207">
        <v>50</v>
      </c>
      <c r="D1075" s="424" t="s">
        <v>1044</v>
      </c>
      <c r="E1075" s="2405"/>
      <c r="F1075" s="2406"/>
      <c r="G1075" s="625" t="s">
        <v>210</v>
      </c>
      <c r="H1075" s="625" t="s">
        <v>881</v>
      </c>
      <c r="I1075" s="657"/>
      <c r="J1075" s="657">
        <v>0</v>
      </c>
      <c r="K1075" s="657">
        <v>0</v>
      </c>
      <c r="L1075" s="657">
        <v>0</v>
      </c>
      <c r="M1075" s="657">
        <v>0</v>
      </c>
      <c r="N1075" s="657">
        <v>0</v>
      </c>
      <c r="O1075" s="657">
        <v>0</v>
      </c>
      <c r="P1075" s="657">
        <v>0</v>
      </c>
      <c r="Q1075" s="657">
        <v>0</v>
      </c>
      <c r="R1075" s="657">
        <v>0</v>
      </c>
      <c r="S1075" s="657">
        <v>0</v>
      </c>
      <c r="T1075" s="657">
        <v>0</v>
      </c>
      <c r="U1075" s="657">
        <v>0</v>
      </c>
      <c r="V1075" s="657">
        <v>0</v>
      </c>
      <c r="X1075" s="678"/>
      <c r="Y1075" s="715">
        <f t="shared" si="12"/>
        <v>0</v>
      </c>
    </row>
    <row r="1076" spans="1:25" ht="15" customHeight="1">
      <c r="A1076" s="4">
        <v>40</v>
      </c>
      <c r="B1076" s="1">
        <v>2</v>
      </c>
      <c r="C1076" s="207">
        <v>51</v>
      </c>
      <c r="D1076" s="424" t="s">
        <v>156</v>
      </c>
      <c r="E1076" s="244"/>
      <c r="F1076" s="608"/>
      <c r="G1076" s="621" t="s">
        <v>904</v>
      </c>
      <c r="H1076" s="625" t="s">
        <v>882</v>
      </c>
      <c r="I1076" s="657"/>
      <c r="J1076" s="657">
        <v>0</v>
      </c>
      <c r="K1076" s="657">
        <v>0</v>
      </c>
      <c r="L1076" s="657">
        <v>0</v>
      </c>
      <c r="M1076" s="657">
        <v>0</v>
      </c>
      <c r="N1076" s="657">
        <v>0</v>
      </c>
      <c r="O1076" s="657">
        <v>0</v>
      </c>
      <c r="P1076" s="657">
        <v>0</v>
      </c>
      <c r="Q1076" s="657">
        <v>0</v>
      </c>
      <c r="R1076" s="657">
        <v>0</v>
      </c>
      <c r="S1076" s="657">
        <v>0</v>
      </c>
      <c r="T1076" s="657">
        <v>0</v>
      </c>
      <c r="U1076" s="657">
        <v>0</v>
      </c>
      <c r="V1076" s="657">
        <v>0</v>
      </c>
      <c r="X1076" s="678"/>
      <c r="Y1076" s="715">
        <f t="shared" si="12"/>
        <v>0</v>
      </c>
    </row>
    <row r="1077" spans="1:25" ht="15" customHeight="1">
      <c r="A1077" s="4">
        <v>40</v>
      </c>
      <c r="B1077" s="1">
        <v>2</v>
      </c>
      <c r="C1077" s="207">
        <v>52</v>
      </c>
      <c r="D1077" s="424" t="s">
        <v>192</v>
      </c>
      <c r="E1077" s="2407" t="s">
        <v>112</v>
      </c>
      <c r="F1077" s="2355" t="s">
        <v>913</v>
      </c>
      <c r="G1077" s="2356"/>
      <c r="H1077" s="625" t="s">
        <v>881</v>
      </c>
      <c r="I1077" s="657"/>
      <c r="J1077" s="657">
        <v>0</v>
      </c>
      <c r="K1077" s="657">
        <v>0</v>
      </c>
      <c r="L1077" s="657">
        <v>0</v>
      </c>
      <c r="M1077" s="657">
        <v>0</v>
      </c>
      <c r="N1077" s="657">
        <v>0</v>
      </c>
      <c r="O1077" s="657">
        <v>0</v>
      </c>
      <c r="P1077" s="657">
        <v>0</v>
      </c>
      <c r="Q1077" s="657">
        <v>0</v>
      </c>
      <c r="R1077" s="657">
        <v>0</v>
      </c>
      <c r="S1077" s="657">
        <v>0</v>
      </c>
      <c r="T1077" s="657">
        <v>0</v>
      </c>
      <c r="U1077" s="657">
        <v>0</v>
      </c>
      <c r="V1077" s="657">
        <v>0</v>
      </c>
      <c r="X1077" s="678"/>
      <c r="Y1077" s="715">
        <f t="shared" si="12"/>
        <v>0</v>
      </c>
    </row>
    <row r="1078" spans="1:25" ht="15" customHeight="1">
      <c r="A1078" s="4">
        <v>40</v>
      </c>
      <c r="B1078" s="1">
        <v>2</v>
      </c>
      <c r="C1078" s="207">
        <v>53</v>
      </c>
      <c r="D1078" s="424" t="s">
        <v>968</v>
      </c>
      <c r="E1078" s="2408"/>
      <c r="F1078" s="2246"/>
      <c r="G1078" s="2345"/>
      <c r="H1078" s="625" t="s">
        <v>882</v>
      </c>
      <c r="I1078" s="657"/>
      <c r="J1078" s="657">
        <v>0</v>
      </c>
      <c r="K1078" s="657">
        <v>0</v>
      </c>
      <c r="L1078" s="657">
        <v>0</v>
      </c>
      <c r="M1078" s="657">
        <v>0</v>
      </c>
      <c r="N1078" s="657">
        <v>0</v>
      </c>
      <c r="O1078" s="657">
        <v>0</v>
      </c>
      <c r="P1078" s="657">
        <v>0</v>
      </c>
      <c r="Q1078" s="657">
        <v>0</v>
      </c>
      <c r="R1078" s="657">
        <v>0</v>
      </c>
      <c r="S1078" s="657">
        <v>0</v>
      </c>
      <c r="T1078" s="657">
        <v>0</v>
      </c>
      <c r="U1078" s="657">
        <v>0</v>
      </c>
      <c r="V1078" s="657">
        <v>0</v>
      </c>
      <c r="X1078" s="678"/>
      <c r="Y1078" s="715">
        <f t="shared" si="12"/>
        <v>0</v>
      </c>
    </row>
    <row r="1079" spans="1:25" ht="15" customHeight="1">
      <c r="A1079" s="4">
        <v>40</v>
      </c>
      <c r="B1079" s="1">
        <v>2</v>
      </c>
      <c r="C1079" s="207">
        <v>54</v>
      </c>
      <c r="D1079" s="424"/>
      <c r="E1079" s="570"/>
      <c r="F1079" s="2355" t="s">
        <v>1200</v>
      </c>
      <c r="G1079" s="2356"/>
      <c r="H1079" s="625" t="s">
        <v>881</v>
      </c>
      <c r="I1079" s="657"/>
      <c r="J1079" s="657">
        <v>0</v>
      </c>
      <c r="K1079" s="657">
        <v>0</v>
      </c>
      <c r="L1079" s="657">
        <v>0</v>
      </c>
      <c r="M1079" s="657">
        <v>0</v>
      </c>
      <c r="N1079" s="657">
        <v>0</v>
      </c>
      <c r="O1079" s="657">
        <v>0</v>
      </c>
      <c r="P1079" s="657">
        <v>0</v>
      </c>
      <c r="Q1079" s="657">
        <v>0</v>
      </c>
      <c r="R1079" s="657">
        <v>0</v>
      </c>
      <c r="S1079" s="657">
        <v>0</v>
      </c>
      <c r="T1079" s="657">
        <v>0</v>
      </c>
      <c r="U1079" s="657">
        <v>0</v>
      </c>
      <c r="V1079" s="657">
        <v>0</v>
      </c>
      <c r="X1079" s="678"/>
      <c r="Y1079" s="715">
        <f t="shared" si="12"/>
        <v>0</v>
      </c>
    </row>
    <row r="1080" spans="1:25" ht="15" customHeight="1">
      <c r="A1080" s="4">
        <v>40</v>
      </c>
      <c r="B1080" s="1">
        <v>2</v>
      </c>
      <c r="C1080" s="207">
        <v>55</v>
      </c>
      <c r="D1080" s="422"/>
      <c r="E1080" s="483"/>
      <c r="F1080" s="611"/>
      <c r="G1080" s="626" t="s">
        <v>915</v>
      </c>
      <c r="H1080" s="585" t="s">
        <v>882</v>
      </c>
      <c r="I1080" s="657"/>
      <c r="J1080" s="657">
        <v>0</v>
      </c>
      <c r="K1080" s="657">
        <v>0</v>
      </c>
      <c r="L1080" s="657">
        <v>0</v>
      </c>
      <c r="M1080" s="657">
        <v>0</v>
      </c>
      <c r="N1080" s="657">
        <v>0</v>
      </c>
      <c r="O1080" s="657">
        <v>0</v>
      </c>
      <c r="P1080" s="657">
        <v>0</v>
      </c>
      <c r="Q1080" s="657">
        <v>0</v>
      </c>
      <c r="R1080" s="657">
        <v>0</v>
      </c>
      <c r="S1080" s="657">
        <v>0</v>
      </c>
      <c r="T1080" s="657">
        <v>0</v>
      </c>
      <c r="U1080" s="657">
        <v>0</v>
      </c>
      <c r="V1080" s="657">
        <v>0</v>
      </c>
      <c r="X1080" s="678"/>
      <c r="Y1080" s="715">
        <f t="shared" si="12"/>
        <v>0</v>
      </c>
    </row>
    <row r="1081" spans="1:25" ht="15" customHeight="1">
      <c r="A1081" s="4">
        <v>40</v>
      </c>
      <c r="B1081" s="1">
        <v>2</v>
      </c>
      <c r="C1081" s="207">
        <v>56</v>
      </c>
      <c r="D1081" s="485" t="s">
        <v>993</v>
      </c>
      <c r="E1081" s="415"/>
      <c r="F1081" s="612"/>
      <c r="G1081" s="627" t="s">
        <v>50</v>
      </c>
      <c r="H1081" s="255" t="s">
        <v>994</v>
      </c>
      <c r="I1081" s="657"/>
      <c r="J1081" s="657">
        <v>0</v>
      </c>
      <c r="K1081" s="657">
        <v>0</v>
      </c>
      <c r="L1081" s="657">
        <v>0</v>
      </c>
      <c r="M1081" s="657">
        <v>0</v>
      </c>
      <c r="N1081" s="657">
        <v>0</v>
      </c>
      <c r="O1081" s="657">
        <v>0</v>
      </c>
      <c r="P1081" s="657">
        <v>0</v>
      </c>
      <c r="Q1081" s="657">
        <v>0</v>
      </c>
      <c r="R1081" s="657">
        <v>0</v>
      </c>
      <c r="S1081" s="657">
        <v>0</v>
      </c>
      <c r="T1081" s="657">
        <v>0</v>
      </c>
      <c r="U1081" s="657">
        <v>0</v>
      </c>
      <c r="V1081" s="657">
        <v>0</v>
      </c>
      <c r="X1081" s="678"/>
      <c r="Y1081" s="715">
        <f t="shared" si="12"/>
        <v>0</v>
      </c>
    </row>
    <row r="1082" spans="1:25" ht="15" customHeight="1">
      <c r="A1082" s="4">
        <v>40</v>
      </c>
      <c r="B1082" s="1">
        <v>2</v>
      </c>
      <c r="C1082" s="207">
        <v>57</v>
      </c>
      <c r="D1082" s="2357" t="s">
        <v>258</v>
      </c>
      <c r="E1082" s="2358"/>
      <c r="F1082" s="2359"/>
      <c r="G1082" s="254" t="s">
        <v>558</v>
      </c>
      <c r="H1082" s="255" t="s">
        <v>32</v>
      </c>
      <c r="I1082" s="657"/>
      <c r="J1082" s="657">
        <v>19941</v>
      </c>
      <c r="K1082" s="657">
        <v>0</v>
      </c>
      <c r="L1082" s="657">
        <v>13459</v>
      </c>
      <c r="M1082" s="657">
        <v>0</v>
      </c>
      <c r="N1082" s="657">
        <v>12000</v>
      </c>
      <c r="O1082" s="657">
        <v>0</v>
      </c>
      <c r="P1082" s="657">
        <v>297362</v>
      </c>
      <c r="Q1082" s="657">
        <v>1255</v>
      </c>
      <c r="R1082" s="657">
        <v>0</v>
      </c>
      <c r="S1082" s="657">
        <v>0</v>
      </c>
      <c r="T1082" s="657">
        <v>0</v>
      </c>
      <c r="U1082" s="657">
        <v>37000</v>
      </c>
      <c r="V1082" s="657">
        <v>301941</v>
      </c>
      <c r="X1082" s="678"/>
      <c r="Y1082" s="715">
        <f t="shared" si="12"/>
        <v>381017</v>
      </c>
    </row>
    <row r="1083" spans="1:25" ht="15" customHeight="1">
      <c r="A1083" s="4">
        <v>40</v>
      </c>
      <c r="B1083" s="1">
        <v>2</v>
      </c>
      <c r="C1083" s="207">
        <v>58</v>
      </c>
      <c r="D1083" s="421"/>
      <c r="E1083" s="93"/>
      <c r="F1083" s="216"/>
      <c r="G1083" s="627" t="s">
        <v>995</v>
      </c>
      <c r="H1083" s="255" t="s">
        <v>994</v>
      </c>
      <c r="I1083" s="657"/>
      <c r="J1083" s="657">
        <v>0</v>
      </c>
      <c r="K1083" s="657">
        <v>0</v>
      </c>
      <c r="L1083" s="657">
        <v>0</v>
      </c>
      <c r="M1083" s="657">
        <v>0</v>
      </c>
      <c r="N1083" s="657">
        <v>0</v>
      </c>
      <c r="O1083" s="657">
        <v>0</v>
      </c>
      <c r="P1083" s="657">
        <v>0</v>
      </c>
      <c r="Q1083" s="657">
        <v>0</v>
      </c>
      <c r="R1083" s="657">
        <v>0</v>
      </c>
      <c r="S1083" s="657">
        <v>0</v>
      </c>
      <c r="T1083" s="657">
        <v>0</v>
      </c>
      <c r="U1083" s="657">
        <v>0</v>
      </c>
      <c r="V1083" s="657">
        <v>0</v>
      </c>
      <c r="X1083" s="678"/>
      <c r="Y1083" s="715">
        <f t="shared" si="12"/>
        <v>0</v>
      </c>
    </row>
    <row r="1084" spans="1:25" ht="15" customHeight="1">
      <c r="A1084" s="4">
        <v>40</v>
      </c>
      <c r="B1084" s="1">
        <v>2</v>
      </c>
      <c r="C1084" s="207">
        <v>59</v>
      </c>
      <c r="D1084" s="488"/>
      <c r="E1084" s="366"/>
      <c r="F1084" s="611"/>
      <c r="G1084" s="254" t="s">
        <v>558</v>
      </c>
      <c r="H1084" s="255" t="s">
        <v>32</v>
      </c>
      <c r="I1084" s="657"/>
      <c r="J1084" s="657">
        <v>0</v>
      </c>
      <c r="K1084" s="657">
        <v>0</v>
      </c>
      <c r="L1084" s="657">
        <v>4943</v>
      </c>
      <c r="M1084" s="657">
        <v>0</v>
      </c>
      <c r="N1084" s="657">
        <v>1270</v>
      </c>
      <c r="O1084" s="657">
        <v>0</v>
      </c>
      <c r="P1084" s="657">
        <v>2236</v>
      </c>
      <c r="Q1084" s="657">
        <v>0</v>
      </c>
      <c r="R1084" s="657">
        <v>0</v>
      </c>
      <c r="S1084" s="657">
        <v>0</v>
      </c>
      <c r="T1084" s="657">
        <v>0</v>
      </c>
      <c r="U1084" s="657">
        <v>0</v>
      </c>
      <c r="V1084" s="657">
        <v>0</v>
      </c>
      <c r="X1084" s="678"/>
      <c r="Y1084" s="715">
        <f t="shared" si="12"/>
        <v>8449</v>
      </c>
    </row>
    <row r="1085" spans="1:25" ht="15" customHeight="1">
      <c r="A1085" s="4">
        <v>40</v>
      </c>
      <c r="B1085" s="1">
        <v>2</v>
      </c>
      <c r="C1085" s="207">
        <v>60</v>
      </c>
      <c r="D1085" s="519"/>
      <c r="E1085" s="571"/>
      <c r="F1085" s="571"/>
      <c r="G1085" s="571"/>
      <c r="H1085" s="655"/>
      <c r="I1085" s="657"/>
      <c r="J1085" s="657"/>
      <c r="K1085" s="657"/>
      <c r="L1085" s="657"/>
      <c r="M1085" s="657"/>
      <c r="N1085" s="657"/>
      <c r="O1085" s="657"/>
      <c r="P1085" s="657"/>
      <c r="Q1085" s="657"/>
      <c r="R1085" s="657"/>
      <c r="S1085" s="657"/>
      <c r="T1085" s="657"/>
      <c r="U1085" s="657"/>
      <c r="V1085" s="657">
        <v>0</v>
      </c>
      <c r="X1085" s="678"/>
      <c r="Y1085" s="715">
        <f t="shared" si="12"/>
        <v>0</v>
      </c>
    </row>
    <row r="1086" spans="1:25" ht="15" customHeight="1">
      <c r="A1086" s="4">
        <v>40</v>
      </c>
      <c r="B1086" s="1">
        <v>2</v>
      </c>
      <c r="C1086" s="207">
        <v>61</v>
      </c>
      <c r="D1086" s="520"/>
      <c r="E1086" s="572"/>
      <c r="F1086" s="572"/>
      <c r="G1086" s="572"/>
      <c r="H1086" s="656"/>
      <c r="I1086" s="657"/>
      <c r="J1086" s="657"/>
      <c r="K1086" s="657"/>
      <c r="L1086" s="657"/>
      <c r="M1086" s="657"/>
      <c r="N1086" s="657"/>
      <c r="O1086" s="657"/>
      <c r="P1086" s="657"/>
      <c r="Q1086" s="657"/>
      <c r="R1086" s="657"/>
      <c r="S1086" s="657"/>
      <c r="T1086" s="657"/>
      <c r="U1086" s="657"/>
      <c r="V1086" s="657">
        <v>0</v>
      </c>
      <c r="X1086" s="678"/>
      <c r="Y1086" s="715">
        <f t="shared" si="12"/>
        <v>0</v>
      </c>
    </row>
    <row r="1087" spans="1:25" ht="15" customHeight="1">
      <c r="A1087" s="4">
        <v>40</v>
      </c>
      <c r="B1087" s="1">
        <v>2</v>
      </c>
      <c r="C1087" s="207">
        <v>62</v>
      </c>
      <c r="D1087" s="521"/>
      <c r="E1087" s="573"/>
      <c r="F1087" s="573"/>
      <c r="G1087" s="573"/>
      <c r="H1087" s="655"/>
      <c r="I1087" s="657"/>
      <c r="J1087" s="657"/>
      <c r="K1087" s="657"/>
      <c r="L1087" s="657"/>
      <c r="M1087" s="657"/>
      <c r="N1087" s="657"/>
      <c r="O1087" s="657"/>
      <c r="P1087" s="657"/>
      <c r="Q1087" s="657"/>
      <c r="R1087" s="657"/>
      <c r="S1087" s="657"/>
      <c r="T1087" s="657"/>
      <c r="U1087" s="657"/>
      <c r="V1087" s="657">
        <v>0</v>
      </c>
      <c r="X1087" s="678"/>
      <c r="Y1087" s="715">
        <f t="shared" si="12"/>
        <v>0</v>
      </c>
    </row>
    <row r="1088" spans="1:25" ht="15" customHeight="1">
      <c r="A1088" s="4">
        <v>40</v>
      </c>
      <c r="B1088" s="1">
        <v>2</v>
      </c>
      <c r="C1088" s="207">
        <v>63</v>
      </c>
      <c r="D1088" s="520"/>
      <c r="E1088" s="574"/>
      <c r="F1088" s="574"/>
      <c r="G1088" s="574"/>
      <c r="H1088" s="656"/>
      <c r="I1088" s="657"/>
      <c r="J1088" s="657"/>
      <c r="K1088" s="657"/>
      <c r="L1088" s="657"/>
      <c r="M1088" s="657"/>
      <c r="N1088" s="657"/>
      <c r="O1088" s="657"/>
      <c r="P1088" s="657"/>
      <c r="Q1088" s="657"/>
      <c r="R1088" s="657"/>
      <c r="S1088" s="657"/>
      <c r="T1088" s="657"/>
      <c r="U1088" s="657"/>
      <c r="V1088" s="657">
        <v>0</v>
      </c>
      <c r="X1088" s="678"/>
      <c r="Y1088" s="715">
        <f t="shared" si="12"/>
        <v>0</v>
      </c>
    </row>
    <row r="1089" spans="3:24" ht="15" customHeight="1">
      <c r="C1089" s="326"/>
      <c r="I1089" s="678"/>
      <c r="J1089" s="678"/>
      <c r="K1089" s="678"/>
      <c r="L1089" s="678"/>
      <c r="M1089" s="678"/>
      <c r="N1089" s="678"/>
      <c r="O1089" s="678"/>
      <c r="P1089" s="678"/>
      <c r="Q1089" s="678"/>
      <c r="R1089" s="678"/>
      <c r="S1089" s="678"/>
      <c r="T1089" s="678"/>
      <c r="U1089" s="678"/>
      <c r="V1089" s="678"/>
      <c r="X1089" s="678"/>
    </row>
    <row r="1090" spans="3:24" ht="15" customHeight="1">
      <c r="C1090" s="326"/>
    </row>
    <row r="1091" spans="3:24" ht="15" customHeight="1">
      <c r="C1091" s="326"/>
    </row>
    <row r="1092" spans="3:24" ht="15" customHeight="1">
      <c r="C1092" s="326"/>
    </row>
    <row r="1093" spans="3:24" ht="15" customHeight="1">
      <c r="C1093" s="326"/>
    </row>
    <row r="1123" spans="15:16" ht="15" customHeight="1">
      <c r="O1123" s="1">
        <v>0</v>
      </c>
    </row>
    <row r="1124" spans="15:16" ht="15" customHeight="1">
      <c r="O1124" s="1">
        <v>0</v>
      </c>
    </row>
    <row r="1125" spans="15:16" ht="15" customHeight="1">
      <c r="O1125" s="1">
        <v>0</v>
      </c>
    </row>
    <row r="1126" spans="15:16" ht="15" customHeight="1">
      <c r="O1126" s="1">
        <v>0</v>
      </c>
    </row>
    <row r="1127" spans="15:16" ht="15" customHeight="1">
      <c r="O1127" s="1">
        <v>0</v>
      </c>
    </row>
    <row r="1128" spans="15:16" ht="15" customHeight="1">
      <c r="O1128" s="1">
        <v>0</v>
      </c>
      <c r="P1128" s="1">
        <v>0</v>
      </c>
    </row>
    <row r="1129" spans="15:16" ht="15" customHeight="1">
      <c r="O1129" s="1">
        <v>0</v>
      </c>
      <c r="P1129" s="1">
        <v>0</v>
      </c>
    </row>
    <row r="1130" spans="15:16" ht="15" customHeight="1">
      <c r="O1130" s="1">
        <v>0</v>
      </c>
      <c r="P1130" s="1">
        <v>0</v>
      </c>
    </row>
    <row r="1131" spans="15:16" ht="15" customHeight="1">
      <c r="O1131" s="1">
        <v>0</v>
      </c>
      <c r="P1131" s="1">
        <v>0</v>
      </c>
    </row>
    <row r="1132" spans="15:16" ht="15" customHeight="1">
      <c r="O1132" s="1">
        <v>0</v>
      </c>
      <c r="P1132" s="1">
        <v>0</v>
      </c>
    </row>
    <row r="1133" spans="15:16" ht="15" customHeight="1">
      <c r="O1133" s="1">
        <v>0</v>
      </c>
      <c r="P1133" s="1">
        <v>0</v>
      </c>
    </row>
    <row r="1134" spans="15:16" ht="15" customHeight="1">
      <c r="O1134" s="1">
        <v>0</v>
      </c>
      <c r="P1134" s="1">
        <v>0</v>
      </c>
    </row>
    <row r="1135" spans="15:16" ht="15" customHeight="1">
      <c r="O1135" s="1">
        <v>0</v>
      </c>
      <c r="P1135" s="1">
        <v>0</v>
      </c>
    </row>
    <row r="1136" spans="15:16" ht="15" customHeight="1">
      <c r="O1136" s="1">
        <v>0</v>
      </c>
      <c r="P1136" s="1">
        <v>0</v>
      </c>
    </row>
    <row r="1137" spans="15:16" ht="15" customHeight="1">
      <c r="O1137" s="1">
        <v>0</v>
      </c>
      <c r="P1137" s="1">
        <v>0</v>
      </c>
    </row>
    <row r="1138" spans="15:16" ht="15" customHeight="1">
      <c r="O1138" s="1">
        <v>0</v>
      </c>
      <c r="P1138" s="1">
        <v>0</v>
      </c>
    </row>
    <row r="1139" spans="15:16" ht="15" customHeight="1">
      <c r="O1139" s="1">
        <v>0</v>
      </c>
      <c r="P1139" s="1">
        <v>0</v>
      </c>
    </row>
    <row r="1140" spans="15:16" ht="15" customHeight="1">
      <c r="O1140" s="1">
        <v>0</v>
      </c>
      <c r="P1140" s="1">
        <v>0</v>
      </c>
    </row>
    <row r="1141" spans="15:16" ht="15" customHeight="1">
      <c r="O1141" s="1">
        <v>0</v>
      </c>
      <c r="P1141" s="1">
        <v>0</v>
      </c>
    </row>
    <row r="1142" spans="15:16" ht="15" customHeight="1">
      <c r="O1142" s="1">
        <v>0</v>
      </c>
      <c r="P1142" s="1">
        <v>0</v>
      </c>
    </row>
    <row r="1143" spans="15:16" ht="15" customHeight="1">
      <c r="O1143" s="1">
        <v>0</v>
      </c>
      <c r="P1143" s="1">
        <v>0</v>
      </c>
    </row>
    <row r="1144" spans="15:16" ht="15" customHeight="1">
      <c r="O1144" s="1">
        <v>0</v>
      </c>
      <c r="P1144" s="1">
        <v>0</v>
      </c>
    </row>
    <row r="1145" spans="15:16" ht="15" customHeight="1">
      <c r="O1145" s="1">
        <v>0</v>
      </c>
      <c r="P1145" s="1">
        <v>0</v>
      </c>
    </row>
    <row r="1146" spans="15:16" ht="15" customHeight="1">
      <c r="O1146" s="1">
        <v>0</v>
      </c>
      <c r="P1146" s="1">
        <v>363452</v>
      </c>
    </row>
    <row r="1147" spans="15:16" ht="15" customHeight="1">
      <c r="O1147" s="1">
        <v>0</v>
      </c>
      <c r="P1147" s="1">
        <v>0</v>
      </c>
    </row>
    <row r="1148" spans="15:16" ht="15" customHeight="1">
      <c r="O1148" s="1">
        <v>0</v>
      </c>
      <c r="P1148" s="1">
        <v>0</v>
      </c>
    </row>
  </sheetData>
  <mergeCells count="1165">
    <mergeCell ref="D805:D837"/>
    <mergeCell ref="E826:E828"/>
    <mergeCell ref="F826:H826"/>
    <mergeCell ref="F827:H827"/>
    <mergeCell ref="F828:H828"/>
    <mergeCell ref="E829:E831"/>
    <mergeCell ref="F829:H829"/>
    <mergeCell ref="F830:H830"/>
    <mergeCell ref="F831:H831"/>
    <mergeCell ref="E832:E834"/>
    <mergeCell ref="F832:H832"/>
    <mergeCell ref="F833:H833"/>
    <mergeCell ref="F834:H834"/>
    <mergeCell ref="E817:E819"/>
    <mergeCell ref="F817:H817"/>
    <mergeCell ref="F818:H818"/>
    <mergeCell ref="F819:H819"/>
    <mergeCell ref="E820:E822"/>
    <mergeCell ref="F820:H820"/>
    <mergeCell ref="F821:H821"/>
    <mergeCell ref="F822:H822"/>
    <mergeCell ref="E823:E825"/>
    <mergeCell ref="F823:H823"/>
    <mergeCell ref="F824:H824"/>
    <mergeCell ref="F825:H825"/>
    <mergeCell ref="E805:E807"/>
    <mergeCell ref="F805:H805"/>
    <mergeCell ref="F806:H806"/>
    <mergeCell ref="G808:H808"/>
    <mergeCell ref="G809:H809"/>
    <mergeCell ref="G810:H810"/>
    <mergeCell ref="F811:F813"/>
    <mergeCell ref="G811:H811"/>
    <mergeCell ref="G812:H812"/>
    <mergeCell ref="G813:H813"/>
    <mergeCell ref="E808:E816"/>
    <mergeCell ref="E799:E801"/>
    <mergeCell ref="F799:H799"/>
    <mergeCell ref="F800:H800"/>
    <mergeCell ref="F801:H801"/>
    <mergeCell ref="E802:E804"/>
    <mergeCell ref="F802:H802"/>
    <mergeCell ref="F803:H803"/>
    <mergeCell ref="F804:H804"/>
    <mergeCell ref="E835:E837"/>
    <mergeCell ref="F835:H835"/>
    <mergeCell ref="F836:H836"/>
    <mergeCell ref="F837:H837"/>
    <mergeCell ref="F720:F722"/>
    <mergeCell ref="G720:H720"/>
    <mergeCell ref="G721:H721"/>
    <mergeCell ref="G722:H722"/>
    <mergeCell ref="F723:F725"/>
    <mergeCell ref="G723:H723"/>
    <mergeCell ref="G724:H724"/>
    <mergeCell ref="G725:H725"/>
    <mergeCell ref="F792:H792"/>
    <mergeCell ref="F774:H774"/>
    <mergeCell ref="F775:H775"/>
    <mergeCell ref="F776:H776"/>
    <mergeCell ref="F777:H777"/>
    <mergeCell ref="F778:H778"/>
    <mergeCell ref="F779:H779"/>
    <mergeCell ref="F780:H780"/>
    <mergeCell ref="E704:F704"/>
    <mergeCell ref="G704:H704"/>
    <mergeCell ref="D705:D726"/>
    <mergeCell ref="E705:F707"/>
    <mergeCell ref="G705:H705"/>
    <mergeCell ref="G706:H706"/>
    <mergeCell ref="G707:H707"/>
    <mergeCell ref="E708:F710"/>
    <mergeCell ref="G708:H708"/>
    <mergeCell ref="G709:H709"/>
    <mergeCell ref="G710:H710"/>
    <mergeCell ref="E711:F713"/>
    <mergeCell ref="G711:H711"/>
    <mergeCell ref="G712:H712"/>
    <mergeCell ref="G713:H713"/>
    <mergeCell ref="E714:E725"/>
    <mergeCell ref="F714:F716"/>
    <mergeCell ref="G714:H714"/>
    <mergeCell ref="G715:H715"/>
    <mergeCell ref="G716:H716"/>
    <mergeCell ref="D683:D704"/>
    <mergeCell ref="G692:H692"/>
    <mergeCell ref="E726:F726"/>
    <mergeCell ref="G726:H726"/>
    <mergeCell ref="F717:F719"/>
    <mergeCell ref="G717:H717"/>
    <mergeCell ref="G718:H718"/>
    <mergeCell ref="G719:H719"/>
    <mergeCell ref="G693:H693"/>
    <mergeCell ref="G694:H694"/>
    <mergeCell ref="F695:F697"/>
    <mergeCell ref="G695:H695"/>
    <mergeCell ref="G696:H696"/>
    <mergeCell ref="G697:H697"/>
    <mergeCell ref="F698:F700"/>
    <mergeCell ref="G698:H698"/>
    <mergeCell ref="G699:H699"/>
    <mergeCell ref="G700:H700"/>
    <mergeCell ref="E683:F685"/>
    <mergeCell ref="G683:H683"/>
    <mergeCell ref="G684:H684"/>
    <mergeCell ref="G685:H685"/>
    <mergeCell ref="E686:F688"/>
    <mergeCell ref="G686:H686"/>
    <mergeCell ref="G687:H687"/>
    <mergeCell ref="G688:H688"/>
    <mergeCell ref="E689:F691"/>
    <mergeCell ref="G689:H689"/>
    <mergeCell ref="G690:H690"/>
    <mergeCell ref="G691:H691"/>
    <mergeCell ref="E692:E703"/>
    <mergeCell ref="F692:F694"/>
    <mergeCell ref="F701:F703"/>
    <mergeCell ref="G701:H701"/>
    <mergeCell ref="G702:H702"/>
    <mergeCell ref="G703:H703"/>
    <mergeCell ref="F676:F678"/>
    <mergeCell ref="G676:H676"/>
    <mergeCell ref="G677:H677"/>
    <mergeCell ref="G678:H678"/>
    <mergeCell ref="F679:F681"/>
    <mergeCell ref="G679:H679"/>
    <mergeCell ref="G680:H680"/>
    <mergeCell ref="G681:H681"/>
    <mergeCell ref="E682:F682"/>
    <mergeCell ref="G682:H682"/>
    <mergeCell ref="E660:F660"/>
    <mergeCell ref="G660:H660"/>
    <mergeCell ref="D661:D682"/>
    <mergeCell ref="E661:F663"/>
    <mergeCell ref="G661:H661"/>
    <mergeCell ref="G662:H662"/>
    <mergeCell ref="G663:H663"/>
    <mergeCell ref="E664:F666"/>
    <mergeCell ref="G664:H664"/>
    <mergeCell ref="G665:H665"/>
    <mergeCell ref="G666:H666"/>
    <mergeCell ref="E667:F669"/>
    <mergeCell ref="G667:H667"/>
    <mergeCell ref="G668:H668"/>
    <mergeCell ref="G669:H669"/>
    <mergeCell ref="E670:E681"/>
    <mergeCell ref="F670:F672"/>
    <mergeCell ref="G670:H670"/>
    <mergeCell ref="G671:H671"/>
    <mergeCell ref="G672:H672"/>
    <mergeCell ref="F673:F675"/>
    <mergeCell ref="G673:H673"/>
    <mergeCell ref="G674:H674"/>
    <mergeCell ref="G675:H675"/>
    <mergeCell ref="F651:F653"/>
    <mergeCell ref="G651:H651"/>
    <mergeCell ref="G652:H652"/>
    <mergeCell ref="G653:H653"/>
    <mergeCell ref="F654:F656"/>
    <mergeCell ref="G654:H654"/>
    <mergeCell ref="G655:H655"/>
    <mergeCell ref="G656:H656"/>
    <mergeCell ref="F657:F659"/>
    <mergeCell ref="G657:H657"/>
    <mergeCell ref="G658:H658"/>
    <mergeCell ref="G659:H659"/>
    <mergeCell ref="F635:F637"/>
    <mergeCell ref="G635:H635"/>
    <mergeCell ref="G636:H636"/>
    <mergeCell ref="G637:H637"/>
    <mergeCell ref="E638:F638"/>
    <mergeCell ref="G638:H638"/>
    <mergeCell ref="D639:D660"/>
    <mergeCell ref="E639:F641"/>
    <mergeCell ref="G639:H639"/>
    <mergeCell ref="G640:H640"/>
    <mergeCell ref="G641:H641"/>
    <mergeCell ref="E642:F644"/>
    <mergeCell ref="G642:H642"/>
    <mergeCell ref="G643:H643"/>
    <mergeCell ref="G644:H644"/>
    <mergeCell ref="E645:F647"/>
    <mergeCell ref="G645:H645"/>
    <mergeCell ref="G646:H646"/>
    <mergeCell ref="G647:H647"/>
    <mergeCell ref="E648:E659"/>
    <mergeCell ref="F648:F650"/>
    <mergeCell ref="G648:H648"/>
    <mergeCell ref="G649:H649"/>
    <mergeCell ref="G650:H650"/>
    <mergeCell ref="G627:H627"/>
    <mergeCell ref="G628:H628"/>
    <mergeCell ref="F629:F631"/>
    <mergeCell ref="G629:H629"/>
    <mergeCell ref="G630:H630"/>
    <mergeCell ref="G631:H631"/>
    <mergeCell ref="F632:F634"/>
    <mergeCell ref="G632:H632"/>
    <mergeCell ref="G633:H633"/>
    <mergeCell ref="G634:H634"/>
    <mergeCell ref="G611:H611"/>
    <mergeCell ref="G612:H612"/>
    <mergeCell ref="F613:F615"/>
    <mergeCell ref="G613:H613"/>
    <mergeCell ref="G614:H614"/>
    <mergeCell ref="G615:H615"/>
    <mergeCell ref="E616:F616"/>
    <mergeCell ref="G616:H616"/>
    <mergeCell ref="D617:D638"/>
    <mergeCell ref="E617:F619"/>
    <mergeCell ref="G617:H617"/>
    <mergeCell ref="G618:H618"/>
    <mergeCell ref="G619:H619"/>
    <mergeCell ref="E620:F622"/>
    <mergeCell ref="G620:H620"/>
    <mergeCell ref="G621:H621"/>
    <mergeCell ref="G622:H622"/>
    <mergeCell ref="E623:F625"/>
    <mergeCell ref="G623:H623"/>
    <mergeCell ref="G624:H624"/>
    <mergeCell ref="G625:H625"/>
    <mergeCell ref="E626:E637"/>
    <mergeCell ref="F626:F628"/>
    <mergeCell ref="G626:H626"/>
    <mergeCell ref="D595:D616"/>
    <mergeCell ref="E595:F597"/>
    <mergeCell ref="G595:H595"/>
    <mergeCell ref="G596:H596"/>
    <mergeCell ref="G597:H597"/>
    <mergeCell ref="E598:F600"/>
    <mergeCell ref="G598:H598"/>
    <mergeCell ref="G599:H599"/>
    <mergeCell ref="G600:H600"/>
    <mergeCell ref="E601:F603"/>
    <mergeCell ref="G601:H601"/>
    <mergeCell ref="G602:H602"/>
    <mergeCell ref="G603:H603"/>
    <mergeCell ref="E604:E615"/>
    <mergeCell ref="F604:F606"/>
    <mergeCell ref="G604:H604"/>
    <mergeCell ref="G607:H607"/>
    <mergeCell ref="G608:H608"/>
    <mergeCell ref="G609:H609"/>
    <mergeCell ref="F610:F612"/>
    <mergeCell ref="G610:H610"/>
    <mergeCell ref="G591:H591"/>
    <mergeCell ref="G592:H592"/>
    <mergeCell ref="G593:H593"/>
    <mergeCell ref="E576:F578"/>
    <mergeCell ref="E579:F581"/>
    <mergeCell ref="E582:E593"/>
    <mergeCell ref="F582:F584"/>
    <mergeCell ref="F585:F587"/>
    <mergeCell ref="F588:F590"/>
    <mergeCell ref="F591:F593"/>
    <mergeCell ref="G589:H589"/>
    <mergeCell ref="G590:H590"/>
    <mergeCell ref="F303:F305"/>
    <mergeCell ref="G303:H303"/>
    <mergeCell ref="G304:H304"/>
    <mergeCell ref="G305:H305"/>
    <mergeCell ref="F306:F308"/>
    <mergeCell ref="G306:H306"/>
    <mergeCell ref="G307:H307"/>
    <mergeCell ref="G308:H308"/>
    <mergeCell ref="F309:F311"/>
    <mergeCell ref="G309:H309"/>
    <mergeCell ref="G310:H310"/>
    <mergeCell ref="G573:H573"/>
    <mergeCell ref="E573:F575"/>
    <mergeCell ref="G574:H574"/>
    <mergeCell ref="G575:H575"/>
    <mergeCell ref="G576:H576"/>
    <mergeCell ref="G577:H577"/>
    <mergeCell ref="D555:H555"/>
    <mergeCell ref="D556:H556"/>
    <mergeCell ref="D557:H557"/>
    <mergeCell ref="D558:H558"/>
    <mergeCell ref="D559:H559"/>
    <mergeCell ref="D560:H560"/>
    <mergeCell ref="D561:H561"/>
    <mergeCell ref="D562:H562"/>
    <mergeCell ref="D563:H563"/>
    <mergeCell ref="F545:H545"/>
    <mergeCell ref="E547:H547"/>
    <mergeCell ref="E548:H548"/>
    <mergeCell ref="E549:H549"/>
    <mergeCell ref="E550:H550"/>
    <mergeCell ref="E551:H551"/>
    <mergeCell ref="G302:H302"/>
    <mergeCell ref="E294:E302"/>
    <mergeCell ref="F290:H290"/>
    <mergeCell ref="E291:E293"/>
    <mergeCell ref="F291:H291"/>
    <mergeCell ref="F292:H292"/>
    <mergeCell ref="F293:H293"/>
    <mergeCell ref="F294:F296"/>
    <mergeCell ref="G294:H294"/>
    <mergeCell ref="G295:H295"/>
    <mergeCell ref="G296:H296"/>
    <mergeCell ref="D573:D594"/>
    <mergeCell ref="E594:F594"/>
    <mergeCell ref="G594:H594"/>
    <mergeCell ref="F318:H318"/>
    <mergeCell ref="F319:H319"/>
    <mergeCell ref="F320:H320"/>
    <mergeCell ref="F321:H321"/>
    <mergeCell ref="D316:E318"/>
    <mergeCell ref="D319:E321"/>
    <mergeCell ref="E454:H454"/>
    <mergeCell ref="E466:H466"/>
    <mergeCell ref="E478:H478"/>
    <mergeCell ref="F312:F314"/>
    <mergeCell ref="G312:H312"/>
    <mergeCell ref="G313:H313"/>
    <mergeCell ref="G314:H314"/>
    <mergeCell ref="E303:E314"/>
    <mergeCell ref="F315:H315"/>
    <mergeCell ref="D288:D315"/>
    <mergeCell ref="F316:H316"/>
    <mergeCell ref="F317:H317"/>
    <mergeCell ref="D58:D69"/>
    <mergeCell ref="D171:E177"/>
    <mergeCell ref="D241:D254"/>
    <mergeCell ref="D376:D383"/>
    <mergeCell ref="D1050:E1057"/>
    <mergeCell ref="D70:E72"/>
    <mergeCell ref="F70:G70"/>
    <mergeCell ref="F71:G71"/>
    <mergeCell ref="F72:G72"/>
    <mergeCell ref="D73:E75"/>
    <mergeCell ref="F73:G73"/>
    <mergeCell ref="F74:G74"/>
    <mergeCell ref="F75:G75"/>
    <mergeCell ref="E247:E250"/>
    <mergeCell ref="E251:H251"/>
    <mergeCell ref="E252:H252"/>
    <mergeCell ref="E275:E277"/>
    <mergeCell ref="F275:H275"/>
    <mergeCell ref="F276:H276"/>
    <mergeCell ref="F277:H277"/>
    <mergeCell ref="E278:E280"/>
    <mergeCell ref="F278:H278"/>
    <mergeCell ref="F279:H279"/>
    <mergeCell ref="F280:H280"/>
    <mergeCell ref="F1054:G1056"/>
    <mergeCell ref="F1015:F1016"/>
    <mergeCell ref="G1015:G1016"/>
    <mergeCell ref="F1017:F1018"/>
    <mergeCell ref="G1017:G1018"/>
    <mergeCell ref="G1019:G1020"/>
    <mergeCell ref="G1022:G1023"/>
    <mergeCell ref="F1024:F1025"/>
    <mergeCell ref="E1058:G1059"/>
    <mergeCell ref="E1060:G1061"/>
    <mergeCell ref="E1065:G1066"/>
    <mergeCell ref="E1067:G1068"/>
    <mergeCell ref="E1070:F1071"/>
    <mergeCell ref="E1074:F1075"/>
    <mergeCell ref="E1077:E1078"/>
    <mergeCell ref="F1077:G1078"/>
    <mergeCell ref="G1031:G1032"/>
    <mergeCell ref="F1033:F1034"/>
    <mergeCell ref="F1035:F1036"/>
    <mergeCell ref="G1038:G1039"/>
    <mergeCell ref="F1042:F1043"/>
    <mergeCell ref="G1042:G1043"/>
    <mergeCell ref="E1047:G1048"/>
    <mergeCell ref="F1049:F1053"/>
    <mergeCell ref="G1050:G1052"/>
    <mergeCell ref="F1026:F1027"/>
    <mergeCell ref="F1028:F1029"/>
    <mergeCell ref="G1028:G1029"/>
    <mergeCell ref="F1004:F1005"/>
    <mergeCell ref="G1004:G1005"/>
    <mergeCell ref="F1006:F1007"/>
    <mergeCell ref="G1006:G1007"/>
    <mergeCell ref="F1008:F1009"/>
    <mergeCell ref="G1008:G1009"/>
    <mergeCell ref="F1010:F1011"/>
    <mergeCell ref="G1010:G1011"/>
    <mergeCell ref="F1012:F1013"/>
    <mergeCell ref="G1012:G1013"/>
    <mergeCell ref="F992:F993"/>
    <mergeCell ref="G992:G993"/>
    <mergeCell ref="F994:F995"/>
    <mergeCell ref="G994:G995"/>
    <mergeCell ref="F998:F999"/>
    <mergeCell ref="G998:G999"/>
    <mergeCell ref="F1000:F1001"/>
    <mergeCell ref="G1000:G1001"/>
    <mergeCell ref="F1002:F1003"/>
    <mergeCell ref="G1002:G1003"/>
    <mergeCell ref="F981:F982"/>
    <mergeCell ref="G981:G982"/>
    <mergeCell ref="F983:F984"/>
    <mergeCell ref="G983:G984"/>
    <mergeCell ref="F988:F989"/>
    <mergeCell ref="G988:G989"/>
    <mergeCell ref="F990:F991"/>
    <mergeCell ref="F965:F966"/>
    <mergeCell ref="G965:G966"/>
    <mergeCell ref="F967:F968"/>
    <mergeCell ref="F969:F970"/>
    <mergeCell ref="F971:F972"/>
    <mergeCell ref="F973:F974"/>
    <mergeCell ref="F975:F976"/>
    <mergeCell ref="G975:G976"/>
    <mergeCell ref="F977:F978"/>
    <mergeCell ref="G977:G978"/>
    <mergeCell ref="D931:D932"/>
    <mergeCell ref="D941:D944"/>
    <mergeCell ref="E942:E944"/>
    <mergeCell ref="F958:F959"/>
    <mergeCell ref="G958:G959"/>
    <mergeCell ref="F960:F961"/>
    <mergeCell ref="G960:G961"/>
    <mergeCell ref="F962:F963"/>
    <mergeCell ref="D955:H955"/>
    <mergeCell ref="D956:H956"/>
    <mergeCell ref="D957:H957"/>
    <mergeCell ref="F1057:H1057"/>
    <mergeCell ref="E1063:G1063"/>
    <mergeCell ref="E1064:G1064"/>
    <mergeCell ref="F1079:G1079"/>
    <mergeCell ref="D1082:F1082"/>
    <mergeCell ref="E948:H948"/>
    <mergeCell ref="E949:H949"/>
    <mergeCell ref="E950:H950"/>
    <mergeCell ref="E951:H951"/>
    <mergeCell ref="E952:H952"/>
    <mergeCell ref="D953:H953"/>
    <mergeCell ref="D954:H954"/>
    <mergeCell ref="E934:H934"/>
    <mergeCell ref="E935:H935"/>
    <mergeCell ref="E936:H936"/>
    <mergeCell ref="F986:F987"/>
    <mergeCell ref="G986:G987"/>
    <mergeCell ref="F996:F997"/>
    <mergeCell ref="G996:G997"/>
    <mergeCell ref="F979:F980"/>
    <mergeCell ref="G979:G980"/>
    <mergeCell ref="D48:D52"/>
    <mergeCell ref="E57:G58"/>
    <mergeCell ref="E59:G60"/>
    <mergeCell ref="E61:G62"/>
    <mergeCell ref="E63:G64"/>
    <mergeCell ref="E65:G66"/>
    <mergeCell ref="E67:G68"/>
    <mergeCell ref="D140:E145"/>
    <mergeCell ref="D158:F159"/>
    <mergeCell ref="D160:F161"/>
    <mergeCell ref="D162:F163"/>
    <mergeCell ref="D231:D234"/>
    <mergeCell ref="E243:E245"/>
    <mergeCell ref="D256:D261"/>
    <mergeCell ref="E946:H946"/>
    <mergeCell ref="E947:H947"/>
    <mergeCell ref="E937:H937"/>
    <mergeCell ref="E938:H938"/>
    <mergeCell ref="E939:H939"/>
    <mergeCell ref="D940:H940"/>
    <mergeCell ref="E941:H941"/>
    <mergeCell ref="F942:H942"/>
    <mergeCell ref="F943:H943"/>
    <mergeCell ref="F944:H944"/>
    <mergeCell ref="D945:H945"/>
    <mergeCell ref="E928:H928"/>
    <mergeCell ref="E929:H929"/>
    <mergeCell ref="E930:H930"/>
    <mergeCell ref="E931:H931"/>
    <mergeCell ref="E932:H932"/>
    <mergeCell ref="E933:H933"/>
    <mergeCell ref="D929:D930"/>
    <mergeCell ref="E919:H919"/>
    <mergeCell ref="E920:H920"/>
    <mergeCell ref="E921:H921"/>
    <mergeCell ref="D922:H922"/>
    <mergeCell ref="D923:H923"/>
    <mergeCell ref="D924:H924"/>
    <mergeCell ref="D925:H925"/>
    <mergeCell ref="D926:H926"/>
    <mergeCell ref="E927:H927"/>
    <mergeCell ref="D927:D928"/>
    <mergeCell ref="F910:H910"/>
    <mergeCell ref="F911:H911"/>
    <mergeCell ref="F912:H912"/>
    <mergeCell ref="F913:H913"/>
    <mergeCell ref="F914:H914"/>
    <mergeCell ref="F915:H915"/>
    <mergeCell ref="F916:H916"/>
    <mergeCell ref="F917:H917"/>
    <mergeCell ref="F918:H918"/>
    <mergeCell ref="F901:H901"/>
    <mergeCell ref="F902:H902"/>
    <mergeCell ref="F903:H903"/>
    <mergeCell ref="F904:H904"/>
    <mergeCell ref="F905:H905"/>
    <mergeCell ref="F906:H906"/>
    <mergeCell ref="F907:H907"/>
    <mergeCell ref="F908:H908"/>
    <mergeCell ref="F909:H909"/>
    <mergeCell ref="D886:H886"/>
    <mergeCell ref="E887:H887"/>
    <mergeCell ref="E888:H888"/>
    <mergeCell ref="D889:H889"/>
    <mergeCell ref="D896:H896"/>
    <mergeCell ref="D897:H897"/>
    <mergeCell ref="F898:H898"/>
    <mergeCell ref="F899:H899"/>
    <mergeCell ref="F900:H900"/>
    <mergeCell ref="E893:E895"/>
    <mergeCell ref="D874:E874"/>
    <mergeCell ref="G874:H874"/>
    <mergeCell ref="D875:E875"/>
    <mergeCell ref="G875:H875"/>
    <mergeCell ref="E877:H877"/>
    <mergeCell ref="D878:E878"/>
    <mergeCell ref="F878:H878"/>
    <mergeCell ref="F879:G879"/>
    <mergeCell ref="D880:E880"/>
    <mergeCell ref="F880:G880"/>
    <mergeCell ref="G864:H864"/>
    <mergeCell ref="G865:H865"/>
    <mergeCell ref="G866:H866"/>
    <mergeCell ref="F867:H867"/>
    <mergeCell ref="G868:H868"/>
    <mergeCell ref="G869:H869"/>
    <mergeCell ref="G870:H870"/>
    <mergeCell ref="G871:H871"/>
    <mergeCell ref="G873:H873"/>
    <mergeCell ref="G855:H855"/>
    <mergeCell ref="G856:H856"/>
    <mergeCell ref="G857:H857"/>
    <mergeCell ref="G858:H858"/>
    <mergeCell ref="F859:H859"/>
    <mergeCell ref="G860:H860"/>
    <mergeCell ref="G861:H861"/>
    <mergeCell ref="F862:H862"/>
    <mergeCell ref="G863:H863"/>
    <mergeCell ref="F846:H846"/>
    <mergeCell ref="G847:H847"/>
    <mergeCell ref="G848:H848"/>
    <mergeCell ref="G849:H849"/>
    <mergeCell ref="G850:H850"/>
    <mergeCell ref="G851:H851"/>
    <mergeCell ref="G852:H852"/>
    <mergeCell ref="G853:H853"/>
    <mergeCell ref="G854:H854"/>
    <mergeCell ref="F838:H838"/>
    <mergeCell ref="G839:H839"/>
    <mergeCell ref="G840:H840"/>
    <mergeCell ref="G841:H841"/>
    <mergeCell ref="G842:H842"/>
    <mergeCell ref="F843:H843"/>
    <mergeCell ref="G844:H844"/>
    <mergeCell ref="G845:H845"/>
    <mergeCell ref="F814:F816"/>
    <mergeCell ref="G814:H814"/>
    <mergeCell ref="G815:H815"/>
    <mergeCell ref="G816:H816"/>
    <mergeCell ref="F783:H783"/>
    <mergeCell ref="F784:H784"/>
    <mergeCell ref="D785:H785"/>
    <mergeCell ref="D786:H786"/>
    <mergeCell ref="F787:H787"/>
    <mergeCell ref="F788:H788"/>
    <mergeCell ref="F789:H789"/>
    <mergeCell ref="F790:H790"/>
    <mergeCell ref="F791:H791"/>
    <mergeCell ref="D793:D804"/>
    <mergeCell ref="E793:E795"/>
    <mergeCell ref="F793:H793"/>
    <mergeCell ref="F794:H794"/>
    <mergeCell ref="F795:H795"/>
    <mergeCell ref="E796:E798"/>
    <mergeCell ref="F796:H796"/>
    <mergeCell ref="F797:H797"/>
    <mergeCell ref="F798:H798"/>
    <mergeCell ref="F807:H807"/>
    <mergeCell ref="F808:F810"/>
    <mergeCell ref="F782:H782"/>
    <mergeCell ref="F764:H764"/>
    <mergeCell ref="F765:H765"/>
    <mergeCell ref="E766:H766"/>
    <mergeCell ref="E768:F768"/>
    <mergeCell ref="E769:F769"/>
    <mergeCell ref="E770:F770"/>
    <mergeCell ref="F771:H771"/>
    <mergeCell ref="F772:H772"/>
    <mergeCell ref="D773:H773"/>
    <mergeCell ref="G767:G768"/>
    <mergeCell ref="G769:G770"/>
    <mergeCell ref="G754:H754"/>
    <mergeCell ref="G755:H755"/>
    <mergeCell ref="G756:H756"/>
    <mergeCell ref="G757:H757"/>
    <mergeCell ref="G758:H758"/>
    <mergeCell ref="G759:H759"/>
    <mergeCell ref="F761:H761"/>
    <mergeCell ref="F762:H762"/>
    <mergeCell ref="E763:H763"/>
    <mergeCell ref="F781:H781"/>
    <mergeCell ref="G745:H745"/>
    <mergeCell ref="G746:H746"/>
    <mergeCell ref="G747:H747"/>
    <mergeCell ref="G748:H748"/>
    <mergeCell ref="G749:H749"/>
    <mergeCell ref="G750:H750"/>
    <mergeCell ref="G751:H751"/>
    <mergeCell ref="G752:H752"/>
    <mergeCell ref="G753:H753"/>
    <mergeCell ref="F736:H736"/>
    <mergeCell ref="F737:H737"/>
    <mergeCell ref="E738:H738"/>
    <mergeCell ref="F739:H739"/>
    <mergeCell ref="F740:H740"/>
    <mergeCell ref="F741:H741"/>
    <mergeCell ref="F742:H742"/>
    <mergeCell ref="D743:H743"/>
    <mergeCell ref="G744:H744"/>
    <mergeCell ref="F727:H727"/>
    <mergeCell ref="F728:H728"/>
    <mergeCell ref="F729:H729"/>
    <mergeCell ref="F730:H730"/>
    <mergeCell ref="F731:H731"/>
    <mergeCell ref="E732:H732"/>
    <mergeCell ref="F733:H733"/>
    <mergeCell ref="F734:H734"/>
    <mergeCell ref="F735:H735"/>
    <mergeCell ref="D564:H564"/>
    <mergeCell ref="D565:H565"/>
    <mergeCell ref="D566:H566"/>
    <mergeCell ref="D567:H567"/>
    <mergeCell ref="D568:H568"/>
    <mergeCell ref="D569:H569"/>
    <mergeCell ref="D570:H570"/>
    <mergeCell ref="D571:H571"/>
    <mergeCell ref="D572:H572"/>
    <mergeCell ref="G578:H578"/>
    <mergeCell ref="G579:H579"/>
    <mergeCell ref="G580:H580"/>
    <mergeCell ref="G581:H581"/>
    <mergeCell ref="G582:H582"/>
    <mergeCell ref="G583:H583"/>
    <mergeCell ref="G584:H584"/>
    <mergeCell ref="G585:H585"/>
    <mergeCell ref="G586:H586"/>
    <mergeCell ref="G587:H587"/>
    <mergeCell ref="G588:H588"/>
    <mergeCell ref="G605:H605"/>
    <mergeCell ref="G606:H606"/>
    <mergeCell ref="F607:F609"/>
    <mergeCell ref="E552:H552"/>
    <mergeCell ref="D553:H553"/>
    <mergeCell ref="D554:H554"/>
    <mergeCell ref="E542:E545"/>
    <mergeCell ref="D550:D552"/>
    <mergeCell ref="E546:H546"/>
    <mergeCell ref="E536:H536"/>
    <mergeCell ref="E537:H537"/>
    <mergeCell ref="E538:H538"/>
    <mergeCell ref="E539:H539"/>
    <mergeCell ref="E540:H540"/>
    <mergeCell ref="E541:H541"/>
    <mergeCell ref="F542:H542"/>
    <mergeCell ref="F543:H543"/>
    <mergeCell ref="F544:H544"/>
    <mergeCell ref="E526:H526"/>
    <mergeCell ref="E527:H527"/>
    <mergeCell ref="E528:H528"/>
    <mergeCell ref="E529:H529"/>
    <mergeCell ref="F530:H530"/>
    <mergeCell ref="F531:H531"/>
    <mergeCell ref="F532:H532"/>
    <mergeCell ref="F533:H533"/>
    <mergeCell ref="E535:H535"/>
    <mergeCell ref="E530:E533"/>
    <mergeCell ref="E534:H534"/>
    <mergeCell ref="E516:H516"/>
    <mergeCell ref="E517:H517"/>
    <mergeCell ref="F518:H518"/>
    <mergeCell ref="F519:H519"/>
    <mergeCell ref="F520:H520"/>
    <mergeCell ref="F521:H521"/>
    <mergeCell ref="E523:H523"/>
    <mergeCell ref="E524:H524"/>
    <mergeCell ref="E525:H525"/>
    <mergeCell ref="E518:E521"/>
    <mergeCell ref="E522:H522"/>
    <mergeCell ref="D506:H506"/>
    <mergeCell ref="D507:H507"/>
    <mergeCell ref="D508:H508"/>
    <mergeCell ref="F509:H509"/>
    <mergeCell ref="E511:H511"/>
    <mergeCell ref="E512:H512"/>
    <mergeCell ref="E513:H513"/>
    <mergeCell ref="E514:H514"/>
    <mergeCell ref="E515:H515"/>
    <mergeCell ref="E510:H510"/>
    <mergeCell ref="D497:H497"/>
    <mergeCell ref="D498:H498"/>
    <mergeCell ref="D499:H499"/>
    <mergeCell ref="D500:H500"/>
    <mergeCell ref="D501:H501"/>
    <mergeCell ref="D502:H502"/>
    <mergeCell ref="D503:H503"/>
    <mergeCell ref="D504:H504"/>
    <mergeCell ref="D505:H505"/>
    <mergeCell ref="F488:H488"/>
    <mergeCell ref="D489:H489"/>
    <mergeCell ref="D490:H490"/>
    <mergeCell ref="D491:H491"/>
    <mergeCell ref="D492:H492"/>
    <mergeCell ref="D493:H493"/>
    <mergeCell ref="D494:H494"/>
    <mergeCell ref="D495:H495"/>
    <mergeCell ref="D496:H496"/>
    <mergeCell ref="E479:H479"/>
    <mergeCell ref="E480:H480"/>
    <mergeCell ref="E481:H481"/>
    <mergeCell ref="E482:H482"/>
    <mergeCell ref="E483:H483"/>
    <mergeCell ref="E484:H484"/>
    <mergeCell ref="E485:H485"/>
    <mergeCell ref="F486:H486"/>
    <mergeCell ref="F487:H487"/>
    <mergeCell ref="E469:H469"/>
    <mergeCell ref="E470:H470"/>
    <mergeCell ref="E471:H471"/>
    <mergeCell ref="E472:H472"/>
    <mergeCell ref="E473:H473"/>
    <mergeCell ref="F474:H474"/>
    <mergeCell ref="F475:H475"/>
    <mergeCell ref="F476:H476"/>
    <mergeCell ref="F477:H477"/>
    <mergeCell ref="E474:E477"/>
    <mergeCell ref="E459:H459"/>
    <mergeCell ref="E460:H460"/>
    <mergeCell ref="E461:H461"/>
    <mergeCell ref="F462:H462"/>
    <mergeCell ref="F463:H463"/>
    <mergeCell ref="F464:H464"/>
    <mergeCell ref="F465:H465"/>
    <mergeCell ref="E467:H467"/>
    <mergeCell ref="E468:H468"/>
    <mergeCell ref="E462:E465"/>
    <mergeCell ref="E449:H449"/>
    <mergeCell ref="F450:H450"/>
    <mergeCell ref="F451:H451"/>
    <mergeCell ref="F452:H452"/>
    <mergeCell ref="F453:H453"/>
    <mergeCell ref="E455:H455"/>
    <mergeCell ref="E456:H456"/>
    <mergeCell ref="E457:H457"/>
    <mergeCell ref="E458:H458"/>
    <mergeCell ref="E450:E453"/>
    <mergeCell ref="D440:H440"/>
    <mergeCell ref="D441:H441"/>
    <mergeCell ref="D442:H442"/>
    <mergeCell ref="D443:H443"/>
    <mergeCell ref="D444:H444"/>
    <mergeCell ref="D445:H445"/>
    <mergeCell ref="E446:H446"/>
    <mergeCell ref="E447:H447"/>
    <mergeCell ref="E448:H448"/>
    <mergeCell ref="G423:H423"/>
    <mergeCell ref="G424:H424"/>
    <mergeCell ref="G425:H425"/>
    <mergeCell ref="G426:H426"/>
    <mergeCell ref="F428:H428"/>
    <mergeCell ref="G429:H429"/>
    <mergeCell ref="G430:H430"/>
    <mergeCell ref="G431:H431"/>
    <mergeCell ref="G432:H432"/>
    <mergeCell ref="D423:F424"/>
    <mergeCell ref="D425:F426"/>
    <mergeCell ref="D428:E432"/>
    <mergeCell ref="F429:F432"/>
    <mergeCell ref="D436:F436"/>
    <mergeCell ref="G436:H436"/>
    <mergeCell ref="D437:F439"/>
    <mergeCell ref="G437:H437"/>
    <mergeCell ref="G438:H438"/>
    <mergeCell ref="G439:H439"/>
    <mergeCell ref="F414:H414"/>
    <mergeCell ref="G415:H415"/>
    <mergeCell ref="G416:H416"/>
    <mergeCell ref="D417:H417"/>
    <mergeCell ref="D418:H418"/>
    <mergeCell ref="G419:H419"/>
    <mergeCell ref="G420:H420"/>
    <mergeCell ref="G421:H421"/>
    <mergeCell ref="G422:H422"/>
    <mergeCell ref="D419:F420"/>
    <mergeCell ref="D421:F422"/>
    <mergeCell ref="D408:F408"/>
    <mergeCell ref="G408:H408"/>
    <mergeCell ref="G409:H409"/>
    <mergeCell ref="D410:F410"/>
    <mergeCell ref="G410:H410"/>
    <mergeCell ref="D411:F411"/>
    <mergeCell ref="G411:H411"/>
    <mergeCell ref="D412:H412"/>
    <mergeCell ref="F413:H413"/>
    <mergeCell ref="D402:H402"/>
    <mergeCell ref="D403:H403"/>
    <mergeCell ref="D404:F404"/>
    <mergeCell ref="G404:H404"/>
    <mergeCell ref="D405:F405"/>
    <mergeCell ref="G405:H405"/>
    <mergeCell ref="G406:H406"/>
    <mergeCell ref="D407:F407"/>
    <mergeCell ref="G407:H407"/>
    <mergeCell ref="D396:F396"/>
    <mergeCell ref="G396:H396"/>
    <mergeCell ref="D397:F397"/>
    <mergeCell ref="G397:H397"/>
    <mergeCell ref="D398:H398"/>
    <mergeCell ref="D399:H399"/>
    <mergeCell ref="D400:F400"/>
    <mergeCell ref="G400:H400"/>
    <mergeCell ref="D401:F401"/>
    <mergeCell ref="G401:H401"/>
    <mergeCell ref="G387:H387"/>
    <mergeCell ref="G388:H388"/>
    <mergeCell ref="D389:H389"/>
    <mergeCell ref="D390:H390"/>
    <mergeCell ref="D391:H391"/>
    <mergeCell ref="D392:H392"/>
    <mergeCell ref="D393:H393"/>
    <mergeCell ref="D394:H394"/>
    <mergeCell ref="D395:H395"/>
    <mergeCell ref="E386:E388"/>
    <mergeCell ref="F378:H378"/>
    <mergeCell ref="F379:H379"/>
    <mergeCell ref="F380:H380"/>
    <mergeCell ref="F381:H381"/>
    <mergeCell ref="F382:H382"/>
    <mergeCell ref="F383:H383"/>
    <mergeCell ref="D384:H384"/>
    <mergeCell ref="E385:H385"/>
    <mergeCell ref="G386:H386"/>
    <mergeCell ref="F369:H369"/>
    <mergeCell ref="F370:H370"/>
    <mergeCell ref="F371:H371"/>
    <mergeCell ref="G372:H372"/>
    <mergeCell ref="F373:H373"/>
    <mergeCell ref="E374:H374"/>
    <mergeCell ref="E375:H375"/>
    <mergeCell ref="F376:H376"/>
    <mergeCell ref="F377:H377"/>
    <mergeCell ref="F360:H360"/>
    <mergeCell ref="F361:H361"/>
    <mergeCell ref="F362:H362"/>
    <mergeCell ref="G363:H363"/>
    <mergeCell ref="G364:H364"/>
    <mergeCell ref="F365:H365"/>
    <mergeCell ref="F366:H366"/>
    <mergeCell ref="F367:H367"/>
    <mergeCell ref="F368:H368"/>
    <mergeCell ref="E354:F354"/>
    <mergeCell ref="G354:H354"/>
    <mergeCell ref="E355:F355"/>
    <mergeCell ref="G355:H355"/>
    <mergeCell ref="E356:F356"/>
    <mergeCell ref="G356:H356"/>
    <mergeCell ref="G357:H357"/>
    <mergeCell ref="G358:H358"/>
    <mergeCell ref="F359:H359"/>
    <mergeCell ref="G345:H345"/>
    <mergeCell ref="G346:H346"/>
    <mergeCell ref="G347:H347"/>
    <mergeCell ref="F348:H348"/>
    <mergeCell ref="F349:H349"/>
    <mergeCell ref="F350:H350"/>
    <mergeCell ref="F351:H351"/>
    <mergeCell ref="F352:H352"/>
    <mergeCell ref="F353:H353"/>
    <mergeCell ref="F335:H335"/>
    <mergeCell ref="F336:H336"/>
    <mergeCell ref="F338:H338"/>
    <mergeCell ref="F339:H339"/>
    <mergeCell ref="F340:H340"/>
    <mergeCell ref="F341:H341"/>
    <mergeCell ref="F342:H342"/>
    <mergeCell ref="F343:H343"/>
    <mergeCell ref="F344:H344"/>
    <mergeCell ref="F326:H326"/>
    <mergeCell ref="F327:H327"/>
    <mergeCell ref="F328:H328"/>
    <mergeCell ref="F329:H329"/>
    <mergeCell ref="F330:H330"/>
    <mergeCell ref="F331:H331"/>
    <mergeCell ref="F332:H332"/>
    <mergeCell ref="F333:H333"/>
    <mergeCell ref="F334:H334"/>
    <mergeCell ref="G271:H271"/>
    <mergeCell ref="G272:H272"/>
    <mergeCell ref="G273:H273"/>
    <mergeCell ref="D274:E274"/>
    <mergeCell ref="F274:H274"/>
    <mergeCell ref="F322:H322"/>
    <mergeCell ref="G323:H323"/>
    <mergeCell ref="G324:H324"/>
    <mergeCell ref="F325:H325"/>
    <mergeCell ref="D270:F271"/>
    <mergeCell ref="D272:F273"/>
    <mergeCell ref="F281:H281"/>
    <mergeCell ref="E282:E284"/>
    <mergeCell ref="F282:H282"/>
    <mergeCell ref="F283:H283"/>
    <mergeCell ref="F284:H284"/>
    <mergeCell ref="E285:E287"/>
    <mergeCell ref="F285:H285"/>
    <mergeCell ref="F286:H286"/>
    <mergeCell ref="F287:H287"/>
    <mergeCell ref="D275:D287"/>
    <mergeCell ref="E288:E290"/>
    <mergeCell ref="F288:H288"/>
    <mergeCell ref="F289:H289"/>
    <mergeCell ref="G311:H311"/>
    <mergeCell ref="F297:F299"/>
    <mergeCell ref="G297:H297"/>
    <mergeCell ref="G298:H298"/>
    <mergeCell ref="G299:H299"/>
    <mergeCell ref="F300:F302"/>
    <mergeCell ref="G300:H300"/>
    <mergeCell ref="G301:H301"/>
    <mergeCell ref="D262:H262"/>
    <mergeCell ref="D263:H263"/>
    <mergeCell ref="D264:H264"/>
    <mergeCell ref="D265:H265"/>
    <mergeCell ref="D266:H266"/>
    <mergeCell ref="D267:H267"/>
    <mergeCell ref="E268:H268"/>
    <mergeCell ref="D269:H269"/>
    <mergeCell ref="G270:H270"/>
    <mergeCell ref="E253:H253"/>
    <mergeCell ref="E254:H254"/>
    <mergeCell ref="E255:H255"/>
    <mergeCell ref="F256:H256"/>
    <mergeCell ref="F257:H257"/>
    <mergeCell ref="F258:H258"/>
    <mergeCell ref="E259:H259"/>
    <mergeCell ref="E260:H260"/>
    <mergeCell ref="E261:H261"/>
    <mergeCell ref="F243:H243"/>
    <mergeCell ref="F244:H244"/>
    <mergeCell ref="F245:H245"/>
    <mergeCell ref="E246:H246"/>
    <mergeCell ref="F247:H247"/>
    <mergeCell ref="F248:H248"/>
    <mergeCell ref="F249:H249"/>
    <mergeCell ref="F250:H250"/>
    <mergeCell ref="F234:H234"/>
    <mergeCell ref="E235:H235"/>
    <mergeCell ref="D236:H236"/>
    <mergeCell ref="D237:H237"/>
    <mergeCell ref="E238:H238"/>
    <mergeCell ref="E239:H239"/>
    <mergeCell ref="E240:H240"/>
    <mergeCell ref="E241:H241"/>
    <mergeCell ref="E242:H242"/>
    <mergeCell ref="E225:H225"/>
    <mergeCell ref="D226:H226"/>
    <mergeCell ref="D227:H227"/>
    <mergeCell ref="D228:H228"/>
    <mergeCell ref="E229:H229"/>
    <mergeCell ref="G230:H230"/>
    <mergeCell ref="G231:H231"/>
    <mergeCell ref="G232:H232"/>
    <mergeCell ref="F233:H233"/>
    <mergeCell ref="F216:H216"/>
    <mergeCell ref="E217:H217"/>
    <mergeCell ref="F218:H218"/>
    <mergeCell ref="F219:H219"/>
    <mergeCell ref="F220:H220"/>
    <mergeCell ref="E221:H221"/>
    <mergeCell ref="D222:H222"/>
    <mergeCell ref="E223:H223"/>
    <mergeCell ref="E224:H224"/>
    <mergeCell ref="D207:H207"/>
    <mergeCell ref="D208:H208"/>
    <mergeCell ref="D209:H209"/>
    <mergeCell ref="D210:H210"/>
    <mergeCell ref="F211:H211"/>
    <mergeCell ref="F212:H212"/>
    <mergeCell ref="F213:H213"/>
    <mergeCell ref="F214:H214"/>
    <mergeCell ref="F215:H215"/>
    <mergeCell ref="D198:H198"/>
    <mergeCell ref="D199:H199"/>
    <mergeCell ref="D200:H200"/>
    <mergeCell ref="D201:H201"/>
    <mergeCell ref="D202:H202"/>
    <mergeCell ref="D203:H203"/>
    <mergeCell ref="D204:H204"/>
    <mergeCell ref="D205:H205"/>
    <mergeCell ref="D206:H206"/>
    <mergeCell ref="D189:H189"/>
    <mergeCell ref="D190:H190"/>
    <mergeCell ref="D191:H191"/>
    <mergeCell ref="D192:H192"/>
    <mergeCell ref="D193:H193"/>
    <mergeCell ref="D194:H194"/>
    <mergeCell ref="D195:H195"/>
    <mergeCell ref="D196:H196"/>
    <mergeCell ref="D197:H197"/>
    <mergeCell ref="D180:H180"/>
    <mergeCell ref="D181:H181"/>
    <mergeCell ref="D182:H182"/>
    <mergeCell ref="D183:H183"/>
    <mergeCell ref="D184:H184"/>
    <mergeCell ref="D185:H185"/>
    <mergeCell ref="D186:H186"/>
    <mergeCell ref="D187:H187"/>
    <mergeCell ref="D188:H188"/>
    <mergeCell ref="F171:H171"/>
    <mergeCell ref="F172:H172"/>
    <mergeCell ref="F173:H173"/>
    <mergeCell ref="F174:H174"/>
    <mergeCell ref="F175:H175"/>
    <mergeCell ref="F176:H176"/>
    <mergeCell ref="F177:H177"/>
    <mergeCell ref="D179:H179"/>
    <mergeCell ref="D166:E166"/>
    <mergeCell ref="F166:H166"/>
    <mergeCell ref="D167:E167"/>
    <mergeCell ref="F167:H167"/>
    <mergeCell ref="D168:E168"/>
    <mergeCell ref="F168:H168"/>
    <mergeCell ref="D169:E169"/>
    <mergeCell ref="F169:H169"/>
    <mergeCell ref="D170:E170"/>
    <mergeCell ref="F170:H170"/>
    <mergeCell ref="D178:E178"/>
    <mergeCell ref="F178:H178"/>
    <mergeCell ref="G159:H159"/>
    <mergeCell ref="G160:H160"/>
    <mergeCell ref="G161:H161"/>
    <mergeCell ref="G162:H162"/>
    <mergeCell ref="G163:H163"/>
    <mergeCell ref="D164:E164"/>
    <mergeCell ref="F164:H164"/>
    <mergeCell ref="D165:E165"/>
    <mergeCell ref="F165:H165"/>
    <mergeCell ref="D149:H149"/>
    <mergeCell ref="D151:H151"/>
    <mergeCell ref="D152:H152"/>
    <mergeCell ref="E153:H153"/>
    <mergeCell ref="E154:H154"/>
    <mergeCell ref="F155:H155"/>
    <mergeCell ref="F156:H156"/>
    <mergeCell ref="D157:H157"/>
    <mergeCell ref="G158:H158"/>
    <mergeCell ref="F140:H140"/>
    <mergeCell ref="F141:H141"/>
    <mergeCell ref="F142:H142"/>
    <mergeCell ref="F143:H143"/>
    <mergeCell ref="F144:H144"/>
    <mergeCell ref="F145:H145"/>
    <mergeCell ref="D146:H146"/>
    <mergeCell ref="D147:H147"/>
    <mergeCell ref="D148:H148"/>
    <mergeCell ref="E131:H131"/>
    <mergeCell ref="E132:H132"/>
    <mergeCell ref="E133:H133"/>
    <mergeCell ref="E134:H134"/>
    <mergeCell ref="D135:H135"/>
    <mergeCell ref="D136:H136"/>
    <mergeCell ref="D137:H137"/>
    <mergeCell ref="D138:H138"/>
    <mergeCell ref="D139:H139"/>
    <mergeCell ref="E122:H122"/>
    <mergeCell ref="E123:H123"/>
    <mergeCell ref="F124:H124"/>
    <mergeCell ref="F125:H125"/>
    <mergeCell ref="F126:H126"/>
    <mergeCell ref="E127:H127"/>
    <mergeCell ref="F128:H128"/>
    <mergeCell ref="F129:H129"/>
    <mergeCell ref="E130:H130"/>
    <mergeCell ref="F105:H105"/>
    <mergeCell ref="F108:H108"/>
    <mergeCell ref="F115:H115"/>
    <mergeCell ref="F116:H116"/>
    <mergeCell ref="F117:H117"/>
    <mergeCell ref="F118:H118"/>
    <mergeCell ref="F119:H119"/>
    <mergeCell ref="F120:H120"/>
    <mergeCell ref="E121:H121"/>
    <mergeCell ref="F96:H96"/>
    <mergeCell ref="F97:H97"/>
    <mergeCell ref="F98:H98"/>
    <mergeCell ref="F99:H99"/>
    <mergeCell ref="E100:H100"/>
    <mergeCell ref="F101:H101"/>
    <mergeCell ref="F102:H102"/>
    <mergeCell ref="F103:H103"/>
    <mergeCell ref="F104:H104"/>
    <mergeCell ref="F87:H87"/>
    <mergeCell ref="G88:H88"/>
    <mergeCell ref="G89:H89"/>
    <mergeCell ref="F90:H90"/>
    <mergeCell ref="F91:H91"/>
    <mergeCell ref="F92:H92"/>
    <mergeCell ref="F93:H93"/>
    <mergeCell ref="F94:H94"/>
    <mergeCell ref="F95:H95"/>
    <mergeCell ref="E53:H53"/>
    <mergeCell ref="E54:H54"/>
    <mergeCell ref="E55:H55"/>
    <mergeCell ref="E56:H56"/>
    <mergeCell ref="E69:G69"/>
    <mergeCell ref="E76:H76"/>
    <mergeCell ref="F77:H77"/>
    <mergeCell ref="F78:H78"/>
    <mergeCell ref="F79:H79"/>
    <mergeCell ref="E42:H42"/>
    <mergeCell ref="F45:G45"/>
    <mergeCell ref="F46:G46"/>
    <mergeCell ref="E47:H47"/>
    <mergeCell ref="F48:H48"/>
    <mergeCell ref="F49:H49"/>
    <mergeCell ref="E50:H50"/>
    <mergeCell ref="F51:H51"/>
    <mergeCell ref="F52:H52"/>
    <mergeCell ref="F43:G44"/>
    <mergeCell ref="E33:H33"/>
    <mergeCell ref="F34:H34"/>
    <mergeCell ref="F35:H35"/>
    <mergeCell ref="F36:H36"/>
    <mergeCell ref="F37:H37"/>
    <mergeCell ref="F38:H38"/>
    <mergeCell ref="E39:H39"/>
    <mergeCell ref="E40:H40"/>
    <mergeCell ref="E41:H41"/>
    <mergeCell ref="E19:H19"/>
    <mergeCell ref="G20:H20"/>
    <mergeCell ref="G21:H21"/>
    <mergeCell ref="G22:H22"/>
    <mergeCell ref="G23:H23"/>
    <mergeCell ref="G24:H24"/>
    <mergeCell ref="G29:H29"/>
    <mergeCell ref="G30:H30"/>
    <mergeCell ref="G31:H31"/>
    <mergeCell ref="E10:H10"/>
    <mergeCell ref="E11:H11"/>
    <mergeCell ref="E12:H12"/>
    <mergeCell ref="G13:H13"/>
    <mergeCell ref="G14:H14"/>
    <mergeCell ref="G15:H15"/>
    <mergeCell ref="G16:H16"/>
    <mergeCell ref="G17:H17"/>
    <mergeCell ref="G18:H18"/>
    <mergeCell ref="E1:G1"/>
    <mergeCell ref="D5:G5"/>
    <mergeCell ref="J5:K5"/>
    <mergeCell ref="L5:M5"/>
    <mergeCell ref="P5:R5"/>
    <mergeCell ref="S5:T5"/>
    <mergeCell ref="E7:H7"/>
    <mergeCell ref="E8:H8"/>
    <mergeCell ref="D9:H9"/>
  </mergeCells>
  <phoneticPr fontId="32"/>
  <pageMargins left="0.59055118110236227" right="0.39370078740157483" top="0.59055118110236227" bottom="0.39370078740157483" header="0.19685039370078741" footer="0.19685039370078741"/>
  <pageSetup paperSize="9" scale="34"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FF00"/>
    <outlinePr showOutlineSymbols="0"/>
    <pageSetUpPr autoPageBreaks="0"/>
  </sheetPr>
  <dimension ref="A1:R109"/>
  <sheetViews>
    <sheetView showZeros="0" showOutlineSymbols="0" view="pageBreakPreview" topLeftCell="A67" zoomScaleNormal="75" zoomScaleSheetLayoutView="100" workbookViewId="0">
      <pane xSplit="7" topLeftCell="H1" activePane="topRight" state="frozen"/>
      <selection activeCell="A1021" sqref="A1021:XFD1021"/>
      <selection pane="topRight" activeCell="A1021" sqref="A1021:XFD1021"/>
    </sheetView>
  </sheetViews>
  <sheetFormatPr defaultColWidth="12.7109375" defaultRowHeight="15" customHeight="1"/>
  <cols>
    <col min="1" max="1" width="5.7109375" style="721" customWidth="1"/>
    <col min="2" max="2" width="5.7109375" style="722" customWidth="1"/>
    <col min="3" max="4" width="5.7109375" style="721" customWidth="1"/>
    <col min="5" max="5" width="6.140625" style="721" customWidth="1"/>
    <col min="6" max="6" width="5.5703125" style="721" customWidth="1"/>
    <col min="7" max="7" width="11.85546875" style="721" customWidth="1"/>
    <col min="8" max="16" width="18.7109375" style="721" customWidth="1"/>
    <col min="17" max="17" width="12.7109375" style="721"/>
    <col min="18" max="18" width="13" style="721" bestFit="1" customWidth="1"/>
    <col min="19" max="16384" width="12.7109375" style="721"/>
  </cols>
  <sheetData>
    <row r="1" spans="1:18" ht="30" customHeight="1"/>
    <row r="2" spans="1:18" ht="20.100000000000001" customHeight="1">
      <c r="C2" s="730" t="s">
        <v>745</v>
      </c>
      <c r="D2" s="730"/>
      <c r="E2" s="730"/>
      <c r="F2" s="730"/>
      <c r="G2" s="730"/>
      <c r="H2" s="730"/>
      <c r="I2" s="772"/>
      <c r="J2" s="772"/>
      <c r="K2" s="772"/>
    </row>
    <row r="3" spans="1:18" ht="9.9499999999999993" customHeight="1">
      <c r="C3" s="725"/>
      <c r="D3" s="724"/>
      <c r="E3" s="724"/>
      <c r="F3" s="724"/>
      <c r="G3" s="724"/>
      <c r="H3" s="724"/>
      <c r="I3" s="724"/>
      <c r="J3" s="724"/>
      <c r="K3" s="724"/>
    </row>
    <row r="4" spans="1:18" ht="30" customHeight="1">
      <c r="C4" s="731"/>
      <c r="D4" s="742"/>
      <c r="E4" s="758" t="s">
        <v>1023</v>
      </c>
      <c r="F4" s="758"/>
      <c r="G4" s="758"/>
      <c r="H4" s="765" t="s">
        <v>365</v>
      </c>
      <c r="I4" s="765" t="s">
        <v>1054</v>
      </c>
      <c r="J4" s="765" t="s">
        <v>65</v>
      </c>
      <c r="K4" s="765" t="s">
        <v>921</v>
      </c>
      <c r="L4" s="765" t="s">
        <v>824</v>
      </c>
      <c r="M4" s="765" t="s">
        <v>1057</v>
      </c>
      <c r="N4" s="765" t="s">
        <v>687</v>
      </c>
      <c r="O4" s="765" t="s">
        <v>1059</v>
      </c>
      <c r="P4" s="776"/>
    </row>
    <row r="5" spans="1:18" ht="30" customHeight="1">
      <c r="A5" s="725" t="s">
        <v>106</v>
      </c>
      <c r="B5" s="725" t="s">
        <v>1061</v>
      </c>
      <c r="C5" s="732" t="s">
        <v>1026</v>
      </c>
      <c r="D5" s="743"/>
      <c r="E5" s="759" t="s">
        <v>1022</v>
      </c>
      <c r="F5" s="759"/>
      <c r="G5" s="759"/>
      <c r="H5" s="766"/>
      <c r="I5" s="766"/>
      <c r="J5" s="766"/>
      <c r="K5" s="774"/>
      <c r="L5" s="766"/>
      <c r="M5" s="766"/>
      <c r="N5" s="766"/>
      <c r="O5" s="766"/>
      <c r="P5" s="766"/>
    </row>
    <row r="6" spans="1:18" ht="15" customHeight="1">
      <c r="A6" s="721">
        <v>1</v>
      </c>
      <c r="B6" s="477">
        <v>1</v>
      </c>
      <c r="C6" s="733" t="s">
        <v>184</v>
      </c>
      <c r="D6" s="2519" t="s">
        <v>468</v>
      </c>
      <c r="E6" s="2520"/>
      <c r="F6" s="764"/>
      <c r="G6" s="764"/>
      <c r="H6" s="767"/>
      <c r="I6" s="773">
        <v>6643396</v>
      </c>
      <c r="J6" s="768">
        <v>9048313</v>
      </c>
      <c r="K6" s="775">
        <v>1871769</v>
      </c>
      <c r="L6" s="773">
        <v>947656</v>
      </c>
      <c r="M6" s="768">
        <v>5065869</v>
      </c>
      <c r="N6" s="768">
        <v>9259120</v>
      </c>
      <c r="O6" s="775">
        <v>2352295</v>
      </c>
      <c r="P6" s="777"/>
      <c r="Q6" s="775"/>
      <c r="R6" s="721">
        <f t="shared" ref="R6:R69" si="0">SUM(H6:O6)</f>
        <v>35188418</v>
      </c>
    </row>
    <row r="7" spans="1:18" ht="15" customHeight="1">
      <c r="A7" s="721">
        <v>1</v>
      </c>
      <c r="B7" s="477">
        <v>2</v>
      </c>
      <c r="C7" s="733"/>
      <c r="D7" s="744" t="s">
        <v>97</v>
      </c>
      <c r="E7" s="2521" t="s">
        <v>469</v>
      </c>
      <c r="F7" s="2521"/>
      <c r="G7" s="2522"/>
      <c r="H7" s="767"/>
      <c r="I7" s="767">
        <v>6634769</v>
      </c>
      <c r="J7" s="767">
        <v>9019399</v>
      </c>
      <c r="K7" s="767">
        <v>1830565</v>
      </c>
      <c r="L7" s="767">
        <v>947357</v>
      </c>
      <c r="M7" s="767">
        <v>4928470</v>
      </c>
      <c r="N7" s="767">
        <v>8858851</v>
      </c>
      <c r="O7" s="767">
        <v>2351600</v>
      </c>
      <c r="P7" s="778"/>
      <c r="Q7" s="775"/>
      <c r="R7" s="721">
        <f t="shared" si="0"/>
        <v>34571011</v>
      </c>
    </row>
    <row r="8" spans="1:18" ht="15" customHeight="1">
      <c r="A8" s="721">
        <v>1</v>
      </c>
      <c r="B8" s="477">
        <v>3</v>
      </c>
      <c r="C8" s="733"/>
      <c r="D8" s="745" t="s">
        <v>197</v>
      </c>
      <c r="E8" s="2523" t="s">
        <v>473</v>
      </c>
      <c r="F8" s="2523"/>
      <c r="G8" s="2524"/>
      <c r="H8" s="767"/>
      <c r="I8" s="767">
        <v>708464</v>
      </c>
      <c r="J8" s="767">
        <v>224673</v>
      </c>
      <c r="K8" s="767">
        <v>222283</v>
      </c>
      <c r="L8" s="767">
        <v>117648</v>
      </c>
      <c r="M8" s="767">
        <v>229853</v>
      </c>
      <c r="N8" s="767">
        <v>482579</v>
      </c>
      <c r="O8" s="767">
        <v>225196</v>
      </c>
      <c r="P8" s="778"/>
      <c r="Q8" s="775"/>
      <c r="R8" s="721">
        <f t="shared" si="0"/>
        <v>2210696</v>
      </c>
    </row>
    <row r="9" spans="1:18" ht="15" customHeight="1">
      <c r="A9" s="721">
        <v>1</v>
      </c>
      <c r="B9" s="477">
        <v>4</v>
      </c>
      <c r="C9" s="733"/>
      <c r="D9" s="745" t="s">
        <v>204</v>
      </c>
      <c r="E9" s="2523" t="s">
        <v>271</v>
      </c>
      <c r="F9" s="2523"/>
      <c r="G9" s="2524"/>
      <c r="H9" s="767"/>
      <c r="I9" s="767">
        <v>17435383</v>
      </c>
      <c r="J9" s="767">
        <v>21943830</v>
      </c>
      <c r="K9" s="767">
        <v>6097774</v>
      </c>
      <c r="L9" s="767">
        <v>2610645</v>
      </c>
      <c r="M9" s="767">
        <v>8694582</v>
      </c>
      <c r="N9" s="767">
        <v>12238029</v>
      </c>
      <c r="O9" s="767">
        <v>5096478</v>
      </c>
      <c r="P9" s="778"/>
      <c r="Q9" s="775"/>
      <c r="R9" s="721">
        <f t="shared" si="0"/>
        <v>74116721</v>
      </c>
    </row>
    <row r="10" spans="1:18" ht="15" customHeight="1">
      <c r="A10" s="721">
        <v>1</v>
      </c>
      <c r="B10" s="477">
        <v>5</v>
      </c>
      <c r="C10" s="733"/>
      <c r="D10" s="745"/>
      <c r="E10" s="2523" t="s">
        <v>1335</v>
      </c>
      <c r="F10" s="2523"/>
      <c r="G10" s="2524"/>
      <c r="H10" s="767"/>
      <c r="I10" s="767">
        <v>0</v>
      </c>
      <c r="J10" s="767">
        <v>32200</v>
      </c>
      <c r="K10" s="767">
        <v>0</v>
      </c>
      <c r="L10" s="767">
        <v>0</v>
      </c>
      <c r="M10" s="767">
        <v>0</v>
      </c>
      <c r="N10" s="767">
        <v>0</v>
      </c>
      <c r="O10" s="767">
        <v>0</v>
      </c>
      <c r="P10" s="778"/>
      <c r="Q10" s="775"/>
      <c r="R10" s="721">
        <f t="shared" si="0"/>
        <v>32200</v>
      </c>
    </row>
    <row r="11" spans="1:18" ht="15" customHeight="1">
      <c r="A11" s="721">
        <v>1</v>
      </c>
      <c r="B11" s="477">
        <v>6</v>
      </c>
      <c r="C11" s="733"/>
      <c r="D11" s="745" t="s">
        <v>51</v>
      </c>
      <c r="E11" s="2523" t="s">
        <v>781</v>
      </c>
      <c r="F11" s="2523"/>
      <c r="G11" s="2524"/>
      <c r="H11" s="767"/>
      <c r="I11" s="767">
        <v>12058722</v>
      </c>
      <c r="J11" s="767">
        <v>13149104</v>
      </c>
      <c r="K11" s="767">
        <v>4489492</v>
      </c>
      <c r="L11" s="767">
        <v>1785336</v>
      </c>
      <c r="M11" s="767">
        <v>3995965</v>
      </c>
      <c r="N11" s="767">
        <v>3861757</v>
      </c>
      <c r="O11" s="767">
        <v>2970074</v>
      </c>
      <c r="P11" s="778"/>
      <c r="Q11" s="775"/>
      <c r="R11" s="721">
        <f t="shared" si="0"/>
        <v>42310450</v>
      </c>
    </row>
    <row r="12" spans="1:18" ht="15" customHeight="1">
      <c r="A12" s="721">
        <v>1</v>
      </c>
      <c r="B12" s="477">
        <v>7</v>
      </c>
      <c r="C12" s="733"/>
      <c r="D12" s="745"/>
      <c r="E12" s="2523" t="s">
        <v>1335</v>
      </c>
      <c r="F12" s="2523"/>
      <c r="G12" s="2524"/>
      <c r="H12" s="767"/>
      <c r="I12" s="767">
        <v>0</v>
      </c>
      <c r="J12" s="767">
        <v>28980</v>
      </c>
      <c r="K12" s="767">
        <v>0</v>
      </c>
      <c r="L12" s="767">
        <v>0</v>
      </c>
      <c r="M12" s="767">
        <v>0</v>
      </c>
      <c r="N12" s="767">
        <v>0</v>
      </c>
      <c r="O12" s="767">
        <v>0</v>
      </c>
      <c r="P12" s="778"/>
      <c r="Q12" s="775"/>
      <c r="R12" s="721">
        <f t="shared" si="0"/>
        <v>28980</v>
      </c>
    </row>
    <row r="13" spans="1:18" ht="15" customHeight="1">
      <c r="A13" s="721">
        <v>1</v>
      </c>
      <c r="B13" s="477">
        <v>8</v>
      </c>
      <c r="C13" s="733"/>
      <c r="D13" s="745" t="s">
        <v>222</v>
      </c>
      <c r="E13" s="2525" t="s">
        <v>475</v>
      </c>
      <c r="F13" s="2525"/>
      <c r="G13" s="2526"/>
      <c r="H13" s="767"/>
      <c r="I13" s="767">
        <v>549644</v>
      </c>
      <c r="J13" s="767">
        <v>0</v>
      </c>
      <c r="K13" s="767">
        <v>0</v>
      </c>
      <c r="L13" s="767">
        <v>4400</v>
      </c>
      <c r="M13" s="767">
        <v>0</v>
      </c>
      <c r="N13" s="767">
        <v>0</v>
      </c>
      <c r="O13" s="767">
        <v>0</v>
      </c>
      <c r="P13" s="778"/>
      <c r="Q13" s="775"/>
      <c r="R13" s="721">
        <f t="shared" si="0"/>
        <v>554044</v>
      </c>
    </row>
    <row r="14" spans="1:18" ht="15" customHeight="1">
      <c r="A14" s="721">
        <v>1</v>
      </c>
      <c r="B14" s="477">
        <v>9</v>
      </c>
      <c r="C14" s="733"/>
      <c r="D14" s="746" t="s">
        <v>103</v>
      </c>
      <c r="E14" s="2519" t="s">
        <v>340</v>
      </c>
      <c r="F14" s="2519"/>
      <c r="G14" s="2527"/>
      <c r="H14" s="767"/>
      <c r="I14" s="767">
        <v>1027</v>
      </c>
      <c r="J14" s="767">
        <v>11044</v>
      </c>
      <c r="K14" s="767">
        <v>0</v>
      </c>
      <c r="L14" s="767">
        <v>299</v>
      </c>
      <c r="M14" s="767">
        <v>0</v>
      </c>
      <c r="N14" s="767">
        <v>1869</v>
      </c>
      <c r="O14" s="767">
        <v>695</v>
      </c>
      <c r="P14" s="778"/>
      <c r="Q14" s="775"/>
      <c r="R14" s="721">
        <f t="shared" si="0"/>
        <v>14934</v>
      </c>
    </row>
    <row r="15" spans="1:18" ht="15" customHeight="1">
      <c r="A15" s="721">
        <v>1</v>
      </c>
      <c r="B15" s="477">
        <v>10</v>
      </c>
      <c r="C15" s="733"/>
      <c r="D15" s="747" t="s">
        <v>112</v>
      </c>
      <c r="E15" s="2519" t="s">
        <v>1336</v>
      </c>
      <c r="F15" s="2519"/>
      <c r="G15" s="2527"/>
      <c r="H15" s="767"/>
      <c r="I15" s="767">
        <v>7600</v>
      </c>
      <c r="J15" s="767">
        <v>17870</v>
      </c>
      <c r="K15" s="767">
        <v>41204</v>
      </c>
      <c r="L15" s="767">
        <v>0</v>
      </c>
      <c r="M15" s="767">
        <v>137399</v>
      </c>
      <c r="N15" s="767">
        <v>398400</v>
      </c>
      <c r="O15" s="767">
        <v>0</v>
      </c>
      <c r="P15" s="778"/>
      <c r="Q15" s="775"/>
      <c r="R15" s="721">
        <f t="shared" si="0"/>
        <v>602473</v>
      </c>
    </row>
    <row r="16" spans="1:18" ht="15" customHeight="1">
      <c r="A16" s="721">
        <v>1</v>
      </c>
      <c r="B16" s="477">
        <v>11</v>
      </c>
      <c r="C16" s="733"/>
      <c r="D16" s="748"/>
      <c r="E16" s="760"/>
      <c r="F16" s="760"/>
      <c r="G16" s="760"/>
      <c r="H16" s="767"/>
      <c r="I16" s="767">
        <v>0</v>
      </c>
      <c r="J16" s="767">
        <v>0</v>
      </c>
      <c r="K16" s="767">
        <v>0</v>
      </c>
      <c r="L16" s="767">
        <v>0</v>
      </c>
      <c r="M16" s="767">
        <v>0</v>
      </c>
      <c r="N16" s="767">
        <v>0</v>
      </c>
      <c r="O16" s="767">
        <v>0</v>
      </c>
      <c r="P16" s="778"/>
      <c r="Q16" s="775"/>
      <c r="R16" s="721">
        <f t="shared" si="0"/>
        <v>0</v>
      </c>
    </row>
    <row r="17" spans="1:18" ht="15" customHeight="1">
      <c r="A17" s="721">
        <v>1</v>
      </c>
      <c r="B17" s="477">
        <v>12</v>
      </c>
      <c r="C17" s="733"/>
      <c r="D17" s="748"/>
      <c r="E17" s="760"/>
      <c r="F17" s="760"/>
      <c r="G17" s="760"/>
      <c r="H17" s="767"/>
      <c r="I17" s="767">
        <v>0</v>
      </c>
      <c r="J17" s="767">
        <v>0</v>
      </c>
      <c r="K17" s="767">
        <v>0</v>
      </c>
      <c r="L17" s="767">
        <v>0</v>
      </c>
      <c r="M17" s="767">
        <v>0</v>
      </c>
      <c r="N17" s="767">
        <v>0</v>
      </c>
      <c r="O17" s="767">
        <v>0</v>
      </c>
      <c r="P17" s="778"/>
      <c r="Q17" s="775"/>
      <c r="R17" s="721">
        <f t="shared" si="0"/>
        <v>0</v>
      </c>
    </row>
    <row r="18" spans="1:18" ht="15" customHeight="1">
      <c r="A18" s="721">
        <v>1</v>
      </c>
      <c r="B18" s="477">
        <v>13</v>
      </c>
      <c r="C18" s="733"/>
      <c r="D18" s="749"/>
      <c r="E18" s="760"/>
      <c r="F18" s="760"/>
      <c r="G18" s="760"/>
      <c r="H18" s="767"/>
      <c r="I18" s="767">
        <v>0</v>
      </c>
      <c r="J18" s="767">
        <v>0</v>
      </c>
      <c r="K18" s="767">
        <v>0</v>
      </c>
      <c r="L18" s="767">
        <v>0</v>
      </c>
      <c r="M18" s="767">
        <v>0</v>
      </c>
      <c r="N18" s="767">
        <v>0</v>
      </c>
      <c r="O18" s="767">
        <v>0</v>
      </c>
      <c r="P18" s="778"/>
      <c r="Q18" s="775"/>
      <c r="R18" s="721">
        <f t="shared" si="0"/>
        <v>0</v>
      </c>
    </row>
    <row r="19" spans="1:18" ht="15" customHeight="1">
      <c r="A19" s="721">
        <v>1</v>
      </c>
      <c r="B19" s="477">
        <v>14</v>
      </c>
      <c r="C19" s="734" t="s">
        <v>147</v>
      </c>
      <c r="D19" s="2519" t="s">
        <v>485</v>
      </c>
      <c r="E19" s="2528"/>
      <c r="F19" s="761"/>
      <c r="G19" s="761"/>
      <c r="H19" s="767"/>
      <c r="I19" s="767">
        <v>5252123</v>
      </c>
      <c r="J19" s="767">
        <v>2472473</v>
      </c>
      <c r="K19" s="767">
        <v>509326</v>
      </c>
      <c r="L19" s="767">
        <v>311228</v>
      </c>
      <c r="M19" s="767">
        <v>8500</v>
      </c>
      <c r="N19" s="767">
        <v>670903</v>
      </c>
      <c r="O19" s="767">
        <v>362828</v>
      </c>
      <c r="P19" s="778"/>
      <c r="Q19" s="775"/>
      <c r="R19" s="721">
        <f t="shared" si="0"/>
        <v>9587381</v>
      </c>
    </row>
    <row r="20" spans="1:18" ht="15" customHeight="1">
      <c r="A20" s="721">
        <v>1</v>
      </c>
      <c r="B20" s="477">
        <v>15</v>
      </c>
      <c r="C20" s="733"/>
      <c r="D20" s="750" t="s">
        <v>97</v>
      </c>
      <c r="E20" s="2529" t="s">
        <v>489</v>
      </c>
      <c r="F20" s="2529"/>
      <c r="G20" s="2530"/>
      <c r="H20" s="767"/>
      <c r="I20" s="767">
        <v>4034303</v>
      </c>
      <c r="J20" s="767">
        <v>587788</v>
      </c>
      <c r="K20" s="767">
        <v>117571</v>
      </c>
      <c r="L20" s="767">
        <v>205058</v>
      </c>
      <c r="M20" s="767">
        <v>0</v>
      </c>
      <c r="N20" s="767">
        <v>60681</v>
      </c>
      <c r="O20" s="767">
        <v>51901</v>
      </c>
      <c r="P20" s="778"/>
      <c r="Q20" s="775"/>
      <c r="R20" s="721">
        <f t="shared" si="0"/>
        <v>5057302</v>
      </c>
    </row>
    <row r="21" spans="1:18" ht="15" customHeight="1">
      <c r="A21" s="721">
        <v>1</v>
      </c>
      <c r="B21" s="477">
        <v>16</v>
      </c>
      <c r="C21" s="733" t="s">
        <v>270</v>
      </c>
      <c r="D21" s="751" t="s">
        <v>103</v>
      </c>
      <c r="E21" s="2523" t="s">
        <v>310</v>
      </c>
      <c r="F21" s="2523"/>
      <c r="G21" s="2524"/>
      <c r="H21" s="767"/>
      <c r="I21" s="767">
        <v>1150344</v>
      </c>
      <c r="J21" s="767">
        <v>1839180</v>
      </c>
      <c r="K21" s="767">
        <v>359018</v>
      </c>
      <c r="L21" s="767">
        <v>104343</v>
      </c>
      <c r="M21" s="767">
        <v>8500</v>
      </c>
      <c r="N21" s="767">
        <v>593918</v>
      </c>
      <c r="O21" s="767">
        <v>305482</v>
      </c>
      <c r="P21" s="778"/>
      <c r="Q21" s="775"/>
      <c r="R21" s="721">
        <f t="shared" si="0"/>
        <v>4360785</v>
      </c>
    </row>
    <row r="22" spans="1:18" ht="15" customHeight="1">
      <c r="A22" s="721">
        <v>1</v>
      </c>
      <c r="B22" s="477">
        <v>17</v>
      </c>
      <c r="C22" s="733" t="s">
        <v>425</v>
      </c>
      <c r="D22" s="751" t="s">
        <v>112</v>
      </c>
      <c r="E22" s="2523" t="s">
        <v>1339</v>
      </c>
      <c r="F22" s="2523"/>
      <c r="G22" s="2524"/>
      <c r="H22" s="767"/>
      <c r="I22" s="767">
        <v>0</v>
      </c>
      <c r="J22" s="767">
        <v>2322</v>
      </c>
      <c r="K22" s="767">
        <v>354</v>
      </c>
      <c r="L22" s="767">
        <v>0</v>
      </c>
      <c r="M22" s="767">
        <v>0</v>
      </c>
      <c r="N22" s="767">
        <v>5306</v>
      </c>
      <c r="O22" s="767">
        <v>6955</v>
      </c>
      <c r="P22" s="778"/>
      <c r="Q22" s="775"/>
      <c r="R22" s="721">
        <f t="shared" si="0"/>
        <v>14937</v>
      </c>
    </row>
    <row r="23" spans="1:18" ht="15" customHeight="1">
      <c r="A23" s="721">
        <v>1</v>
      </c>
      <c r="B23" s="477">
        <v>18</v>
      </c>
      <c r="C23" s="733"/>
      <c r="D23" s="752" t="s">
        <v>115</v>
      </c>
      <c r="E23" s="2523" t="s">
        <v>492</v>
      </c>
      <c r="F23" s="2523"/>
      <c r="G23" s="2524"/>
      <c r="H23" s="767"/>
      <c r="I23" s="767">
        <v>67476</v>
      </c>
      <c r="J23" s="767">
        <v>45433</v>
      </c>
      <c r="K23" s="767">
        <v>33091</v>
      </c>
      <c r="L23" s="767">
        <v>1676</v>
      </c>
      <c r="M23" s="767">
        <v>0</v>
      </c>
      <c r="N23" s="767">
        <v>21610</v>
      </c>
      <c r="O23" s="767">
        <v>12400</v>
      </c>
      <c r="P23" s="778"/>
      <c r="Q23" s="775"/>
      <c r="R23" s="721">
        <f t="shared" si="0"/>
        <v>181686</v>
      </c>
    </row>
    <row r="24" spans="1:18" ht="15" customHeight="1">
      <c r="A24" s="721">
        <v>1</v>
      </c>
      <c r="B24" s="477">
        <v>19</v>
      </c>
      <c r="C24" s="735"/>
      <c r="D24" s="753" t="s">
        <v>126</v>
      </c>
      <c r="E24" s="2525" t="s">
        <v>206</v>
      </c>
      <c r="F24" s="2525"/>
      <c r="G24" s="2526"/>
      <c r="H24" s="767"/>
      <c r="I24" s="767">
        <v>0</v>
      </c>
      <c r="J24" s="767">
        <v>0</v>
      </c>
      <c r="K24" s="767">
        <v>0</v>
      </c>
      <c r="L24" s="767">
        <v>0</v>
      </c>
      <c r="M24" s="767">
        <v>0</v>
      </c>
      <c r="N24" s="767">
        <v>0</v>
      </c>
      <c r="O24" s="767">
        <v>0</v>
      </c>
      <c r="P24" s="778"/>
      <c r="Q24" s="775"/>
      <c r="R24" s="721">
        <f t="shared" si="0"/>
        <v>0</v>
      </c>
    </row>
    <row r="25" spans="1:18" ht="15" customHeight="1">
      <c r="A25" s="721">
        <v>1</v>
      </c>
      <c r="B25" s="477">
        <v>20</v>
      </c>
      <c r="C25" s="736" t="s">
        <v>261</v>
      </c>
      <c r="D25" s="2519" t="s">
        <v>388</v>
      </c>
      <c r="E25" s="2528"/>
      <c r="F25" s="761"/>
      <c r="G25" s="761"/>
      <c r="H25" s="767"/>
      <c r="I25" s="767">
        <v>0</v>
      </c>
      <c r="J25" s="767">
        <v>0</v>
      </c>
      <c r="K25" s="767">
        <v>0</v>
      </c>
      <c r="L25" s="767">
        <v>0</v>
      </c>
      <c r="M25" s="767">
        <v>0</v>
      </c>
      <c r="N25" s="767">
        <v>0</v>
      </c>
      <c r="O25" s="767">
        <v>0</v>
      </c>
      <c r="P25" s="778"/>
      <c r="Q25" s="775"/>
      <c r="R25" s="721">
        <f t="shared" si="0"/>
        <v>0</v>
      </c>
    </row>
    <row r="26" spans="1:18" ht="15" customHeight="1">
      <c r="A26" s="721">
        <v>1</v>
      </c>
      <c r="B26" s="477">
        <v>21</v>
      </c>
      <c r="C26" s="734" t="s">
        <v>277</v>
      </c>
      <c r="D26" s="2519" t="s">
        <v>495</v>
      </c>
      <c r="E26" s="2528"/>
      <c r="F26" s="761"/>
      <c r="G26" s="761"/>
      <c r="H26" s="767"/>
      <c r="I26" s="767">
        <v>11895519</v>
      </c>
      <c r="J26" s="767">
        <v>11520786</v>
      </c>
      <c r="K26" s="767">
        <v>2381095</v>
      </c>
      <c r="L26" s="767">
        <v>1258884</v>
      </c>
      <c r="M26" s="767">
        <v>5074369</v>
      </c>
      <c r="N26" s="767">
        <v>9930023</v>
      </c>
      <c r="O26" s="767">
        <v>2715123</v>
      </c>
      <c r="P26" s="778"/>
      <c r="Q26" s="775"/>
      <c r="R26" s="721">
        <f t="shared" si="0"/>
        <v>44775799</v>
      </c>
    </row>
    <row r="27" spans="1:18" ht="15" customHeight="1">
      <c r="A27" s="721">
        <v>1</v>
      </c>
      <c r="B27" s="477">
        <v>22</v>
      </c>
      <c r="C27" s="734" t="s">
        <v>127</v>
      </c>
      <c r="D27" s="2519" t="s">
        <v>481</v>
      </c>
      <c r="E27" s="2528"/>
      <c r="F27" s="761"/>
      <c r="G27" s="761"/>
      <c r="H27" s="767"/>
      <c r="I27" s="767">
        <v>5111496</v>
      </c>
      <c r="J27" s="767">
        <v>6519608</v>
      </c>
      <c r="K27" s="767">
        <v>1913541</v>
      </c>
      <c r="L27" s="767">
        <v>536196</v>
      </c>
      <c r="M27" s="767">
        <v>4899166</v>
      </c>
      <c r="N27" s="767">
        <v>10070752</v>
      </c>
      <c r="O27" s="767">
        <v>741105</v>
      </c>
      <c r="P27" s="778"/>
      <c r="Q27" s="775"/>
      <c r="R27" s="721">
        <f t="shared" si="0"/>
        <v>29791864</v>
      </c>
    </row>
    <row r="28" spans="1:18" ht="15" customHeight="1">
      <c r="A28" s="721">
        <v>1</v>
      </c>
      <c r="B28" s="477">
        <v>23</v>
      </c>
      <c r="C28" s="733"/>
      <c r="D28" s="750" t="s">
        <v>97</v>
      </c>
      <c r="E28" s="2519" t="s">
        <v>815</v>
      </c>
      <c r="F28" s="2519"/>
      <c r="G28" s="2527"/>
      <c r="H28" s="767"/>
      <c r="I28" s="767">
        <v>4114191</v>
      </c>
      <c r="J28" s="767">
        <v>6208008</v>
      </c>
      <c r="K28" s="767">
        <v>1574566</v>
      </c>
      <c r="L28" s="767">
        <v>514958</v>
      </c>
      <c r="M28" s="767">
        <v>4787268</v>
      </c>
      <c r="N28" s="767">
        <v>8275865</v>
      </c>
      <c r="O28" s="767">
        <v>740791</v>
      </c>
      <c r="P28" s="778"/>
      <c r="Q28" s="775"/>
      <c r="R28" s="721">
        <f t="shared" si="0"/>
        <v>26215647</v>
      </c>
    </row>
    <row r="29" spans="1:18" ht="15" customHeight="1">
      <c r="A29" s="721">
        <v>1</v>
      </c>
      <c r="B29" s="477">
        <v>24</v>
      </c>
      <c r="C29" s="733"/>
      <c r="D29" s="754" t="s">
        <v>103</v>
      </c>
      <c r="E29" s="2529" t="s">
        <v>391</v>
      </c>
      <c r="F29" s="2529"/>
      <c r="G29" s="2530"/>
      <c r="H29" s="767"/>
      <c r="I29" s="767">
        <v>0</v>
      </c>
      <c r="J29" s="767">
        <v>300000</v>
      </c>
      <c r="K29" s="767">
        <v>0</v>
      </c>
      <c r="L29" s="767">
        <v>0</v>
      </c>
      <c r="M29" s="767">
        <v>0</v>
      </c>
      <c r="N29" s="767">
        <v>340000</v>
      </c>
      <c r="O29" s="767">
        <v>0</v>
      </c>
      <c r="P29" s="778"/>
      <c r="Q29" s="775"/>
      <c r="R29" s="721">
        <f t="shared" si="0"/>
        <v>640000</v>
      </c>
    </row>
    <row r="30" spans="1:18" ht="15" customHeight="1">
      <c r="A30" s="721">
        <v>1</v>
      </c>
      <c r="B30" s="477">
        <v>25</v>
      </c>
      <c r="C30" s="733"/>
      <c r="D30" s="755" t="s">
        <v>112</v>
      </c>
      <c r="E30" s="2523" t="s">
        <v>1228</v>
      </c>
      <c r="F30" s="2523"/>
      <c r="G30" s="2524"/>
      <c r="H30" s="767"/>
      <c r="I30" s="767">
        <v>0</v>
      </c>
      <c r="J30" s="767">
        <v>0</v>
      </c>
      <c r="K30" s="767">
        <v>0</v>
      </c>
      <c r="L30" s="767">
        <v>0</v>
      </c>
      <c r="M30" s="767">
        <v>0</v>
      </c>
      <c r="N30" s="767">
        <v>0</v>
      </c>
      <c r="O30" s="767">
        <v>0</v>
      </c>
      <c r="P30" s="778"/>
      <c r="Q30" s="775"/>
      <c r="R30" s="721">
        <f t="shared" si="0"/>
        <v>0</v>
      </c>
    </row>
    <row r="31" spans="1:18" ht="15" customHeight="1">
      <c r="A31" s="721">
        <v>1</v>
      </c>
      <c r="B31" s="477">
        <v>26</v>
      </c>
      <c r="C31" s="733"/>
      <c r="D31" s="755" t="s">
        <v>115</v>
      </c>
      <c r="E31" s="2523" t="s">
        <v>1340</v>
      </c>
      <c r="F31" s="2523"/>
      <c r="G31" s="2524"/>
      <c r="H31" s="767"/>
      <c r="I31" s="767">
        <v>0</v>
      </c>
      <c r="J31" s="767">
        <v>0</v>
      </c>
      <c r="K31" s="767">
        <v>0</v>
      </c>
      <c r="L31" s="767">
        <v>0</v>
      </c>
      <c r="M31" s="767">
        <v>111898</v>
      </c>
      <c r="N31" s="767">
        <v>0</v>
      </c>
      <c r="O31" s="767">
        <v>0</v>
      </c>
      <c r="P31" s="778"/>
      <c r="Q31" s="775"/>
      <c r="R31" s="721">
        <f t="shared" si="0"/>
        <v>111898</v>
      </c>
    </row>
    <row r="32" spans="1:18" ht="15" customHeight="1">
      <c r="A32" s="721">
        <v>1</v>
      </c>
      <c r="B32" s="477">
        <v>27</v>
      </c>
      <c r="C32" s="733"/>
      <c r="D32" s="754" t="s">
        <v>126</v>
      </c>
      <c r="E32" s="2523" t="s">
        <v>1341</v>
      </c>
      <c r="F32" s="2523"/>
      <c r="G32" s="2524"/>
      <c r="H32" s="767"/>
      <c r="I32" s="767">
        <v>0</v>
      </c>
      <c r="J32" s="767">
        <v>0</v>
      </c>
      <c r="K32" s="767">
        <v>0</v>
      </c>
      <c r="L32" s="767">
        <v>0</v>
      </c>
      <c r="M32" s="767">
        <v>0</v>
      </c>
      <c r="N32" s="767">
        <v>0</v>
      </c>
      <c r="O32" s="767">
        <v>314</v>
      </c>
      <c r="P32" s="778"/>
      <c r="Q32" s="775"/>
      <c r="R32" s="721">
        <f t="shared" si="0"/>
        <v>314</v>
      </c>
    </row>
    <row r="33" spans="1:18" ht="15" customHeight="1">
      <c r="A33" s="721">
        <v>1</v>
      </c>
      <c r="B33" s="477">
        <v>28</v>
      </c>
      <c r="C33" s="733"/>
      <c r="D33" s="754" t="s">
        <v>359</v>
      </c>
      <c r="E33" s="2523" t="s">
        <v>226</v>
      </c>
      <c r="F33" s="2523"/>
      <c r="G33" s="2524"/>
      <c r="H33" s="767"/>
      <c r="I33" s="767">
        <v>997305</v>
      </c>
      <c r="J33" s="767">
        <v>0</v>
      </c>
      <c r="K33" s="767">
        <v>338975</v>
      </c>
      <c r="L33" s="767">
        <v>21238</v>
      </c>
      <c r="M33" s="767">
        <v>0</v>
      </c>
      <c r="N33" s="767">
        <v>1454887</v>
      </c>
      <c r="O33" s="767">
        <v>0</v>
      </c>
      <c r="P33" s="778"/>
      <c r="Q33" s="775"/>
      <c r="R33" s="721">
        <f t="shared" si="0"/>
        <v>2812405</v>
      </c>
    </row>
    <row r="34" spans="1:18" ht="15" customHeight="1">
      <c r="A34" s="721">
        <v>1</v>
      </c>
      <c r="B34" s="477">
        <v>29</v>
      </c>
      <c r="C34" s="733"/>
      <c r="D34" s="754" t="s">
        <v>648</v>
      </c>
      <c r="E34" s="2523" t="s">
        <v>787</v>
      </c>
      <c r="F34" s="2523"/>
      <c r="G34" s="2524"/>
      <c r="H34" s="767"/>
      <c r="I34" s="767">
        <v>0</v>
      </c>
      <c r="J34" s="767">
        <v>0</v>
      </c>
      <c r="K34" s="767">
        <v>0</v>
      </c>
      <c r="L34" s="767">
        <v>0</v>
      </c>
      <c r="M34" s="767">
        <v>0</v>
      </c>
      <c r="N34" s="767">
        <v>0</v>
      </c>
      <c r="O34" s="767">
        <v>0</v>
      </c>
      <c r="P34" s="778"/>
      <c r="Q34" s="775"/>
      <c r="R34" s="721">
        <f t="shared" si="0"/>
        <v>0</v>
      </c>
    </row>
    <row r="35" spans="1:18" ht="15" customHeight="1">
      <c r="A35" s="721">
        <v>1</v>
      </c>
      <c r="B35" s="477">
        <v>30</v>
      </c>
      <c r="C35" s="737"/>
      <c r="D35" s="753" t="s">
        <v>652</v>
      </c>
      <c r="E35" s="2525" t="s">
        <v>404</v>
      </c>
      <c r="F35" s="2525"/>
      <c r="G35" s="2526"/>
      <c r="H35" s="767"/>
      <c r="I35" s="767">
        <v>0</v>
      </c>
      <c r="J35" s="767">
        <v>11600</v>
      </c>
      <c r="K35" s="767">
        <v>0</v>
      </c>
      <c r="L35" s="767">
        <v>0</v>
      </c>
      <c r="M35" s="767">
        <v>0</v>
      </c>
      <c r="N35" s="767">
        <v>0</v>
      </c>
      <c r="O35" s="767">
        <v>0</v>
      </c>
      <c r="P35" s="778"/>
      <c r="Q35" s="775"/>
      <c r="R35" s="721">
        <f t="shared" si="0"/>
        <v>11600</v>
      </c>
    </row>
    <row r="36" spans="1:18" ht="15" customHeight="1">
      <c r="A36" s="721">
        <v>1</v>
      </c>
      <c r="B36" s="477">
        <v>31</v>
      </c>
      <c r="C36" s="734" t="s">
        <v>291</v>
      </c>
      <c r="D36" s="2519" t="s">
        <v>502</v>
      </c>
      <c r="E36" s="2528"/>
      <c r="F36" s="761"/>
      <c r="G36" s="761"/>
      <c r="H36" s="767"/>
      <c r="I36" s="767">
        <v>1331230</v>
      </c>
      <c r="J36" s="767">
        <v>2964316</v>
      </c>
      <c r="K36" s="767">
        <v>766164</v>
      </c>
      <c r="L36" s="767">
        <v>166556</v>
      </c>
      <c r="M36" s="767">
        <v>265027</v>
      </c>
      <c r="N36" s="767">
        <v>1712578</v>
      </c>
      <c r="O36" s="767">
        <v>393920</v>
      </c>
      <c r="P36" s="778"/>
      <c r="Q36" s="775"/>
      <c r="R36" s="721">
        <f t="shared" si="0"/>
        <v>7599791</v>
      </c>
    </row>
    <row r="37" spans="1:18" ht="15" customHeight="1">
      <c r="A37" s="721">
        <v>1</v>
      </c>
      <c r="B37" s="477">
        <v>32</v>
      </c>
      <c r="C37" s="733"/>
      <c r="D37" s="750" t="s">
        <v>97</v>
      </c>
      <c r="E37" s="2519" t="s">
        <v>815</v>
      </c>
      <c r="F37" s="2519"/>
      <c r="G37" s="2527"/>
      <c r="H37" s="767"/>
      <c r="I37" s="767">
        <v>652817</v>
      </c>
      <c r="J37" s="767">
        <v>528548</v>
      </c>
      <c r="K37" s="767">
        <v>287207</v>
      </c>
      <c r="L37" s="767">
        <v>109120</v>
      </c>
      <c r="M37" s="767">
        <v>256527</v>
      </c>
      <c r="N37" s="767">
        <v>573100</v>
      </c>
      <c r="O37" s="767">
        <v>198938</v>
      </c>
      <c r="P37" s="778"/>
      <c r="Q37" s="775"/>
      <c r="R37" s="721">
        <f t="shared" si="0"/>
        <v>2606257</v>
      </c>
    </row>
    <row r="38" spans="1:18" ht="15" customHeight="1">
      <c r="A38" s="721">
        <v>1</v>
      </c>
      <c r="B38" s="477">
        <v>33</v>
      </c>
      <c r="C38" s="733"/>
      <c r="D38" s="751" t="s">
        <v>103</v>
      </c>
      <c r="E38" s="2529" t="s">
        <v>391</v>
      </c>
      <c r="F38" s="2529"/>
      <c r="G38" s="2530"/>
      <c r="H38" s="767"/>
      <c r="I38" s="767">
        <v>0</v>
      </c>
      <c r="J38" s="767">
        <v>0</v>
      </c>
      <c r="K38" s="767">
        <v>0</v>
      </c>
      <c r="L38" s="767">
        <v>0</v>
      </c>
      <c r="M38" s="767">
        <v>0</v>
      </c>
      <c r="N38" s="767">
        <v>0</v>
      </c>
      <c r="O38" s="767">
        <v>0</v>
      </c>
      <c r="P38" s="778"/>
      <c r="Q38" s="775"/>
      <c r="R38" s="721">
        <f t="shared" si="0"/>
        <v>0</v>
      </c>
    </row>
    <row r="39" spans="1:18" ht="15" customHeight="1">
      <c r="A39" s="721">
        <v>1</v>
      </c>
      <c r="B39" s="477">
        <v>34</v>
      </c>
      <c r="C39" s="733"/>
      <c r="D39" s="754" t="s">
        <v>112</v>
      </c>
      <c r="E39" s="2523" t="s">
        <v>1340</v>
      </c>
      <c r="F39" s="2523"/>
      <c r="G39" s="2524"/>
      <c r="H39" s="767"/>
      <c r="I39" s="767">
        <v>0</v>
      </c>
      <c r="J39" s="767">
        <v>0</v>
      </c>
      <c r="K39" s="767">
        <v>0</v>
      </c>
      <c r="L39" s="767">
        <v>0</v>
      </c>
      <c r="M39" s="767">
        <v>0</v>
      </c>
      <c r="N39" s="767">
        <v>0</v>
      </c>
      <c r="O39" s="767">
        <v>0</v>
      </c>
      <c r="P39" s="778"/>
      <c r="Q39" s="775"/>
      <c r="R39" s="721">
        <f t="shared" si="0"/>
        <v>0</v>
      </c>
    </row>
    <row r="40" spans="1:18" ht="15" customHeight="1">
      <c r="A40" s="721">
        <v>1</v>
      </c>
      <c r="B40" s="477">
        <v>35</v>
      </c>
      <c r="C40" s="733"/>
      <c r="D40" s="755" t="s">
        <v>115</v>
      </c>
      <c r="E40" s="2523" t="s">
        <v>1341</v>
      </c>
      <c r="F40" s="2523"/>
      <c r="G40" s="2524"/>
      <c r="H40" s="767"/>
      <c r="I40" s="767">
        <v>0</v>
      </c>
      <c r="J40" s="767">
        <v>0</v>
      </c>
      <c r="K40" s="767">
        <v>0</v>
      </c>
      <c r="L40" s="767">
        <v>0</v>
      </c>
      <c r="M40" s="767">
        <v>0</v>
      </c>
      <c r="N40" s="767">
        <v>0</v>
      </c>
      <c r="O40" s="767">
        <v>0</v>
      </c>
      <c r="P40" s="778"/>
      <c r="Q40" s="775"/>
      <c r="R40" s="721">
        <f t="shared" si="0"/>
        <v>0</v>
      </c>
    </row>
    <row r="41" spans="1:18" ht="15" customHeight="1">
      <c r="A41" s="721">
        <v>1</v>
      </c>
      <c r="B41" s="477">
        <v>36</v>
      </c>
      <c r="C41" s="733"/>
      <c r="D41" s="754" t="s">
        <v>126</v>
      </c>
      <c r="E41" s="2523" t="s">
        <v>226</v>
      </c>
      <c r="F41" s="2523"/>
      <c r="G41" s="2524"/>
      <c r="H41" s="767"/>
      <c r="I41" s="767">
        <v>256304</v>
      </c>
      <c r="J41" s="767">
        <v>374618</v>
      </c>
      <c r="K41" s="767">
        <v>75045</v>
      </c>
      <c r="L41" s="767">
        <v>29187</v>
      </c>
      <c r="M41" s="767">
        <v>0</v>
      </c>
      <c r="N41" s="767">
        <v>156861</v>
      </c>
      <c r="O41" s="767">
        <v>74479</v>
      </c>
      <c r="P41" s="778"/>
      <c r="Q41" s="775"/>
      <c r="R41" s="721">
        <f t="shared" si="0"/>
        <v>966494</v>
      </c>
    </row>
    <row r="42" spans="1:18" ht="15" customHeight="1">
      <c r="A42" s="721">
        <v>1</v>
      </c>
      <c r="B42" s="477">
        <v>37</v>
      </c>
      <c r="C42" s="733"/>
      <c r="D42" s="755" t="s">
        <v>359</v>
      </c>
      <c r="E42" s="2523" t="s">
        <v>787</v>
      </c>
      <c r="F42" s="2523"/>
      <c r="G42" s="2524"/>
      <c r="H42" s="767"/>
      <c r="I42" s="767">
        <v>0</v>
      </c>
      <c r="J42" s="767">
        <v>0</v>
      </c>
      <c r="K42" s="767">
        <v>0</v>
      </c>
      <c r="L42" s="767">
        <v>0</v>
      </c>
      <c r="M42" s="767">
        <v>0</v>
      </c>
      <c r="N42" s="767">
        <v>0</v>
      </c>
      <c r="O42" s="767">
        <v>0</v>
      </c>
      <c r="P42" s="778"/>
      <c r="Q42" s="775"/>
      <c r="R42" s="721">
        <f t="shared" si="0"/>
        <v>0</v>
      </c>
    </row>
    <row r="43" spans="1:18" ht="15" customHeight="1">
      <c r="A43" s="721">
        <v>1</v>
      </c>
      <c r="B43" s="477">
        <v>38</v>
      </c>
      <c r="C43" s="733"/>
      <c r="D43" s="754" t="s">
        <v>648</v>
      </c>
      <c r="E43" s="2523" t="s">
        <v>1342</v>
      </c>
      <c r="F43" s="2523"/>
      <c r="G43" s="2524"/>
      <c r="H43" s="767"/>
      <c r="I43" s="767">
        <v>0</v>
      </c>
      <c r="J43" s="767">
        <v>1350000</v>
      </c>
      <c r="K43" s="767">
        <v>290000</v>
      </c>
      <c r="L43" s="767">
        <v>0</v>
      </c>
      <c r="M43" s="767">
        <v>0</v>
      </c>
      <c r="N43" s="767">
        <v>750000</v>
      </c>
      <c r="O43" s="767">
        <v>0</v>
      </c>
      <c r="P43" s="778"/>
      <c r="Q43" s="775"/>
      <c r="R43" s="721">
        <f t="shared" si="0"/>
        <v>2390000</v>
      </c>
    </row>
    <row r="44" spans="1:18" ht="15" customHeight="1">
      <c r="A44" s="721">
        <v>1</v>
      </c>
      <c r="B44" s="477">
        <v>39</v>
      </c>
      <c r="C44" s="733"/>
      <c r="D44" s="755" t="s">
        <v>652</v>
      </c>
      <c r="E44" s="2523" t="s">
        <v>1343</v>
      </c>
      <c r="F44" s="2523"/>
      <c r="G44" s="2524"/>
      <c r="H44" s="767"/>
      <c r="I44" s="767">
        <v>349773</v>
      </c>
      <c r="J44" s="767">
        <v>659566</v>
      </c>
      <c r="K44" s="767">
        <v>104382</v>
      </c>
      <c r="L44" s="767">
        <v>28149</v>
      </c>
      <c r="M44" s="767">
        <v>8500</v>
      </c>
      <c r="N44" s="767">
        <v>210839</v>
      </c>
      <c r="O44" s="767">
        <v>120503</v>
      </c>
      <c r="P44" s="778"/>
      <c r="Q44" s="775"/>
      <c r="R44" s="721">
        <f t="shared" si="0"/>
        <v>1481712</v>
      </c>
    </row>
    <row r="45" spans="1:18" ht="15" customHeight="1">
      <c r="A45" s="721">
        <v>1</v>
      </c>
      <c r="B45" s="477">
        <v>40</v>
      </c>
      <c r="C45" s="733"/>
      <c r="D45" s="754" t="s">
        <v>122</v>
      </c>
      <c r="E45" s="2523" t="s">
        <v>1344</v>
      </c>
      <c r="F45" s="2523"/>
      <c r="G45" s="2524"/>
      <c r="H45" s="767"/>
      <c r="I45" s="767">
        <v>0</v>
      </c>
      <c r="J45" s="767">
        <v>0</v>
      </c>
      <c r="K45" s="767">
        <v>0</v>
      </c>
      <c r="L45" s="767">
        <v>0</v>
      </c>
      <c r="M45" s="767">
        <v>0</v>
      </c>
      <c r="N45" s="767">
        <v>0</v>
      </c>
      <c r="O45" s="767">
        <v>0</v>
      </c>
      <c r="P45" s="778"/>
      <c r="Q45" s="775"/>
      <c r="R45" s="721">
        <f t="shared" si="0"/>
        <v>0</v>
      </c>
    </row>
    <row r="46" spans="1:18" ht="15" customHeight="1">
      <c r="A46" s="721">
        <v>1</v>
      </c>
      <c r="B46" s="477">
        <v>41</v>
      </c>
      <c r="C46" s="737"/>
      <c r="D46" s="755" t="s">
        <v>595</v>
      </c>
      <c r="E46" s="2525" t="s">
        <v>404</v>
      </c>
      <c r="F46" s="2525"/>
      <c r="G46" s="2526"/>
      <c r="H46" s="767"/>
      <c r="I46" s="767">
        <v>72336</v>
      </c>
      <c r="J46" s="767">
        <v>51584</v>
      </c>
      <c r="K46" s="767">
        <v>9530</v>
      </c>
      <c r="L46" s="767">
        <v>100</v>
      </c>
      <c r="M46" s="767">
        <v>0</v>
      </c>
      <c r="N46" s="767">
        <v>21778</v>
      </c>
      <c r="O46" s="767">
        <v>0</v>
      </c>
      <c r="P46" s="778"/>
      <c r="Q46" s="775"/>
      <c r="R46" s="721">
        <f t="shared" si="0"/>
        <v>155328</v>
      </c>
    </row>
    <row r="47" spans="1:18" ht="15" customHeight="1">
      <c r="A47" s="721">
        <v>1</v>
      </c>
      <c r="B47" s="477">
        <v>42</v>
      </c>
      <c r="C47" s="736" t="s">
        <v>300</v>
      </c>
      <c r="D47" s="2519" t="s">
        <v>1345</v>
      </c>
      <c r="E47" s="2528"/>
      <c r="F47" s="761"/>
      <c r="G47" s="761"/>
      <c r="H47" s="767"/>
      <c r="I47" s="767">
        <v>164929</v>
      </c>
      <c r="J47" s="767">
        <v>905501</v>
      </c>
      <c r="K47" s="767">
        <v>1071169</v>
      </c>
      <c r="L47" s="767">
        <v>281138</v>
      </c>
      <c r="M47" s="767">
        <v>669236</v>
      </c>
      <c r="N47" s="767">
        <v>300173</v>
      </c>
      <c r="O47" s="767">
        <v>216933</v>
      </c>
      <c r="P47" s="778"/>
      <c r="Q47" s="775"/>
      <c r="R47" s="721">
        <f t="shared" si="0"/>
        <v>3609079</v>
      </c>
    </row>
    <row r="48" spans="1:18" ht="15" customHeight="1">
      <c r="A48" s="721">
        <v>1</v>
      </c>
      <c r="B48" s="477">
        <v>43</v>
      </c>
      <c r="C48" s="734"/>
      <c r="D48" s="750" t="s">
        <v>97</v>
      </c>
      <c r="E48" s="2519" t="s">
        <v>1346</v>
      </c>
      <c r="F48" s="2519"/>
      <c r="G48" s="2527"/>
      <c r="H48" s="767"/>
      <c r="I48" s="767">
        <v>832909</v>
      </c>
      <c r="J48" s="767">
        <v>2012503</v>
      </c>
      <c r="K48" s="767">
        <v>1460235</v>
      </c>
      <c r="L48" s="767">
        <v>604618</v>
      </c>
      <c r="M48" s="767">
        <v>1248938</v>
      </c>
      <c r="N48" s="767">
        <v>876763</v>
      </c>
      <c r="O48" s="767">
        <v>692673</v>
      </c>
      <c r="P48" s="778"/>
      <c r="Q48" s="775"/>
      <c r="R48" s="721">
        <f t="shared" si="0"/>
        <v>7728639</v>
      </c>
    </row>
    <row r="49" spans="1:18" ht="15" customHeight="1">
      <c r="A49" s="721">
        <v>1</v>
      </c>
      <c r="B49" s="477">
        <v>44</v>
      </c>
      <c r="C49" s="734"/>
      <c r="D49" s="751" t="s">
        <v>103</v>
      </c>
      <c r="E49" s="2519" t="s">
        <v>530</v>
      </c>
      <c r="F49" s="2519"/>
      <c r="G49" s="2527"/>
      <c r="H49" s="767"/>
      <c r="I49" s="767">
        <v>667980</v>
      </c>
      <c r="J49" s="767">
        <v>1107002</v>
      </c>
      <c r="K49" s="767">
        <v>389066</v>
      </c>
      <c r="L49" s="767">
        <v>323480</v>
      </c>
      <c r="M49" s="767">
        <v>579702</v>
      </c>
      <c r="N49" s="767">
        <v>576590</v>
      </c>
      <c r="O49" s="767">
        <v>475740</v>
      </c>
      <c r="P49" s="778"/>
      <c r="Q49" s="775"/>
      <c r="R49" s="721">
        <f t="shared" si="0"/>
        <v>4119560</v>
      </c>
    </row>
    <row r="50" spans="1:18" ht="15" customHeight="1">
      <c r="A50" s="721">
        <v>1</v>
      </c>
      <c r="B50" s="477">
        <v>45</v>
      </c>
      <c r="C50" s="738" t="s">
        <v>313</v>
      </c>
      <c r="D50" s="2519" t="s">
        <v>96</v>
      </c>
      <c r="E50" s="2528"/>
      <c r="F50" s="761"/>
      <c r="G50" s="761"/>
      <c r="H50" s="767"/>
      <c r="I50" s="767">
        <v>6607655</v>
      </c>
      <c r="J50" s="767">
        <v>10389425</v>
      </c>
      <c r="K50" s="767">
        <v>3750874</v>
      </c>
      <c r="L50" s="767">
        <v>983890</v>
      </c>
      <c r="M50" s="767">
        <v>5833429</v>
      </c>
      <c r="N50" s="767">
        <v>12083503</v>
      </c>
      <c r="O50" s="767">
        <v>1351958</v>
      </c>
      <c r="P50" s="778"/>
      <c r="Q50" s="775"/>
      <c r="R50" s="721">
        <f t="shared" si="0"/>
        <v>41000734</v>
      </c>
    </row>
    <row r="51" spans="1:18" ht="15" customHeight="1">
      <c r="A51" s="721">
        <v>1</v>
      </c>
      <c r="B51" s="477">
        <v>46</v>
      </c>
      <c r="C51" s="739" t="s">
        <v>319</v>
      </c>
      <c r="D51" s="2519" t="s">
        <v>491</v>
      </c>
      <c r="E51" s="2528"/>
      <c r="F51" s="761"/>
      <c r="G51" s="761"/>
      <c r="H51" s="767"/>
      <c r="I51" s="767">
        <v>5475946</v>
      </c>
      <c r="J51" s="767">
        <v>2918617</v>
      </c>
      <c r="K51" s="767">
        <v>28491</v>
      </c>
      <c r="L51" s="767">
        <v>134914</v>
      </c>
      <c r="M51" s="767">
        <v>2965010</v>
      </c>
      <c r="N51" s="767">
        <v>3564334</v>
      </c>
      <c r="O51" s="767">
        <v>1088671</v>
      </c>
      <c r="P51" s="778"/>
      <c r="Q51" s="775"/>
      <c r="R51" s="721">
        <f t="shared" si="0"/>
        <v>16175983</v>
      </c>
    </row>
    <row r="52" spans="1:18" ht="15" customHeight="1">
      <c r="A52" s="721">
        <v>1</v>
      </c>
      <c r="B52" s="477">
        <v>47</v>
      </c>
      <c r="C52" s="733"/>
      <c r="D52" s="745" t="s">
        <v>197</v>
      </c>
      <c r="E52" s="2529" t="s">
        <v>504</v>
      </c>
      <c r="F52" s="2529"/>
      <c r="G52" s="2530"/>
      <c r="H52" s="767"/>
      <c r="I52" s="767">
        <v>2482685</v>
      </c>
      <c r="J52" s="767">
        <v>43488</v>
      </c>
      <c r="K52" s="767">
        <v>28491</v>
      </c>
      <c r="L52" s="767">
        <v>14914</v>
      </c>
      <c r="M52" s="767">
        <v>0</v>
      </c>
      <c r="N52" s="767">
        <v>17901</v>
      </c>
      <c r="O52" s="767">
        <v>8847</v>
      </c>
      <c r="P52" s="778"/>
      <c r="Q52" s="775"/>
      <c r="R52" s="721">
        <f t="shared" si="0"/>
        <v>2596326</v>
      </c>
    </row>
    <row r="53" spans="1:18" ht="15" customHeight="1">
      <c r="A53" s="721">
        <v>1</v>
      </c>
      <c r="B53" s="477">
        <v>48</v>
      </c>
      <c r="C53" s="733"/>
      <c r="D53" s="745" t="s">
        <v>204</v>
      </c>
      <c r="E53" s="2523" t="s">
        <v>151</v>
      </c>
      <c r="F53" s="2523"/>
      <c r="G53" s="2524"/>
      <c r="H53" s="767"/>
      <c r="I53" s="767">
        <v>0</v>
      </c>
      <c r="J53" s="767">
        <v>0</v>
      </c>
      <c r="K53" s="767">
        <v>0</v>
      </c>
      <c r="L53" s="767">
        <v>0</v>
      </c>
      <c r="M53" s="767">
        <v>0</v>
      </c>
      <c r="N53" s="767">
        <v>0</v>
      </c>
      <c r="O53" s="767">
        <v>0</v>
      </c>
      <c r="P53" s="778"/>
      <c r="Q53" s="775"/>
      <c r="R53" s="721">
        <f t="shared" si="0"/>
        <v>0</v>
      </c>
    </row>
    <row r="54" spans="1:18" ht="15" customHeight="1">
      <c r="A54" s="721">
        <v>1</v>
      </c>
      <c r="B54" s="477">
        <v>49</v>
      </c>
      <c r="C54" s="733"/>
      <c r="D54" s="745" t="s">
        <v>51</v>
      </c>
      <c r="E54" s="2523" t="s">
        <v>505</v>
      </c>
      <c r="F54" s="2523"/>
      <c r="G54" s="2524"/>
      <c r="H54" s="767"/>
      <c r="I54" s="767">
        <v>2993261</v>
      </c>
      <c r="J54" s="767">
        <v>2591711</v>
      </c>
      <c r="K54" s="767">
        <v>0</v>
      </c>
      <c r="L54" s="767">
        <v>0</v>
      </c>
      <c r="M54" s="767">
        <v>2965010</v>
      </c>
      <c r="N54" s="767">
        <v>3017177</v>
      </c>
      <c r="O54" s="767">
        <v>1079824</v>
      </c>
      <c r="P54" s="778"/>
      <c r="Q54" s="775"/>
      <c r="R54" s="721">
        <f t="shared" si="0"/>
        <v>12646983</v>
      </c>
    </row>
    <row r="55" spans="1:18" ht="15" customHeight="1">
      <c r="A55" s="721">
        <v>1</v>
      </c>
      <c r="B55" s="477">
        <v>50</v>
      </c>
      <c r="C55" s="733"/>
      <c r="D55" s="745" t="s">
        <v>222</v>
      </c>
      <c r="E55" s="2525" t="s">
        <v>265</v>
      </c>
      <c r="F55" s="2525"/>
      <c r="G55" s="2526"/>
      <c r="H55" s="767"/>
      <c r="I55" s="767">
        <v>0</v>
      </c>
      <c r="J55" s="767">
        <v>283418</v>
      </c>
      <c r="K55" s="767">
        <v>0</v>
      </c>
      <c r="L55" s="767">
        <v>120000</v>
      </c>
      <c r="M55" s="767">
        <v>0</v>
      </c>
      <c r="N55" s="767">
        <v>529256</v>
      </c>
      <c r="O55" s="767">
        <v>0</v>
      </c>
      <c r="P55" s="778"/>
      <c r="Q55" s="775"/>
      <c r="R55" s="721">
        <f t="shared" si="0"/>
        <v>932674</v>
      </c>
    </row>
    <row r="56" spans="1:18" ht="15" customHeight="1">
      <c r="A56" s="721">
        <v>1</v>
      </c>
      <c r="B56" s="477">
        <v>51</v>
      </c>
      <c r="C56" s="739" t="s">
        <v>403</v>
      </c>
      <c r="D56" s="2519" t="s">
        <v>360</v>
      </c>
      <c r="E56" s="2528"/>
      <c r="F56" s="761"/>
      <c r="G56" s="761"/>
      <c r="H56" s="767"/>
      <c r="I56" s="767">
        <v>-188082</v>
      </c>
      <c r="J56" s="767">
        <v>-1787256</v>
      </c>
      <c r="K56" s="767">
        <v>-1398270</v>
      </c>
      <c r="L56" s="767">
        <v>140080</v>
      </c>
      <c r="M56" s="767">
        <v>-3724070</v>
      </c>
      <c r="N56" s="767">
        <v>-5717814</v>
      </c>
      <c r="O56" s="767">
        <v>274494</v>
      </c>
      <c r="P56" s="778"/>
      <c r="Q56" s="775"/>
      <c r="R56" s="721">
        <f t="shared" si="0"/>
        <v>-12400918</v>
      </c>
    </row>
    <row r="57" spans="1:18" ht="15" customHeight="1">
      <c r="A57" s="721">
        <v>1</v>
      </c>
      <c r="B57" s="477">
        <v>52</v>
      </c>
      <c r="C57" s="733"/>
      <c r="D57" s="750" t="s">
        <v>97</v>
      </c>
      <c r="E57" s="2529" t="s">
        <v>511</v>
      </c>
      <c r="F57" s="2529"/>
      <c r="G57" s="2530"/>
      <c r="H57" s="767"/>
      <c r="I57" s="767">
        <v>0</v>
      </c>
      <c r="J57" s="767">
        <v>128538</v>
      </c>
      <c r="K57" s="767">
        <v>214193</v>
      </c>
      <c r="L57" s="767">
        <v>16905</v>
      </c>
      <c r="M57" s="767">
        <v>0</v>
      </c>
      <c r="N57" s="767">
        <v>284598</v>
      </c>
      <c r="O57" s="767">
        <v>227315</v>
      </c>
      <c r="P57" s="778"/>
      <c r="Q57" s="775"/>
      <c r="R57" s="721">
        <f t="shared" si="0"/>
        <v>871549</v>
      </c>
    </row>
    <row r="58" spans="1:18" ht="15" customHeight="1">
      <c r="A58" s="721">
        <v>1</v>
      </c>
      <c r="B58" s="477">
        <v>53</v>
      </c>
      <c r="C58" s="733"/>
      <c r="D58" s="745" t="s">
        <v>197</v>
      </c>
      <c r="E58" s="2523" t="s">
        <v>221</v>
      </c>
      <c r="F58" s="2523"/>
      <c r="G58" s="2524"/>
      <c r="H58" s="767"/>
      <c r="I58" s="767">
        <v>0</v>
      </c>
      <c r="J58" s="767">
        <v>23740</v>
      </c>
      <c r="K58" s="767">
        <v>0</v>
      </c>
      <c r="L58" s="767">
        <v>0</v>
      </c>
      <c r="M58" s="767">
        <v>0</v>
      </c>
      <c r="N58" s="767">
        <v>54209</v>
      </c>
      <c r="O58" s="767">
        <v>192771</v>
      </c>
      <c r="P58" s="778"/>
      <c r="Q58" s="775"/>
      <c r="R58" s="721">
        <f t="shared" si="0"/>
        <v>270720</v>
      </c>
    </row>
    <row r="59" spans="1:18" ht="15" customHeight="1">
      <c r="A59" s="721">
        <v>1</v>
      </c>
      <c r="B59" s="477">
        <v>54</v>
      </c>
      <c r="C59" s="733"/>
      <c r="D59" s="745" t="s">
        <v>204</v>
      </c>
      <c r="E59" s="2523" t="s">
        <v>154</v>
      </c>
      <c r="F59" s="2523"/>
      <c r="G59" s="2524"/>
      <c r="H59" s="767"/>
      <c r="I59" s="767">
        <v>0</v>
      </c>
      <c r="J59" s="767">
        <v>52543</v>
      </c>
      <c r="K59" s="767">
        <v>0</v>
      </c>
      <c r="L59" s="767">
        <v>0</v>
      </c>
      <c r="M59" s="767">
        <v>0</v>
      </c>
      <c r="N59" s="767">
        <v>15146</v>
      </c>
      <c r="O59" s="767">
        <v>14908</v>
      </c>
      <c r="P59" s="778"/>
      <c r="Q59" s="775"/>
      <c r="R59" s="721">
        <f t="shared" si="0"/>
        <v>82597</v>
      </c>
    </row>
    <row r="60" spans="1:18" ht="15" customHeight="1">
      <c r="A60" s="721">
        <v>1</v>
      </c>
      <c r="B60" s="477">
        <v>55</v>
      </c>
      <c r="C60" s="733"/>
      <c r="D60" s="745" t="s">
        <v>51</v>
      </c>
      <c r="E60" s="2523" t="s">
        <v>518</v>
      </c>
      <c r="F60" s="2523"/>
      <c r="G60" s="2524"/>
      <c r="H60" s="767"/>
      <c r="I60" s="767">
        <v>0</v>
      </c>
      <c r="J60" s="767">
        <v>0</v>
      </c>
      <c r="K60" s="767">
        <v>0</v>
      </c>
      <c r="L60" s="767">
        <v>0</v>
      </c>
      <c r="M60" s="767">
        <v>0</v>
      </c>
      <c r="N60" s="767">
        <v>141634</v>
      </c>
      <c r="O60" s="767">
        <v>0</v>
      </c>
      <c r="P60" s="778"/>
      <c r="Q60" s="775"/>
      <c r="R60" s="721">
        <f t="shared" si="0"/>
        <v>141634</v>
      </c>
    </row>
    <row r="61" spans="1:18" ht="15" customHeight="1">
      <c r="A61" s="721">
        <v>1</v>
      </c>
      <c r="B61" s="477">
        <v>56</v>
      </c>
      <c r="C61" s="733"/>
      <c r="D61" s="745" t="s">
        <v>222</v>
      </c>
      <c r="E61" s="2523" t="s">
        <v>521</v>
      </c>
      <c r="F61" s="2523"/>
      <c r="G61" s="2524"/>
      <c r="H61" s="767"/>
      <c r="I61" s="767">
        <v>0</v>
      </c>
      <c r="J61" s="767">
        <v>0</v>
      </c>
      <c r="K61" s="767">
        <v>0</v>
      </c>
      <c r="L61" s="767">
        <v>0</v>
      </c>
      <c r="M61" s="767">
        <v>0</v>
      </c>
      <c r="N61" s="767">
        <v>0</v>
      </c>
      <c r="O61" s="767">
        <v>0</v>
      </c>
      <c r="P61" s="778"/>
      <c r="Q61" s="775"/>
      <c r="R61" s="721">
        <f t="shared" si="0"/>
        <v>0</v>
      </c>
    </row>
    <row r="62" spans="1:18" ht="15" customHeight="1">
      <c r="A62" s="721">
        <v>1</v>
      </c>
      <c r="B62" s="477">
        <v>57</v>
      </c>
      <c r="C62" s="733"/>
      <c r="D62" s="756" t="s">
        <v>105</v>
      </c>
      <c r="E62" s="2525" t="s">
        <v>404</v>
      </c>
      <c r="F62" s="2525"/>
      <c r="G62" s="2526"/>
      <c r="H62" s="767"/>
      <c r="I62" s="767">
        <v>0</v>
      </c>
      <c r="J62" s="767">
        <v>52255</v>
      </c>
      <c r="K62" s="767">
        <v>214193</v>
      </c>
      <c r="L62" s="767">
        <v>16905</v>
      </c>
      <c r="M62" s="767">
        <v>0</v>
      </c>
      <c r="N62" s="767">
        <v>73609</v>
      </c>
      <c r="O62" s="767">
        <v>19636</v>
      </c>
      <c r="P62" s="778"/>
      <c r="Q62" s="775"/>
      <c r="R62" s="721">
        <f t="shared" si="0"/>
        <v>376598</v>
      </c>
    </row>
    <row r="63" spans="1:18" ht="15" customHeight="1">
      <c r="A63" s="721">
        <v>1</v>
      </c>
      <c r="B63" s="477">
        <v>58</v>
      </c>
      <c r="C63" s="733"/>
      <c r="D63" s="750" t="s">
        <v>103</v>
      </c>
      <c r="E63" s="2529" t="s">
        <v>526</v>
      </c>
      <c r="F63" s="2529"/>
      <c r="G63" s="2530"/>
      <c r="H63" s="767"/>
      <c r="I63" s="767">
        <v>-188082</v>
      </c>
      <c r="J63" s="767">
        <v>-1915794</v>
      </c>
      <c r="K63" s="767">
        <v>-1612463</v>
      </c>
      <c r="L63" s="767">
        <v>123175</v>
      </c>
      <c r="M63" s="767">
        <v>-3724070</v>
      </c>
      <c r="N63" s="767">
        <v>-6002412</v>
      </c>
      <c r="O63" s="767">
        <v>47179</v>
      </c>
      <c r="P63" s="778"/>
      <c r="Q63" s="775"/>
      <c r="R63" s="721">
        <f t="shared" si="0"/>
        <v>-13272467</v>
      </c>
    </row>
    <row r="64" spans="1:18" ht="15" customHeight="1">
      <c r="A64" s="721">
        <v>1</v>
      </c>
      <c r="B64" s="477">
        <v>59</v>
      </c>
      <c r="C64" s="733"/>
      <c r="D64" s="745" t="s">
        <v>197</v>
      </c>
      <c r="E64" s="2523" t="s">
        <v>488</v>
      </c>
      <c r="F64" s="2523"/>
      <c r="G64" s="2524"/>
      <c r="H64" s="767"/>
      <c r="I64" s="767">
        <v>22938</v>
      </c>
      <c r="J64" s="767">
        <v>0</v>
      </c>
      <c r="K64" s="767">
        <v>0</v>
      </c>
      <c r="L64" s="767">
        <v>10400</v>
      </c>
      <c r="M64" s="767">
        <v>0</v>
      </c>
      <c r="N64" s="767">
        <v>0</v>
      </c>
      <c r="O64" s="767">
        <v>0</v>
      </c>
      <c r="P64" s="778"/>
      <c r="Q64" s="775"/>
      <c r="R64" s="721">
        <f t="shared" si="0"/>
        <v>33338</v>
      </c>
    </row>
    <row r="65" spans="1:18" ht="15" customHeight="1">
      <c r="A65" s="721">
        <v>1</v>
      </c>
      <c r="B65" s="477">
        <v>60</v>
      </c>
      <c r="C65" s="733"/>
      <c r="D65" s="745" t="s">
        <v>204</v>
      </c>
      <c r="E65" s="2523" t="s">
        <v>528</v>
      </c>
      <c r="F65" s="2523"/>
      <c r="G65" s="2524"/>
      <c r="H65" s="767"/>
      <c r="I65" s="767">
        <v>0</v>
      </c>
      <c r="J65" s="767">
        <v>0</v>
      </c>
      <c r="K65" s="767">
        <v>0</v>
      </c>
      <c r="L65" s="767">
        <v>0</v>
      </c>
      <c r="M65" s="767">
        <v>0</v>
      </c>
      <c r="N65" s="767">
        <v>0</v>
      </c>
      <c r="O65" s="767">
        <v>0</v>
      </c>
      <c r="P65" s="778"/>
      <c r="Q65" s="775"/>
      <c r="R65" s="721">
        <f t="shared" si="0"/>
        <v>0</v>
      </c>
    </row>
    <row r="66" spans="1:18" ht="15" customHeight="1">
      <c r="A66" s="721">
        <v>1</v>
      </c>
      <c r="B66" s="477">
        <v>61</v>
      </c>
      <c r="C66" s="733"/>
      <c r="D66" s="745" t="s">
        <v>51</v>
      </c>
      <c r="E66" s="2523" t="s">
        <v>454</v>
      </c>
      <c r="F66" s="2523"/>
      <c r="G66" s="2524"/>
      <c r="H66" s="767"/>
      <c r="I66" s="767">
        <v>0</v>
      </c>
      <c r="J66" s="767">
        <v>0</v>
      </c>
      <c r="K66" s="767">
        <v>0</v>
      </c>
      <c r="L66" s="767">
        <v>15000</v>
      </c>
      <c r="M66" s="767">
        <v>0</v>
      </c>
      <c r="N66" s="767">
        <v>0</v>
      </c>
      <c r="O66" s="767">
        <v>0</v>
      </c>
      <c r="P66" s="778"/>
      <c r="Q66" s="775"/>
      <c r="R66" s="721">
        <f t="shared" si="0"/>
        <v>15000</v>
      </c>
    </row>
    <row r="67" spans="1:18" ht="15" customHeight="1">
      <c r="A67" s="721">
        <v>1</v>
      </c>
      <c r="B67" s="477">
        <v>62</v>
      </c>
      <c r="C67" s="733"/>
      <c r="D67" s="745" t="s">
        <v>222</v>
      </c>
      <c r="E67" s="2523" t="s">
        <v>529</v>
      </c>
      <c r="F67" s="2523"/>
      <c r="G67" s="2524"/>
      <c r="H67" s="767"/>
      <c r="I67" s="767">
        <v>0</v>
      </c>
      <c r="J67" s="767">
        <v>0</v>
      </c>
      <c r="K67" s="767">
        <v>0</v>
      </c>
      <c r="L67" s="767">
        <v>0</v>
      </c>
      <c r="M67" s="767">
        <v>0</v>
      </c>
      <c r="N67" s="767">
        <v>0</v>
      </c>
      <c r="O67" s="767">
        <v>0</v>
      </c>
      <c r="P67" s="778"/>
      <c r="Q67" s="775"/>
      <c r="R67" s="721">
        <f t="shared" si="0"/>
        <v>0</v>
      </c>
    </row>
    <row r="68" spans="1:18" ht="15" customHeight="1">
      <c r="A68" s="721">
        <v>1</v>
      </c>
      <c r="B68" s="477">
        <v>63</v>
      </c>
      <c r="C68" s="733"/>
      <c r="D68" s="745" t="s">
        <v>105</v>
      </c>
      <c r="E68" s="2531" t="s">
        <v>327</v>
      </c>
      <c r="F68" s="2531"/>
      <c r="G68" s="2532"/>
      <c r="H68" s="767"/>
      <c r="I68" s="767">
        <v>0</v>
      </c>
      <c r="J68" s="767">
        <v>0</v>
      </c>
      <c r="K68" s="767">
        <v>0</v>
      </c>
      <c r="L68" s="767">
        <v>97775</v>
      </c>
      <c r="M68" s="767">
        <v>0</v>
      </c>
      <c r="N68" s="767">
        <v>0</v>
      </c>
      <c r="O68" s="767">
        <v>47179</v>
      </c>
      <c r="P68" s="778"/>
      <c r="Q68" s="775"/>
      <c r="R68" s="721">
        <f t="shared" si="0"/>
        <v>144954</v>
      </c>
    </row>
    <row r="69" spans="1:18" ht="15" customHeight="1">
      <c r="A69" s="721">
        <v>1</v>
      </c>
      <c r="B69" s="477">
        <v>64</v>
      </c>
      <c r="C69" s="733"/>
      <c r="D69" s="757"/>
      <c r="E69" s="2531" t="s">
        <v>1185</v>
      </c>
      <c r="F69" s="2531"/>
      <c r="G69" s="2532"/>
      <c r="H69" s="767"/>
      <c r="I69" s="767">
        <v>211020</v>
      </c>
      <c r="J69" s="767">
        <v>1915794</v>
      </c>
      <c r="K69" s="767">
        <v>1612463</v>
      </c>
      <c r="L69" s="767">
        <v>0</v>
      </c>
      <c r="M69" s="767">
        <v>3724070</v>
      </c>
      <c r="N69" s="767">
        <v>6002412</v>
      </c>
      <c r="O69" s="767">
        <v>0</v>
      </c>
      <c r="P69" s="778"/>
      <c r="Q69" s="775"/>
      <c r="R69" s="721">
        <f t="shared" si="0"/>
        <v>13465759</v>
      </c>
    </row>
    <row r="70" spans="1:18" ht="15" customHeight="1">
      <c r="A70" s="721">
        <v>1</v>
      </c>
      <c r="B70" s="477">
        <v>65</v>
      </c>
      <c r="C70" s="733"/>
      <c r="D70" s="745" t="s">
        <v>270</v>
      </c>
      <c r="E70" s="2533" t="s">
        <v>531</v>
      </c>
      <c r="F70" s="2523"/>
      <c r="G70" s="2524"/>
      <c r="H70" s="767"/>
      <c r="I70" s="767">
        <v>0</v>
      </c>
      <c r="J70" s="767">
        <v>0</v>
      </c>
      <c r="K70" s="767">
        <v>44263</v>
      </c>
      <c r="L70" s="767">
        <v>57749</v>
      </c>
      <c r="M70" s="767">
        <v>0</v>
      </c>
      <c r="N70" s="767">
        <v>0</v>
      </c>
      <c r="O70" s="767">
        <v>19018</v>
      </c>
      <c r="P70" s="778"/>
      <c r="Q70" s="775"/>
      <c r="R70" s="721">
        <f t="shared" ref="R70:R109" si="1">SUM(H70:O70)</f>
        <v>121030</v>
      </c>
    </row>
    <row r="71" spans="1:18" ht="15" customHeight="1">
      <c r="A71" s="721">
        <v>1</v>
      </c>
      <c r="B71" s="477">
        <v>66</v>
      </c>
      <c r="C71" s="737"/>
      <c r="D71" s="737" t="s">
        <v>425</v>
      </c>
      <c r="E71" s="2534" t="s">
        <v>991</v>
      </c>
      <c r="F71" s="2525"/>
      <c r="G71" s="2526"/>
      <c r="H71" s="767"/>
      <c r="I71" s="767">
        <v>123271</v>
      </c>
      <c r="J71" s="767">
        <v>455596</v>
      </c>
      <c r="K71" s="767">
        <v>0</v>
      </c>
      <c r="L71" s="767">
        <v>0</v>
      </c>
      <c r="M71" s="767">
        <v>299142</v>
      </c>
      <c r="N71" s="767">
        <v>411254</v>
      </c>
      <c r="O71" s="767">
        <v>0</v>
      </c>
      <c r="P71" s="778"/>
      <c r="Q71" s="775"/>
      <c r="R71" s="721">
        <f t="shared" si="1"/>
        <v>1289263</v>
      </c>
    </row>
    <row r="72" spans="1:18" ht="15" customHeight="1">
      <c r="A72" s="721">
        <v>1</v>
      </c>
      <c r="B72" s="477">
        <v>67</v>
      </c>
      <c r="C72" s="738" t="s">
        <v>406</v>
      </c>
      <c r="D72" s="2519" t="s">
        <v>1347</v>
      </c>
      <c r="E72" s="2519"/>
      <c r="F72" s="2519"/>
      <c r="G72" s="2527"/>
      <c r="H72" s="767"/>
      <c r="I72" s="767">
        <v>0</v>
      </c>
      <c r="J72" s="767">
        <v>0</v>
      </c>
      <c r="K72" s="767">
        <v>0</v>
      </c>
      <c r="L72" s="767">
        <v>0</v>
      </c>
      <c r="M72" s="767">
        <v>0</v>
      </c>
      <c r="N72" s="767">
        <v>0</v>
      </c>
      <c r="O72" s="767">
        <v>0</v>
      </c>
      <c r="P72" s="778"/>
      <c r="Q72" s="775"/>
      <c r="R72" s="721">
        <f t="shared" si="1"/>
        <v>0</v>
      </c>
    </row>
    <row r="73" spans="1:18" ht="15" customHeight="1">
      <c r="A73" s="721">
        <v>1</v>
      </c>
      <c r="B73" s="477">
        <v>68</v>
      </c>
      <c r="C73" s="738" t="s">
        <v>393</v>
      </c>
      <c r="D73" s="2519" t="s">
        <v>533</v>
      </c>
      <c r="E73" s="2519"/>
      <c r="F73" s="2519"/>
      <c r="G73" s="2527"/>
      <c r="H73" s="767"/>
      <c r="I73" s="767">
        <v>5287864</v>
      </c>
      <c r="J73" s="767">
        <v>1131361</v>
      </c>
      <c r="K73" s="767">
        <v>-1369779</v>
      </c>
      <c r="L73" s="767">
        <v>274994</v>
      </c>
      <c r="M73" s="767">
        <v>-759060</v>
      </c>
      <c r="N73" s="767">
        <v>-2153480</v>
      </c>
      <c r="O73" s="767">
        <v>1363165</v>
      </c>
      <c r="P73" s="778"/>
      <c r="Q73" s="775"/>
      <c r="R73" s="721">
        <f t="shared" si="1"/>
        <v>3775065</v>
      </c>
    </row>
    <row r="74" spans="1:18" ht="15" customHeight="1">
      <c r="A74" s="721">
        <v>1</v>
      </c>
      <c r="B74" s="477">
        <v>69</v>
      </c>
      <c r="C74" s="738" t="s">
        <v>274</v>
      </c>
      <c r="D74" s="2519" t="s">
        <v>536</v>
      </c>
      <c r="E74" s="2519"/>
      <c r="F74" s="2519"/>
      <c r="G74" s="2527"/>
      <c r="H74" s="767"/>
      <c r="I74" s="767">
        <v>11895519</v>
      </c>
      <c r="J74" s="767">
        <v>11520786</v>
      </c>
      <c r="K74" s="767">
        <v>2381095</v>
      </c>
      <c r="L74" s="767">
        <v>1258884</v>
      </c>
      <c r="M74" s="767">
        <v>5074369</v>
      </c>
      <c r="N74" s="767">
        <v>9930023</v>
      </c>
      <c r="O74" s="767">
        <v>2715123</v>
      </c>
      <c r="P74" s="778"/>
      <c r="Q74" s="775"/>
      <c r="R74" s="721">
        <f t="shared" si="1"/>
        <v>44775799</v>
      </c>
    </row>
    <row r="75" spans="1:18" ht="15" customHeight="1">
      <c r="A75" s="721">
        <v>1</v>
      </c>
      <c r="B75" s="477">
        <v>70</v>
      </c>
      <c r="C75" s="738" t="s">
        <v>978</v>
      </c>
      <c r="D75" s="2519" t="s">
        <v>538</v>
      </c>
      <c r="E75" s="2519"/>
      <c r="F75" s="2519"/>
      <c r="G75" s="2527"/>
      <c r="H75" s="767"/>
      <c r="I75" s="767">
        <v>0</v>
      </c>
      <c r="J75" s="767">
        <v>0</v>
      </c>
      <c r="K75" s="767">
        <v>0</v>
      </c>
      <c r="L75" s="767">
        <v>0</v>
      </c>
      <c r="M75" s="767">
        <v>0</v>
      </c>
      <c r="N75" s="767">
        <v>468575</v>
      </c>
      <c r="O75" s="767">
        <v>0</v>
      </c>
      <c r="P75" s="778"/>
      <c r="Q75" s="775"/>
      <c r="R75" s="721">
        <f t="shared" si="1"/>
        <v>468575</v>
      </c>
    </row>
    <row r="76" spans="1:18" ht="15" customHeight="1">
      <c r="A76" s="721">
        <v>1</v>
      </c>
      <c r="B76" s="477">
        <v>71</v>
      </c>
      <c r="C76" s="738" t="s">
        <v>1076</v>
      </c>
      <c r="D76" s="2519" t="s">
        <v>540</v>
      </c>
      <c r="E76" s="2519"/>
      <c r="F76" s="2519"/>
      <c r="G76" s="2527"/>
      <c r="H76" s="767"/>
      <c r="I76" s="767">
        <v>0</v>
      </c>
      <c r="J76" s="767">
        <v>0</v>
      </c>
      <c r="K76" s="767">
        <v>0</v>
      </c>
      <c r="L76" s="767">
        <v>0</v>
      </c>
      <c r="M76" s="767">
        <v>0</v>
      </c>
      <c r="N76" s="767">
        <v>468575</v>
      </c>
      <c r="O76" s="767">
        <v>0</v>
      </c>
      <c r="P76" s="778"/>
      <c r="Q76" s="775"/>
      <c r="R76" s="721">
        <f t="shared" si="1"/>
        <v>468575</v>
      </c>
    </row>
    <row r="77" spans="1:18" ht="15" customHeight="1">
      <c r="A77" s="721">
        <v>1</v>
      </c>
      <c r="B77" s="477">
        <v>72</v>
      </c>
      <c r="C77" s="738" t="s">
        <v>938</v>
      </c>
      <c r="D77" s="2519" t="s">
        <v>556</v>
      </c>
      <c r="E77" s="2519"/>
      <c r="F77" s="2519"/>
      <c r="G77" s="2527"/>
      <c r="H77" s="768"/>
      <c r="I77" s="768">
        <v>0</v>
      </c>
      <c r="J77" s="768">
        <v>0</v>
      </c>
      <c r="K77" s="768">
        <v>1369779</v>
      </c>
      <c r="L77" s="768">
        <v>0</v>
      </c>
      <c r="M77" s="768">
        <v>759060</v>
      </c>
      <c r="N77" s="768">
        <v>2153480</v>
      </c>
      <c r="O77" s="768">
        <v>0</v>
      </c>
      <c r="P77" s="777"/>
      <c r="Q77" s="775"/>
      <c r="R77" s="721">
        <f t="shared" si="1"/>
        <v>4282319</v>
      </c>
    </row>
    <row r="78" spans="1:18" ht="15" customHeight="1">
      <c r="A78" s="721">
        <v>1</v>
      </c>
      <c r="B78" s="477">
        <v>73</v>
      </c>
      <c r="C78" s="738" t="s">
        <v>1093</v>
      </c>
      <c r="D78" s="2535" t="s">
        <v>422</v>
      </c>
      <c r="E78" s="2535"/>
      <c r="F78" s="2535"/>
      <c r="G78" s="2536"/>
      <c r="H78" s="768"/>
      <c r="I78" s="768">
        <v>0</v>
      </c>
      <c r="J78" s="768">
        <v>0</v>
      </c>
      <c r="K78" s="768">
        <v>298610</v>
      </c>
      <c r="L78" s="768">
        <v>0</v>
      </c>
      <c r="M78" s="768">
        <v>89824</v>
      </c>
      <c r="N78" s="768">
        <v>1853307</v>
      </c>
      <c r="O78" s="768">
        <v>0</v>
      </c>
      <c r="P78" s="777"/>
      <c r="Q78" s="775"/>
      <c r="R78" s="721">
        <f t="shared" si="1"/>
        <v>2241741</v>
      </c>
    </row>
    <row r="79" spans="1:18" ht="15" customHeight="1">
      <c r="A79" s="721">
        <v>1</v>
      </c>
      <c r="B79" s="477">
        <v>74</v>
      </c>
      <c r="C79" s="740" t="s">
        <v>342</v>
      </c>
      <c r="D79" s="2537" t="s">
        <v>542</v>
      </c>
      <c r="E79" s="2529"/>
      <c r="F79" s="2529"/>
      <c r="G79" s="2530"/>
      <c r="H79" s="768"/>
      <c r="I79" s="768">
        <v>0</v>
      </c>
      <c r="J79" s="768">
        <v>0</v>
      </c>
      <c r="K79" s="768">
        <v>44263</v>
      </c>
      <c r="L79" s="768">
        <v>58124</v>
      </c>
      <c r="M79" s="768">
        <v>0</v>
      </c>
      <c r="N79" s="768">
        <v>0</v>
      </c>
      <c r="O79" s="768">
        <v>19018</v>
      </c>
      <c r="P79" s="777"/>
      <c r="Q79" s="775"/>
      <c r="R79" s="721">
        <f t="shared" si="1"/>
        <v>121405</v>
      </c>
    </row>
    <row r="80" spans="1:18" s="723" customFormat="1" ht="15" customHeight="1">
      <c r="A80" s="723">
        <v>1</v>
      </c>
      <c r="B80" s="726">
        <v>75</v>
      </c>
      <c r="C80" s="741" t="s">
        <v>547</v>
      </c>
      <c r="D80" s="2538" t="s">
        <v>1202</v>
      </c>
      <c r="E80" s="2539"/>
      <c r="F80" s="2539"/>
      <c r="G80" s="2540"/>
      <c r="H80" s="769"/>
      <c r="I80" s="769">
        <v>123217</v>
      </c>
      <c r="J80" s="769">
        <v>576044</v>
      </c>
      <c r="K80" s="769">
        <v>0</v>
      </c>
      <c r="L80" s="769">
        <v>0</v>
      </c>
      <c r="M80" s="769">
        <v>299142</v>
      </c>
      <c r="N80" s="769">
        <v>438192</v>
      </c>
      <c r="O80" s="769">
        <v>0</v>
      </c>
      <c r="P80" s="779"/>
      <c r="Q80" s="783"/>
      <c r="R80" s="724">
        <f t="shared" si="1"/>
        <v>1436595</v>
      </c>
    </row>
    <row r="81" spans="1:18" s="724" customFormat="1" ht="15" customHeight="1">
      <c r="A81" s="724">
        <v>2</v>
      </c>
      <c r="B81" s="727">
        <v>1</v>
      </c>
      <c r="C81" s="2545" t="s">
        <v>696</v>
      </c>
      <c r="D81" s="2546"/>
      <c r="E81" s="2547"/>
      <c r="F81" s="2543" t="s">
        <v>52</v>
      </c>
      <c r="G81" s="2543"/>
      <c r="H81" s="770"/>
      <c r="I81" s="770">
        <v>997305</v>
      </c>
      <c r="J81" s="770">
        <v>0</v>
      </c>
      <c r="K81" s="770">
        <v>338975</v>
      </c>
      <c r="L81" s="770">
        <v>21238</v>
      </c>
      <c r="M81" s="770">
        <v>0</v>
      </c>
      <c r="N81" s="770">
        <v>1454887</v>
      </c>
      <c r="O81" s="770">
        <v>0</v>
      </c>
      <c r="P81" s="780"/>
      <c r="Q81" s="784"/>
      <c r="R81" s="724">
        <f t="shared" si="1"/>
        <v>2812405</v>
      </c>
    </row>
    <row r="82" spans="1:18" s="724" customFormat="1" ht="15" customHeight="1">
      <c r="A82" s="724">
        <v>2</v>
      </c>
      <c r="B82" s="728">
        <v>2</v>
      </c>
      <c r="C82" s="2548"/>
      <c r="D82" s="2549"/>
      <c r="E82" s="2550"/>
      <c r="F82" s="2542" t="s">
        <v>1395</v>
      </c>
      <c r="G82" s="2542"/>
      <c r="H82" s="770"/>
      <c r="I82" s="770">
        <v>0</v>
      </c>
      <c r="J82" s="770">
        <v>0</v>
      </c>
      <c r="K82" s="770">
        <v>0</v>
      </c>
      <c r="L82" s="770">
        <v>0</v>
      </c>
      <c r="M82" s="770">
        <v>0</v>
      </c>
      <c r="N82" s="770">
        <v>0</v>
      </c>
      <c r="O82" s="770">
        <v>0</v>
      </c>
      <c r="P82" s="781"/>
      <c r="Q82" s="784"/>
      <c r="R82" s="724">
        <f t="shared" si="1"/>
        <v>0</v>
      </c>
    </row>
    <row r="83" spans="1:18" s="724" customFormat="1" ht="15" customHeight="1">
      <c r="A83" s="724">
        <v>2</v>
      </c>
      <c r="B83" s="729">
        <v>3</v>
      </c>
      <c r="C83" s="2551"/>
      <c r="D83" s="2552"/>
      <c r="E83" s="2553"/>
      <c r="F83" s="2542" t="s">
        <v>1396</v>
      </c>
      <c r="G83" s="2542"/>
      <c r="H83" s="770"/>
      <c r="I83" s="770">
        <v>0</v>
      </c>
      <c r="J83" s="770">
        <v>0</v>
      </c>
      <c r="K83" s="770">
        <v>0</v>
      </c>
      <c r="L83" s="770">
        <v>0</v>
      </c>
      <c r="M83" s="770">
        <v>0</v>
      </c>
      <c r="N83" s="770">
        <v>0</v>
      </c>
      <c r="O83" s="770">
        <v>0</v>
      </c>
      <c r="P83" s="781"/>
      <c r="Q83" s="784"/>
      <c r="R83" s="724">
        <f t="shared" si="1"/>
        <v>0</v>
      </c>
    </row>
    <row r="84" spans="1:18" s="724" customFormat="1" ht="15" customHeight="1">
      <c r="A84" s="724">
        <v>2</v>
      </c>
      <c r="B84" s="728">
        <v>4</v>
      </c>
      <c r="C84" s="2545" t="s">
        <v>1209</v>
      </c>
      <c r="D84" s="2546"/>
      <c r="E84" s="2547"/>
      <c r="F84" s="2544" t="s">
        <v>52</v>
      </c>
      <c r="G84" s="2527"/>
      <c r="H84" s="770"/>
      <c r="I84" s="770">
        <v>0</v>
      </c>
      <c r="J84" s="770">
        <v>0</v>
      </c>
      <c r="K84" s="770">
        <v>0</v>
      </c>
      <c r="L84" s="770">
        <v>0</v>
      </c>
      <c r="M84" s="770">
        <v>0</v>
      </c>
      <c r="N84" s="770">
        <v>0</v>
      </c>
      <c r="O84" s="770">
        <v>0</v>
      </c>
      <c r="P84" s="781"/>
      <c r="Q84" s="784"/>
      <c r="R84" s="724">
        <f t="shared" si="1"/>
        <v>0</v>
      </c>
    </row>
    <row r="85" spans="1:18" s="724" customFormat="1" ht="15" customHeight="1">
      <c r="A85" s="724">
        <v>2</v>
      </c>
      <c r="B85" s="729">
        <v>5</v>
      </c>
      <c r="C85" s="2548"/>
      <c r="D85" s="2549"/>
      <c r="E85" s="2550"/>
      <c r="F85" s="2544" t="s">
        <v>600</v>
      </c>
      <c r="G85" s="2527"/>
      <c r="H85" s="770"/>
      <c r="I85" s="770">
        <v>256304</v>
      </c>
      <c r="J85" s="770">
        <v>374618</v>
      </c>
      <c r="K85" s="770">
        <v>75045</v>
      </c>
      <c r="L85" s="770">
        <v>29187</v>
      </c>
      <c r="M85" s="770">
        <v>0</v>
      </c>
      <c r="N85" s="770">
        <v>156861</v>
      </c>
      <c r="O85" s="770">
        <v>74479</v>
      </c>
      <c r="P85" s="781"/>
      <c r="Q85" s="784"/>
      <c r="R85" s="724">
        <f t="shared" si="1"/>
        <v>966494</v>
      </c>
    </row>
    <row r="86" spans="1:18" ht="15" customHeight="1">
      <c r="A86" s="721">
        <v>2</v>
      </c>
      <c r="B86" s="728">
        <v>6</v>
      </c>
      <c r="C86" s="2548"/>
      <c r="D86" s="2549"/>
      <c r="E86" s="2550"/>
      <c r="F86" s="2544" t="s">
        <v>373</v>
      </c>
      <c r="G86" s="2527"/>
      <c r="H86" s="767"/>
      <c r="I86" s="767">
        <v>0</v>
      </c>
      <c r="J86" s="767">
        <v>0</v>
      </c>
      <c r="K86" s="767">
        <v>0</v>
      </c>
      <c r="L86" s="767">
        <v>0</v>
      </c>
      <c r="M86" s="767">
        <v>0</v>
      </c>
      <c r="N86" s="767">
        <v>0</v>
      </c>
      <c r="O86" s="767">
        <v>0</v>
      </c>
      <c r="P86" s="782"/>
      <c r="Q86" s="775"/>
      <c r="R86" s="721">
        <f t="shared" si="1"/>
        <v>0</v>
      </c>
    </row>
    <row r="87" spans="1:18" ht="15" customHeight="1">
      <c r="A87" s="721">
        <v>2</v>
      </c>
      <c r="B87" s="729">
        <v>7</v>
      </c>
      <c r="C87" s="2548"/>
      <c r="D87" s="2549"/>
      <c r="E87" s="2550"/>
      <c r="F87" s="2544" t="s">
        <v>1395</v>
      </c>
      <c r="G87" s="2527"/>
      <c r="H87" s="767"/>
      <c r="I87" s="767">
        <v>0</v>
      </c>
      <c r="J87" s="767">
        <v>0</v>
      </c>
      <c r="K87" s="767">
        <v>0</v>
      </c>
      <c r="L87" s="767">
        <v>0</v>
      </c>
      <c r="M87" s="767">
        <v>0</v>
      </c>
      <c r="N87" s="767">
        <v>0</v>
      </c>
      <c r="O87" s="767">
        <v>0</v>
      </c>
      <c r="P87" s="782"/>
      <c r="Q87" s="775"/>
      <c r="R87" s="721">
        <f t="shared" si="1"/>
        <v>0</v>
      </c>
    </row>
    <row r="88" spans="1:18" ht="15" customHeight="1">
      <c r="A88" s="721">
        <v>2</v>
      </c>
      <c r="B88" s="728">
        <v>8</v>
      </c>
      <c r="C88" s="2551"/>
      <c r="D88" s="2552"/>
      <c r="E88" s="2553"/>
      <c r="F88" s="2544" t="s">
        <v>1396</v>
      </c>
      <c r="G88" s="2527"/>
      <c r="H88" s="767"/>
      <c r="I88" s="767">
        <v>0</v>
      </c>
      <c r="J88" s="767">
        <v>0</v>
      </c>
      <c r="K88" s="767">
        <v>0</v>
      </c>
      <c r="L88" s="767">
        <v>0</v>
      </c>
      <c r="M88" s="767">
        <v>0</v>
      </c>
      <c r="N88" s="767">
        <v>0</v>
      </c>
      <c r="O88" s="767">
        <v>0</v>
      </c>
      <c r="P88" s="771"/>
      <c r="Q88" s="775"/>
      <c r="R88" s="721">
        <f t="shared" si="1"/>
        <v>0</v>
      </c>
    </row>
    <row r="89" spans="1:18" ht="15" customHeight="1">
      <c r="A89" s="721">
        <v>2</v>
      </c>
      <c r="B89" s="729">
        <v>9</v>
      </c>
      <c r="C89" s="2556" t="s">
        <v>1406</v>
      </c>
      <c r="D89" s="2557"/>
      <c r="E89" s="762" t="s">
        <v>197</v>
      </c>
      <c r="F89" s="2519" t="s">
        <v>1397</v>
      </c>
      <c r="G89" s="2527"/>
      <c r="H89" s="767"/>
      <c r="I89" s="767">
        <v>0</v>
      </c>
      <c r="J89" s="767">
        <v>0</v>
      </c>
      <c r="K89" s="767">
        <v>0</v>
      </c>
      <c r="L89" s="767">
        <v>0</v>
      </c>
      <c r="M89" s="767">
        <v>0</v>
      </c>
      <c r="N89" s="767">
        <v>0</v>
      </c>
      <c r="O89" s="767">
        <v>0</v>
      </c>
      <c r="P89" s="771"/>
      <c r="Q89" s="775"/>
      <c r="R89" s="721">
        <f t="shared" si="1"/>
        <v>0</v>
      </c>
    </row>
    <row r="90" spans="1:18" ht="15" customHeight="1">
      <c r="A90" s="721">
        <v>2</v>
      </c>
      <c r="B90" s="728">
        <v>10</v>
      </c>
      <c r="C90" s="2558"/>
      <c r="D90" s="2559"/>
      <c r="E90" s="2554" t="s">
        <v>728</v>
      </c>
      <c r="F90" s="2544" t="s">
        <v>1398</v>
      </c>
      <c r="G90" s="2527"/>
      <c r="H90" s="767"/>
      <c r="I90" s="767">
        <v>0</v>
      </c>
      <c r="J90" s="767">
        <v>0</v>
      </c>
      <c r="K90" s="767">
        <v>0</v>
      </c>
      <c r="L90" s="767">
        <v>0</v>
      </c>
      <c r="M90" s="767">
        <v>0</v>
      </c>
      <c r="N90" s="767">
        <v>0</v>
      </c>
      <c r="O90" s="767">
        <v>0</v>
      </c>
      <c r="P90" s="771"/>
      <c r="Q90" s="775"/>
      <c r="R90" s="721">
        <f t="shared" si="1"/>
        <v>0</v>
      </c>
    </row>
    <row r="91" spans="1:18" ht="15" customHeight="1">
      <c r="A91" s="721">
        <v>2</v>
      </c>
      <c r="B91" s="729">
        <v>11</v>
      </c>
      <c r="C91" s="2558"/>
      <c r="D91" s="2559"/>
      <c r="E91" s="2555"/>
      <c r="F91" s="2544" t="s">
        <v>1399</v>
      </c>
      <c r="G91" s="2527"/>
      <c r="H91" s="767"/>
      <c r="I91" s="767">
        <v>0</v>
      </c>
      <c r="J91" s="767">
        <v>0</v>
      </c>
      <c r="K91" s="767">
        <v>0</v>
      </c>
      <c r="L91" s="767">
        <v>0</v>
      </c>
      <c r="M91" s="767">
        <v>0</v>
      </c>
      <c r="N91" s="767">
        <v>0</v>
      </c>
      <c r="O91" s="767">
        <v>0</v>
      </c>
      <c r="P91" s="771"/>
      <c r="Q91" s="775"/>
      <c r="R91" s="721">
        <f t="shared" si="1"/>
        <v>0</v>
      </c>
    </row>
    <row r="92" spans="1:18" ht="15" customHeight="1">
      <c r="A92" s="721">
        <v>2</v>
      </c>
      <c r="B92" s="728">
        <v>12</v>
      </c>
      <c r="C92" s="2558"/>
      <c r="D92" s="2559"/>
      <c r="E92" s="763" t="s">
        <v>204</v>
      </c>
      <c r="F92" s="2519" t="s">
        <v>1194</v>
      </c>
      <c r="G92" s="2527"/>
      <c r="H92" s="767"/>
      <c r="I92" s="767">
        <v>7600</v>
      </c>
      <c r="J92" s="767">
        <v>17670</v>
      </c>
      <c r="K92" s="767">
        <v>41204</v>
      </c>
      <c r="L92" s="767">
        <v>0</v>
      </c>
      <c r="M92" s="767">
        <v>0</v>
      </c>
      <c r="N92" s="767">
        <v>0</v>
      </c>
      <c r="O92" s="767">
        <v>0</v>
      </c>
      <c r="P92" s="771"/>
      <c r="Q92" s="775"/>
      <c r="R92" s="721">
        <f t="shared" si="1"/>
        <v>66474</v>
      </c>
    </row>
    <row r="93" spans="1:18" ht="15" customHeight="1">
      <c r="A93" s="721">
        <v>2</v>
      </c>
      <c r="B93" s="729">
        <v>13</v>
      </c>
      <c r="C93" s="2558"/>
      <c r="D93" s="2559"/>
      <c r="E93" s="2554" t="s">
        <v>728</v>
      </c>
      <c r="F93" s="2544" t="s">
        <v>1233</v>
      </c>
      <c r="G93" s="2527"/>
      <c r="H93" s="767"/>
      <c r="I93" s="767">
        <v>0</v>
      </c>
      <c r="J93" s="767">
        <v>0</v>
      </c>
      <c r="K93" s="767">
        <v>0</v>
      </c>
      <c r="L93" s="767">
        <v>0</v>
      </c>
      <c r="M93" s="767">
        <v>0</v>
      </c>
      <c r="N93" s="767">
        <v>0</v>
      </c>
      <c r="O93" s="767">
        <v>0</v>
      </c>
      <c r="P93" s="771"/>
      <c r="Q93" s="775"/>
      <c r="R93" s="721">
        <f t="shared" si="1"/>
        <v>0</v>
      </c>
    </row>
    <row r="94" spans="1:18" ht="15" customHeight="1">
      <c r="A94" s="721">
        <v>2</v>
      </c>
      <c r="B94" s="728">
        <v>14</v>
      </c>
      <c r="C94" s="2558"/>
      <c r="D94" s="2559"/>
      <c r="E94" s="2555"/>
      <c r="F94" s="2544" t="s">
        <v>1191</v>
      </c>
      <c r="G94" s="2527"/>
      <c r="H94" s="767"/>
      <c r="I94" s="767">
        <v>7600</v>
      </c>
      <c r="J94" s="767">
        <v>17670</v>
      </c>
      <c r="K94" s="767">
        <v>41204</v>
      </c>
      <c r="L94" s="767">
        <v>0</v>
      </c>
      <c r="M94" s="767">
        <v>0</v>
      </c>
      <c r="N94" s="767">
        <v>0</v>
      </c>
      <c r="O94" s="767">
        <v>0</v>
      </c>
      <c r="P94" s="771">
        <v>0</v>
      </c>
      <c r="Q94" s="775"/>
      <c r="R94" s="721">
        <f t="shared" si="1"/>
        <v>66474</v>
      </c>
    </row>
    <row r="95" spans="1:18" ht="15" customHeight="1">
      <c r="A95" s="721">
        <v>2</v>
      </c>
      <c r="B95" s="729">
        <v>15</v>
      </c>
      <c r="C95" s="2558"/>
      <c r="D95" s="2559"/>
      <c r="E95" s="736" t="s">
        <v>51</v>
      </c>
      <c r="F95" s="2527" t="s">
        <v>1029</v>
      </c>
      <c r="G95" s="2541"/>
      <c r="H95" s="767"/>
      <c r="I95" s="767">
        <v>0</v>
      </c>
      <c r="J95" s="767">
        <v>0</v>
      </c>
      <c r="K95" s="767">
        <v>0</v>
      </c>
      <c r="L95" s="767">
        <v>0</v>
      </c>
      <c r="M95" s="767">
        <v>0</v>
      </c>
      <c r="N95" s="767">
        <v>0</v>
      </c>
      <c r="O95" s="767">
        <v>0</v>
      </c>
      <c r="P95" s="771">
        <v>0</v>
      </c>
      <c r="Q95" s="775"/>
      <c r="R95" s="721">
        <f t="shared" si="1"/>
        <v>0</v>
      </c>
    </row>
    <row r="96" spans="1:18" ht="15" customHeight="1">
      <c r="A96" s="721">
        <v>2</v>
      </c>
      <c r="B96" s="728">
        <v>16</v>
      </c>
      <c r="C96" s="2558"/>
      <c r="D96" s="2559"/>
      <c r="E96" s="725" t="s">
        <v>222</v>
      </c>
      <c r="F96" s="2529" t="s">
        <v>1400</v>
      </c>
      <c r="G96" s="2530"/>
      <c r="H96" s="771"/>
      <c r="I96" s="767">
        <v>0</v>
      </c>
      <c r="J96" s="771">
        <v>200</v>
      </c>
      <c r="K96" s="771">
        <v>0</v>
      </c>
      <c r="L96" s="771">
        <v>0</v>
      </c>
      <c r="M96" s="771">
        <v>0</v>
      </c>
      <c r="N96" s="771">
        <v>0</v>
      </c>
      <c r="O96" s="771">
        <v>0</v>
      </c>
      <c r="P96" s="771"/>
      <c r="Q96" s="775"/>
      <c r="R96" s="721">
        <f t="shared" si="1"/>
        <v>200</v>
      </c>
    </row>
    <row r="97" spans="1:18" ht="15" customHeight="1">
      <c r="A97" s="721">
        <v>2</v>
      </c>
      <c r="B97" s="729">
        <v>17</v>
      </c>
      <c r="C97" s="2560"/>
      <c r="D97" s="2561"/>
      <c r="E97" s="725" t="s">
        <v>105</v>
      </c>
      <c r="F97" s="2529" t="s">
        <v>1401</v>
      </c>
      <c r="G97" s="2530"/>
      <c r="H97" s="771"/>
      <c r="I97" s="771">
        <v>0</v>
      </c>
      <c r="J97" s="771">
        <v>0</v>
      </c>
      <c r="K97" s="771">
        <v>0</v>
      </c>
      <c r="L97" s="771">
        <v>0</v>
      </c>
      <c r="M97" s="771">
        <v>0</v>
      </c>
      <c r="N97" s="771">
        <v>0</v>
      </c>
      <c r="O97" s="771">
        <v>0</v>
      </c>
      <c r="P97" s="771"/>
      <c r="R97" s="721">
        <f t="shared" si="1"/>
        <v>0</v>
      </c>
    </row>
    <row r="98" spans="1:18" ht="15" customHeight="1">
      <c r="A98" s="721">
        <v>2</v>
      </c>
      <c r="B98" s="728">
        <v>18</v>
      </c>
      <c r="C98" s="2556" t="s">
        <v>1407</v>
      </c>
      <c r="D98" s="2557"/>
      <c r="E98" s="2542" t="s">
        <v>1402</v>
      </c>
      <c r="F98" s="2541"/>
      <c r="G98" s="2541"/>
      <c r="H98" s="771"/>
      <c r="I98" s="771">
        <v>0</v>
      </c>
      <c r="J98" s="771">
        <v>0</v>
      </c>
      <c r="K98" s="771">
        <v>0</v>
      </c>
      <c r="L98" s="771">
        <v>0</v>
      </c>
      <c r="M98" s="771">
        <v>0</v>
      </c>
      <c r="N98" s="771">
        <v>0</v>
      </c>
      <c r="O98" s="771">
        <v>0</v>
      </c>
      <c r="P98" s="771"/>
      <c r="R98" s="721">
        <f t="shared" si="1"/>
        <v>0</v>
      </c>
    </row>
    <row r="99" spans="1:18" ht="15" customHeight="1">
      <c r="A99" s="721">
        <v>2</v>
      </c>
      <c r="B99" s="729">
        <v>19</v>
      </c>
      <c r="C99" s="2558"/>
      <c r="D99" s="2559"/>
      <c r="E99" s="2562" t="s">
        <v>650</v>
      </c>
      <c r="F99" s="2542" t="s">
        <v>1403</v>
      </c>
      <c r="G99" s="2542"/>
      <c r="H99" s="771"/>
      <c r="I99" s="771">
        <v>0</v>
      </c>
      <c r="J99" s="771">
        <v>0</v>
      </c>
      <c r="K99" s="771">
        <v>0</v>
      </c>
      <c r="L99" s="771">
        <v>0</v>
      </c>
      <c r="M99" s="771">
        <v>0</v>
      </c>
      <c r="N99" s="771">
        <v>0</v>
      </c>
      <c r="O99" s="771">
        <v>0</v>
      </c>
      <c r="P99" s="771"/>
      <c r="R99" s="721">
        <f t="shared" si="1"/>
        <v>0</v>
      </c>
    </row>
    <row r="100" spans="1:18" ht="15" customHeight="1">
      <c r="A100" s="721">
        <v>2</v>
      </c>
      <c r="B100" s="728">
        <v>20</v>
      </c>
      <c r="C100" s="2560"/>
      <c r="D100" s="2561"/>
      <c r="E100" s="2562"/>
      <c r="F100" s="2542" t="s">
        <v>1233</v>
      </c>
      <c r="G100" s="2542"/>
      <c r="H100" s="771"/>
      <c r="I100" s="771">
        <v>0</v>
      </c>
      <c r="J100" s="771">
        <v>0</v>
      </c>
      <c r="K100" s="771">
        <v>0</v>
      </c>
      <c r="L100" s="771">
        <v>0</v>
      </c>
      <c r="M100" s="771">
        <v>0</v>
      </c>
      <c r="N100" s="771">
        <v>0</v>
      </c>
      <c r="O100" s="771">
        <v>0</v>
      </c>
      <c r="P100" s="771"/>
      <c r="R100" s="721">
        <f t="shared" si="1"/>
        <v>0</v>
      </c>
    </row>
    <row r="101" spans="1:18" ht="15" customHeight="1">
      <c r="A101" s="721">
        <v>2</v>
      </c>
      <c r="B101" s="729">
        <v>21</v>
      </c>
      <c r="C101" s="2563" t="s">
        <v>691</v>
      </c>
      <c r="D101" s="2564"/>
      <c r="E101" s="2564"/>
      <c r="F101" s="2564"/>
      <c r="G101" s="2565"/>
      <c r="H101" s="771"/>
      <c r="I101" s="771">
        <v>0</v>
      </c>
      <c r="J101" s="771">
        <v>0</v>
      </c>
      <c r="K101" s="771">
        <v>0</v>
      </c>
      <c r="L101" s="771">
        <v>0</v>
      </c>
      <c r="M101" s="771">
        <v>0</v>
      </c>
      <c r="N101" s="771">
        <v>0</v>
      </c>
      <c r="O101" s="771">
        <v>0</v>
      </c>
      <c r="P101" s="771"/>
      <c r="R101" s="721">
        <f t="shared" si="1"/>
        <v>0</v>
      </c>
    </row>
    <row r="102" spans="1:18" ht="15" customHeight="1">
      <c r="A102" s="721">
        <v>2</v>
      </c>
      <c r="B102" s="728">
        <v>22</v>
      </c>
      <c r="C102" s="2566" t="s">
        <v>1404</v>
      </c>
      <c r="D102" s="2566"/>
      <c r="E102" s="2566"/>
      <c r="F102" s="2566"/>
      <c r="G102" s="2566"/>
      <c r="H102" s="771"/>
      <c r="I102" s="771">
        <v>0</v>
      </c>
      <c r="J102" s="771">
        <v>0</v>
      </c>
      <c r="K102" s="771">
        <v>0</v>
      </c>
      <c r="L102" s="771">
        <v>0</v>
      </c>
      <c r="M102" s="771">
        <v>0</v>
      </c>
      <c r="N102" s="771">
        <v>0</v>
      </c>
      <c r="O102" s="771">
        <v>0</v>
      </c>
      <c r="P102" s="771"/>
      <c r="R102" s="721">
        <f t="shared" si="1"/>
        <v>0</v>
      </c>
    </row>
    <row r="103" spans="1:18" ht="15" customHeight="1">
      <c r="A103" s="721">
        <v>2</v>
      </c>
      <c r="B103" s="729">
        <v>23</v>
      </c>
      <c r="C103" s="2562" t="s">
        <v>263</v>
      </c>
      <c r="D103" s="2562"/>
      <c r="E103" s="2562"/>
      <c r="F103" s="2542" t="s">
        <v>1353</v>
      </c>
      <c r="G103" s="2542"/>
      <c r="H103" s="771"/>
      <c r="I103" s="771">
        <v>211097</v>
      </c>
      <c r="J103" s="771">
        <v>59451</v>
      </c>
      <c r="K103" s="771">
        <v>74550</v>
      </c>
      <c r="L103" s="771">
        <v>248813</v>
      </c>
      <c r="M103" s="771">
        <v>168648</v>
      </c>
      <c r="N103" s="771">
        <v>293175</v>
      </c>
      <c r="O103" s="771">
        <v>267515</v>
      </c>
      <c r="P103" s="771"/>
      <c r="R103" s="721">
        <f t="shared" si="1"/>
        <v>1323249</v>
      </c>
    </row>
    <row r="104" spans="1:18" ht="15" customHeight="1">
      <c r="A104" s="721">
        <v>2</v>
      </c>
      <c r="B104" s="728">
        <v>24</v>
      </c>
      <c r="C104" s="2562"/>
      <c r="D104" s="2562"/>
      <c r="E104" s="2562"/>
      <c r="F104" s="2542" t="s">
        <v>1405</v>
      </c>
      <c r="G104" s="2542"/>
      <c r="H104" s="771"/>
      <c r="I104" s="771">
        <v>2817</v>
      </c>
      <c r="J104" s="771">
        <v>936966</v>
      </c>
      <c r="K104" s="771">
        <v>225267</v>
      </c>
      <c r="L104" s="771">
        <v>82938</v>
      </c>
      <c r="M104" s="771">
        <v>1080290</v>
      </c>
      <c r="N104" s="771">
        <v>136471</v>
      </c>
      <c r="O104" s="771">
        <v>51732</v>
      </c>
      <c r="P104" s="771"/>
      <c r="R104" s="721">
        <f t="shared" si="1"/>
        <v>2516481</v>
      </c>
    </row>
    <row r="105" spans="1:18" ht="15" customHeight="1">
      <c r="A105" s="721">
        <v>2</v>
      </c>
      <c r="B105" s="729">
        <v>25</v>
      </c>
      <c r="C105" s="2562"/>
      <c r="D105" s="2562"/>
      <c r="E105" s="2562"/>
      <c r="F105" s="2542" t="s">
        <v>1391</v>
      </c>
      <c r="G105" s="2542"/>
      <c r="H105" s="771"/>
      <c r="I105" s="771">
        <v>0</v>
      </c>
      <c r="J105" s="771">
        <v>223069</v>
      </c>
      <c r="K105" s="771">
        <v>0</v>
      </c>
      <c r="L105" s="771">
        <v>0</v>
      </c>
      <c r="M105" s="771">
        <v>0</v>
      </c>
      <c r="N105" s="771">
        <v>0</v>
      </c>
      <c r="O105" s="771">
        <v>0</v>
      </c>
      <c r="P105" s="771"/>
      <c r="R105" s="721">
        <f t="shared" si="1"/>
        <v>223069</v>
      </c>
    </row>
    <row r="106" spans="1:18" ht="15" customHeight="1">
      <c r="A106" s="721">
        <v>2</v>
      </c>
      <c r="B106" s="728">
        <v>26</v>
      </c>
      <c r="C106" s="2562"/>
      <c r="D106" s="2562"/>
      <c r="E106" s="2562"/>
      <c r="F106" s="2542" t="s">
        <v>1392</v>
      </c>
      <c r="G106" s="2542"/>
      <c r="H106" s="771"/>
      <c r="I106" s="771">
        <v>618995</v>
      </c>
      <c r="J106" s="771">
        <v>741682</v>
      </c>
      <c r="K106" s="771">
        <v>1117264</v>
      </c>
      <c r="L106" s="771">
        <v>272867</v>
      </c>
      <c r="M106" s="771">
        <v>0</v>
      </c>
      <c r="N106" s="771">
        <v>436382</v>
      </c>
      <c r="O106" s="771">
        <v>371537</v>
      </c>
      <c r="P106" s="771"/>
      <c r="R106" s="721">
        <f t="shared" si="1"/>
        <v>3558727</v>
      </c>
    </row>
    <row r="107" spans="1:18" ht="15" customHeight="1">
      <c r="A107" s="721">
        <v>2</v>
      </c>
      <c r="B107" s="729">
        <v>27</v>
      </c>
      <c r="C107" s="2562"/>
      <c r="D107" s="2562"/>
      <c r="E107" s="2562"/>
      <c r="F107" s="2542" t="s">
        <v>1393</v>
      </c>
      <c r="G107" s="2542"/>
      <c r="H107" s="771"/>
      <c r="I107" s="771">
        <v>0</v>
      </c>
      <c r="J107" s="771">
        <v>211</v>
      </c>
      <c r="K107" s="771">
        <v>0</v>
      </c>
      <c r="L107" s="771">
        <v>0</v>
      </c>
      <c r="M107" s="771">
        <v>0</v>
      </c>
      <c r="N107" s="771">
        <v>1000</v>
      </c>
      <c r="O107" s="771">
        <v>0</v>
      </c>
      <c r="P107" s="771"/>
      <c r="R107" s="721">
        <f t="shared" si="1"/>
        <v>1211</v>
      </c>
    </row>
    <row r="108" spans="1:18" ht="15" customHeight="1">
      <c r="A108" s="721">
        <v>2</v>
      </c>
      <c r="B108" s="728">
        <v>28</v>
      </c>
      <c r="C108" s="2562"/>
      <c r="D108" s="2562"/>
      <c r="E108" s="2562"/>
      <c r="F108" s="2542" t="s">
        <v>1394</v>
      </c>
      <c r="G108" s="2542"/>
      <c r="H108" s="771"/>
      <c r="I108" s="771">
        <v>0</v>
      </c>
      <c r="J108" s="771">
        <v>0</v>
      </c>
      <c r="K108" s="771">
        <v>0</v>
      </c>
      <c r="L108" s="771">
        <v>0</v>
      </c>
      <c r="M108" s="771">
        <v>0</v>
      </c>
      <c r="N108" s="771">
        <v>5735</v>
      </c>
      <c r="O108" s="771">
        <v>0</v>
      </c>
      <c r="P108" s="771"/>
      <c r="R108" s="721">
        <f t="shared" si="1"/>
        <v>5735</v>
      </c>
    </row>
    <row r="109" spans="1:18" ht="15" customHeight="1">
      <c r="A109" s="721">
        <v>2</v>
      </c>
      <c r="B109" s="729">
        <v>29</v>
      </c>
      <c r="C109" s="2562"/>
      <c r="D109" s="2562"/>
      <c r="E109" s="2562"/>
      <c r="F109" s="2542" t="s">
        <v>657</v>
      </c>
      <c r="G109" s="2542"/>
      <c r="H109" s="771"/>
      <c r="I109" s="771">
        <v>0</v>
      </c>
      <c r="J109" s="771">
        <v>51124</v>
      </c>
      <c r="K109" s="771">
        <v>43154</v>
      </c>
      <c r="L109" s="771">
        <v>0</v>
      </c>
      <c r="M109" s="771">
        <v>0</v>
      </c>
      <c r="N109" s="771">
        <v>4000</v>
      </c>
      <c r="O109" s="771">
        <v>1889</v>
      </c>
      <c r="P109" s="771"/>
      <c r="R109" s="721">
        <f t="shared" si="1"/>
        <v>100167</v>
      </c>
    </row>
  </sheetData>
  <mergeCells count="109">
    <mergeCell ref="F108:G108"/>
    <mergeCell ref="F109:G109"/>
    <mergeCell ref="C81:E83"/>
    <mergeCell ref="C84:E88"/>
    <mergeCell ref="E90:E91"/>
    <mergeCell ref="E93:E94"/>
    <mergeCell ref="C98:D100"/>
    <mergeCell ref="E99:E100"/>
    <mergeCell ref="C89:D97"/>
    <mergeCell ref="C103:E109"/>
    <mergeCell ref="F99:G99"/>
    <mergeCell ref="F100:G100"/>
    <mergeCell ref="C101:G101"/>
    <mergeCell ref="C102:G102"/>
    <mergeCell ref="F103:G103"/>
    <mergeCell ref="F104:G104"/>
    <mergeCell ref="F105:G105"/>
    <mergeCell ref="F106:G106"/>
    <mergeCell ref="F107:G107"/>
    <mergeCell ref="F90:G90"/>
    <mergeCell ref="F91:G91"/>
    <mergeCell ref="F92:G92"/>
    <mergeCell ref="F93:G93"/>
    <mergeCell ref="F94:G94"/>
    <mergeCell ref="F95:G95"/>
    <mergeCell ref="F96:G96"/>
    <mergeCell ref="F97:G97"/>
    <mergeCell ref="E98:G98"/>
    <mergeCell ref="F81:G81"/>
    <mergeCell ref="F82:G82"/>
    <mergeCell ref="F83:G83"/>
    <mergeCell ref="F84:G84"/>
    <mergeCell ref="F85:G85"/>
    <mergeCell ref="F86:G86"/>
    <mergeCell ref="F87:G87"/>
    <mergeCell ref="F88:G88"/>
    <mergeCell ref="F89:G89"/>
    <mergeCell ref="D72:G72"/>
    <mergeCell ref="D73:G73"/>
    <mergeCell ref="D74:G74"/>
    <mergeCell ref="D75:G75"/>
    <mergeCell ref="D76:G76"/>
    <mergeCell ref="D77:G77"/>
    <mergeCell ref="D78:G78"/>
    <mergeCell ref="D79:G79"/>
    <mergeCell ref="D80:G80"/>
    <mergeCell ref="E63:G63"/>
    <mergeCell ref="E64:G64"/>
    <mergeCell ref="E65:G65"/>
    <mergeCell ref="E66:G66"/>
    <mergeCell ref="E67:G67"/>
    <mergeCell ref="E68:G68"/>
    <mergeCell ref="E69:G69"/>
    <mergeCell ref="E70:G70"/>
    <mergeCell ref="E71:G71"/>
    <mergeCell ref="E54:G54"/>
    <mergeCell ref="E55:G55"/>
    <mergeCell ref="D56:E56"/>
    <mergeCell ref="E57:G57"/>
    <mergeCell ref="E58:G58"/>
    <mergeCell ref="E59:G59"/>
    <mergeCell ref="E60:G60"/>
    <mergeCell ref="E61:G61"/>
    <mergeCell ref="E62:G62"/>
    <mergeCell ref="E45:G45"/>
    <mergeCell ref="E46:G46"/>
    <mergeCell ref="D47:E47"/>
    <mergeCell ref="E48:G48"/>
    <mergeCell ref="E49:G49"/>
    <mergeCell ref="D50:E50"/>
    <mergeCell ref="D51:E51"/>
    <mergeCell ref="E52:G52"/>
    <mergeCell ref="E53:G53"/>
    <mergeCell ref="D36:E36"/>
    <mergeCell ref="E37:G37"/>
    <mergeCell ref="E38:G38"/>
    <mergeCell ref="E39:G39"/>
    <mergeCell ref="E40:G40"/>
    <mergeCell ref="E41:G41"/>
    <mergeCell ref="E42:G42"/>
    <mergeCell ref="E43:G43"/>
    <mergeCell ref="E44:G44"/>
    <mergeCell ref="D27:E27"/>
    <mergeCell ref="E28:G28"/>
    <mergeCell ref="E29:G29"/>
    <mergeCell ref="E30:G30"/>
    <mergeCell ref="E31:G31"/>
    <mergeCell ref="E32:G32"/>
    <mergeCell ref="E33:G33"/>
    <mergeCell ref="E34:G34"/>
    <mergeCell ref="E35:G35"/>
    <mergeCell ref="E15:G15"/>
    <mergeCell ref="D19:E19"/>
    <mergeCell ref="E20:G20"/>
    <mergeCell ref="E21:G21"/>
    <mergeCell ref="E22:G22"/>
    <mergeCell ref="E23:G23"/>
    <mergeCell ref="E24:G24"/>
    <mergeCell ref="D25:E25"/>
    <mergeCell ref="D26:E26"/>
    <mergeCell ref="D6:E6"/>
    <mergeCell ref="E7:G7"/>
    <mergeCell ref="E8:G8"/>
    <mergeCell ref="E9:G9"/>
    <mergeCell ref="E10:G10"/>
    <mergeCell ref="E11:G11"/>
    <mergeCell ref="E12:G12"/>
    <mergeCell ref="E13:G13"/>
    <mergeCell ref="E14:G14"/>
  </mergeCells>
  <phoneticPr fontId="32"/>
  <pageMargins left="0.59055118110236227" right="0.39370078740157483" top="0.59055118110236227" bottom="0.39370078740157483" header="0.19685039370078741" footer="0.19685039370078741"/>
  <pageSetup paperSize="9" scale="4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FFFF00"/>
    <outlinePr showOutlineSymbols="0"/>
    <pageSetUpPr autoPageBreaks="0"/>
  </sheetPr>
  <dimension ref="A1:U164"/>
  <sheetViews>
    <sheetView showZeros="0" showOutlineSymbols="0" view="pageBreakPreview" zoomScale="75" zoomScaleNormal="75" zoomScaleSheetLayoutView="75" workbookViewId="0">
      <pane xSplit="9" ySplit="5" topLeftCell="J111" activePane="bottomRight" state="frozen"/>
      <selection activeCell="A1021" sqref="A1021:XFD1021"/>
      <selection pane="topRight" activeCell="A1021" sqref="A1021:XFD1021"/>
      <selection pane="bottomLeft" activeCell="A1021" sqref="A1021:XFD1021"/>
      <selection pane="bottomRight" activeCell="A1021" sqref="A1021:XFD1021"/>
    </sheetView>
  </sheetViews>
  <sheetFormatPr defaultRowHeight="30" customHeight="1"/>
  <cols>
    <col min="1" max="1" width="9.140625" style="468" customWidth="1"/>
    <col min="2" max="3" width="6.7109375" style="468" customWidth="1"/>
    <col min="4" max="4" width="5.5703125" style="468" customWidth="1"/>
    <col min="5" max="5" width="4.85546875" style="468" customWidth="1"/>
    <col min="6" max="6" width="3.42578125" style="468" customWidth="1"/>
    <col min="7" max="7" width="20.7109375" style="468" customWidth="1"/>
    <col min="8" max="8" width="13.28515625" style="468" customWidth="1"/>
    <col min="9" max="9" width="14.140625" style="468" customWidth="1"/>
    <col min="10" max="18" width="16.7109375" style="468" customWidth="1"/>
    <col min="19" max="19" width="15" style="468" customWidth="1"/>
    <col min="20" max="20" width="9.140625" style="468" customWidth="1"/>
    <col min="21" max="21" width="12" style="468" customWidth="1"/>
    <col min="22" max="22" width="9.140625" style="468" customWidth="1"/>
    <col min="23" max="16384" width="9.140625" style="468"/>
  </cols>
  <sheetData>
    <row r="1" spans="1:21" ht="24.95" customHeight="1">
      <c r="C1" s="792"/>
      <c r="D1" s="795"/>
      <c r="E1" s="792"/>
      <c r="F1" s="799"/>
      <c r="G1" s="799"/>
      <c r="H1" s="800"/>
      <c r="I1" s="800"/>
      <c r="J1" s="806"/>
      <c r="K1" s="792"/>
      <c r="L1" s="792"/>
      <c r="M1" s="792"/>
      <c r="N1" s="793"/>
      <c r="O1" s="792"/>
      <c r="P1" s="792"/>
    </row>
    <row r="2" spans="1:21" ht="20.100000000000001" customHeight="1">
      <c r="C2" s="792"/>
      <c r="D2" s="792"/>
      <c r="E2" s="792"/>
      <c r="F2" s="792"/>
      <c r="G2" s="792"/>
      <c r="H2" s="792"/>
      <c r="I2" s="792"/>
      <c r="J2" s="792"/>
      <c r="K2" s="792"/>
      <c r="L2" s="792"/>
      <c r="M2" s="792"/>
      <c r="N2" s="792"/>
      <c r="O2" s="792"/>
      <c r="P2" s="792"/>
    </row>
    <row r="3" spans="1:21" ht="20.100000000000001" customHeight="1">
      <c r="C3" s="792"/>
      <c r="D3" s="796" t="s">
        <v>1203</v>
      </c>
      <c r="F3" s="796"/>
      <c r="G3" s="796"/>
      <c r="H3" s="796"/>
      <c r="I3" s="796"/>
      <c r="J3" s="807"/>
      <c r="K3" s="807"/>
      <c r="L3" s="807"/>
      <c r="M3" s="807"/>
      <c r="N3" s="807"/>
      <c r="O3" s="825"/>
      <c r="P3" s="772"/>
    </row>
    <row r="4" spans="1:21" ht="20.100000000000001" customHeight="1">
      <c r="C4" s="793"/>
      <c r="D4" s="2567" t="s">
        <v>950</v>
      </c>
      <c r="E4" s="2567"/>
      <c r="F4" s="2567"/>
      <c r="G4" s="2567"/>
      <c r="H4" s="2567"/>
      <c r="I4" s="803"/>
      <c r="J4" s="808"/>
      <c r="K4" s="808"/>
      <c r="L4" s="808"/>
      <c r="M4" s="808"/>
      <c r="N4" s="808"/>
      <c r="O4" s="808"/>
      <c r="P4" s="808"/>
      <c r="Q4" s="808"/>
      <c r="R4" s="808"/>
    </row>
    <row r="5" spans="1:21" ht="39.950000000000003" customHeight="1">
      <c r="A5" s="461" t="s">
        <v>167</v>
      </c>
      <c r="B5" s="787" t="s">
        <v>669</v>
      </c>
      <c r="C5" s="794" t="s">
        <v>736</v>
      </c>
      <c r="D5" s="797" t="s">
        <v>1026</v>
      </c>
      <c r="E5" s="798"/>
      <c r="F5" s="798"/>
      <c r="G5" s="798"/>
      <c r="H5" s="801"/>
      <c r="I5" s="804" t="s">
        <v>247</v>
      </c>
      <c r="J5" s="809" t="s">
        <v>365</v>
      </c>
      <c r="K5" s="809" t="s">
        <v>1054</v>
      </c>
      <c r="L5" s="809" t="s">
        <v>65</v>
      </c>
      <c r="M5" s="809" t="s">
        <v>921</v>
      </c>
      <c r="N5" s="809" t="s">
        <v>824</v>
      </c>
      <c r="O5" s="809" t="s">
        <v>1057</v>
      </c>
      <c r="P5" s="809" t="s">
        <v>687</v>
      </c>
      <c r="Q5" s="809" t="s">
        <v>1059</v>
      </c>
      <c r="R5" s="827"/>
      <c r="S5" s="829"/>
    </row>
    <row r="6" spans="1:21" ht="39.950000000000003" customHeight="1">
      <c r="A6" s="461">
        <v>24</v>
      </c>
      <c r="B6" s="788" t="s">
        <v>1417</v>
      </c>
      <c r="C6" s="788" t="s">
        <v>1417</v>
      </c>
      <c r="D6" s="2580" t="s">
        <v>1204</v>
      </c>
      <c r="E6" s="2581"/>
      <c r="F6" s="2581"/>
      <c r="G6" s="2582"/>
      <c r="H6" s="2568" t="s">
        <v>1418</v>
      </c>
      <c r="I6" s="2569"/>
      <c r="J6" s="809">
        <v>0</v>
      </c>
      <c r="K6" s="809">
        <v>0</v>
      </c>
      <c r="L6" s="809">
        <v>0</v>
      </c>
      <c r="M6" s="809">
        <v>0</v>
      </c>
      <c r="N6" s="809">
        <v>0</v>
      </c>
      <c r="O6" s="809">
        <v>0</v>
      </c>
      <c r="P6" s="809">
        <v>0</v>
      </c>
      <c r="Q6" s="809">
        <v>0</v>
      </c>
      <c r="R6" s="827"/>
      <c r="S6" s="829"/>
      <c r="U6" s="468">
        <f t="shared" ref="U6:U69" si="0">SUM(J6:R6)</f>
        <v>0</v>
      </c>
    </row>
    <row r="7" spans="1:21" ht="39.950000000000003" customHeight="1">
      <c r="A7" s="461">
        <v>24</v>
      </c>
      <c r="B7" s="789" t="s">
        <v>1417</v>
      </c>
      <c r="C7" s="789" t="s">
        <v>1419</v>
      </c>
      <c r="D7" s="2583"/>
      <c r="E7" s="2584"/>
      <c r="F7" s="2584"/>
      <c r="G7" s="2585"/>
      <c r="H7" s="2570" t="s">
        <v>92</v>
      </c>
      <c r="I7" s="2571"/>
      <c r="J7" s="809">
        <v>131063</v>
      </c>
      <c r="K7" s="809">
        <v>1924511</v>
      </c>
      <c r="L7" s="809">
        <v>1177618</v>
      </c>
      <c r="M7" s="809">
        <v>337830</v>
      </c>
      <c r="N7" s="809">
        <v>0</v>
      </c>
      <c r="O7" s="809">
        <v>1219189</v>
      </c>
      <c r="P7" s="809">
        <v>8176149</v>
      </c>
      <c r="Q7" s="809">
        <v>244208</v>
      </c>
      <c r="R7" s="827"/>
      <c r="S7" s="829"/>
      <c r="U7" s="468">
        <f t="shared" si="0"/>
        <v>13210568</v>
      </c>
    </row>
    <row r="8" spans="1:21" ht="39.950000000000003" customHeight="1">
      <c r="A8" s="461">
        <v>24</v>
      </c>
      <c r="B8" s="789" t="s">
        <v>1417</v>
      </c>
      <c r="C8" s="789" t="s">
        <v>649</v>
      </c>
      <c r="D8" s="2583"/>
      <c r="E8" s="2584"/>
      <c r="F8" s="2584"/>
      <c r="G8" s="2585"/>
      <c r="H8" s="2570" t="s">
        <v>1420</v>
      </c>
      <c r="I8" s="2571"/>
      <c r="J8" s="809">
        <v>351011</v>
      </c>
      <c r="K8" s="809">
        <v>674250</v>
      </c>
      <c r="L8" s="809">
        <v>1111114</v>
      </c>
      <c r="M8" s="809">
        <v>0</v>
      </c>
      <c r="N8" s="809">
        <v>0</v>
      </c>
      <c r="O8" s="809">
        <v>2663234</v>
      </c>
      <c r="P8" s="809">
        <v>912436</v>
      </c>
      <c r="Q8" s="809">
        <v>15554</v>
      </c>
      <c r="R8" s="827"/>
      <c r="S8" s="829"/>
      <c r="U8" s="468">
        <f t="shared" si="0"/>
        <v>5727599</v>
      </c>
    </row>
    <row r="9" spans="1:21" ht="39.950000000000003" customHeight="1">
      <c r="A9" s="461">
        <v>24</v>
      </c>
      <c r="B9" s="789" t="s">
        <v>1417</v>
      </c>
      <c r="C9" s="789" t="s">
        <v>1421</v>
      </c>
      <c r="D9" s="2583"/>
      <c r="E9" s="2584"/>
      <c r="F9" s="2584"/>
      <c r="G9" s="2585"/>
      <c r="H9" s="2570" t="s">
        <v>1120</v>
      </c>
      <c r="I9" s="2571"/>
      <c r="J9" s="809">
        <v>216683</v>
      </c>
      <c r="K9" s="809">
        <v>2113092</v>
      </c>
      <c r="L9" s="809">
        <v>4737665</v>
      </c>
      <c r="M9" s="809">
        <v>1472260</v>
      </c>
      <c r="N9" s="809">
        <v>315849</v>
      </c>
      <c r="O9" s="809">
        <v>1234594</v>
      </c>
      <c r="P9" s="809">
        <v>79267</v>
      </c>
      <c r="Q9" s="809">
        <v>0</v>
      </c>
      <c r="R9" s="827"/>
      <c r="S9" s="829"/>
      <c r="U9" s="468">
        <f t="shared" si="0"/>
        <v>10169410</v>
      </c>
    </row>
    <row r="10" spans="1:21" ht="39.950000000000003" customHeight="1">
      <c r="A10" s="461">
        <v>24</v>
      </c>
      <c r="B10" s="789" t="s">
        <v>1417</v>
      </c>
      <c r="C10" s="789" t="s">
        <v>645</v>
      </c>
      <c r="D10" s="2583"/>
      <c r="E10" s="2584"/>
      <c r="F10" s="2584"/>
      <c r="G10" s="2585"/>
      <c r="H10" s="2570" t="s">
        <v>1424</v>
      </c>
      <c r="I10" s="2571"/>
      <c r="J10" s="809">
        <v>0</v>
      </c>
      <c r="K10" s="809">
        <v>24795</v>
      </c>
      <c r="L10" s="809">
        <v>10159</v>
      </c>
      <c r="M10" s="809">
        <v>51683</v>
      </c>
      <c r="N10" s="809">
        <v>259374</v>
      </c>
      <c r="O10" s="809">
        <v>0</v>
      </c>
      <c r="P10" s="809">
        <v>0</v>
      </c>
      <c r="Q10" s="809">
        <v>443980</v>
      </c>
      <c r="R10" s="827"/>
      <c r="S10" s="829"/>
      <c r="U10" s="468">
        <f t="shared" si="0"/>
        <v>789991</v>
      </c>
    </row>
    <row r="11" spans="1:21" ht="39.950000000000003" customHeight="1">
      <c r="A11" s="461">
        <v>24</v>
      </c>
      <c r="B11" s="789" t="s">
        <v>1417</v>
      </c>
      <c r="C11" s="789" t="s">
        <v>1425</v>
      </c>
      <c r="D11" s="2583"/>
      <c r="E11" s="2584"/>
      <c r="F11" s="2584"/>
      <c r="G11" s="2585"/>
      <c r="H11" s="2570" t="s">
        <v>1426</v>
      </c>
      <c r="I11" s="2571"/>
      <c r="J11" s="809">
        <v>0</v>
      </c>
      <c r="K11" s="809">
        <v>30360</v>
      </c>
      <c r="L11" s="809">
        <v>0</v>
      </c>
      <c r="M11" s="809">
        <v>0</v>
      </c>
      <c r="N11" s="809">
        <v>48855</v>
      </c>
      <c r="O11" s="809">
        <v>0</v>
      </c>
      <c r="P11" s="809">
        <v>0</v>
      </c>
      <c r="Q11" s="809">
        <v>235987</v>
      </c>
      <c r="R11" s="827"/>
      <c r="S11" s="829"/>
      <c r="U11" s="468">
        <f t="shared" si="0"/>
        <v>315202</v>
      </c>
    </row>
    <row r="12" spans="1:21" ht="39.950000000000003" customHeight="1">
      <c r="A12" s="461">
        <v>24</v>
      </c>
      <c r="B12" s="789" t="s">
        <v>1417</v>
      </c>
      <c r="C12" s="789" t="s">
        <v>1337</v>
      </c>
      <c r="D12" s="2583"/>
      <c r="E12" s="2584"/>
      <c r="F12" s="2584"/>
      <c r="G12" s="2585"/>
      <c r="H12" s="2570" t="s">
        <v>314</v>
      </c>
      <c r="I12" s="2571"/>
      <c r="J12" s="809">
        <v>0</v>
      </c>
      <c r="K12" s="809">
        <v>0</v>
      </c>
      <c r="L12" s="809">
        <v>0</v>
      </c>
      <c r="M12" s="809">
        <v>0</v>
      </c>
      <c r="N12" s="809">
        <v>0</v>
      </c>
      <c r="O12" s="809">
        <v>0</v>
      </c>
      <c r="P12" s="809">
        <v>21113</v>
      </c>
      <c r="Q12" s="809">
        <v>0</v>
      </c>
      <c r="R12" s="827"/>
      <c r="S12" s="829"/>
      <c r="U12" s="468">
        <f t="shared" si="0"/>
        <v>21113</v>
      </c>
    </row>
    <row r="13" spans="1:21" ht="39.950000000000003" customHeight="1">
      <c r="A13" s="461">
        <v>24</v>
      </c>
      <c r="B13" s="789" t="s">
        <v>1417</v>
      </c>
      <c r="C13" s="789" t="s">
        <v>1427</v>
      </c>
      <c r="D13" s="2583"/>
      <c r="E13" s="2584"/>
      <c r="F13" s="2584"/>
      <c r="G13" s="2585"/>
      <c r="H13" s="2570" t="s">
        <v>1422</v>
      </c>
      <c r="I13" s="2571"/>
      <c r="J13" s="809">
        <v>0</v>
      </c>
      <c r="K13" s="809">
        <v>0</v>
      </c>
      <c r="L13" s="809">
        <v>0</v>
      </c>
      <c r="M13" s="809">
        <v>0</v>
      </c>
      <c r="N13" s="809">
        <v>0</v>
      </c>
      <c r="O13" s="809">
        <v>0</v>
      </c>
      <c r="P13" s="809">
        <v>0</v>
      </c>
      <c r="Q13" s="809">
        <v>0</v>
      </c>
      <c r="R13" s="827"/>
      <c r="S13" s="829"/>
      <c r="U13" s="468">
        <f t="shared" si="0"/>
        <v>0</v>
      </c>
    </row>
    <row r="14" spans="1:21" ht="39.950000000000003" customHeight="1">
      <c r="A14" s="461">
        <v>24</v>
      </c>
      <c r="B14" s="789" t="s">
        <v>1417</v>
      </c>
      <c r="C14" s="789" t="s">
        <v>1428</v>
      </c>
      <c r="D14" s="2583"/>
      <c r="E14" s="2584"/>
      <c r="F14" s="2584"/>
      <c r="G14" s="2585"/>
      <c r="H14" s="2570" t="s">
        <v>1429</v>
      </c>
      <c r="I14" s="2571"/>
      <c r="J14" s="809">
        <v>0</v>
      </c>
      <c r="K14" s="809">
        <v>0</v>
      </c>
      <c r="L14" s="809">
        <v>0</v>
      </c>
      <c r="M14" s="809">
        <v>0</v>
      </c>
      <c r="N14" s="809">
        <v>0</v>
      </c>
      <c r="O14" s="809">
        <v>0</v>
      </c>
      <c r="P14" s="809">
        <v>0</v>
      </c>
      <c r="Q14" s="809">
        <v>0</v>
      </c>
      <c r="R14" s="827"/>
      <c r="S14" s="829"/>
      <c r="U14" s="468">
        <f t="shared" si="0"/>
        <v>0</v>
      </c>
    </row>
    <row r="15" spans="1:21" ht="39.950000000000003" customHeight="1">
      <c r="A15" s="461">
        <v>24</v>
      </c>
      <c r="B15" s="789" t="s">
        <v>1417</v>
      </c>
      <c r="C15" s="789" t="s">
        <v>1430</v>
      </c>
      <c r="D15" s="2583"/>
      <c r="E15" s="2584"/>
      <c r="F15" s="2584"/>
      <c r="G15" s="2585"/>
      <c r="H15" s="2570" t="s">
        <v>447</v>
      </c>
      <c r="I15" s="2571"/>
      <c r="J15" s="809">
        <v>0</v>
      </c>
      <c r="K15" s="809">
        <v>0</v>
      </c>
      <c r="L15" s="809">
        <v>0</v>
      </c>
      <c r="M15" s="809">
        <v>0</v>
      </c>
      <c r="N15" s="809">
        <v>0</v>
      </c>
      <c r="O15" s="809">
        <v>0</v>
      </c>
      <c r="P15" s="809">
        <v>0</v>
      </c>
      <c r="Q15" s="809">
        <v>0</v>
      </c>
      <c r="R15" s="827"/>
      <c r="S15" s="829"/>
      <c r="U15" s="468">
        <f t="shared" si="0"/>
        <v>0</v>
      </c>
    </row>
    <row r="16" spans="1:21" ht="39.950000000000003" customHeight="1">
      <c r="A16" s="461">
        <v>24</v>
      </c>
      <c r="B16" s="789" t="s">
        <v>1417</v>
      </c>
      <c r="C16" s="789" t="s">
        <v>1431</v>
      </c>
      <c r="D16" s="2583"/>
      <c r="E16" s="2584"/>
      <c r="F16" s="2584"/>
      <c r="G16" s="2585"/>
      <c r="H16" s="2570" t="s">
        <v>1432</v>
      </c>
      <c r="I16" s="2571"/>
      <c r="J16" s="809">
        <v>0</v>
      </c>
      <c r="K16" s="809">
        <v>0</v>
      </c>
      <c r="L16" s="809">
        <v>0</v>
      </c>
      <c r="M16" s="809">
        <v>0</v>
      </c>
      <c r="N16" s="809">
        <v>0</v>
      </c>
      <c r="O16" s="809">
        <v>0</v>
      </c>
      <c r="P16" s="809">
        <v>0</v>
      </c>
      <c r="Q16" s="809">
        <v>0</v>
      </c>
      <c r="R16" s="827"/>
      <c r="S16" s="829"/>
      <c r="U16" s="468">
        <f t="shared" si="0"/>
        <v>0</v>
      </c>
    </row>
    <row r="17" spans="1:21" ht="39.950000000000003" customHeight="1">
      <c r="A17" s="461">
        <v>24</v>
      </c>
      <c r="B17" s="789" t="s">
        <v>1417</v>
      </c>
      <c r="C17" s="789" t="s">
        <v>144</v>
      </c>
      <c r="D17" s="2583"/>
      <c r="E17" s="2584"/>
      <c r="F17" s="2584"/>
      <c r="G17" s="2585"/>
      <c r="H17" s="2570" t="s">
        <v>1433</v>
      </c>
      <c r="I17" s="2571"/>
      <c r="J17" s="810">
        <v>698757</v>
      </c>
      <c r="K17" s="810">
        <v>4767008</v>
      </c>
      <c r="L17" s="810">
        <v>7036556</v>
      </c>
      <c r="M17" s="810">
        <v>1861773</v>
      </c>
      <c r="N17" s="810">
        <v>624078</v>
      </c>
      <c r="O17" s="810">
        <v>5117017</v>
      </c>
      <c r="P17" s="810">
        <v>9188965</v>
      </c>
      <c r="Q17" s="810">
        <v>939729</v>
      </c>
      <c r="R17" s="810"/>
      <c r="S17" s="824"/>
      <c r="U17" s="468">
        <f t="shared" si="0"/>
        <v>30233883</v>
      </c>
    </row>
    <row r="18" spans="1:21" ht="39.950000000000003" customHeight="1">
      <c r="A18" s="461">
        <v>24</v>
      </c>
      <c r="B18" s="789" t="s">
        <v>1417</v>
      </c>
      <c r="C18" s="789" t="s">
        <v>1434</v>
      </c>
      <c r="D18" s="2583"/>
      <c r="E18" s="2584"/>
      <c r="F18" s="2584"/>
      <c r="G18" s="2585"/>
      <c r="H18" s="2572" t="s">
        <v>74</v>
      </c>
      <c r="I18" s="2573"/>
      <c r="J18" s="810">
        <v>0</v>
      </c>
      <c r="K18" s="810">
        <v>0</v>
      </c>
      <c r="L18" s="810">
        <v>300000</v>
      </c>
      <c r="M18" s="810">
        <v>0</v>
      </c>
      <c r="N18" s="822">
        <v>0</v>
      </c>
      <c r="O18" s="810">
        <v>0</v>
      </c>
      <c r="P18" s="810">
        <v>340000</v>
      </c>
      <c r="Q18" s="810">
        <v>0</v>
      </c>
      <c r="R18" s="810"/>
      <c r="S18" s="824"/>
      <c r="U18" s="468">
        <f t="shared" si="0"/>
        <v>640000</v>
      </c>
    </row>
    <row r="19" spans="1:21" ht="39.950000000000003" customHeight="1">
      <c r="A19" s="461">
        <v>24</v>
      </c>
      <c r="B19" s="789" t="s">
        <v>1417</v>
      </c>
      <c r="C19" s="789" t="s">
        <v>979</v>
      </c>
      <c r="D19" s="2583"/>
      <c r="E19" s="2584"/>
      <c r="F19" s="2584"/>
      <c r="G19" s="2585"/>
      <c r="H19" s="802"/>
      <c r="I19" s="805"/>
      <c r="J19" s="810">
        <v>698757</v>
      </c>
      <c r="K19" s="810">
        <v>4767008</v>
      </c>
      <c r="L19" s="810">
        <v>7036556</v>
      </c>
      <c r="M19" s="810">
        <v>1861773</v>
      </c>
      <c r="N19" s="810">
        <v>624078</v>
      </c>
      <c r="O19" s="810">
        <v>5117017</v>
      </c>
      <c r="P19" s="810">
        <v>9188965</v>
      </c>
      <c r="Q19" s="810">
        <v>939729</v>
      </c>
      <c r="R19" s="810"/>
      <c r="S19" s="824"/>
      <c r="U19" s="468">
        <f t="shared" si="0"/>
        <v>30233883</v>
      </c>
    </row>
    <row r="20" spans="1:21" ht="39.950000000000003" customHeight="1">
      <c r="A20" s="461">
        <v>24</v>
      </c>
      <c r="B20" s="789" t="s">
        <v>1417</v>
      </c>
      <c r="C20" s="789" t="s">
        <v>1435</v>
      </c>
      <c r="D20" s="2583"/>
      <c r="E20" s="2584"/>
      <c r="F20" s="2584"/>
      <c r="G20" s="2585"/>
      <c r="H20" s="802"/>
      <c r="I20" s="805"/>
      <c r="J20" s="810">
        <v>0</v>
      </c>
      <c r="K20" s="810">
        <v>0</v>
      </c>
      <c r="L20" s="810">
        <v>0</v>
      </c>
      <c r="M20" s="810">
        <v>0</v>
      </c>
      <c r="N20" s="810">
        <v>0</v>
      </c>
      <c r="O20" s="810">
        <v>0</v>
      </c>
      <c r="P20" s="810">
        <v>0</v>
      </c>
      <c r="Q20" s="810">
        <v>0</v>
      </c>
      <c r="R20" s="810"/>
      <c r="S20" s="824"/>
      <c r="U20" s="468">
        <f t="shared" si="0"/>
        <v>0</v>
      </c>
    </row>
    <row r="21" spans="1:21" s="785" customFormat="1" ht="39.950000000000003" customHeight="1">
      <c r="A21" s="786">
        <v>24</v>
      </c>
      <c r="B21" s="790" t="s">
        <v>1417</v>
      </c>
      <c r="C21" s="790" t="s">
        <v>1436</v>
      </c>
      <c r="D21" s="2586"/>
      <c r="E21" s="2587"/>
      <c r="F21" s="2587"/>
      <c r="G21" s="2588"/>
      <c r="H21" s="2574" t="s">
        <v>1412</v>
      </c>
      <c r="I21" s="2575"/>
      <c r="J21" s="811">
        <v>0</v>
      </c>
      <c r="K21" s="811">
        <v>2129623</v>
      </c>
      <c r="L21" s="811">
        <v>4358910</v>
      </c>
      <c r="M21" s="811">
        <v>0</v>
      </c>
      <c r="N21" s="823">
        <v>0</v>
      </c>
      <c r="O21" s="811">
        <v>0</v>
      </c>
      <c r="P21" s="811">
        <v>0</v>
      </c>
      <c r="Q21" s="811">
        <v>0</v>
      </c>
      <c r="R21" s="811"/>
      <c r="S21" s="830"/>
      <c r="U21" s="792">
        <f t="shared" si="0"/>
        <v>6488533</v>
      </c>
    </row>
    <row r="22" spans="1:21" ht="30" customHeight="1">
      <c r="A22" s="461">
        <v>24</v>
      </c>
      <c r="B22" s="791" t="s">
        <v>1419</v>
      </c>
      <c r="C22" s="791" t="s">
        <v>1417</v>
      </c>
      <c r="D22" s="2583" t="s">
        <v>250</v>
      </c>
      <c r="E22" s="2589"/>
      <c r="F22" s="2589"/>
      <c r="G22" s="2590"/>
      <c r="H22" s="2576" t="s">
        <v>1418</v>
      </c>
      <c r="I22" s="2577"/>
      <c r="J22" s="812">
        <v>0</v>
      </c>
      <c r="K22" s="820">
        <v>0</v>
      </c>
      <c r="L22" s="820">
        <v>0</v>
      </c>
      <c r="M22" s="820">
        <v>0</v>
      </c>
      <c r="N22" s="824">
        <v>0</v>
      </c>
      <c r="O22" s="820">
        <v>0</v>
      </c>
      <c r="P22" s="820">
        <v>0</v>
      </c>
      <c r="Q22" s="820">
        <v>0</v>
      </c>
      <c r="R22" s="828"/>
      <c r="S22" s="824"/>
      <c r="U22" s="468">
        <f t="shared" si="0"/>
        <v>0</v>
      </c>
    </row>
    <row r="23" spans="1:21" ht="30" customHeight="1">
      <c r="A23" s="461">
        <v>24</v>
      </c>
      <c r="B23" s="789" t="s">
        <v>1419</v>
      </c>
      <c r="C23" s="789" t="s">
        <v>1419</v>
      </c>
      <c r="D23" s="2591"/>
      <c r="E23" s="2592"/>
      <c r="F23" s="2592"/>
      <c r="G23" s="2590"/>
      <c r="H23" s="2570" t="s">
        <v>92</v>
      </c>
      <c r="I23" s="2571"/>
      <c r="J23" s="813">
        <v>0</v>
      </c>
      <c r="K23" s="821">
        <v>1823607</v>
      </c>
      <c r="L23" s="821">
        <v>43841</v>
      </c>
      <c r="M23" s="821">
        <v>0</v>
      </c>
      <c r="N23" s="810">
        <v>0</v>
      </c>
      <c r="O23" s="826">
        <v>1219189</v>
      </c>
      <c r="P23" s="821">
        <v>3890549</v>
      </c>
      <c r="Q23" s="821">
        <v>0</v>
      </c>
      <c r="R23" s="810"/>
      <c r="S23" s="824"/>
      <c r="U23" s="468">
        <f t="shared" si="0"/>
        <v>6977186</v>
      </c>
    </row>
    <row r="24" spans="1:21" ht="30" customHeight="1">
      <c r="A24" s="461">
        <v>24</v>
      </c>
      <c r="B24" s="789" t="s">
        <v>1419</v>
      </c>
      <c r="C24" s="789" t="s">
        <v>649</v>
      </c>
      <c r="D24" s="2591"/>
      <c r="E24" s="2592"/>
      <c r="F24" s="2592"/>
      <c r="G24" s="2590"/>
      <c r="H24" s="2570" t="s">
        <v>1420</v>
      </c>
      <c r="I24" s="2571"/>
      <c r="J24" s="813">
        <v>351011</v>
      </c>
      <c r="K24" s="821">
        <v>662708</v>
      </c>
      <c r="L24" s="821">
        <v>884751</v>
      </c>
      <c r="M24" s="821">
        <v>0</v>
      </c>
      <c r="N24" s="810">
        <v>0</v>
      </c>
      <c r="O24" s="826">
        <v>1857721</v>
      </c>
      <c r="P24" s="821">
        <v>557788</v>
      </c>
      <c r="Q24" s="821">
        <v>13449</v>
      </c>
      <c r="R24" s="810"/>
      <c r="S24" s="824"/>
      <c r="U24" s="468">
        <f t="shared" si="0"/>
        <v>4327428</v>
      </c>
    </row>
    <row r="25" spans="1:21" ht="30" customHeight="1">
      <c r="A25" s="461">
        <v>24</v>
      </c>
      <c r="B25" s="789" t="s">
        <v>1419</v>
      </c>
      <c r="C25" s="789" t="s">
        <v>1421</v>
      </c>
      <c r="D25" s="2591"/>
      <c r="E25" s="2592"/>
      <c r="F25" s="2592"/>
      <c r="G25" s="2590"/>
      <c r="H25" s="2570" t="s">
        <v>1120</v>
      </c>
      <c r="I25" s="2571"/>
      <c r="J25" s="813">
        <v>216683</v>
      </c>
      <c r="K25" s="821">
        <v>1827455</v>
      </c>
      <c r="L25" s="821">
        <v>3285048</v>
      </c>
      <c r="M25" s="821">
        <v>1472260</v>
      </c>
      <c r="N25" s="810">
        <v>315849</v>
      </c>
      <c r="O25" s="826">
        <v>1121483</v>
      </c>
      <c r="P25" s="821">
        <v>34778</v>
      </c>
      <c r="Q25" s="821">
        <v>0</v>
      </c>
      <c r="R25" s="810"/>
      <c r="S25" s="824"/>
      <c r="U25" s="468">
        <f t="shared" si="0"/>
        <v>8273556</v>
      </c>
    </row>
    <row r="26" spans="1:21" ht="30" customHeight="1">
      <c r="A26" s="461">
        <v>24</v>
      </c>
      <c r="B26" s="789" t="s">
        <v>1419</v>
      </c>
      <c r="C26" s="789" t="s">
        <v>645</v>
      </c>
      <c r="D26" s="2591"/>
      <c r="E26" s="2592"/>
      <c r="F26" s="2592"/>
      <c r="G26" s="2590"/>
      <c r="H26" s="2570" t="s">
        <v>1424</v>
      </c>
      <c r="I26" s="2571"/>
      <c r="J26" s="813">
        <v>0</v>
      </c>
      <c r="K26" s="821">
        <v>24795</v>
      </c>
      <c r="L26" s="821">
        <v>10159</v>
      </c>
      <c r="M26" s="821">
        <v>51683</v>
      </c>
      <c r="N26" s="810">
        <v>259374</v>
      </c>
      <c r="O26" s="826">
        <v>0</v>
      </c>
      <c r="P26" s="821">
        <v>0</v>
      </c>
      <c r="Q26" s="821">
        <v>443980</v>
      </c>
      <c r="R26" s="810"/>
      <c r="S26" s="824"/>
      <c r="U26" s="468">
        <f t="shared" si="0"/>
        <v>789991</v>
      </c>
    </row>
    <row r="27" spans="1:21" ht="30" customHeight="1">
      <c r="A27" s="461">
        <v>24</v>
      </c>
      <c r="B27" s="789" t="s">
        <v>1419</v>
      </c>
      <c r="C27" s="789" t="s">
        <v>1425</v>
      </c>
      <c r="D27" s="2591"/>
      <c r="E27" s="2592"/>
      <c r="F27" s="2592"/>
      <c r="G27" s="2590"/>
      <c r="H27" s="2570" t="s">
        <v>1426</v>
      </c>
      <c r="I27" s="2571"/>
      <c r="J27" s="813">
        <v>0</v>
      </c>
      <c r="K27" s="821">
        <v>30360</v>
      </c>
      <c r="L27" s="821">
        <v>0</v>
      </c>
      <c r="M27" s="821">
        <v>0</v>
      </c>
      <c r="N27" s="810">
        <v>48855</v>
      </c>
      <c r="O27" s="826">
        <v>0</v>
      </c>
      <c r="P27" s="821">
        <v>0</v>
      </c>
      <c r="Q27" s="810">
        <v>235987</v>
      </c>
      <c r="R27" s="810"/>
      <c r="S27" s="824"/>
      <c r="U27" s="468">
        <f t="shared" si="0"/>
        <v>315202</v>
      </c>
    </row>
    <row r="28" spans="1:21" ht="30" customHeight="1">
      <c r="A28" s="461">
        <v>24</v>
      </c>
      <c r="B28" s="789" t="s">
        <v>1419</v>
      </c>
      <c r="C28" s="789" t="s">
        <v>1337</v>
      </c>
      <c r="D28" s="2591"/>
      <c r="E28" s="2592"/>
      <c r="F28" s="2592"/>
      <c r="G28" s="2590"/>
      <c r="H28" s="2570" t="s">
        <v>314</v>
      </c>
      <c r="I28" s="2571"/>
      <c r="J28" s="810">
        <v>0</v>
      </c>
      <c r="K28" s="821">
        <v>0</v>
      </c>
      <c r="L28" s="821">
        <v>0</v>
      </c>
      <c r="M28" s="821">
        <v>0</v>
      </c>
      <c r="N28" s="810">
        <v>0</v>
      </c>
      <c r="O28" s="826">
        <v>0</v>
      </c>
      <c r="P28" s="821">
        <v>21113</v>
      </c>
      <c r="Q28" s="810">
        <v>0</v>
      </c>
      <c r="R28" s="810"/>
      <c r="S28" s="824"/>
      <c r="U28" s="468">
        <f t="shared" si="0"/>
        <v>21113</v>
      </c>
    </row>
    <row r="29" spans="1:21" ht="30" customHeight="1">
      <c r="A29" s="461">
        <v>24</v>
      </c>
      <c r="B29" s="789" t="s">
        <v>1419</v>
      </c>
      <c r="C29" s="789" t="s">
        <v>1427</v>
      </c>
      <c r="D29" s="2591"/>
      <c r="E29" s="2592"/>
      <c r="F29" s="2592"/>
      <c r="G29" s="2590"/>
      <c r="H29" s="2570" t="s">
        <v>1422</v>
      </c>
      <c r="I29" s="2571"/>
      <c r="J29" s="810">
        <v>0</v>
      </c>
      <c r="K29" s="821">
        <v>0</v>
      </c>
      <c r="L29" s="821">
        <v>0</v>
      </c>
      <c r="M29" s="821">
        <v>0</v>
      </c>
      <c r="N29" s="810">
        <v>0</v>
      </c>
      <c r="O29" s="826">
        <v>0</v>
      </c>
      <c r="P29" s="821">
        <v>0</v>
      </c>
      <c r="Q29" s="810">
        <v>0</v>
      </c>
      <c r="R29" s="810"/>
      <c r="S29" s="824"/>
      <c r="U29" s="468">
        <f t="shared" si="0"/>
        <v>0</v>
      </c>
    </row>
    <row r="30" spans="1:21" ht="30" customHeight="1">
      <c r="A30" s="461">
        <v>24</v>
      </c>
      <c r="B30" s="789" t="s">
        <v>1419</v>
      </c>
      <c r="C30" s="789" t="s">
        <v>1428</v>
      </c>
      <c r="D30" s="2591"/>
      <c r="E30" s="2592"/>
      <c r="F30" s="2592"/>
      <c r="G30" s="2590"/>
      <c r="H30" s="2570" t="s">
        <v>1429</v>
      </c>
      <c r="I30" s="2571"/>
      <c r="J30" s="810">
        <v>0</v>
      </c>
      <c r="K30" s="821">
        <v>0</v>
      </c>
      <c r="L30" s="821">
        <v>0</v>
      </c>
      <c r="M30" s="821">
        <v>0</v>
      </c>
      <c r="N30" s="810">
        <v>0</v>
      </c>
      <c r="O30" s="826">
        <v>0</v>
      </c>
      <c r="P30" s="821">
        <v>0</v>
      </c>
      <c r="Q30" s="810">
        <v>0</v>
      </c>
      <c r="R30" s="810"/>
      <c r="S30" s="824"/>
      <c r="U30" s="468">
        <f t="shared" si="0"/>
        <v>0</v>
      </c>
    </row>
    <row r="31" spans="1:21" ht="30" customHeight="1">
      <c r="A31" s="461">
        <v>24</v>
      </c>
      <c r="B31" s="789" t="s">
        <v>1419</v>
      </c>
      <c r="C31" s="789" t="s">
        <v>1430</v>
      </c>
      <c r="D31" s="2591"/>
      <c r="E31" s="2592"/>
      <c r="F31" s="2592"/>
      <c r="G31" s="2590"/>
      <c r="H31" s="2570" t="s">
        <v>447</v>
      </c>
      <c r="I31" s="2571"/>
      <c r="J31" s="810">
        <v>0</v>
      </c>
      <c r="K31" s="821">
        <v>0</v>
      </c>
      <c r="L31" s="821">
        <v>0</v>
      </c>
      <c r="M31" s="821">
        <v>0</v>
      </c>
      <c r="N31" s="810">
        <v>0</v>
      </c>
      <c r="O31" s="826">
        <v>0</v>
      </c>
      <c r="P31" s="821">
        <v>0</v>
      </c>
      <c r="Q31" s="810">
        <v>0</v>
      </c>
      <c r="R31" s="810"/>
      <c r="S31" s="824"/>
      <c r="U31" s="468">
        <f t="shared" si="0"/>
        <v>0</v>
      </c>
    </row>
    <row r="32" spans="1:21" ht="30" customHeight="1">
      <c r="A32" s="461">
        <v>24</v>
      </c>
      <c r="B32" s="789" t="s">
        <v>1419</v>
      </c>
      <c r="C32" s="789" t="s">
        <v>1431</v>
      </c>
      <c r="D32" s="2591"/>
      <c r="E32" s="2592"/>
      <c r="F32" s="2592"/>
      <c r="G32" s="2590"/>
      <c r="H32" s="2570" t="s">
        <v>1432</v>
      </c>
      <c r="I32" s="2571"/>
      <c r="J32" s="810">
        <v>0</v>
      </c>
      <c r="K32" s="821">
        <v>0</v>
      </c>
      <c r="L32" s="821">
        <v>0</v>
      </c>
      <c r="M32" s="821">
        <v>0</v>
      </c>
      <c r="N32" s="810">
        <v>0</v>
      </c>
      <c r="O32" s="826">
        <v>0</v>
      </c>
      <c r="P32" s="821">
        <v>0</v>
      </c>
      <c r="Q32" s="810">
        <v>0</v>
      </c>
      <c r="R32" s="810"/>
      <c r="S32" s="824"/>
      <c r="U32" s="468">
        <f t="shared" si="0"/>
        <v>0</v>
      </c>
    </row>
    <row r="33" spans="1:21" ht="30" customHeight="1">
      <c r="A33" s="461">
        <v>24</v>
      </c>
      <c r="B33" s="789" t="s">
        <v>1419</v>
      </c>
      <c r="C33" s="789" t="s">
        <v>144</v>
      </c>
      <c r="D33" s="2591"/>
      <c r="E33" s="2592"/>
      <c r="F33" s="2592"/>
      <c r="G33" s="2590"/>
      <c r="H33" s="2570" t="s">
        <v>1433</v>
      </c>
      <c r="I33" s="2571"/>
      <c r="J33" s="814">
        <v>567694</v>
      </c>
      <c r="K33" s="814">
        <v>4368925</v>
      </c>
      <c r="L33" s="814">
        <v>4223799</v>
      </c>
      <c r="M33" s="814">
        <v>1523943</v>
      </c>
      <c r="N33" s="814">
        <v>624078</v>
      </c>
      <c r="O33" s="814">
        <v>4198393</v>
      </c>
      <c r="P33" s="814">
        <v>4504228</v>
      </c>
      <c r="Q33" s="814">
        <v>693416</v>
      </c>
      <c r="R33" s="814"/>
      <c r="U33" s="468">
        <f t="shared" si="0"/>
        <v>20704476</v>
      </c>
    </row>
    <row r="34" spans="1:21" s="785" customFormat="1" ht="30" customHeight="1">
      <c r="A34" s="786">
        <v>24</v>
      </c>
      <c r="B34" s="790" t="s">
        <v>1419</v>
      </c>
      <c r="C34" s="790" t="s">
        <v>1434</v>
      </c>
      <c r="D34" s="2593"/>
      <c r="E34" s="2594"/>
      <c r="F34" s="2594"/>
      <c r="G34" s="2595"/>
      <c r="H34" s="2578" t="s">
        <v>74</v>
      </c>
      <c r="I34" s="2579"/>
      <c r="J34" s="815">
        <v>0</v>
      </c>
      <c r="K34" s="815">
        <v>0</v>
      </c>
      <c r="L34" s="815">
        <v>0</v>
      </c>
      <c r="M34" s="815">
        <v>0</v>
      </c>
      <c r="N34" s="815">
        <v>0</v>
      </c>
      <c r="O34" s="815">
        <v>0</v>
      </c>
      <c r="P34" s="815">
        <v>0</v>
      </c>
      <c r="Q34" s="815">
        <v>0</v>
      </c>
      <c r="R34" s="815"/>
      <c r="U34" s="792">
        <f t="shared" si="0"/>
        <v>0</v>
      </c>
    </row>
    <row r="35" spans="1:21" ht="30" customHeight="1">
      <c r="A35" s="461">
        <v>24</v>
      </c>
      <c r="B35" s="788" t="s">
        <v>649</v>
      </c>
      <c r="C35" s="788" t="s">
        <v>1417</v>
      </c>
      <c r="D35" s="2580" t="s">
        <v>1437</v>
      </c>
      <c r="E35" s="2596"/>
      <c r="F35" s="2596"/>
      <c r="G35" s="2597"/>
      <c r="H35" s="2568" t="s">
        <v>1418</v>
      </c>
      <c r="I35" s="2569"/>
      <c r="J35" s="816"/>
      <c r="K35" s="816"/>
      <c r="L35" s="816"/>
      <c r="M35" s="816"/>
      <c r="N35" s="816"/>
      <c r="O35" s="816"/>
      <c r="P35" s="816"/>
      <c r="Q35" s="816"/>
      <c r="R35" s="816"/>
      <c r="U35" s="468">
        <f t="shared" si="0"/>
        <v>0</v>
      </c>
    </row>
    <row r="36" spans="1:21" ht="30" customHeight="1">
      <c r="A36" s="461">
        <v>24</v>
      </c>
      <c r="B36" s="789" t="s">
        <v>649</v>
      </c>
      <c r="C36" s="789" t="s">
        <v>1419</v>
      </c>
      <c r="D36" s="2591"/>
      <c r="E36" s="2592"/>
      <c r="F36" s="2592"/>
      <c r="G36" s="2590"/>
      <c r="H36" s="2570" t="s">
        <v>92</v>
      </c>
      <c r="I36" s="2571"/>
      <c r="J36" s="814"/>
      <c r="K36" s="814"/>
      <c r="L36" s="814"/>
      <c r="M36" s="814"/>
      <c r="N36" s="814"/>
      <c r="O36" s="814"/>
      <c r="P36" s="814"/>
      <c r="Q36" s="814"/>
      <c r="R36" s="814"/>
      <c r="U36" s="468">
        <f t="shared" si="0"/>
        <v>0</v>
      </c>
    </row>
    <row r="37" spans="1:21" ht="30" customHeight="1">
      <c r="A37" s="461">
        <v>24</v>
      </c>
      <c r="B37" s="789" t="s">
        <v>649</v>
      </c>
      <c r="C37" s="789" t="s">
        <v>649</v>
      </c>
      <c r="D37" s="2591"/>
      <c r="E37" s="2592"/>
      <c r="F37" s="2592"/>
      <c r="G37" s="2590"/>
      <c r="H37" s="2570" t="s">
        <v>1420</v>
      </c>
      <c r="I37" s="2571"/>
      <c r="J37" s="814"/>
      <c r="K37" s="814"/>
      <c r="L37" s="814"/>
      <c r="M37" s="814"/>
      <c r="N37" s="814"/>
      <c r="O37" s="814"/>
      <c r="P37" s="814"/>
      <c r="Q37" s="814"/>
      <c r="R37" s="814"/>
      <c r="U37" s="468">
        <f t="shared" si="0"/>
        <v>0</v>
      </c>
    </row>
    <row r="38" spans="1:21" ht="30" customHeight="1">
      <c r="A38" s="461">
        <v>24</v>
      </c>
      <c r="B38" s="789" t="s">
        <v>649</v>
      </c>
      <c r="C38" s="789" t="s">
        <v>1421</v>
      </c>
      <c r="D38" s="2591"/>
      <c r="E38" s="2592"/>
      <c r="F38" s="2592"/>
      <c r="G38" s="2590"/>
      <c r="H38" s="2570" t="s">
        <v>1120</v>
      </c>
      <c r="I38" s="2571"/>
      <c r="J38" s="814"/>
      <c r="K38" s="814"/>
      <c r="L38" s="814"/>
      <c r="M38" s="814"/>
      <c r="N38" s="814"/>
      <c r="O38" s="814"/>
      <c r="P38" s="814"/>
      <c r="Q38" s="814"/>
      <c r="R38" s="814"/>
      <c r="U38" s="468">
        <f t="shared" si="0"/>
        <v>0</v>
      </c>
    </row>
    <row r="39" spans="1:21" ht="30" customHeight="1">
      <c r="A39" s="461">
        <v>24</v>
      </c>
      <c r="B39" s="789" t="s">
        <v>649</v>
      </c>
      <c r="C39" s="789" t="s">
        <v>645</v>
      </c>
      <c r="D39" s="2591"/>
      <c r="E39" s="2592"/>
      <c r="F39" s="2592"/>
      <c r="G39" s="2590"/>
      <c r="H39" s="2570" t="s">
        <v>1424</v>
      </c>
      <c r="I39" s="2571"/>
      <c r="J39" s="814"/>
      <c r="K39" s="814"/>
      <c r="L39" s="814"/>
      <c r="M39" s="814"/>
      <c r="N39" s="814"/>
      <c r="O39" s="814"/>
      <c r="P39" s="814"/>
      <c r="Q39" s="814"/>
      <c r="R39" s="814"/>
      <c r="U39" s="468">
        <f t="shared" si="0"/>
        <v>0</v>
      </c>
    </row>
    <row r="40" spans="1:21" ht="30" customHeight="1">
      <c r="A40" s="461">
        <v>24</v>
      </c>
      <c r="B40" s="789" t="s">
        <v>649</v>
      </c>
      <c r="C40" s="789" t="s">
        <v>1425</v>
      </c>
      <c r="D40" s="2591"/>
      <c r="E40" s="2592"/>
      <c r="F40" s="2592"/>
      <c r="G40" s="2590"/>
      <c r="H40" s="2570" t="s">
        <v>1426</v>
      </c>
      <c r="I40" s="2571"/>
      <c r="J40" s="814"/>
      <c r="K40" s="814"/>
      <c r="L40" s="814"/>
      <c r="M40" s="814"/>
      <c r="N40" s="814"/>
      <c r="O40" s="814"/>
      <c r="P40" s="814"/>
      <c r="Q40" s="814"/>
      <c r="R40" s="814"/>
      <c r="U40" s="468">
        <f t="shared" si="0"/>
        <v>0</v>
      </c>
    </row>
    <row r="41" spans="1:21" ht="30" customHeight="1">
      <c r="A41" s="461">
        <v>24</v>
      </c>
      <c r="B41" s="789" t="s">
        <v>649</v>
      </c>
      <c r="C41" s="789" t="s">
        <v>1337</v>
      </c>
      <c r="D41" s="2591"/>
      <c r="E41" s="2592"/>
      <c r="F41" s="2592"/>
      <c r="G41" s="2590"/>
      <c r="H41" s="2570" t="s">
        <v>314</v>
      </c>
      <c r="I41" s="2571"/>
      <c r="J41" s="814"/>
      <c r="K41" s="814"/>
      <c r="L41" s="814"/>
      <c r="M41" s="814"/>
      <c r="N41" s="814"/>
      <c r="O41" s="814"/>
      <c r="P41" s="814"/>
      <c r="Q41" s="814"/>
      <c r="R41" s="814"/>
      <c r="U41" s="468">
        <f t="shared" si="0"/>
        <v>0</v>
      </c>
    </row>
    <row r="42" spans="1:21" ht="30" customHeight="1">
      <c r="A42" s="461">
        <v>24</v>
      </c>
      <c r="B42" s="789" t="s">
        <v>649</v>
      </c>
      <c r="C42" s="789" t="s">
        <v>1427</v>
      </c>
      <c r="D42" s="2591"/>
      <c r="E42" s="2592"/>
      <c r="F42" s="2592"/>
      <c r="G42" s="2590"/>
      <c r="H42" s="2570" t="s">
        <v>1422</v>
      </c>
      <c r="I42" s="2571"/>
      <c r="J42" s="814"/>
      <c r="K42" s="814"/>
      <c r="L42" s="814"/>
      <c r="M42" s="814"/>
      <c r="N42" s="814"/>
      <c r="O42" s="814"/>
      <c r="P42" s="814"/>
      <c r="Q42" s="814"/>
      <c r="R42" s="814"/>
      <c r="U42" s="468">
        <f t="shared" si="0"/>
        <v>0</v>
      </c>
    </row>
    <row r="43" spans="1:21" ht="30" customHeight="1">
      <c r="A43" s="461">
        <v>24</v>
      </c>
      <c r="B43" s="789" t="s">
        <v>649</v>
      </c>
      <c r="C43" s="789" t="s">
        <v>1428</v>
      </c>
      <c r="D43" s="2591"/>
      <c r="E43" s="2592"/>
      <c r="F43" s="2592"/>
      <c r="G43" s="2590"/>
      <c r="H43" s="2570" t="s">
        <v>1429</v>
      </c>
      <c r="I43" s="2571"/>
      <c r="J43" s="814"/>
      <c r="K43" s="814"/>
      <c r="L43" s="814"/>
      <c r="M43" s="814"/>
      <c r="N43" s="814"/>
      <c r="O43" s="814"/>
      <c r="P43" s="814"/>
      <c r="Q43" s="814"/>
      <c r="R43" s="814"/>
      <c r="U43" s="468">
        <f t="shared" si="0"/>
        <v>0</v>
      </c>
    </row>
    <row r="44" spans="1:21" ht="30" customHeight="1">
      <c r="A44" s="461">
        <v>24</v>
      </c>
      <c r="B44" s="789" t="s">
        <v>649</v>
      </c>
      <c r="C44" s="789" t="s">
        <v>1430</v>
      </c>
      <c r="D44" s="2591"/>
      <c r="E44" s="2592"/>
      <c r="F44" s="2592"/>
      <c r="G44" s="2590"/>
      <c r="H44" s="2570" t="s">
        <v>447</v>
      </c>
      <c r="I44" s="2571"/>
      <c r="J44" s="814"/>
      <c r="K44" s="814"/>
      <c r="L44" s="814"/>
      <c r="M44" s="814"/>
      <c r="N44" s="814"/>
      <c r="O44" s="814"/>
      <c r="P44" s="814"/>
      <c r="Q44" s="814"/>
      <c r="R44" s="814"/>
      <c r="U44" s="468">
        <f t="shared" si="0"/>
        <v>0</v>
      </c>
    </row>
    <row r="45" spans="1:21" ht="30" customHeight="1">
      <c r="A45" s="461">
        <v>24</v>
      </c>
      <c r="B45" s="789" t="s">
        <v>649</v>
      </c>
      <c r="C45" s="789" t="s">
        <v>1431</v>
      </c>
      <c r="D45" s="2591"/>
      <c r="E45" s="2592"/>
      <c r="F45" s="2592"/>
      <c r="G45" s="2590"/>
      <c r="H45" s="2570" t="s">
        <v>1432</v>
      </c>
      <c r="I45" s="2571"/>
      <c r="J45" s="814"/>
      <c r="K45" s="814"/>
      <c r="L45" s="814"/>
      <c r="M45" s="814"/>
      <c r="N45" s="814"/>
      <c r="O45" s="814"/>
      <c r="P45" s="814"/>
      <c r="Q45" s="814"/>
      <c r="R45" s="814"/>
      <c r="U45" s="468">
        <f t="shared" si="0"/>
        <v>0</v>
      </c>
    </row>
    <row r="46" spans="1:21" ht="30" customHeight="1">
      <c r="A46" s="461">
        <v>24</v>
      </c>
      <c r="B46" s="789" t="s">
        <v>649</v>
      </c>
      <c r="C46" s="789" t="s">
        <v>144</v>
      </c>
      <c r="D46" s="2591"/>
      <c r="E46" s="2592"/>
      <c r="F46" s="2592"/>
      <c r="G46" s="2590"/>
      <c r="H46" s="2570" t="s">
        <v>1433</v>
      </c>
      <c r="I46" s="2571"/>
      <c r="J46" s="814"/>
      <c r="K46" s="814"/>
      <c r="L46" s="814"/>
      <c r="M46" s="814"/>
      <c r="N46" s="814"/>
      <c r="O46" s="814"/>
      <c r="P46" s="814"/>
      <c r="Q46" s="814"/>
      <c r="R46" s="814"/>
      <c r="U46" s="468">
        <f t="shared" si="0"/>
        <v>0</v>
      </c>
    </row>
    <row r="47" spans="1:21" s="785" customFormat="1" ht="30" customHeight="1">
      <c r="A47" s="786">
        <v>24</v>
      </c>
      <c r="B47" s="790" t="s">
        <v>649</v>
      </c>
      <c r="C47" s="790" t="s">
        <v>1434</v>
      </c>
      <c r="D47" s="2593"/>
      <c r="E47" s="2594"/>
      <c r="F47" s="2594"/>
      <c r="G47" s="2595"/>
      <c r="H47" s="2578" t="s">
        <v>74</v>
      </c>
      <c r="I47" s="2579"/>
      <c r="J47" s="815"/>
      <c r="K47" s="815"/>
      <c r="L47" s="815"/>
      <c r="M47" s="815"/>
      <c r="N47" s="815"/>
      <c r="O47" s="815"/>
      <c r="P47" s="815"/>
      <c r="Q47" s="815"/>
      <c r="R47" s="815"/>
      <c r="U47" s="792">
        <f t="shared" si="0"/>
        <v>0</v>
      </c>
    </row>
    <row r="48" spans="1:21" ht="30" customHeight="1">
      <c r="A48" s="461">
        <v>24</v>
      </c>
      <c r="B48" s="788" t="s">
        <v>1421</v>
      </c>
      <c r="C48" s="788" t="s">
        <v>1417</v>
      </c>
      <c r="D48" s="2598" t="s">
        <v>1438</v>
      </c>
      <c r="E48" s="2596"/>
      <c r="F48" s="2596"/>
      <c r="G48" s="2597"/>
      <c r="H48" s="2568" t="s">
        <v>1418</v>
      </c>
      <c r="I48" s="2569"/>
      <c r="J48" s="816">
        <v>0</v>
      </c>
      <c r="K48" s="816">
        <v>0</v>
      </c>
      <c r="L48" s="816">
        <v>0</v>
      </c>
      <c r="M48" s="816">
        <v>0</v>
      </c>
      <c r="N48" s="816">
        <v>0</v>
      </c>
      <c r="O48" s="816">
        <v>0</v>
      </c>
      <c r="P48" s="816">
        <v>0</v>
      </c>
      <c r="Q48" s="816">
        <v>0</v>
      </c>
      <c r="R48" s="816"/>
      <c r="U48" s="468">
        <f t="shared" si="0"/>
        <v>0</v>
      </c>
    </row>
    <row r="49" spans="1:21" ht="30" customHeight="1">
      <c r="A49" s="461">
        <v>24</v>
      </c>
      <c r="B49" s="789" t="s">
        <v>1421</v>
      </c>
      <c r="C49" s="789" t="s">
        <v>1419</v>
      </c>
      <c r="D49" s="2591"/>
      <c r="E49" s="2592"/>
      <c r="F49" s="2592"/>
      <c r="G49" s="2590"/>
      <c r="H49" s="2570" t="s">
        <v>92</v>
      </c>
      <c r="I49" s="2571"/>
      <c r="J49" s="814">
        <v>0</v>
      </c>
      <c r="K49" s="814">
        <v>0</v>
      </c>
      <c r="L49" s="814">
        <v>0</v>
      </c>
      <c r="M49" s="814">
        <v>0</v>
      </c>
      <c r="N49" s="814">
        <v>0</v>
      </c>
      <c r="O49" s="814">
        <v>0</v>
      </c>
      <c r="P49" s="814">
        <v>0</v>
      </c>
      <c r="Q49" s="814">
        <v>0</v>
      </c>
      <c r="R49" s="814"/>
      <c r="U49" s="468">
        <f t="shared" si="0"/>
        <v>0</v>
      </c>
    </row>
    <row r="50" spans="1:21" ht="30" customHeight="1">
      <c r="A50" s="461">
        <v>24</v>
      </c>
      <c r="B50" s="789" t="s">
        <v>1421</v>
      </c>
      <c r="C50" s="789" t="s">
        <v>649</v>
      </c>
      <c r="D50" s="2591"/>
      <c r="E50" s="2592"/>
      <c r="F50" s="2592"/>
      <c r="G50" s="2590"/>
      <c r="H50" s="2570" t="s">
        <v>1420</v>
      </c>
      <c r="I50" s="2571"/>
      <c r="J50" s="814">
        <v>0</v>
      </c>
      <c r="K50" s="814">
        <v>0</v>
      </c>
      <c r="L50" s="814">
        <v>0</v>
      </c>
      <c r="M50" s="814">
        <v>0</v>
      </c>
      <c r="N50" s="814">
        <v>0</v>
      </c>
      <c r="O50" s="814">
        <v>0</v>
      </c>
      <c r="P50" s="814">
        <v>0</v>
      </c>
      <c r="Q50" s="814">
        <v>0</v>
      </c>
      <c r="R50" s="814"/>
      <c r="U50" s="468">
        <f t="shared" si="0"/>
        <v>0</v>
      </c>
    </row>
    <row r="51" spans="1:21" ht="30" customHeight="1">
      <c r="A51" s="461">
        <v>24</v>
      </c>
      <c r="B51" s="789" t="s">
        <v>1421</v>
      </c>
      <c r="C51" s="789" t="s">
        <v>1421</v>
      </c>
      <c r="D51" s="2591"/>
      <c r="E51" s="2592"/>
      <c r="F51" s="2592"/>
      <c r="G51" s="2590"/>
      <c r="H51" s="2570" t="s">
        <v>1120</v>
      </c>
      <c r="I51" s="2571"/>
      <c r="J51" s="814">
        <v>0</v>
      </c>
      <c r="K51" s="814">
        <v>0</v>
      </c>
      <c r="L51" s="814">
        <v>0</v>
      </c>
      <c r="M51" s="814">
        <v>0</v>
      </c>
      <c r="N51" s="814">
        <v>0</v>
      </c>
      <c r="O51" s="814">
        <v>0</v>
      </c>
      <c r="P51" s="814">
        <v>33957</v>
      </c>
      <c r="Q51" s="814">
        <v>0</v>
      </c>
      <c r="R51" s="814"/>
      <c r="U51" s="468">
        <f t="shared" si="0"/>
        <v>33957</v>
      </c>
    </row>
    <row r="52" spans="1:21" ht="30" customHeight="1">
      <c r="A52" s="461">
        <v>24</v>
      </c>
      <c r="B52" s="789" t="s">
        <v>1421</v>
      </c>
      <c r="C52" s="789" t="s">
        <v>645</v>
      </c>
      <c r="D52" s="2591"/>
      <c r="E52" s="2592"/>
      <c r="F52" s="2592"/>
      <c r="G52" s="2590"/>
      <c r="H52" s="2570" t="s">
        <v>1424</v>
      </c>
      <c r="I52" s="2571"/>
      <c r="J52" s="814">
        <v>0</v>
      </c>
      <c r="K52" s="814">
        <v>0</v>
      </c>
      <c r="L52" s="814">
        <v>0</v>
      </c>
      <c r="M52" s="814">
        <v>0</v>
      </c>
      <c r="N52" s="814">
        <v>0</v>
      </c>
      <c r="O52" s="814">
        <v>0</v>
      </c>
      <c r="P52" s="814">
        <v>0</v>
      </c>
      <c r="Q52" s="814">
        <v>0</v>
      </c>
      <c r="R52" s="814"/>
      <c r="U52" s="468">
        <f t="shared" si="0"/>
        <v>0</v>
      </c>
    </row>
    <row r="53" spans="1:21" ht="30" customHeight="1">
      <c r="A53" s="461">
        <v>24</v>
      </c>
      <c r="B53" s="789" t="s">
        <v>1421</v>
      </c>
      <c r="C53" s="789" t="s">
        <v>1425</v>
      </c>
      <c r="D53" s="2591"/>
      <c r="E53" s="2592"/>
      <c r="F53" s="2592"/>
      <c r="G53" s="2590"/>
      <c r="H53" s="2570" t="s">
        <v>1426</v>
      </c>
      <c r="I53" s="2571"/>
      <c r="J53" s="814">
        <v>0</v>
      </c>
      <c r="K53" s="814">
        <v>0</v>
      </c>
      <c r="L53" s="814">
        <v>0</v>
      </c>
      <c r="M53" s="814">
        <v>0</v>
      </c>
      <c r="N53" s="814">
        <v>0</v>
      </c>
      <c r="O53" s="814">
        <v>0</v>
      </c>
      <c r="P53" s="814">
        <v>0</v>
      </c>
      <c r="Q53" s="814">
        <v>0</v>
      </c>
      <c r="R53" s="814"/>
      <c r="U53" s="468">
        <f t="shared" si="0"/>
        <v>0</v>
      </c>
    </row>
    <row r="54" spans="1:21" ht="30" customHeight="1">
      <c r="A54" s="461">
        <v>24</v>
      </c>
      <c r="B54" s="789" t="s">
        <v>1421</v>
      </c>
      <c r="C54" s="789" t="s">
        <v>1337</v>
      </c>
      <c r="D54" s="2591"/>
      <c r="E54" s="2592"/>
      <c r="F54" s="2592"/>
      <c r="G54" s="2590"/>
      <c r="H54" s="2570" t="s">
        <v>314</v>
      </c>
      <c r="I54" s="2571"/>
      <c r="J54" s="814">
        <v>0</v>
      </c>
      <c r="K54" s="814">
        <v>0</v>
      </c>
      <c r="L54" s="814">
        <v>0</v>
      </c>
      <c r="M54" s="814">
        <v>0</v>
      </c>
      <c r="N54" s="814">
        <v>0</v>
      </c>
      <c r="O54" s="814">
        <v>0</v>
      </c>
      <c r="P54" s="814">
        <v>0</v>
      </c>
      <c r="Q54" s="814">
        <v>0</v>
      </c>
      <c r="R54" s="814"/>
      <c r="U54" s="468">
        <f t="shared" si="0"/>
        <v>0</v>
      </c>
    </row>
    <row r="55" spans="1:21" ht="30" customHeight="1">
      <c r="A55" s="461">
        <v>24</v>
      </c>
      <c r="B55" s="789" t="s">
        <v>1421</v>
      </c>
      <c r="C55" s="789" t="s">
        <v>1427</v>
      </c>
      <c r="D55" s="2591"/>
      <c r="E55" s="2592"/>
      <c r="F55" s="2592"/>
      <c r="G55" s="2590"/>
      <c r="H55" s="2570" t="s">
        <v>1422</v>
      </c>
      <c r="I55" s="2571"/>
      <c r="J55" s="814">
        <v>0</v>
      </c>
      <c r="K55" s="814">
        <v>0</v>
      </c>
      <c r="L55" s="814">
        <v>0</v>
      </c>
      <c r="M55" s="814">
        <v>0</v>
      </c>
      <c r="N55" s="814">
        <v>0</v>
      </c>
      <c r="O55" s="814">
        <v>0</v>
      </c>
      <c r="P55" s="814">
        <v>0</v>
      </c>
      <c r="Q55" s="814">
        <v>0</v>
      </c>
      <c r="R55" s="814"/>
      <c r="U55" s="468">
        <f t="shared" si="0"/>
        <v>0</v>
      </c>
    </row>
    <row r="56" spans="1:21" ht="30" customHeight="1">
      <c r="A56" s="461">
        <v>24</v>
      </c>
      <c r="B56" s="789" t="s">
        <v>1421</v>
      </c>
      <c r="C56" s="789" t="s">
        <v>1428</v>
      </c>
      <c r="D56" s="2591"/>
      <c r="E56" s="2592"/>
      <c r="F56" s="2592"/>
      <c r="G56" s="2590"/>
      <c r="H56" s="2570" t="s">
        <v>1429</v>
      </c>
      <c r="I56" s="2571"/>
      <c r="J56" s="814">
        <v>0</v>
      </c>
      <c r="K56" s="814">
        <v>0</v>
      </c>
      <c r="L56" s="814">
        <v>0</v>
      </c>
      <c r="M56" s="814">
        <v>0</v>
      </c>
      <c r="N56" s="814">
        <v>0</v>
      </c>
      <c r="O56" s="814">
        <v>0</v>
      </c>
      <c r="P56" s="814">
        <v>0</v>
      </c>
      <c r="Q56" s="814">
        <v>0</v>
      </c>
      <c r="R56" s="814"/>
      <c r="U56" s="468">
        <f t="shared" si="0"/>
        <v>0</v>
      </c>
    </row>
    <row r="57" spans="1:21" ht="30" customHeight="1">
      <c r="A57" s="461">
        <v>24</v>
      </c>
      <c r="B57" s="789" t="s">
        <v>1421</v>
      </c>
      <c r="C57" s="789" t="s">
        <v>1430</v>
      </c>
      <c r="D57" s="2591"/>
      <c r="E57" s="2592"/>
      <c r="F57" s="2592"/>
      <c r="G57" s="2590"/>
      <c r="H57" s="2570" t="s">
        <v>447</v>
      </c>
      <c r="I57" s="2571"/>
      <c r="J57" s="814">
        <v>0</v>
      </c>
      <c r="K57" s="814">
        <v>0</v>
      </c>
      <c r="L57" s="814">
        <v>0</v>
      </c>
      <c r="M57" s="814">
        <v>0</v>
      </c>
      <c r="N57" s="814">
        <v>0</v>
      </c>
      <c r="O57" s="814">
        <v>0</v>
      </c>
      <c r="P57" s="814">
        <v>0</v>
      </c>
      <c r="Q57" s="814">
        <v>0</v>
      </c>
      <c r="R57" s="814"/>
      <c r="U57" s="468">
        <f t="shared" si="0"/>
        <v>0</v>
      </c>
    </row>
    <row r="58" spans="1:21" ht="30" customHeight="1">
      <c r="A58" s="461">
        <v>24</v>
      </c>
      <c r="B58" s="789" t="s">
        <v>1421</v>
      </c>
      <c r="C58" s="789" t="s">
        <v>1431</v>
      </c>
      <c r="D58" s="2591"/>
      <c r="E58" s="2592"/>
      <c r="F58" s="2592"/>
      <c r="G58" s="2590"/>
      <c r="H58" s="2570" t="s">
        <v>1432</v>
      </c>
      <c r="I58" s="2571"/>
      <c r="J58" s="814">
        <v>0</v>
      </c>
      <c r="K58" s="814">
        <v>0</v>
      </c>
      <c r="L58" s="814">
        <v>0</v>
      </c>
      <c r="M58" s="814">
        <v>0</v>
      </c>
      <c r="N58" s="814">
        <v>0</v>
      </c>
      <c r="O58" s="814">
        <v>0</v>
      </c>
      <c r="P58" s="814">
        <v>0</v>
      </c>
      <c r="Q58" s="814">
        <v>0</v>
      </c>
      <c r="R58" s="814"/>
      <c r="U58" s="468">
        <f t="shared" si="0"/>
        <v>0</v>
      </c>
    </row>
    <row r="59" spans="1:21" ht="30" customHeight="1">
      <c r="A59" s="461">
        <v>24</v>
      </c>
      <c r="B59" s="789" t="s">
        <v>1421</v>
      </c>
      <c r="C59" s="789" t="s">
        <v>144</v>
      </c>
      <c r="D59" s="2591"/>
      <c r="E59" s="2592"/>
      <c r="F59" s="2592"/>
      <c r="G59" s="2590"/>
      <c r="H59" s="2570" t="s">
        <v>1433</v>
      </c>
      <c r="I59" s="2571"/>
      <c r="J59" s="814">
        <v>0</v>
      </c>
      <c r="K59" s="814">
        <v>0</v>
      </c>
      <c r="L59" s="814">
        <v>0</v>
      </c>
      <c r="M59" s="814">
        <v>0</v>
      </c>
      <c r="N59" s="814">
        <v>0</v>
      </c>
      <c r="O59" s="814">
        <v>0</v>
      </c>
      <c r="P59" s="814">
        <v>33957</v>
      </c>
      <c r="Q59" s="814">
        <v>0</v>
      </c>
      <c r="R59" s="814"/>
      <c r="U59" s="468">
        <f t="shared" si="0"/>
        <v>33957</v>
      </c>
    </row>
    <row r="60" spans="1:21" s="785" customFormat="1" ht="30" customHeight="1">
      <c r="A60" s="786">
        <v>24</v>
      </c>
      <c r="B60" s="790" t="s">
        <v>1421</v>
      </c>
      <c r="C60" s="790" t="s">
        <v>1434</v>
      </c>
      <c r="D60" s="2593"/>
      <c r="E60" s="2594"/>
      <c r="F60" s="2594"/>
      <c r="G60" s="2595"/>
      <c r="H60" s="2578" t="s">
        <v>74</v>
      </c>
      <c r="I60" s="2579"/>
      <c r="J60" s="815">
        <v>0</v>
      </c>
      <c r="K60" s="815">
        <v>0</v>
      </c>
      <c r="L60" s="815">
        <v>0</v>
      </c>
      <c r="M60" s="815">
        <v>0</v>
      </c>
      <c r="N60" s="815">
        <v>0</v>
      </c>
      <c r="O60" s="815">
        <v>0</v>
      </c>
      <c r="P60" s="815">
        <v>0</v>
      </c>
      <c r="Q60" s="815">
        <v>0</v>
      </c>
      <c r="R60" s="815"/>
      <c r="U60" s="792">
        <f t="shared" si="0"/>
        <v>0</v>
      </c>
    </row>
    <row r="61" spans="1:21" ht="30" customHeight="1">
      <c r="A61" s="461">
        <v>24</v>
      </c>
      <c r="B61" s="788" t="s">
        <v>645</v>
      </c>
      <c r="C61" s="788" t="s">
        <v>1417</v>
      </c>
      <c r="D61" s="2580" t="s">
        <v>1439</v>
      </c>
      <c r="E61" s="2596"/>
      <c r="F61" s="2596"/>
      <c r="G61" s="2597"/>
      <c r="H61" s="2568" t="s">
        <v>1418</v>
      </c>
      <c r="I61" s="2569"/>
      <c r="J61" s="816">
        <v>0</v>
      </c>
      <c r="K61" s="816">
        <v>0</v>
      </c>
      <c r="L61" s="816">
        <v>0</v>
      </c>
      <c r="M61" s="816">
        <v>0</v>
      </c>
      <c r="N61" s="816">
        <v>0</v>
      </c>
      <c r="O61" s="816">
        <v>0</v>
      </c>
      <c r="P61" s="816">
        <v>0</v>
      </c>
      <c r="Q61" s="816">
        <v>0</v>
      </c>
      <c r="R61" s="816"/>
      <c r="U61" s="468">
        <f t="shared" si="0"/>
        <v>0</v>
      </c>
    </row>
    <row r="62" spans="1:21" ht="30" customHeight="1">
      <c r="A62" s="461">
        <v>24</v>
      </c>
      <c r="B62" s="789" t="s">
        <v>645</v>
      </c>
      <c r="C62" s="789" t="s">
        <v>1419</v>
      </c>
      <c r="D62" s="2591"/>
      <c r="E62" s="2592"/>
      <c r="F62" s="2592"/>
      <c r="G62" s="2590"/>
      <c r="H62" s="2570" t="s">
        <v>92</v>
      </c>
      <c r="I62" s="2571"/>
      <c r="J62" s="814">
        <v>131063</v>
      </c>
      <c r="K62" s="814">
        <v>0</v>
      </c>
      <c r="L62" s="814">
        <v>1133777</v>
      </c>
      <c r="M62" s="814">
        <v>305380</v>
      </c>
      <c r="N62" s="814">
        <v>0</v>
      </c>
      <c r="O62" s="814">
        <v>0</v>
      </c>
      <c r="P62" s="814">
        <v>4285600</v>
      </c>
      <c r="Q62" s="814">
        <v>244208</v>
      </c>
      <c r="R62" s="814"/>
      <c r="U62" s="468">
        <f t="shared" si="0"/>
        <v>6100028</v>
      </c>
    </row>
    <row r="63" spans="1:21" ht="30" customHeight="1">
      <c r="A63" s="461">
        <v>24</v>
      </c>
      <c r="B63" s="789" t="s">
        <v>645</v>
      </c>
      <c r="C63" s="789" t="s">
        <v>649</v>
      </c>
      <c r="D63" s="2591"/>
      <c r="E63" s="2592"/>
      <c r="F63" s="2592"/>
      <c r="G63" s="2590"/>
      <c r="H63" s="2570" t="s">
        <v>1420</v>
      </c>
      <c r="I63" s="2571"/>
      <c r="J63" s="814">
        <v>0</v>
      </c>
      <c r="K63" s="814">
        <v>11542</v>
      </c>
      <c r="L63" s="814">
        <v>226363</v>
      </c>
      <c r="M63" s="814">
        <v>0</v>
      </c>
      <c r="N63" s="814">
        <v>0</v>
      </c>
      <c r="O63" s="814">
        <v>805513</v>
      </c>
      <c r="P63" s="814">
        <v>354648</v>
      </c>
      <c r="Q63" s="814">
        <v>2105</v>
      </c>
      <c r="R63" s="814"/>
      <c r="U63" s="468">
        <f t="shared" si="0"/>
        <v>1400171</v>
      </c>
    </row>
    <row r="64" spans="1:21" ht="30" customHeight="1">
      <c r="A64" s="461">
        <v>24</v>
      </c>
      <c r="B64" s="789" t="s">
        <v>645</v>
      </c>
      <c r="C64" s="789" t="s">
        <v>1421</v>
      </c>
      <c r="D64" s="2591"/>
      <c r="E64" s="2592"/>
      <c r="F64" s="2592"/>
      <c r="G64" s="2590"/>
      <c r="H64" s="2570" t="s">
        <v>1120</v>
      </c>
      <c r="I64" s="2571"/>
      <c r="J64" s="814">
        <v>0</v>
      </c>
      <c r="K64" s="814">
        <v>285637</v>
      </c>
      <c r="L64" s="814">
        <v>1452617</v>
      </c>
      <c r="M64" s="814">
        <v>0</v>
      </c>
      <c r="N64" s="814">
        <v>0</v>
      </c>
      <c r="O64" s="814">
        <v>113111</v>
      </c>
      <c r="P64" s="814">
        <v>10532</v>
      </c>
      <c r="Q64" s="814">
        <v>0</v>
      </c>
      <c r="R64" s="814"/>
      <c r="U64" s="468">
        <f t="shared" si="0"/>
        <v>1861897</v>
      </c>
    </row>
    <row r="65" spans="1:21" ht="30" customHeight="1">
      <c r="A65" s="461">
        <v>24</v>
      </c>
      <c r="B65" s="789" t="s">
        <v>645</v>
      </c>
      <c r="C65" s="789" t="s">
        <v>645</v>
      </c>
      <c r="D65" s="2591"/>
      <c r="E65" s="2592"/>
      <c r="F65" s="2592"/>
      <c r="G65" s="2590"/>
      <c r="H65" s="2570" t="s">
        <v>1424</v>
      </c>
      <c r="I65" s="2571"/>
      <c r="J65" s="814">
        <v>0</v>
      </c>
      <c r="K65" s="814">
        <v>0</v>
      </c>
      <c r="L65" s="814">
        <v>0</v>
      </c>
      <c r="M65" s="814">
        <v>0</v>
      </c>
      <c r="N65" s="814">
        <v>0</v>
      </c>
      <c r="O65" s="814">
        <v>0</v>
      </c>
      <c r="P65" s="814">
        <v>0</v>
      </c>
      <c r="Q65" s="814">
        <v>0</v>
      </c>
      <c r="R65" s="814"/>
      <c r="U65" s="468">
        <f t="shared" si="0"/>
        <v>0</v>
      </c>
    </row>
    <row r="66" spans="1:21" ht="30" customHeight="1">
      <c r="A66" s="461">
        <v>24</v>
      </c>
      <c r="B66" s="789" t="s">
        <v>645</v>
      </c>
      <c r="C66" s="789" t="s">
        <v>1425</v>
      </c>
      <c r="D66" s="2591"/>
      <c r="E66" s="2592"/>
      <c r="F66" s="2592"/>
      <c r="G66" s="2590"/>
      <c r="H66" s="2570" t="s">
        <v>1426</v>
      </c>
      <c r="I66" s="2571"/>
      <c r="J66" s="814">
        <v>0</v>
      </c>
      <c r="K66" s="814">
        <v>0</v>
      </c>
      <c r="L66" s="814">
        <v>0</v>
      </c>
      <c r="M66" s="814">
        <v>0</v>
      </c>
      <c r="N66" s="814">
        <v>0</v>
      </c>
      <c r="O66" s="814">
        <v>0</v>
      </c>
      <c r="P66" s="814">
        <v>0</v>
      </c>
      <c r="Q66" s="814">
        <v>0</v>
      </c>
      <c r="R66" s="814"/>
      <c r="U66" s="468">
        <f t="shared" si="0"/>
        <v>0</v>
      </c>
    </row>
    <row r="67" spans="1:21" ht="30" customHeight="1">
      <c r="A67" s="461">
        <v>24</v>
      </c>
      <c r="B67" s="789" t="s">
        <v>645</v>
      </c>
      <c r="C67" s="789" t="s">
        <v>1337</v>
      </c>
      <c r="D67" s="2591"/>
      <c r="E67" s="2592"/>
      <c r="F67" s="2592"/>
      <c r="G67" s="2590"/>
      <c r="H67" s="2570" t="s">
        <v>314</v>
      </c>
      <c r="I67" s="2571"/>
      <c r="J67" s="814">
        <v>0</v>
      </c>
      <c r="K67" s="814">
        <v>0</v>
      </c>
      <c r="L67" s="814">
        <v>0</v>
      </c>
      <c r="M67" s="814">
        <v>0</v>
      </c>
      <c r="N67" s="814">
        <v>0</v>
      </c>
      <c r="O67" s="814">
        <v>0</v>
      </c>
      <c r="P67" s="814">
        <v>0</v>
      </c>
      <c r="Q67" s="814">
        <v>0</v>
      </c>
      <c r="R67" s="814"/>
      <c r="U67" s="468">
        <f t="shared" si="0"/>
        <v>0</v>
      </c>
    </row>
    <row r="68" spans="1:21" ht="30" customHeight="1">
      <c r="A68" s="461">
        <v>24</v>
      </c>
      <c r="B68" s="789" t="s">
        <v>645</v>
      </c>
      <c r="C68" s="789" t="s">
        <v>1427</v>
      </c>
      <c r="D68" s="2591"/>
      <c r="E68" s="2592"/>
      <c r="F68" s="2592"/>
      <c r="G68" s="2590"/>
      <c r="H68" s="2570" t="s">
        <v>1422</v>
      </c>
      <c r="I68" s="2571"/>
      <c r="J68" s="814">
        <v>0</v>
      </c>
      <c r="K68" s="814">
        <v>0</v>
      </c>
      <c r="L68" s="814">
        <v>0</v>
      </c>
      <c r="M68" s="814">
        <v>0</v>
      </c>
      <c r="N68" s="814">
        <v>0</v>
      </c>
      <c r="O68" s="814">
        <v>0</v>
      </c>
      <c r="P68" s="814">
        <v>0</v>
      </c>
      <c r="Q68" s="814">
        <v>0</v>
      </c>
      <c r="R68" s="814"/>
      <c r="U68" s="468">
        <f t="shared" si="0"/>
        <v>0</v>
      </c>
    </row>
    <row r="69" spans="1:21" ht="30" customHeight="1">
      <c r="A69" s="461">
        <v>24</v>
      </c>
      <c r="B69" s="789" t="s">
        <v>645</v>
      </c>
      <c r="C69" s="789" t="s">
        <v>1428</v>
      </c>
      <c r="D69" s="2591"/>
      <c r="E69" s="2592"/>
      <c r="F69" s="2592"/>
      <c r="G69" s="2590"/>
      <c r="H69" s="2570" t="s">
        <v>1429</v>
      </c>
      <c r="I69" s="2571"/>
      <c r="J69" s="814">
        <v>0</v>
      </c>
      <c r="K69" s="814">
        <v>0</v>
      </c>
      <c r="L69" s="814">
        <v>0</v>
      </c>
      <c r="M69" s="814">
        <v>0</v>
      </c>
      <c r="N69" s="814">
        <v>0</v>
      </c>
      <c r="O69" s="814">
        <v>0</v>
      </c>
      <c r="P69" s="814">
        <v>0</v>
      </c>
      <c r="Q69" s="814">
        <v>0</v>
      </c>
      <c r="R69" s="814"/>
      <c r="U69" s="468">
        <f t="shared" si="0"/>
        <v>0</v>
      </c>
    </row>
    <row r="70" spans="1:21" ht="30" customHeight="1">
      <c r="A70" s="461">
        <v>24</v>
      </c>
      <c r="B70" s="789" t="s">
        <v>645</v>
      </c>
      <c r="C70" s="789" t="s">
        <v>1430</v>
      </c>
      <c r="D70" s="2591"/>
      <c r="E70" s="2592"/>
      <c r="F70" s="2592"/>
      <c r="G70" s="2590"/>
      <c r="H70" s="2570" t="s">
        <v>447</v>
      </c>
      <c r="I70" s="2571"/>
      <c r="J70" s="814">
        <v>0</v>
      </c>
      <c r="K70" s="814">
        <v>0</v>
      </c>
      <c r="L70" s="814">
        <v>0</v>
      </c>
      <c r="M70" s="814">
        <v>0</v>
      </c>
      <c r="N70" s="814">
        <v>0</v>
      </c>
      <c r="O70" s="814">
        <v>0</v>
      </c>
      <c r="P70" s="814">
        <v>0</v>
      </c>
      <c r="Q70" s="814">
        <v>0</v>
      </c>
      <c r="R70" s="814"/>
      <c r="U70" s="468">
        <f t="shared" ref="U70:U133" si="1">SUM(J70:R70)</f>
        <v>0</v>
      </c>
    </row>
    <row r="71" spans="1:21" ht="30" customHeight="1">
      <c r="A71" s="461">
        <v>24</v>
      </c>
      <c r="B71" s="789" t="s">
        <v>645</v>
      </c>
      <c r="C71" s="789" t="s">
        <v>1431</v>
      </c>
      <c r="D71" s="2591"/>
      <c r="E71" s="2592"/>
      <c r="F71" s="2592"/>
      <c r="G71" s="2590"/>
      <c r="H71" s="2570" t="s">
        <v>1432</v>
      </c>
      <c r="I71" s="2571"/>
      <c r="J71" s="814">
        <v>0</v>
      </c>
      <c r="K71" s="814">
        <v>0</v>
      </c>
      <c r="L71" s="814">
        <v>0</v>
      </c>
      <c r="M71" s="814">
        <v>0</v>
      </c>
      <c r="N71" s="814">
        <v>0</v>
      </c>
      <c r="O71" s="814">
        <v>0</v>
      </c>
      <c r="P71" s="814">
        <v>0</v>
      </c>
      <c r="Q71" s="814">
        <v>0</v>
      </c>
      <c r="R71" s="814"/>
      <c r="U71" s="468">
        <f t="shared" si="1"/>
        <v>0</v>
      </c>
    </row>
    <row r="72" spans="1:21" ht="30" customHeight="1">
      <c r="A72" s="461">
        <v>24</v>
      </c>
      <c r="B72" s="789" t="s">
        <v>645</v>
      </c>
      <c r="C72" s="789" t="s">
        <v>144</v>
      </c>
      <c r="D72" s="2591"/>
      <c r="E72" s="2592"/>
      <c r="F72" s="2592"/>
      <c r="G72" s="2590"/>
      <c r="H72" s="2570" t="s">
        <v>1433</v>
      </c>
      <c r="I72" s="2571"/>
      <c r="J72" s="814">
        <v>131063</v>
      </c>
      <c r="K72" s="814">
        <v>297179</v>
      </c>
      <c r="L72" s="814">
        <v>2812757</v>
      </c>
      <c r="M72" s="814">
        <v>305380</v>
      </c>
      <c r="N72" s="814">
        <v>0</v>
      </c>
      <c r="O72" s="814">
        <v>918624</v>
      </c>
      <c r="P72" s="814">
        <v>4650780</v>
      </c>
      <c r="Q72" s="814">
        <v>246313</v>
      </c>
      <c r="R72" s="814"/>
      <c r="U72" s="468">
        <f t="shared" si="1"/>
        <v>9362096</v>
      </c>
    </row>
    <row r="73" spans="1:21" s="785" customFormat="1" ht="30" customHeight="1">
      <c r="A73" s="786">
        <v>24</v>
      </c>
      <c r="B73" s="790" t="s">
        <v>645</v>
      </c>
      <c r="C73" s="790" t="s">
        <v>1434</v>
      </c>
      <c r="D73" s="2593"/>
      <c r="E73" s="2594"/>
      <c r="F73" s="2594"/>
      <c r="G73" s="2595"/>
      <c r="H73" s="2578" t="s">
        <v>74</v>
      </c>
      <c r="I73" s="2579"/>
      <c r="J73" s="815">
        <v>0</v>
      </c>
      <c r="K73" s="815">
        <v>0</v>
      </c>
      <c r="L73" s="815">
        <v>300000</v>
      </c>
      <c r="M73" s="815">
        <v>0</v>
      </c>
      <c r="N73" s="815">
        <v>0</v>
      </c>
      <c r="O73" s="815">
        <v>0</v>
      </c>
      <c r="P73" s="815">
        <v>340000</v>
      </c>
      <c r="Q73" s="815">
        <v>0</v>
      </c>
      <c r="R73" s="815"/>
      <c r="U73" s="792">
        <f t="shared" si="1"/>
        <v>640000</v>
      </c>
    </row>
    <row r="74" spans="1:21" ht="30" customHeight="1">
      <c r="A74" s="461">
        <v>24</v>
      </c>
      <c r="B74" s="788" t="s">
        <v>1425</v>
      </c>
      <c r="C74" s="788" t="s">
        <v>1417</v>
      </c>
      <c r="D74" s="2580" t="s">
        <v>1207</v>
      </c>
      <c r="E74" s="2596"/>
      <c r="F74" s="2596"/>
      <c r="G74" s="2597"/>
      <c r="H74" s="2568" t="s">
        <v>1418</v>
      </c>
      <c r="I74" s="2569"/>
      <c r="J74" s="816">
        <v>0</v>
      </c>
      <c r="K74" s="816">
        <v>0</v>
      </c>
      <c r="L74" s="816">
        <v>0</v>
      </c>
      <c r="M74" s="816">
        <v>0</v>
      </c>
      <c r="N74" s="816">
        <v>0</v>
      </c>
      <c r="O74" s="816">
        <v>0</v>
      </c>
      <c r="P74" s="816">
        <v>0</v>
      </c>
      <c r="Q74" s="816">
        <v>0</v>
      </c>
      <c r="R74" s="816"/>
      <c r="U74" s="468">
        <f t="shared" si="1"/>
        <v>0</v>
      </c>
    </row>
    <row r="75" spans="1:21" ht="30" customHeight="1">
      <c r="A75" s="461">
        <v>24</v>
      </c>
      <c r="B75" s="789" t="s">
        <v>1425</v>
      </c>
      <c r="C75" s="789" t="s">
        <v>1419</v>
      </c>
      <c r="D75" s="2591"/>
      <c r="E75" s="2592"/>
      <c r="F75" s="2592"/>
      <c r="G75" s="2590"/>
      <c r="H75" s="2570" t="s">
        <v>92</v>
      </c>
      <c r="I75" s="2571"/>
      <c r="J75" s="814">
        <v>0</v>
      </c>
      <c r="K75" s="814">
        <v>93904</v>
      </c>
      <c r="L75" s="814">
        <v>0</v>
      </c>
      <c r="M75" s="814">
        <v>0</v>
      </c>
      <c r="N75" s="814">
        <v>0</v>
      </c>
      <c r="O75" s="814">
        <v>0</v>
      </c>
      <c r="P75" s="814">
        <v>0</v>
      </c>
      <c r="Q75" s="814">
        <v>0</v>
      </c>
      <c r="R75" s="814"/>
      <c r="U75" s="468">
        <f t="shared" si="1"/>
        <v>93904</v>
      </c>
    </row>
    <row r="76" spans="1:21" ht="30" customHeight="1">
      <c r="A76" s="461">
        <v>24</v>
      </c>
      <c r="B76" s="789" t="s">
        <v>1425</v>
      </c>
      <c r="C76" s="789" t="s">
        <v>649</v>
      </c>
      <c r="D76" s="2591"/>
      <c r="E76" s="2592"/>
      <c r="F76" s="2592"/>
      <c r="G76" s="2590"/>
      <c r="H76" s="2570" t="s">
        <v>1420</v>
      </c>
      <c r="I76" s="2571"/>
      <c r="J76" s="814">
        <v>0</v>
      </c>
      <c r="K76" s="814">
        <v>0</v>
      </c>
      <c r="L76" s="814">
        <v>0</v>
      </c>
      <c r="M76" s="814">
        <v>0</v>
      </c>
      <c r="N76" s="814">
        <v>0</v>
      </c>
      <c r="O76" s="814">
        <v>0</v>
      </c>
      <c r="P76" s="814">
        <v>0</v>
      </c>
      <c r="Q76" s="814">
        <v>0</v>
      </c>
      <c r="R76" s="814"/>
      <c r="U76" s="468">
        <f t="shared" si="1"/>
        <v>0</v>
      </c>
    </row>
    <row r="77" spans="1:21" ht="30" customHeight="1">
      <c r="A77" s="461">
        <v>24</v>
      </c>
      <c r="B77" s="789" t="s">
        <v>1425</v>
      </c>
      <c r="C77" s="789" t="s">
        <v>1421</v>
      </c>
      <c r="D77" s="2591"/>
      <c r="E77" s="2592"/>
      <c r="F77" s="2592"/>
      <c r="G77" s="2590"/>
      <c r="H77" s="2570" t="s">
        <v>1120</v>
      </c>
      <c r="I77" s="2571"/>
      <c r="J77" s="814">
        <v>0</v>
      </c>
      <c r="K77" s="814">
        <v>0</v>
      </c>
      <c r="L77" s="814">
        <v>0</v>
      </c>
      <c r="M77" s="814">
        <v>0</v>
      </c>
      <c r="N77" s="814">
        <v>0</v>
      </c>
      <c r="O77" s="814">
        <v>0</v>
      </c>
      <c r="P77" s="814">
        <v>0</v>
      </c>
      <c r="Q77" s="814">
        <v>0</v>
      </c>
      <c r="R77" s="814"/>
      <c r="U77" s="468">
        <f t="shared" si="1"/>
        <v>0</v>
      </c>
    </row>
    <row r="78" spans="1:21" ht="30" customHeight="1">
      <c r="A78" s="461">
        <v>24</v>
      </c>
      <c r="B78" s="789" t="s">
        <v>1425</v>
      </c>
      <c r="C78" s="789" t="s">
        <v>645</v>
      </c>
      <c r="D78" s="2591"/>
      <c r="E78" s="2592"/>
      <c r="F78" s="2592"/>
      <c r="G78" s="2590"/>
      <c r="H78" s="2570" t="s">
        <v>1424</v>
      </c>
      <c r="I78" s="2571"/>
      <c r="J78" s="814">
        <v>0</v>
      </c>
      <c r="K78" s="814">
        <v>0</v>
      </c>
      <c r="L78" s="814">
        <v>0</v>
      </c>
      <c r="M78" s="814">
        <v>0</v>
      </c>
      <c r="N78" s="814">
        <v>0</v>
      </c>
      <c r="O78" s="814">
        <v>0</v>
      </c>
      <c r="P78" s="814">
        <v>0</v>
      </c>
      <c r="Q78" s="814">
        <v>0</v>
      </c>
      <c r="R78" s="814"/>
      <c r="U78" s="468">
        <f t="shared" si="1"/>
        <v>0</v>
      </c>
    </row>
    <row r="79" spans="1:21" ht="30" customHeight="1">
      <c r="A79" s="461">
        <v>24</v>
      </c>
      <c r="B79" s="789" t="s">
        <v>1425</v>
      </c>
      <c r="C79" s="789" t="s">
        <v>1425</v>
      </c>
      <c r="D79" s="2591"/>
      <c r="E79" s="2592"/>
      <c r="F79" s="2592"/>
      <c r="G79" s="2590"/>
      <c r="H79" s="2570" t="s">
        <v>1426</v>
      </c>
      <c r="I79" s="2571"/>
      <c r="J79" s="814">
        <v>0</v>
      </c>
      <c r="K79" s="814">
        <v>0</v>
      </c>
      <c r="L79" s="814">
        <v>0</v>
      </c>
      <c r="M79" s="814">
        <v>0</v>
      </c>
      <c r="N79" s="814">
        <v>0</v>
      </c>
      <c r="O79" s="814">
        <v>0</v>
      </c>
      <c r="P79" s="814">
        <v>0</v>
      </c>
      <c r="Q79" s="814">
        <v>0</v>
      </c>
      <c r="R79" s="814"/>
      <c r="U79" s="468">
        <f t="shared" si="1"/>
        <v>0</v>
      </c>
    </row>
    <row r="80" spans="1:21" ht="30" customHeight="1">
      <c r="A80" s="461">
        <v>24</v>
      </c>
      <c r="B80" s="789" t="s">
        <v>1425</v>
      </c>
      <c r="C80" s="789" t="s">
        <v>1337</v>
      </c>
      <c r="D80" s="2591"/>
      <c r="E80" s="2592"/>
      <c r="F80" s="2592"/>
      <c r="G80" s="2590"/>
      <c r="H80" s="2570" t="s">
        <v>314</v>
      </c>
      <c r="I80" s="2571"/>
      <c r="J80" s="814">
        <v>0</v>
      </c>
      <c r="K80" s="814">
        <v>0</v>
      </c>
      <c r="L80" s="814">
        <v>0</v>
      </c>
      <c r="M80" s="814">
        <v>0</v>
      </c>
      <c r="N80" s="814">
        <v>0</v>
      </c>
      <c r="O80" s="814">
        <v>0</v>
      </c>
      <c r="P80" s="814">
        <v>0</v>
      </c>
      <c r="Q80" s="814">
        <v>0</v>
      </c>
      <c r="R80" s="814"/>
      <c r="U80" s="468">
        <f t="shared" si="1"/>
        <v>0</v>
      </c>
    </row>
    <row r="81" spans="1:21" ht="30" customHeight="1">
      <c r="A81" s="461">
        <v>24</v>
      </c>
      <c r="B81" s="789" t="s">
        <v>1425</v>
      </c>
      <c r="C81" s="789" t="s">
        <v>1427</v>
      </c>
      <c r="D81" s="2591"/>
      <c r="E81" s="2592"/>
      <c r="F81" s="2592"/>
      <c r="G81" s="2590"/>
      <c r="H81" s="2570" t="s">
        <v>1422</v>
      </c>
      <c r="I81" s="2571"/>
      <c r="J81" s="814">
        <v>0</v>
      </c>
      <c r="K81" s="814">
        <v>0</v>
      </c>
      <c r="L81" s="814">
        <v>0</v>
      </c>
      <c r="M81" s="814">
        <v>0</v>
      </c>
      <c r="N81" s="814">
        <v>0</v>
      </c>
      <c r="O81" s="814">
        <v>0</v>
      </c>
      <c r="P81" s="814">
        <v>0</v>
      </c>
      <c r="Q81" s="814">
        <v>0</v>
      </c>
      <c r="R81" s="814"/>
      <c r="U81" s="468">
        <f t="shared" si="1"/>
        <v>0</v>
      </c>
    </row>
    <row r="82" spans="1:21" ht="30" customHeight="1">
      <c r="A82" s="461">
        <v>24</v>
      </c>
      <c r="B82" s="789" t="s">
        <v>1425</v>
      </c>
      <c r="C82" s="789" t="s">
        <v>1428</v>
      </c>
      <c r="D82" s="2591"/>
      <c r="E82" s="2592"/>
      <c r="F82" s="2592"/>
      <c r="G82" s="2590"/>
      <c r="H82" s="2570" t="s">
        <v>1429</v>
      </c>
      <c r="I82" s="2571"/>
      <c r="J82" s="814">
        <v>0</v>
      </c>
      <c r="K82" s="814">
        <v>0</v>
      </c>
      <c r="L82" s="814">
        <v>0</v>
      </c>
      <c r="M82" s="814">
        <v>0</v>
      </c>
      <c r="N82" s="814">
        <v>0</v>
      </c>
      <c r="O82" s="814">
        <v>0</v>
      </c>
      <c r="P82" s="814">
        <v>0</v>
      </c>
      <c r="Q82" s="814">
        <v>0</v>
      </c>
      <c r="R82" s="814"/>
      <c r="U82" s="468">
        <f t="shared" si="1"/>
        <v>0</v>
      </c>
    </row>
    <row r="83" spans="1:21" ht="30" customHeight="1">
      <c r="A83" s="461">
        <v>24</v>
      </c>
      <c r="B83" s="789" t="s">
        <v>1425</v>
      </c>
      <c r="C83" s="789" t="s">
        <v>1430</v>
      </c>
      <c r="D83" s="2591"/>
      <c r="E83" s="2592"/>
      <c r="F83" s="2592"/>
      <c r="G83" s="2590"/>
      <c r="H83" s="2570" t="s">
        <v>447</v>
      </c>
      <c r="I83" s="2571"/>
      <c r="J83" s="814">
        <v>0</v>
      </c>
      <c r="K83" s="814">
        <v>0</v>
      </c>
      <c r="L83" s="814">
        <v>0</v>
      </c>
      <c r="M83" s="814">
        <v>0</v>
      </c>
      <c r="N83" s="814">
        <v>0</v>
      </c>
      <c r="O83" s="814">
        <v>0</v>
      </c>
      <c r="P83" s="814">
        <v>0</v>
      </c>
      <c r="Q83" s="814">
        <v>0</v>
      </c>
      <c r="R83" s="814"/>
      <c r="U83" s="468">
        <f t="shared" si="1"/>
        <v>0</v>
      </c>
    </row>
    <row r="84" spans="1:21" ht="30" customHeight="1">
      <c r="A84" s="461">
        <v>24</v>
      </c>
      <c r="B84" s="789" t="s">
        <v>1425</v>
      </c>
      <c r="C84" s="789" t="s">
        <v>1431</v>
      </c>
      <c r="D84" s="2591"/>
      <c r="E84" s="2592"/>
      <c r="F84" s="2592"/>
      <c r="G84" s="2590"/>
      <c r="H84" s="2570" t="s">
        <v>1432</v>
      </c>
      <c r="I84" s="2571"/>
      <c r="J84" s="814">
        <v>0</v>
      </c>
      <c r="K84" s="814">
        <v>0</v>
      </c>
      <c r="L84" s="814">
        <v>0</v>
      </c>
      <c r="M84" s="814">
        <v>0</v>
      </c>
      <c r="N84" s="814">
        <v>0</v>
      </c>
      <c r="O84" s="814">
        <v>0</v>
      </c>
      <c r="P84" s="814">
        <v>0</v>
      </c>
      <c r="Q84" s="814">
        <v>0</v>
      </c>
      <c r="R84" s="814"/>
      <c r="U84" s="468">
        <f t="shared" si="1"/>
        <v>0</v>
      </c>
    </row>
    <row r="85" spans="1:21" ht="30" customHeight="1">
      <c r="A85" s="461">
        <v>24</v>
      </c>
      <c r="B85" s="789" t="s">
        <v>1425</v>
      </c>
      <c r="C85" s="789" t="s">
        <v>144</v>
      </c>
      <c r="D85" s="2591"/>
      <c r="E85" s="2592"/>
      <c r="F85" s="2592"/>
      <c r="G85" s="2590"/>
      <c r="H85" s="2570" t="s">
        <v>1433</v>
      </c>
      <c r="I85" s="2571"/>
      <c r="J85" s="814">
        <v>0</v>
      </c>
      <c r="K85" s="814">
        <v>93904</v>
      </c>
      <c r="L85" s="814">
        <v>0</v>
      </c>
      <c r="M85" s="814">
        <v>0</v>
      </c>
      <c r="N85" s="814">
        <v>0</v>
      </c>
      <c r="O85" s="814">
        <v>0</v>
      </c>
      <c r="P85" s="814">
        <v>0</v>
      </c>
      <c r="Q85" s="814">
        <v>0</v>
      </c>
      <c r="R85" s="814"/>
      <c r="U85" s="468">
        <f t="shared" si="1"/>
        <v>93904</v>
      </c>
    </row>
    <row r="86" spans="1:21" s="785" customFormat="1" ht="30" customHeight="1">
      <c r="A86" s="786">
        <v>24</v>
      </c>
      <c r="B86" s="790" t="s">
        <v>1425</v>
      </c>
      <c r="C86" s="790" t="s">
        <v>1434</v>
      </c>
      <c r="D86" s="2593"/>
      <c r="E86" s="2594"/>
      <c r="F86" s="2594"/>
      <c r="G86" s="2595"/>
      <c r="H86" s="2578" t="s">
        <v>74</v>
      </c>
      <c r="I86" s="2579"/>
      <c r="J86" s="815">
        <v>0</v>
      </c>
      <c r="K86" s="815">
        <v>0</v>
      </c>
      <c r="L86" s="815">
        <v>0</v>
      </c>
      <c r="M86" s="815">
        <v>0</v>
      </c>
      <c r="N86" s="815">
        <v>0</v>
      </c>
      <c r="O86" s="815">
        <v>0</v>
      </c>
      <c r="P86" s="815">
        <v>0</v>
      </c>
      <c r="Q86" s="815">
        <v>0</v>
      </c>
      <c r="R86" s="815"/>
      <c r="U86" s="792">
        <f t="shared" si="1"/>
        <v>0</v>
      </c>
    </row>
    <row r="87" spans="1:21" ht="30" customHeight="1">
      <c r="A87" s="461">
        <v>24</v>
      </c>
      <c r="B87" s="788" t="s">
        <v>1337</v>
      </c>
      <c r="C87" s="788" t="s">
        <v>1417</v>
      </c>
      <c r="D87" s="2598" t="s">
        <v>1441</v>
      </c>
      <c r="E87" s="2596"/>
      <c r="F87" s="2596"/>
      <c r="G87" s="2597"/>
      <c r="H87" s="2568" t="s">
        <v>1418</v>
      </c>
      <c r="I87" s="2569"/>
      <c r="J87" s="816">
        <v>0</v>
      </c>
      <c r="K87" s="816">
        <v>0</v>
      </c>
      <c r="L87" s="816">
        <v>0</v>
      </c>
      <c r="M87" s="816">
        <v>0</v>
      </c>
      <c r="N87" s="816">
        <v>0</v>
      </c>
      <c r="O87" s="816">
        <v>0</v>
      </c>
      <c r="P87" s="816">
        <v>0</v>
      </c>
      <c r="Q87" s="816">
        <v>0</v>
      </c>
      <c r="R87" s="816"/>
      <c r="U87" s="468">
        <f t="shared" si="1"/>
        <v>0</v>
      </c>
    </row>
    <row r="88" spans="1:21" ht="30" customHeight="1">
      <c r="A88" s="461">
        <v>24</v>
      </c>
      <c r="B88" s="789" t="s">
        <v>1337</v>
      </c>
      <c r="C88" s="789" t="s">
        <v>1419</v>
      </c>
      <c r="D88" s="2591"/>
      <c r="E88" s="2592"/>
      <c r="F88" s="2592"/>
      <c r="G88" s="2590"/>
      <c r="H88" s="2570" t="s">
        <v>92</v>
      </c>
      <c r="I88" s="2571"/>
      <c r="J88" s="814">
        <v>0</v>
      </c>
      <c r="K88" s="814">
        <v>7000</v>
      </c>
      <c r="L88" s="814">
        <v>0</v>
      </c>
      <c r="M88" s="814">
        <v>32450</v>
      </c>
      <c r="N88" s="814">
        <v>0</v>
      </c>
      <c r="O88" s="814">
        <v>0</v>
      </c>
      <c r="P88" s="814">
        <v>0</v>
      </c>
      <c r="Q88" s="814">
        <v>0</v>
      </c>
      <c r="R88" s="814"/>
      <c r="U88" s="468">
        <f t="shared" si="1"/>
        <v>39450</v>
      </c>
    </row>
    <row r="89" spans="1:21" ht="30" customHeight="1">
      <c r="A89" s="461">
        <v>24</v>
      </c>
      <c r="B89" s="789" t="s">
        <v>1337</v>
      </c>
      <c r="C89" s="789" t="s">
        <v>649</v>
      </c>
      <c r="D89" s="2591"/>
      <c r="E89" s="2592"/>
      <c r="F89" s="2592"/>
      <c r="G89" s="2590"/>
      <c r="H89" s="2570" t="s">
        <v>1420</v>
      </c>
      <c r="I89" s="2571"/>
      <c r="J89" s="814">
        <v>0</v>
      </c>
      <c r="K89" s="814">
        <v>0</v>
      </c>
      <c r="L89" s="814">
        <v>0</v>
      </c>
      <c r="M89" s="814">
        <v>0</v>
      </c>
      <c r="N89" s="814">
        <v>0</v>
      </c>
      <c r="O89" s="814">
        <v>0</v>
      </c>
      <c r="P89" s="814">
        <v>0</v>
      </c>
      <c r="Q89" s="814">
        <v>0</v>
      </c>
      <c r="R89" s="814"/>
      <c r="U89" s="468">
        <f t="shared" si="1"/>
        <v>0</v>
      </c>
    </row>
    <row r="90" spans="1:21" ht="30" customHeight="1">
      <c r="A90" s="461">
        <v>24</v>
      </c>
      <c r="B90" s="789" t="s">
        <v>1337</v>
      </c>
      <c r="C90" s="789" t="s">
        <v>1421</v>
      </c>
      <c r="D90" s="2591"/>
      <c r="E90" s="2592"/>
      <c r="F90" s="2592"/>
      <c r="G90" s="2590"/>
      <c r="H90" s="2570" t="s">
        <v>1120</v>
      </c>
      <c r="I90" s="2571"/>
      <c r="J90" s="814">
        <v>0</v>
      </c>
      <c r="K90" s="814">
        <v>0</v>
      </c>
      <c r="L90" s="814">
        <v>0</v>
      </c>
      <c r="M90" s="814">
        <v>0</v>
      </c>
      <c r="N90" s="814">
        <v>0</v>
      </c>
      <c r="O90" s="814">
        <v>0</v>
      </c>
      <c r="P90" s="814">
        <v>0</v>
      </c>
      <c r="Q90" s="814">
        <v>0</v>
      </c>
      <c r="R90" s="814"/>
      <c r="U90" s="468">
        <f t="shared" si="1"/>
        <v>0</v>
      </c>
    </row>
    <row r="91" spans="1:21" ht="30" customHeight="1">
      <c r="A91" s="461">
        <v>24</v>
      </c>
      <c r="B91" s="789" t="s">
        <v>1337</v>
      </c>
      <c r="C91" s="789" t="s">
        <v>645</v>
      </c>
      <c r="D91" s="2591"/>
      <c r="E91" s="2592"/>
      <c r="F91" s="2592"/>
      <c r="G91" s="2590"/>
      <c r="H91" s="2570" t="s">
        <v>1424</v>
      </c>
      <c r="I91" s="2571"/>
      <c r="J91" s="814">
        <v>0</v>
      </c>
      <c r="K91" s="814">
        <v>0</v>
      </c>
      <c r="L91" s="814">
        <v>0</v>
      </c>
      <c r="M91" s="814">
        <v>0</v>
      </c>
      <c r="N91" s="814">
        <v>0</v>
      </c>
      <c r="O91" s="814">
        <v>0</v>
      </c>
      <c r="P91" s="814">
        <v>0</v>
      </c>
      <c r="Q91" s="814">
        <v>0</v>
      </c>
      <c r="R91" s="814"/>
      <c r="U91" s="468">
        <f t="shared" si="1"/>
        <v>0</v>
      </c>
    </row>
    <row r="92" spans="1:21" ht="30" customHeight="1">
      <c r="A92" s="461">
        <v>24</v>
      </c>
      <c r="B92" s="789" t="s">
        <v>1337</v>
      </c>
      <c r="C92" s="789" t="s">
        <v>1425</v>
      </c>
      <c r="D92" s="2591"/>
      <c r="E92" s="2592"/>
      <c r="F92" s="2592"/>
      <c r="G92" s="2590"/>
      <c r="H92" s="2570" t="s">
        <v>1426</v>
      </c>
      <c r="I92" s="2571"/>
      <c r="J92" s="814">
        <v>0</v>
      </c>
      <c r="K92" s="814">
        <v>0</v>
      </c>
      <c r="L92" s="814">
        <v>0</v>
      </c>
      <c r="M92" s="814">
        <v>0</v>
      </c>
      <c r="N92" s="814">
        <v>0</v>
      </c>
      <c r="O92" s="814">
        <v>0</v>
      </c>
      <c r="P92" s="814">
        <v>0</v>
      </c>
      <c r="Q92" s="814">
        <v>0</v>
      </c>
      <c r="R92" s="814"/>
      <c r="U92" s="468">
        <f t="shared" si="1"/>
        <v>0</v>
      </c>
    </row>
    <row r="93" spans="1:21" ht="30" customHeight="1">
      <c r="A93" s="461">
        <v>24</v>
      </c>
      <c r="B93" s="789" t="s">
        <v>1337</v>
      </c>
      <c r="C93" s="789" t="s">
        <v>1337</v>
      </c>
      <c r="D93" s="2591"/>
      <c r="E93" s="2592"/>
      <c r="F93" s="2592"/>
      <c r="G93" s="2590"/>
      <c r="H93" s="2570" t="s">
        <v>314</v>
      </c>
      <c r="I93" s="2571"/>
      <c r="J93" s="814">
        <v>0</v>
      </c>
      <c r="K93" s="814">
        <v>0</v>
      </c>
      <c r="L93" s="814">
        <v>0</v>
      </c>
      <c r="M93" s="814">
        <v>0</v>
      </c>
      <c r="N93" s="814">
        <v>0</v>
      </c>
      <c r="O93" s="814">
        <v>0</v>
      </c>
      <c r="P93" s="814">
        <v>0</v>
      </c>
      <c r="Q93" s="814">
        <v>0</v>
      </c>
      <c r="R93" s="814"/>
      <c r="U93" s="468">
        <f t="shared" si="1"/>
        <v>0</v>
      </c>
    </row>
    <row r="94" spans="1:21" ht="30" customHeight="1">
      <c r="A94" s="461">
        <v>24</v>
      </c>
      <c r="B94" s="789" t="s">
        <v>1337</v>
      </c>
      <c r="C94" s="789" t="s">
        <v>1427</v>
      </c>
      <c r="D94" s="2591"/>
      <c r="E94" s="2592"/>
      <c r="F94" s="2592"/>
      <c r="G94" s="2590"/>
      <c r="H94" s="2570" t="s">
        <v>1422</v>
      </c>
      <c r="I94" s="2571"/>
      <c r="J94" s="814">
        <v>0</v>
      </c>
      <c r="K94" s="814">
        <v>0</v>
      </c>
      <c r="L94" s="814">
        <v>0</v>
      </c>
      <c r="M94" s="814">
        <v>0</v>
      </c>
      <c r="N94" s="814">
        <v>0</v>
      </c>
      <c r="O94" s="814">
        <v>0</v>
      </c>
      <c r="P94" s="814">
        <v>0</v>
      </c>
      <c r="Q94" s="814">
        <v>0</v>
      </c>
      <c r="R94" s="814"/>
      <c r="U94" s="468">
        <f t="shared" si="1"/>
        <v>0</v>
      </c>
    </row>
    <row r="95" spans="1:21" ht="30" customHeight="1">
      <c r="A95" s="461">
        <v>24</v>
      </c>
      <c r="B95" s="789" t="s">
        <v>1337</v>
      </c>
      <c r="C95" s="789" t="s">
        <v>1428</v>
      </c>
      <c r="D95" s="2591"/>
      <c r="E95" s="2592"/>
      <c r="F95" s="2592"/>
      <c r="G95" s="2590"/>
      <c r="H95" s="2570" t="s">
        <v>1429</v>
      </c>
      <c r="I95" s="2571"/>
      <c r="J95" s="814">
        <v>0</v>
      </c>
      <c r="K95" s="814">
        <v>0</v>
      </c>
      <c r="L95" s="814">
        <v>0</v>
      </c>
      <c r="M95" s="814">
        <v>0</v>
      </c>
      <c r="N95" s="814">
        <v>0</v>
      </c>
      <c r="O95" s="814">
        <v>0</v>
      </c>
      <c r="P95" s="814">
        <v>0</v>
      </c>
      <c r="Q95" s="814">
        <v>0</v>
      </c>
      <c r="R95" s="814"/>
      <c r="U95" s="468">
        <f t="shared" si="1"/>
        <v>0</v>
      </c>
    </row>
    <row r="96" spans="1:21" ht="30" customHeight="1">
      <c r="A96" s="461">
        <v>24</v>
      </c>
      <c r="B96" s="789" t="s">
        <v>1337</v>
      </c>
      <c r="C96" s="789" t="s">
        <v>1430</v>
      </c>
      <c r="D96" s="2591"/>
      <c r="E96" s="2592"/>
      <c r="F96" s="2592"/>
      <c r="G96" s="2590"/>
      <c r="H96" s="2570" t="s">
        <v>447</v>
      </c>
      <c r="I96" s="2571"/>
      <c r="J96" s="814">
        <v>0</v>
      </c>
      <c r="K96" s="814">
        <v>0</v>
      </c>
      <c r="L96" s="814">
        <v>0</v>
      </c>
      <c r="M96" s="814">
        <v>0</v>
      </c>
      <c r="N96" s="814">
        <v>0</v>
      </c>
      <c r="O96" s="814">
        <v>0</v>
      </c>
      <c r="P96" s="814">
        <v>0</v>
      </c>
      <c r="Q96" s="814">
        <v>0</v>
      </c>
      <c r="R96" s="814"/>
      <c r="U96" s="468">
        <f t="shared" si="1"/>
        <v>0</v>
      </c>
    </row>
    <row r="97" spans="1:21" ht="30" customHeight="1">
      <c r="A97" s="461">
        <v>24</v>
      </c>
      <c r="B97" s="789" t="s">
        <v>1337</v>
      </c>
      <c r="C97" s="789" t="s">
        <v>1431</v>
      </c>
      <c r="D97" s="2591"/>
      <c r="E97" s="2592"/>
      <c r="F97" s="2592"/>
      <c r="G97" s="2590"/>
      <c r="H97" s="2570" t="s">
        <v>1432</v>
      </c>
      <c r="I97" s="2571"/>
      <c r="J97" s="814">
        <v>0</v>
      </c>
      <c r="K97" s="814">
        <v>0</v>
      </c>
      <c r="L97" s="814">
        <v>0</v>
      </c>
      <c r="M97" s="814">
        <v>0</v>
      </c>
      <c r="N97" s="814">
        <v>0</v>
      </c>
      <c r="O97" s="814">
        <v>0</v>
      </c>
      <c r="P97" s="814">
        <v>0</v>
      </c>
      <c r="Q97" s="814">
        <v>0</v>
      </c>
      <c r="R97" s="814"/>
      <c r="U97" s="468">
        <f t="shared" si="1"/>
        <v>0</v>
      </c>
    </row>
    <row r="98" spans="1:21" ht="30" customHeight="1">
      <c r="A98" s="461">
        <v>24</v>
      </c>
      <c r="B98" s="789" t="s">
        <v>1337</v>
      </c>
      <c r="C98" s="789" t="s">
        <v>144</v>
      </c>
      <c r="D98" s="2591"/>
      <c r="E98" s="2592"/>
      <c r="F98" s="2592"/>
      <c r="G98" s="2590"/>
      <c r="H98" s="2570" t="s">
        <v>1433</v>
      </c>
      <c r="I98" s="2571"/>
      <c r="J98" s="814">
        <v>0</v>
      </c>
      <c r="K98" s="814">
        <v>7000</v>
      </c>
      <c r="L98" s="814">
        <v>0</v>
      </c>
      <c r="M98" s="814">
        <v>32450</v>
      </c>
      <c r="N98" s="814">
        <v>0</v>
      </c>
      <c r="O98" s="814">
        <v>0</v>
      </c>
      <c r="P98" s="814">
        <v>0</v>
      </c>
      <c r="Q98" s="814">
        <v>0</v>
      </c>
      <c r="R98" s="814"/>
      <c r="U98" s="468">
        <f t="shared" si="1"/>
        <v>39450</v>
      </c>
    </row>
    <row r="99" spans="1:21" s="785" customFormat="1" ht="30" customHeight="1">
      <c r="A99" s="786">
        <v>24</v>
      </c>
      <c r="B99" s="790" t="s">
        <v>1337</v>
      </c>
      <c r="C99" s="790" t="s">
        <v>1434</v>
      </c>
      <c r="D99" s="2593"/>
      <c r="E99" s="2594"/>
      <c r="F99" s="2594"/>
      <c r="G99" s="2595"/>
      <c r="H99" s="2578" t="s">
        <v>74</v>
      </c>
      <c r="I99" s="2579"/>
      <c r="J99" s="815">
        <v>0</v>
      </c>
      <c r="K99" s="815">
        <v>0</v>
      </c>
      <c r="L99" s="815">
        <v>0</v>
      </c>
      <c r="M99" s="815">
        <v>0</v>
      </c>
      <c r="N99" s="815">
        <v>0</v>
      </c>
      <c r="O99" s="815">
        <v>0</v>
      </c>
      <c r="P99" s="815">
        <v>0</v>
      </c>
      <c r="Q99" s="815">
        <v>0</v>
      </c>
      <c r="R99" s="815"/>
      <c r="U99" s="792">
        <f t="shared" si="1"/>
        <v>0</v>
      </c>
    </row>
    <row r="100" spans="1:21" ht="30" customHeight="1">
      <c r="A100" s="461">
        <v>24</v>
      </c>
      <c r="B100" s="788" t="s">
        <v>1427</v>
      </c>
      <c r="C100" s="788" t="s">
        <v>1417</v>
      </c>
      <c r="D100" s="2580" t="s">
        <v>77</v>
      </c>
      <c r="E100" s="2596"/>
      <c r="F100" s="2596"/>
      <c r="G100" s="2597"/>
      <c r="H100" s="2568" t="s">
        <v>1418</v>
      </c>
      <c r="I100" s="2569"/>
      <c r="J100" s="816"/>
      <c r="K100" s="816"/>
      <c r="L100" s="816"/>
      <c r="M100" s="816"/>
      <c r="N100" s="816"/>
      <c r="O100" s="816"/>
      <c r="P100" s="816"/>
      <c r="Q100" s="816"/>
      <c r="R100" s="816"/>
      <c r="U100" s="468">
        <f t="shared" si="1"/>
        <v>0</v>
      </c>
    </row>
    <row r="101" spans="1:21" ht="30" customHeight="1">
      <c r="A101" s="461">
        <v>24</v>
      </c>
      <c r="B101" s="789" t="s">
        <v>1427</v>
      </c>
      <c r="C101" s="789" t="s">
        <v>1419</v>
      </c>
      <c r="D101" s="2591"/>
      <c r="E101" s="2592"/>
      <c r="F101" s="2592"/>
      <c r="G101" s="2590"/>
      <c r="H101" s="2570" t="s">
        <v>92</v>
      </c>
      <c r="I101" s="2571"/>
      <c r="J101" s="814"/>
      <c r="K101" s="814"/>
      <c r="L101" s="814"/>
      <c r="M101" s="814"/>
      <c r="N101" s="814"/>
      <c r="O101" s="814"/>
      <c r="P101" s="814"/>
      <c r="Q101" s="814"/>
      <c r="R101" s="814"/>
      <c r="U101" s="468">
        <f t="shared" si="1"/>
        <v>0</v>
      </c>
    </row>
    <row r="102" spans="1:21" ht="30" customHeight="1">
      <c r="A102" s="461">
        <v>24</v>
      </c>
      <c r="B102" s="789" t="s">
        <v>1427</v>
      </c>
      <c r="C102" s="789" t="s">
        <v>649</v>
      </c>
      <c r="D102" s="2591"/>
      <c r="E102" s="2592"/>
      <c r="F102" s="2592"/>
      <c r="G102" s="2590"/>
      <c r="H102" s="2570" t="s">
        <v>1420</v>
      </c>
      <c r="I102" s="2571"/>
      <c r="J102" s="814"/>
      <c r="K102" s="814"/>
      <c r="L102" s="814"/>
      <c r="M102" s="814"/>
      <c r="N102" s="814"/>
      <c r="O102" s="814"/>
      <c r="P102" s="814"/>
      <c r="Q102" s="814"/>
      <c r="R102" s="814"/>
      <c r="U102" s="468">
        <f t="shared" si="1"/>
        <v>0</v>
      </c>
    </row>
    <row r="103" spans="1:21" ht="30" customHeight="1">
      <c r="A103" s="461">
        <v>24</v>
      </c>
      <c r="B103" s="789" t="s">
        <v>1427</v>
      </c>
      <c r="C103" s="789" t="s">
        <v>1421</v>
      </c>
      <c r="D103" s="2591"/>
      <c r="E103" s="2592"/>
      <c r="F103" s="2592"/>
      <c r="G103" s="2590"/>
      <c r="H103" s="2570" t="s">
        <v>1120</v>
      </c>
      <c r="I103" s="2571"/>
      <c r="J103" s="814"/>
      <c r="K103" s="814"/>
      <c r="L103" s="814"/>
      <c r="M103" s="814"/>
      <c r="N103" s="814"/>
      <c r="O103" s="814"/>
      <c r="P103" s="814"/>
      <c r="Q103" s="814"/>
      <c r="R103" s="814"/>
      <c r="U103" s="468">
        <f t="shared" si="1"/>
        <v>0</v>
      </c>
    </row>
    <row r="104" spans="1:21" ht="30" customHeight="1">
      <c r="A104" s="461">
        <v>24</v>
      </c>
      <c r="B104" s="789" t="s">
        <v>1427</v>
      </c>
      <c r="C104" s="789" t="s">
        <v>645</v>
      </c>
      <c r="D104" s="2591"/>
      <c r="E104" s="2592"/>
      <c r="F104" s="2592"/>
      <c r="G104" s="2590"/>
      <c r="H104" s="2570" t="s">
        <v>1424</v>
      </c>
      <c r="I104" s="2571"/>
      <c r="J104" s="814"/>
      <c r="K104" s="814"/>
      <c r="L104" s="814"/>
      <c r="M104" s="814"/>
      <c r="N104" s="814"/>
      <c r="O104" s="814"/>
      <c r="P104" s="814"/>
      <c r="Q104" s="814"/>
      <c r="R104" s="814"/>
      <c r="U104" s="468">
        <f t="shared" si="1"/>
        <v>0</v>
      </c>
    </row>
    <row r="105" spans="1:21" ht="30" customHeight="1">
      <c r="A105" s="461">
        <v>24</v>
      </c>
      <c r="B105" s="789" t="s">
        <v>1427</v>
      </c>
      <c r="C105" s="789" t="s">
        <v>1425</v>
      </c>
      <c r="D105" s="2591"/>
      <c r="E105" s="2592"/>
      <c r="F105" s="2592"/>
      <c r="G105" s="2590"/>
      <c r="H105" s="2570" t="s">
        <v>1426</v>
      </c>
      <c r="I105" s="2571"/>
      <c r="J105" s="814"/>
      <c r="K105" s="814"/>
      <c r="L105" s="814"/>
      <c r="M105" s="814"/>
      <c r="N105" s="814"/>
      <c r="O105" s="814"/>
      <c r="P105" s="814"/>
      <c r="Q105" s="814"/>
      <c r="R105" s="814"/>
      <c r="U105" s="468">
        <f t="shared" si="1"/>
        <v>0</v>
      </c>
    </row>
    <row r="106" spans="1:21" ht="30" customHeight="1">
      <c r="A106" s="461">
        <v>24</v>
      </c>
      <c r="B106" s="789" t="s">
        <v>1427</v>
      </c>
      <c r="C106" s="789" t="s">
        <v>1337</v>
      </c>
      <c r="D106" s="2591"/>
      <c r="E106" s="2592"/>
      <c r="F106" s="2592"/>
      <c r="G106" s="2590"/>
      <c r="H106" s="2570" t="s">
        <v>314</v>
      </c>
      <c r="I106" s="2571"/>
      <c r="J106" s="814"/>
      <c r="K106" s="814"/>
      <c r="L106" s="814"/>
      <c r="M106" s="814"/>
      <c r="N106" s="814"/>
      <c r="O106" s="814"/>
      <c r="P106" s="814"/>
      <c r="Q106" s="814"/>
      <c r="R106" s="814"/>
      <c r="U106" s="468">
        <f t="shared" si="1"/>
        <v>0</v>
      </c>
    </row>
    <row r="107" spans="1:21" ht="30" customHeight="1">
      <c r="A107" s="461">
        <v>24</v>
      </c>
      <c r="B107" s="789" t="s">
        <v>1427</v>
      </c>
      <c r="C107" s="789" t="s">
        <v>1427</v>
      </c>
      <c r="D107" s="2591"/>
      <c r="E107" s="2592"/>
      <c r="F107" s="2592"/>
      <c r="G107" s="2590"/>
      <c r="H107" s="2570" t="s">
        <v>1422</v>
      </c>
      <c r="I107" s="2571"/>
      <c r="J107" s="814"/>
      <c r="K107" s="814"/>
      <c r="L107" s="814"/>
      <c r="M107" s="814"/>
      <c r="N107" s="814"/>
      <c r="O107" s="814"/>
      <c r="P107" s="814"/>
      <c r="Q107" s="814"/>
      <c r="R107" s="814"/>
      <c r="U107" s="468">
        <f t="shared" si="1"/>
        <v>0</v>
      </c>
    </row>
    <row r="108" spans="1:21" ht="30" customHeight="1">
      <c r="A108" s="461">
        <v>24</v>
      </c>
      <c r="B108" s="789" t="s">
        <v>1427</v>
      </c>
      <c r="C108" s="789" t="s">
        <v>1428</v>
      </c>
      <c r="D108" s="2591"/>
      <c r="E108" s="2592"/>
      <c r="F108" s="2592"/>
      <c r="G108" s="2590"/>
      <c r="H108" s="2570" t="s">
        <v>1429</v>
      </c>
      <c r="I108" s="2571"/>
      <c r="J108" s="814"/>
      <c r="K108" s="814"/>
      <c r="L108" s="814"/>
      <c r="M108" s="814"/>
      <c r="N108" s="814"/>
      <c r="O108" s="814"/>
      <c r="P108" s="814"/>
      <c r="Q108" s="814"/>
      <c r="R108" s="814"/>
      <c r="U108" s="468">
        <f t="shared" si="1"/>
        <v>0</v>
      </c>
    </row>
    <row r="109" spans="1:21" ht="30" customHeight="1">
      <c r="A109" s="461">
        <v>24</v>
      </c>
      <c r="B109" s="789" t="s">
        <v>1427</v>
      </c>
      <c r="C109" s="789" t="s">
        <v>1430</v>
      </c>
      <c r="D109" s="2591"/>
      <c r="E109" s="2592"/>
      <c r="F109" s="2592"/>
      <c r="G109" s="2590"/>
      <c r="H109" s="2570" t="s">
        <v>447</v>
      </c>
      <c r="I109" s="2571"/>
      <c r="J109" s="814"/>
      <c r="K109" s="814"/>
      <c r="L109" s="814"/>
      <c r="M109" s="814"/>
      <c r="N109" s="814"/>
      <c r="O109" s="814"/>
      <c r="P109" s="814"/>
      <c r="Q109" s="814"/>
      <c r="R109" s="814"/>
      <c r="U109" s="468">
        <f t="shared" si="1"/>
        <v>0</v>
      </c>
    </row>
    <row r="110" spans="1:21" ht="30" customHeight="1">
      <c r="A110" s="461">
        <v>24</v>
      </c>
      <c r="B110" s="789" t="s">
        <v>1427</v>
      </c>
      <c r="C110" s="789" t="s">
        <v>1431</v>
      </c>
      <c r="D110" s="2591"/>
      <c r="E110" s="2592"/>
      <c r="F110" s="2592"/>
      <c r="G110" s="2590"/>
      <c r="H110" s="2570" t="s">
        <v>1432</v>
      </c>
      <c r="I110" s="2571"/>
      <c r="J110" s="814"/>
      <c r="K110" s="814"/>
      <c r="L110" s="814"/>
      <c r="M110" s="814"/>
      <c r="N110" s="814"/>
      <c r="O110" s="814"/>
      <c r="P110" s="814"/>
      <c r="Q110" s="814"/>
      <c r="R110" s="814"/>
      <c r="U110" s="468">
        <f t="shared" si="1"/>
        <v>0</v>
      </c>
    </row>
    <row r="111" spans="1:21" ht="30" customHeight="1">
      <c r="A111" s="461">
        <v>24</v>
      </c>
      <c r="B111" s="789" t="s">
        <v>1427</v>
      </c>
      <c r="C111" s="789" t="s">
        <v>144</v>
      </c>
      <c r="D111" s="2591"/>
      <c r="E111" s="2592"/>
      <c r="F111" s="2592"/>
      <c r="G111" s="2590"/>
      <c r="H111" s="2570" t="s">
        <v>1433</v>
      </c>
      <c r="I111" s="2571"/>
      <c r="J111" s="814"/>
      <c r="K111" s="814"/>
      <c r="L111" s="814"/>
      <c r="M111" s="814"/>
      <c r="N111" s="814"/>
      <c r="O111" s="814"/>
      <c r="P111" s="814"/>
      <c r="Q111" s="814"/>
      <c r="R111" s="814"/>
      <c r="U111" s="468">
        <f t="shared" si="1"/>
        <v>0</v>
      </c>
    </row>
    <row r="112" spans="1:21" s="785" customFormat="1" ht="30" customHeight="1">
      <c r="A112" s="786">
        <v>24</v>
      </c>
      <c r="B112" s="790" t="s">
        <v>1427</v>
      </c>
      <c r="C112" s="790" t="s">
        <v>1434</v>
      </c>
      <c r="D112" s="2593"/>
      <c r="E112" s="2594"/>
      <c r="F112" s="2594"/>
      <c r="G112" s="2595"/>
      <c r="H112" s="2578" t="s">
        <v>74</v>
      </c>
      <c r="I112" s="2579"/>
      <c r="J112" s="817"/>
      <c r="K112" s="817"/>
      <c r="L112" s="817"/>
      <c r="M112" s="817"/>
      <c r="N112" s="817"/>
      <c r="O112" s="817"/>
      <c r="P112" s="817"/>
      <c r="Q112" s="817"/>
      <c r="R112" s="817"/>
      <c r="U112" s="792">
        <f t="shared" si="1"/>
        <v>0</v>
      </c>
    </row>
    <row r="113" spans="1:21" ht="30" customHeight="1">
      <c r="A113" s="461">
        <v>24</v>
      </c>
      <c r="B113" s="788" t="s">
        <v>1428</v>
      </c>
      <c r="C113" s="788" t="s">
        <v>1417</v>
      </c>
      <c r="D113" s="2580" t="s">
        <v>1211</v>
      </c>
      <c r="E113" s="2596"/>
      <c r="F113" s="2596"/>
      <c r="G113" s="2597"/>
      <c r="H113" s="2568" t="s">
        <v>1418</v>
      </c>
      <c r="I113" s="2569"/>
      <c r="J113" s="818"/>
      <c r="K113" s="818"/>
      <c r="L113" s="818"/>
      <c r="M113" s="818"/>
      <c r="N113" s="818"/>
      <c r="O113" s="818"/>
      <c r="P113" s="818"/>
      <c r="Q113" s="818"/>
      <c r="R113" s="818"/>
      <c r="U113" s="468">
        <f t="shared" si="1"/>
        <v>0</v>
      </c>
    </row>
    <row r="114" spans="1:21" ht="30" customHeight="1">
      <c r="A114" s="461">
        <v>24</v>
      </c>
      <c r="B114" s="789" t="s">
        <v>1428</v>
      </c>
      <c r="C114" s="789" t="s">
        <v>1419</v>
      </c>
      <c r="D114" s="2591"/>
      <c r="E114" s="2589"/>
      <c r="F114" s="2589"/>
      <c r="G114" s="2590"/>
      <c r="H114" s="2570" t="s">
        <v>92</v>
      </c>
      <c r="I114" s="2571"/>
      <c r="J114" s="819"/>
      <c r="K114" s="819"/>
      <c r="L114" s="819"/>
      <c r="M114" s="819"/>
      <c r="N114" s="819"/>
      <c r="O114" s="819"/>
      <c r="P114" s="819"/>
      <c r="Q114" s="819"/>
      <c r="R114" s="819"/>
      <c r="U114" s="468">
        <f t="shared" si="1"/>
        <v>0</v>
      </c>
    </row>
    <row r="115" spans="1:21" ht="30" customHeight="1">
      <c r="A115" s="461">
        <v>24</v>
      </c>
      <c r="B115" s="789" t="s">
        <v>1428</v>
      </c>
      <c r="C115" s="789" t="s">
        <v>649</v>
      </c>
      <c r="D115" s="2591"/>
      <c r="E115" s="2589"/>
      <c r="F115" s="2589"/>
      <c r="G115" s="2590"/>
      <c r="H115" s="2570" t="s">
        <v>1420</v>
      </c>
      <c r="I115" s="2571"/>
      <c r="J115" s="819"/>
      <c r="K115" s="819"/>
      <c r="L115" s="819"/>
      <c r="M115" s="819"/>
      <c r="N115" s="819"/>
      <c r="O115" s="819"/>
      <c r="P115" s="819"/>
      <c r="Q115" s="819"/>
      <c r="R115" s="819"/>
      <c r="U115" s="468">
        <f t="shared" si="1"/>
        <v>0</v>
      </c>
    </row>
    <row r="116" spans="1:21" ht="30" customHeight="1">
      <c r="A116" s="461">
        <v>24</v>
      </c>
      <c r="B116" s="789" t="s">
        <v>1428</v>
      </c>
      <c r="C116" s="789" t="s">
        <v>1421</v>
      </c>
      <c r="D116" s="2591"/>
      <c r="E116" s="2589"/>
      <c r="F116" s="2589"/>
      <c r="G116" s="2590"/>
      <c r="H116" s="2570" t="s">
        <v>1120</v>
      </c>
      <c r="I116" s="2571"/>
      <c r="J116" s="819"/>
      <c r="K116" s="819"/>
      <c r="L116" s="819"/>
      <c r="M116" s="819"/>
      <c r="N116" s="819"/>
      <c r="O116" s="819"/>
      <c r="P116" s="819"/>
      <c r="Q116" s="819"/>
      <c r="R116" s="819"/>
      <c r="U116" s="468">
        <f t="shared" si="1"/>
        <v>0</v>
      </c>
    </row>
    <row r="117" spans="1:21" ht="30" customHeight="1">
      <c r="A117" s="461">
        <v>24</v>
      </c>
      <c r="B117" s="789" t="s">
        <v>1428</v>
      </c>
      <c r="C117" s="789" t="s">
        <v>645</v>
      </c>
      <c r="D117" s="2591"/>
      <c r="E117" s="2589"/>
      <c r="F117" s="2589"/>
      <c r="G117" s="2590"/>
      <c r="H117" s="2570" t="s">
        <v>1424</v>
      </c>
      <c r="I117" s="2571"/>
      <c r="J117" s="819"/>
      <c r="K117" s="819"/>
      <c r="L117" s="819"/>
      <c r="M117" s="819"/>
      <c r="N117" s="819"/>
      <c r="O117" s="819"/>
      <c r="P117" s="819"/>
      <c r="Q117" s="819"/>
      <c r="R117" s="819"/>
      <c r="U117" s="468">
        <f t="shared" si="1"/>
        <v>0</v>
      </c>
    </row>
    <row r="118" spans="1:21" ht="30" customHeight="1">
      <c r="A118" s="461">
        <v>24</v>
      </c>
      <c r="B118" s="789" t="s">
        <v>1428</v>
      </c>
      <c r="C118" s="789" t="s">
        <v>1425</v>
      </c>
      <c r="D118" s="2591"/>
      <c r="E118" s="2589"/>
      <c r="F118" s="2589"/>
      <c r="G118" s="2590"/>
      <c r="H118" s="2570" t="s">
        <v>1426</v>
      </c>
      <c r="I118" s="2571"/>
      <c r="J118" s="819"/>
      <c r="K118" s="819"/>
      <c r="L118" s="819"/>
      <c r="M118" s="819"/>
      <c r="N118" s="819"/>
      <c r="O118" s="819"/>
      <c r="P118" s="819"/>
      <c r="Q118" s="819"/>
      <c r="R118" s="819"/>
      <c r="U118" s="468">
        <f t="shared" si="1"/>
        <v>0</v>
      </c>
    </row>
    <row r="119" spans="1:21" ht="30" customHeight="1">
      <c r="A119" s="461">
        <v>24</v>
      </c>
      <c r="B119" s="789" t="s">
        <v>1428</v>
      </c>
      <c r="C119" s="789" t="s">
        <v>1337</v>
      </c>
      <c r="D119" s="2591"/>
      <c r="E119" s="2589"/>
      <c r="F119" s="2589"/>
      <c r="G119" s="2590"/>
      <c r="H119" s="2570" t="s">
        <v>314</v>
      </c>
      <c r="I119" s="2571"/>
      <c r="J119" s="819"/>
      <c r="K119" s="819"/>
      <c r="L119" s="819"/>
      <c r="M119" s="819"/>
      <c r="N119" s="819"/>
      <c r="O119" s="819"/>
      <c r="P119" s="819"/>
      <c r="Q119" s="819"/>
      <c r="R119" s="819"/>
      <c r="U119" s="468">
        <f t="shared" si="1"/>
        <v>0</v>
      </c>
    </row>
    <row r="120" spans="1:21" ht="30" customHeight="1">
      <c r="A120" s="461">
        <v>24</v>
      </c>
      <c r="B120" s="789" t="s">
        <v>1428</v>
      </c>
      <c r="C120" s="789" t="s">
        <v>1427</v>
      </c>
      <c r="D120" s="2591"/>
      <c r="E120" s="2589"/>
      <c r="F120" s="2589"/>
      <c r="G120" s="2590"/>
      <c r="H120" s="2570" t="s">
        <v>1422</v>
      </c>
      <c r="I120" s="2571"/>
      <c r="J120" s="819"/>
      <c r="K120" s="819"/>
      <c r="L120" s="819"/>
      <c r="M120" s="819"/>
      <c r="N120" s="819"/>
      <c r="O120" s="819"/>
      <c r="P120" s="819"/>
      <c r="Q120" s="819"/>
      <c r="R120" s="819"/>
      <c r="U120" s="468">
        <f t="shared" si="1"/>
        <v>0</v>
      </c>
    </row>
    <row r="121" spans="1:21" ht="30" customHeight="1">
      <c r="A121" s="461">
        <v>24</v>
      </c>
      <c r="B121" s="789" t="s">
        <v>1428</v>
      </c>
      <c r="C121" s="789" t="s">
        <v>1428</v>
      </c>
      <c r="D121" s="2591"/>
      <c r="E121" s="2589"/>
      <c r="F121" s="2589"/>
      <c r="G121" s="2590"/>
      <c r="H121" s="2570" t="s">
        <v>1429</v>
      </c>
      <c r="I121" s="2571"/>
      <c r="J121" s="819"/>
      <c r="K121" s="819"/>
      <c r="L121" s="819"/>
      <c r="M121" s="819"/>
      <c r="N121" s="819"/>
      <c r="O121" s="819"/>
      <c r="P121" s="819"/>
      <c r="Q121" s="819"/>
      <c r="R121" s="819"/>
      <c r="U121" s="468">
        <f t="shared" si="1"/>
        <v>0</v>
      </c>
    </row>
    <row r="122" spans="1:21" ht="30" customHeight="1">
      <c r="A122" s="461">
        <v>24</v>
      </c>
      <c r="B122" s="789" t="s">
        <v>1428</v>
      </c>
      <c r="C122" s="789" t="s">
        <v>1430</v>
      </c>
      <c r="D122" s="2591"/>
      <c r="E122" s="2589"/>
      <c r="F122" s="2589"/>
      <c r="G122" s="2590"/>
      <c r="H122" s="2570" t="s">
        <v>447</v>
      </c>
      <c r="I122" s="2571"/>
      <c r="J122" s="819"/>
      <c r="K122" s="819"/>
      <c r="L122" s="819"/>
      <c r="M122" s="819"/>
      <c r="N122" s="819"/>
      <c r="O122" s="819"/>
      <c r="P122" s="819"/>
      <c r="Q122" s="819"/>
      <c r="R122" s="819"/>
      <c r="U122" s="468">
        <f t="shared" si="1"/>
        <v>0</v>
      </c>
    </row>
    <row r="123" spans="1:21" ht="30" customHeight="1">
      <c r="A123" s="461">
        <v>24</v>
      </c>
      <c r="B123" s="789" t="s">
        <v>1428</v>
      </c>
      <c r="C123" s="789" t="s">
        <v>1431</v>
      </c>
      <c r="D123" s="2591"/>
      <c r="E123" s="2589"/>
      <c r="F123" s="2589"/>
      <c r="G123" s="2590"/>
      <c r="H123" s="2570" t="s">
        <v>1432</v>
      </c>
      <c r="I123" s="2571"/>
      <c r="J123" s="819"/>
      <c r="K123" s="819"/>
      <c r="L123" s="819"/>
      <c r="M123" s="819"/>
      <c r="N123" s="819"/>
      <c r="O123" s="819"/>
      <c r="P123" s="819"/>
      <c r="Q123" s="819"/>
      <c r="R123" s="819"/>
      <c r="U123" s="468">
        <f t="shared" si="1"/>
        <v>0</v>
      </c>
    </row>
    <row r="124" spans="1:21" ht="30" customHeight="1">
      <c r="A124" s="461">
        <v>24</v>
      </c>
      <c r="B124" s="789" t="s">
        <v>1428</v>
      </c>
      <c r="C124" s="789" t="s">
        <v>144</v>
      </c>
      <c r="D124" s="2591"/>
      <c r="E124" s="2589"/>
      <c r="F124" s="2589"/>
      <c r="G124" s="2590"/>
      <c r="H124" s="2570" t="s">
        <v>1433</v>
      </c>
      <c r="I124" s="2571"/>
      <c r="J124" s="819"/>
      <c r="K124" s="819"/>
      <c r="L124" s="819"/>
      <c r="M124" s="819"/>
      <c r="N124" s="819"/>
      <c r="O124" s="819"/>
      <c r="P124" s="819"/>
      <c r="Q124" s="819"/>
      <c r="R124" s="819"/>
      <c r="U124" s="468">
        <f t="shared" si="1"/>
        <v>0</v>
      </c>
    </row>
    <row r="125" spans="1:21" s="785" customFormat="1" ht="30" customHeight="1">
      <c r="A125" s="786">
        <v>24</v>
      </c>
      <c r="B125" s="790" t="s">
        <v>1428</v>
      </c>
      <c r="C125" s="790" t="s">
        <v>1434</v>
      </c>
      <c r="D125" s="2599"/>
      <c r="E125" s="2600"/>
      <c r="F125" s="2600"/>
      <c r="G125" s="2601"/>
      <c r="H125" s="2578" t="s">
        <v>74</v>
      </c>
      <c r="I125" s="2579"/>
      <c r="J125" s="817"/>
      <c r="K125" s="817"/>
      <c r="L125" s="817"/>
      <c r="M125" s="817"/>
      <c r="N125" s="817"/>
      <c r="O125" s="817"/>
      <c r="P125" s="817"/>
      <c r="Q125" s="817"/>
      <c r="R125" s="817"/>
      <c r="U125" s="792">
        <f t="shared" si="1"/>
        <v>0</v>
      </c>
    </row>
    <row r="126" spans="1:21" ht="30" customHeight="1">
      <c r="A126" s="461">
        <v>24</v>
      </c>
      <c r="B126" s="788" t="s">
        <v>1430</v>
      </c>
      <c r="C126" s="788" t="s">
        <v>1417</v>
      </c>
      <c r="D126" s="2583" t="s">
        <v>690</v>
      </c>
      <c r="E126" s="2589"/>
      <c r="F126" s="2589"/>
      <c r="G126" s="2590"/>
      <c r="H126" s="2568" t="s">
        <v>1418</v>
      </c>
      <c r="I126" s="2569"/>
      <c r="J126" s="818"/>
      <c r="K126" s="818"/>
      <c r="L126" s="818"/>
      <c r="M126" s="818"/>
      <c r="N126" s="818"/>
      <c r="O126" s="818"/>
      <c r="P126" s="818"/>
      <c r="Q126" s="818"/>
      <c r="R126" s="818"/>
      <c r="U126" s="468">
        <f t="shared" si="1"/>
        <v>0</v>
      </c>
    </row>
    <row r="127" spans="1:21" ht="30" customHeight="1">
      <c r="A127" s="461">
        <v>24</v>
      </c>
      <c r="B127" s="789" t="s">
        <v>1430</v>
      </c>
      <c r="C127" s="789" t="s">
        <v>1419</v>
      </c>
      <c r="D127" s="2591"/>
      <c r="E127" s="2589"/>
      <c r="F127" s="2589"/>
      <c r="G127" s="2590"/>
      <c r="H127" s="2570" t="s">
        <v>92</v>
      </c>
      <c r="I127" s="2571"/>
      <c r="J127" s="819"/>
      <c r="K127" s="819"/>
      <c r="L127" s="819"/>
      <c r="M127" s="819"/>
      <c r="N127" s="819"/>
      <c r="O127" s="819"/>
      <c r="P127" s="819"/>
      <c r="Q127" s="819"/>
      <c r="R127" s="819"/>
      <c r="U127" s="468">
        <f t="shared" si="1"/>
        <v>0</v>
      </c>
    </row>
    <row r="128" spans="1:21" ht="30" customHeight="1">
      <c r="A128" s="461">
        <v>24</v>
      </c>
      <c r="B128" s="789" t="s">
        <v>1430</v>
      </c>
      <c r="C128" s="789" t="s">
        <v>649</v>
      </c>
      <c r="D128" s="2591"/>
      <c r="E128" s="2589"/>
      <c r="F128" s="2589"/>
      <c r="G128" s="2590"/>
      <c r="H128" s="2570" t="s">
        <v>1420</v>
      </c>
      <c r="I128" s="2571"/>
      <c r="J128" s="819"/>
      <c r="K128" s="819"/>
      <c r="L128" s="819"/>
      <c r="M128" s="819"/>
      <c r="N128" s="819"/>
      <c r="O128" s="819"/>
      <c r="P128" s="819"/>
      <c r="Q128" s="819"/>
      <c r="R128" s="819"/>
      <c r="U128" s="468">
        <f t="shared" si="1"/>
        <v>0</v>
      </c>
    </row>
    <row r="129" spans="1:21" ht="30" customHeight="1">
      <c r="A129" s="461">
        <v>24</v>
      </c>
      <c r="B129" s="789" t="s">
        <v>1430</v>
      </c>
      <c r="C129" s="789" t="s">
        <v>1421</v>
      </c>
      <c r="D129" s="2591"/>
      <c r="E129" s="2589"/>
      <c r="F129" s="2589"/>
      <c r="G129" s="2590"/>
      <c r="H129" s="2570" t="s">
        <v>1120</v>
      </c>
      <c r="I129" s="2571"/>
      <c r="J129" s="819"/>
      <c r="K129" s="819"/>
      <c r="L129" s="819"/>
      <c r="M129" s="819"/>
      <c r="N129" s="819"/>
      <c r="O129" s="819"/>
      <c r="P129" s="819"/>
      <c r="Q129" s="819"/>
      <c r="R129" s="819"/>
      <c r="U129" s="468">
        <f t="shared" si="1"/>
        <v>0</v>
      </c>
    </row>
    <row r="130" spans="1:21" ht="30" customHeight="1">
      <c r="A130" s="461">
        <v>24</v>
      </c>
      <c r="B130" s="789" t="s">
        <v>1430</v>
      </c>
      <c r="C130" s="789" t="s">
        <v>645</v>
      </c>
      <c r="D130" s="2591"/>
      <c r="E130" s="2589"/>
      <c r="F130" s="2589"/>
      <c r="G130" s="2590"/>
      <c r="H130" s="2570" t="s">
        <v>1424</v>
      </c>
      <c r="I130" s="2571"/>
      <c r="J130" s="819"/>
      <c r="K130" s="819"/>
      <c r="L130" s="819"/>
      <c r="M130" s="819"/>
      <c r="N130" s="819"/>
      <c r="O130" s="819"/>
      <c r="P130" s="819"/>
      <c r="Q130" s="819"/>
      <c r="R130" s="819"/>
      <c r="U130" s="468">
        <f t="shared" si="1"/>
        <v>0</v>
      </c>
    </row>
    <row r="131" spans="1:21" ht="30" customHeight="1">
      <c r="A131" s="461">
        <v>24</v>
      </c>
      <c r="B131" s="789" t="s">
        <v>1430</v>
      </c>
      <c r="C131" s="789" t="s">
        <v>1425</v>
      </c>
      <c r="D131" s="2591"/>
      <c r="E131" s="2589"/>
      <c r="F131" s="2589"/>
      <c r="G131" s="2590"/>
      <c r="H131" s="2570" t="s">
        <v>1426</v>
      </c>
      <c r="I131" s="2571"/>
      <c r="J131" s="819"/>
      <c r="K131" s="819"/>
      <c r="L131" s="819"/>
      <c r="M131" s="819"/>
      <c r="N131" s="819"/>
      <c r="O131" s="819"/>
      <c r="P131" s="819"/>
      <c r="Q131" s="819"/>
      <c r="R131" s="819"/>
      <c r="U131" s="468">
        <f t="shared" si="1"/>
        <v>0</v>
      </c>
    </row>
    <row r="132" spans="1:21" ht="30" customHeight="1">
      <c r="A132" s="461">
        <v>24</v>
      </c>
      <c r="B132" s="789" t="s">
        <v>1430</v>
      </c>
      <c r="C132" s="789" t="s">
        <v>1337</v>
      </c>
      <c r="D132" s="2591"/>
      <c r="E132" s="2589"/>
      <c r="F132" s="2589"/>
      <c r="G132" s="2590"/>
      <c r="H132" s="2570" t="s">
        <v>314</v>
      </c>
      <c r="I132" s="2571"/>
      <c r="J132" s="819"/>
      <c r="K132" s="819"/>
      <c r="L132" s="819"/>
      <c r="M132" s="819"/>
      <c r="N132" s="819"/>
      <c r="O132" s="819"/>
      <c r="P132" s="819"/>
      <c r="Q132" s="819"/>
      <c r="R132" s="819"/>
      <c r="U132" s="468">
        <f t="shared" si="1"/>
        <v>0</v>
      </c>
    </row>
    <row r="133" spans="1:21" ht="30" customHeight="1">
      <c r="A133" s="461">
        <v>24</v>
      </c>
      <c r="B133" s="789" t="s">
        <v>1430</v>
      </c>
      <c r="C133" s="789" t="s">
        <v>1427</v>
      </c>
      <c r="D133" s="2591"/>
      <c r="E133" s="2589"/>
      <c r="F133" s="2589"/>
      <c r="G133" s="2590"/>
      <c r="H133" s="2570" t="s">
        <v>1422</v>
      </c>
      <c r="I133" s="2571"/>
      <c r="J133" s="819"/>
      <c r="K133" s="819"/>
      <c r="L133" s="819"/>
      <c r="M133" s="819"/>
      <c r="N133" s="819"/>
      <c r="O133" s="819"/>
      <c r="P133" s="819"/>
      <c r="Q133" s="819"/>
      <c r="R133" s="819"/>
      <c r="U133" s="468">
        <f t="shared" si="1"/>
        <v>0</v>
      </c>
    </row>
    <row r="134" spans="1:21" ht="30" customHeight="1">
      <c r="A134" s="461">
        <v>24</v>
      </c>
      <c r="B134" s="789" t="s">
        <v>1430</v>
      </c>
      <c r="C134" s="789" t="s">
        <v>1428</v>
      </c>
      <c r="D134" s="2591"/>
      <c r="E134" s="2589"/>
      <c r="F134" s="2589"/>
      <c r="G134" s="2590"/>
      <c r="H134" s="2570" t="s">
        <v>1429</v>
      </c>
      <c r="I134" s="2571"/>
      <c r="J134" s="819"/>
      <c r="K134" s="819"/>
      <c r="L134" s="819"/>
      <c r="M134" s="819"/>
      <c r="N134" s="819"/>
      <c r="O134" s="819"/>
      <c r="P134" s="819"/>
      <c r="Q134" s="819"/>
      <c r="R134" s="819"/>
      <c r="U134" s="468">
        <f t="shared" ref="U134:U164" si="2">SUM(J134:R134)</f>
        <v>0</v>
      </c>
    </row>
    <row r="135" spans="1:21" ht="30" customHeight="1">
      <c r="A135" s="461">
        <v>24</v>
      </c>
      <c r="B135" s="789" t="s">
        <v>1430</v>
      </c>
      <c r="C135" s="789" t="s">
        <v>1430</v>
      </c>
      <c r="D135" s="2591"/>
      <c r="E135" s="2589"/>
      <c r="F135" s="2589"/>
      <c r="G135" s="2590"/>
      <c r="H135" s="2570" t="s">
        <v>447</v>
      </c>
      <c r="I135" s="2571"/>
      <c r="J135" s="819"/>
      <c r="K135" s="819"/>
      <c r="L135" s="819"/>
      <c r="M135" s="819"/>
      <c r="N135" s="819"/>
      <c r="O135" s="819"/>
      <c r="P135" s="819"/>
      <c r="Q135" s="819"/>
      <c r="R135" s="819"/>
      <c r="U135" s="468">
        <f t="shared" si="2"/>
        <v>0</v>
      </c>
    </row>
    <row r="136" spans="1:21" ht="30" customHeight="1">
      <c r="A136" s="461">
        <v>24</v>
      </c>
      <c r="B136" s="789" t="s">
        <v>1430</v>
      </c>
      <c r="C136" s="789" t="s">
        <v>1431</v>
      </c>
      <c r="D136" s="2591"/>
      <c r="E136" s="2589"/>
      <c r="F136" s="2589"/>
      <c r="G136" s="2590"/>
      <c r="H136" s="2570" t="s">
        <v>1432</v>
      </c>
      <c r="I136" s="2571"/>
      <c r="J136" s="819"/>
      <c r="K136" s="819"/>
      <c r="L136" s="819"/>
      <c r="M136" s="819"/>
      <c r="N136" s="819"/>
      <c r="O136" s="819"/>
      <c r="P136" s="819"/>
      <c r="Q136" s="819"/>
      <c r="R136" s="819"/>
      <c r="U136" s="468">
        <f t="shared" si="2"/>
        <v>0</v>
      </c>
    </row>
    <row r="137" spans="1:21" ht="30" customHeight="1">
      <c r="A137" s="461">
        <v>24</v>
      </c>
      <c r="B137" s="789" t="s">
        <v>1430</v>
      </c>
      <c r="C137" s="789" t="s">
        <v>144</v>
      </c>
      <c r="D137" s="2591"/>
      <c r="E137" s="2589"/>
      <c r="F137" s="2589"/>
      <c r="G137" s="2590"/>
      <c r="H137" s="2570" t="s">
        <v>1433</v>
      </c>
      <c r="I137" s="2571"/>
      <c r="J137" s="819"/>
      <c r="K137" s="819"/>
      <c r="L137" s="819"/>
      <c r="M137" s="819"/>
      <c r="N137" s="819"/>
      <c r="O137" s="819"/>
      <c r="P137" s="819"/>
      <c r="Q137" s="819"/>
      <c r="R137" s="819"/>
      <c r="U137" s="468">
        <f t="shared" si="2"/>
        <v>0</v>
      </c>
    </row>
    <row r="138" spans="1:21" s="785" customFormat="1" ht="30" customHeight="1">
      <c r="A138" s="786">
        <v>24</v>
      </c>
      <c r="B138" s="790" t="s">
        <v>1430</v>
      </c>
      <c r="C138" s="790" t="s">
        <v>1434</v>
      </c>
      <c r="D138" s="2599"/>
      <c r="E138" s="2600"/>
      <c r="F138" s="2600"/>
      <c r="G138" s="2601"/>
      <c r="H138" s="2578" t="s">
        <v>74</v>
      </c>
      <c r="I138" s="2579"/>
      <c r="J138" s="817"/>
      <c r="K138" s="817"/>
      <c r="L138" s="817"/>
      <c r="M138" s="817"/>
      <c r="N138" s="817"/>
      <c r="O138" s="817"/>
      <c r="P138" s="817"/>
      <c r="Q138" s="817"/>
      <c r="R138" s="817"/>
      <c r="U138" s="792">
        <f t="shared" si="2"/>
        <v>0</v>
      </c>
    </row>
    <row r="139" spans="1:21" ht="30" customHeight="1">
      <c r="A139" s="461">
        <v>24</v>
      </c>
      <c r="B139" s="788" t="s">
        <v>1431</v>
      </c>
      <c r="C139" s="788" t="s">
        <v>1417</v>
      </c>
      <c r="D139" s="2602" t="s">
        <v>479</v>
      </c>
      <c r="E139" s="2603"/>
      <c r="F139" s="2603"/>
      <c r="G139" s="2604"/>
      <c r="H139" s="2568" t="s">
        <v>1418</v>
      </c>
      <c r="I139" s="2569"/>
      <c r="J139" s="818"/>
      <c r="K139" s="818"/>
      <c r="L139" s="818"/>
      <c r="M139" s="818"/>
      <c r="N139" s="818"/>
      <c r="O139" s="818"/>
      <c r="P139" s="818"/>
      <c r="Q139" s="818"/>
      <c r="R139" s="818"/>
      <c r="U139" s="468">
        <f t="shared" si="2"/>
        <v>0</v>
      </c>
    </row>
    <row r="140" spans="1:21" ht="30" customHeight="1">
      <c r="A140" s="461">
        <v>24</v>
      </c>
      <c r="B140" s="789" t="s">
        <v>1431</v>
      </c>
      <c r="C140" s="789" t="s">
        <v>1419</v>
      </c>
      <c r="D140" s="2591"/>
      <c r="E140" s="2589"/>
      <c r="F140" s="2589"/>
      <c r="G140" s="2590"/>
      <c r="H140" s="2570" t="s">
        <v>92</v>
      </c>
      <c r="I140" s="2571"/>
      <c r="J140" s="819"/>
      <c r="K140" s="819"/>
      <c r="L140" s="819"/>
      <c r="M140" s="819"/>
      <c r="N140" s="819"/>
      <c r="O140" s="819"/>
      <c r="P140" s="819"/>
      <c r="Q140" s="819"/>
      <c r="R140" s="819"/>
      <c r="U140" s="468">
        <f t="shared" si="2"/>
        <v>0</v>
      </c>
    </row>
    <row r="141" spans="1:21" ht="30" customHeight="1">
      <c r="A141" s="461">
        <v>24</v>
      </c>
      <c r="B141" s="789" t="s">
        <v>1431</v>
      </c>
      <c r="C141" s="789" t="s">
        <v>649</v>
      </c>
      <c r="D141" s="2591"/>
      <c r="E141" s="2589"/>
      <c r="F141" s="2589"/>
      <c r="G141" s="2590"/>
      <c r="H141" s="2570" t="s">
        <v>1420</v>
      </c>
      <c r="I141" s="2571"/>
      <c r="J141" s="819"/>
      <c r="K141" s="819"/>
      <c r="L141" s="819"/>
      <c r="M141" s="819"/>
      <c r="N141" s="819"/>
      <c r="O141" s="819"/>
      <c r="P141" s="819"/>
      <c r="Q141" s="819"/>
      <c r="R141" s="819"/>
      <c r="U141" s="468">
        <f t="shared" si="2"/>
        <v>0</v>
      </c>
    </row>
    <row r="142" spans="1:21" ht="30" customHeight="1">
      <c r="A142" s="461">
        <v>24</v>
      </c>
      <c r="B142" s="789" t="s">
        <v>1431</v>
      </c>
      <c r="C142" s="789" t="s">
        <v>1421</v>
      </c>
      <c r="D142" s="2591"/>
      <c r="E142" s="2589"/>
      <c r="F142" s="2589"/>
      <c r="G142" s="2590"/>
      <c r="H142" s="2570" t="s">
        <v>1120</v>
      </c>
      <c r="I142" s="2571"/>
      <c r="J142" s="819"/>
      <c r="K142" s="819"/>
      <c r="L142" s="819"/>
      <c r="M142" s="819"/>
      <c r="N142" s="819"/>
      <c r="O142" s="819"/>
      <c r="P142" s="819"/>
      <c r="Q142" s="819"/>
      <c r="R142" s="819"/>
      <c r="U142" s="468">
        <f t="shared" si="2"/>
        <v>0</v>
      </c>
    </row>
    <row r="143" spans="1:21" ht="30" customHeight="1">
      <c r="A143" s="461">
        <v>24</v>
      </c>
      <c r="B143" s="789" t="s">
        <v>1431</v>
      </c>
      <c r="C143" s="789" t="s">
        <v>645</v>
      </c>
      <c r="D143" s="2591"/>
      <c r="E143" s="2589"/>
      <c r="F143" s="2589"/>
      <c r="G143" s="2590"/>
      <c r="H143" s="2570" t="s">
        <v>1424</v>
      </c>
      <c r="I143" s="2571"/>
      <c r="J143" s="819"/>
      <c r="K143" s="819"/>
      <c r="L143" s="819"/>
      <c r="M143" s="819"/>
      <c r="N143" s="819"/>
      <c r="O143" s="819"/>
      <c r="P143" s="819"/>
      <c r="Q143" s="819"/>
      <c r="R143" s="819"/>
      <c r="U143" s="468">
        <f t="shared" si="2"/>
        <v>0</v>
      </c>
    </row>
    <row r="144" spans="1:21" ht="30" customHeight="1">
      <c r="A144" s="461">
        <v>24</v>
      </c>
      <c r="B144" s="789" t="s">
        <v>1431</v>
      </c>
      <c r="C144" s="789" t="s">
        <v>1425</v>
      </c>
      <c r="D144" s="2591"/>
      <c r="E144" s="2589"/>
      <c r="F144" s="2589"/>
      <c r="G144" s="2590"/>
      <c r="H144" s="2570" t="s">
        <v>1426</v>
      </c>
      <c r="I144" s="2571"/>
      <c r="J144" s="819"/>
      <c r="K144" s="819"/>
      <c r="L144" s="819"/>
      <c r="M144" s="819"/>
      <c r="N144" s="819"/>
      <c r="O144" s="819"/>
      <c r="P144" s="819"/>
      <c r="Q144" s="819"/>
      <c r="R144" s="819"/>
      <c r="U144" s="468">
        <f t="shared" si="2"/>
        <v>0</v>
      </c>
    </row>
    <row r="145" spans="1:21" ht="30" customHeight="1">
      <c r="A145" s="461">
        <v>24</v>
      </c>
      <c r="B145" s="789" t="s">
        <v>1431</v>
      </c>
      <c r="C145" s="789" t="s">
        <v>1337</v>
      </c>
      <c r="D145" s="2591"/>
      <c r="E145" s="2589"/>
      <c r="F145" s="2589"/>
      <c r="G145" s="2590"/>
      <c r="H145" s="2570" t="s">
        <v>314</v>
      </c>
      <c r="I145" s="2571"/>
      <c r="J145" s="819"/>
      <c r="K145" s="819"/>
      <c r="L145" s="819"/>
      <c r="M145" s="819"/>
      <c r="N145" s="819"/>
      <c r="O145" s="819"/>
      <c r="P145" s="819"/>
      <c r="Q145" s="819"/>
      <c r="R145" s="819"/>
      <c r="U145" s="468">
        <f t="shared" si="2"/>
        <v>0</v>
      </c>
    </row>
    <row r="146" spans="1:21" ht="30" customHeight="1">
      <c r="A146" s="461">
        <v>24</v>
      </c>
      <c r="B146" s="789" t="s">
        <v>1431</v>
      </c>
      <c r="C146" s="789" t="s">
        <v>1427</v>
      </c>
      <c r="D146" s="2591"/>
      <c r="E146" s="2589"/>
      <c r="F146" s="2589"/>
      <c r="G146" s="2590"/>
      <c r="H146" s="2570" t="s">
        <v>1422</v>
      </c>
      <c r="I146" s="2571"/>
      <c r="J146" s="819"/>
      <c r="K146" s="819"/>
      <c r="L146" s="819"/>
      <c r="M146" s="819"/>
      <c r="N146" s="819"/>
      <c r="O146" s="819"/>
      <c r="P146" s="819"/>
      <c r="Q146" s="819"/>
      <c r="R146" s="819"/>
      <c r="U146" s="468">
        <f t="shared" si="2"/>
        <v>0</v>
      </c>
    </row>
    <row r="147" spans="1:21" ht="30" customHeight="1">
      <c r="A147" s="461">
        <v>24</v>
      </c>
      <c r="B147" s="789" t="s">
        <v>1431</v>
      </c>
      <c r="C147" s="789" t="s">
        <v>1428</v>
      </c>
      <c r="D147" s="2591"/>
      <c r="E147" s="2589"/>
      <c r="F147" s="2589"/>
      <c r="G147" s="2590"/>
      <c r="H147" s="2570" t="s">
        <v>1429</v>
      </c>
      <c r="I147" s="2571"/>
      <c r="J147" s="819"/>
      <c r="K147" s="819"/>
      <c r="L147" s="819"/>
      <c r="M147" s="819"/>
      <c r="N147" s="819"/>
      <c r="O147" s="819"/>
      <c r="P147" s="819"/>
      <c r="Q147" s="819"/>
      <c r="R147" s="819"/>
      <c r="U147" s="468">
        <f t="shared" si="2"/>
        <v>0</v>
      </c>
    </row>
    <row r="148" spans="1:21" ht="30" customHeight="1">
      <c r="A148" s="461">
        <v>24</v>
      </c>
      <c r="B148" s="789" t="s">
        <v>1431</v>
      </c>
      <c r="C148" s="789" t="s">
        <v>1430</v>
      </c>
      <c r="D148" s="2591"/>
      <c r="E148" s="2589"/>
      <c r="F148" s="2589"/>
      <c r="G148" s="2590"/>
      <c r="H148" s="2570" t="s">
        <v>447</v>
      </c>
      <c r="I148" s="2571"/>
      <c r="J148" s="819"/>
      <c r="K148" s="819"/>
      <c r="L148" s="819"/>
      <c r="M148" s="819"/>
      <c r="N148" s="819"/>
      <c r="O148" s="819"/>
      <c r="P148" s="819"/>
      <c r="Q148" s="819"/>
      <c r="R148" s="819"/>
      <c r="U148" s="468">
        <f t="shared" si="2"/>
        <v>0</v>
      </c>
    </row>
    <row r="149" spans="1:21" ht="30" customHeight="1">
      <c r="A149" s="461">
        <v>24</v>
      </c>
      <c r="B149" s="789" t="s">
        <v>1431</v>
      </c>
      <c r="C149" s="789" t="s">
        <v>1431</v>
      </c>
      <c r="D149" s="2591"/>
      <c r="E149" s="2589"/>
      <c r="F149" s="2589"/>
      <c r="G149" s="2590"/>
      <c r="H149" s="2570" t="s">
        <v>1432</v>
      </c>
      <c r="I149" s="2571"/>
      <c r="J149" s="819"/>
      <c r="K149" s="819"/>
      <c r="L149" s="819"/>
      <c r="M149" s="819"/>
      <c r="N149" s="819"/>
      <c r="O149" s="819"/>
      <c r="P149" s="819"/>
      <c r="Q149" s="819"/>
      <c r="R149" s="819"/>
      <c r="U149" s="468">
        <f t="shared" si="2"/>
        <v>0</v>
      </c>
    </row>
    <row r="150" spans="1:21" ht="30" customHeight="1">
      <c r="A150" s="461">
        <v>24</v>
      </c>
      <c r="B150" s="789" t="s">
        <v>1431</v>
      </c>
      <c r="C150" s="789" t="s">
        <v>144</v>
      </c>
      <c r="D150" s="2591"/>
      <c r="E150" s="2589"/>
      <c r="F150" s="2589"/>
      <c r="G150" s="2590"/>
      <c r="H150" s="2570" t="s">
        <v>1433</v>
      </c>
      <c r="I150" s="2571"/>
      <c r="J150" s="819"/>
      <c r="K150" s="819"/>
      <c r="L150" s="819"/>
      <c r="M150" s="819"/>
      <c r="N150" s="819"/>
      <c r="O150" s="819"/>
      <c r="P150" s="819"/>
      <c r="Q150" s="819"/>
      <c r="R150" s="819"/>
      <c r="U150" s="468">
        <f t="shared" si="2"/>
        <v>0</v>
      </c>
    </row>
    <row r="151" spans="1:21" s="785" customFormat="1" ht="30" customHeight="1">
      <c r="A151" s="786">
        <v>24</v>
      </c>
      <c r="B151" s="790" t="s">
        <v>1431</v>
      </c>
      <c r="C151" s="790" t="s">
        <v>1434</v>
      </c>
      <c r="D151" s="2599"/>
      <c r="E151" s="2600"/>
      <c r="F151" s="2600"/>
      <c r="G151" s="2601"/>
      <c r="H151" s="2578" t="s">
        <v>74</v>
      </c>
      <c r="I151" s="2579"/>
      <c r="J151" s="817"/>
      <c r="K151" s="817"/>
      <c r="L151" s="817"/>
      <c r="M151" s="817"/>
      <c r="N151" s="817"/>
      <c r="O151" s="817"/>
      <c r="P151" s="817"/>
      <c r="Q151" s="817"/>
      <c r="R151" s="817"/>
      <c r="U151" s="792">
        <f t="shared" si="2"/>
        <v>0</v>
      </c>
    </row>
    <row r="152" spans="1:21" ht="30" customHeight="1">
      <c r="A152" s="461">
        <v>24</v>
      </c>
      <c r="B152" s="788" t="s">
        <v>144</v>
      </c>
      <c r="C152" s="788" t="s">
        <v>1417</v>
      </c>
      <c r="D152" s="2583" t="s">
        <v>657</v>
      </c>
      <c r="E152" s="2589"/>
      <c r="F152" s="2589"/>
      <c r="G152" s="2590"/>
      <c r="H152" s="2568" t="s">
        <v>1418</v>
      </c>
      <c r="I152" s="2569"/>
      <c r="J152" s="818"/>
      <c r="K152" s="818"/>
      <c r="L152" s="818"/>
      <c r="M152" s="818"/>
      <c r="N152" s="818"/>
      <c r="O152" s="818"/>
      <c r="P152" s="818"/>
      <c r="Q152" s="818"/>
      <c r="R152" s="818"/>
      <c r="U152" s="468">
        <f t="shared" si="2"/>
        <v>0</v>
      </c>
    </row>
    <row r="153" spans="1:21" ht="30" customHeight="1">
      <c r="A153" s="461">
        <v>24</v>
      </c>
      <c r="B153" s="789" t="s">
        <v>144</v>
      </c>
      <c r="C153" s="789" t="s">
        <v>1419</v>
      </c>
      <c r="D153" s="2591"/>
      <c r="E153" s="2589"/>
      <c r="F153" s="2589"/>
      <c r="G153" s="2590"/>
      <c r="H153" s="2570" t="s">
        <v>92</v>
      </c>
      <c r="I153" s="2571"/>
      <c r="J153" s="819"/>
      <c r="K153" s="819"/>
      <c r="L153" s="819"/>
      <c r="M153" s="819"/>
      <c r="N153" s="819"/>
      <c r="O153" s="819"/>
      <c r="P153" s="819"/>
      <c r="Q153" s="819"/>
      <c r="R153" s="819"/>
      <c r="U153" s="468">
        <f t="shared" si="2"/>
        <v>0</v>
      </c>
    </row>
    <row r="154" spans="1:21" ht="30" customHeight="1">
      <c r="A154" s="461">
        <v>24</v>
      </c>
      <c r="B154" s="789" t="s">
        <v>144</v>
      </c>
      <c r="C154" s="789" t="s">
        <v>649</v>
      </c>
      <c r="D154" s="2591"/>
      <c r="E154" s="2589"/>
      <c r="F154" s="2589"/>
      <c r="G154" s="2590"/>
      <c r="H154" s="2570" t="s">
        <v>1420</v>
      </c>
      <c r="I154" s="2571"/>
      <c r="J154" s="819"/>
      <c r="K154" s="819"/>
      <c r="L154" s="819"/>
      <c r="M154" s="819"/>
      <c r="N154" s="819"/>
      <c r="O154" s="819"/>
      <c r="P154" s="819"/>
      <c r="Q154" s="819"/>
      <c r="R154" s="819"/>
      <c r="U154" s="468">
        <f t="shared" si="2"/>
        <v>0</v>
      </c>
    </row>
    <row r="155" spans="1:21" ht="30" customHeight="1">
      <c r="A155" s="461">
        <v>24</v>
      </c>
      <c r="B155" s="789" t="s">
        <v>144</v>
      </c>
      <c r="C155" s="789" t="s">
        <v>1421</v>
      </c>
      <c r="D155" s="2591"/>
      <c r="E155" s="2589"/>
      <c r="F155" s="2589"/>
      <c r="G155" s="2590"/>
      <c r="H155" s="2570" t="s">
        <v>1120</v>
      </c>
      <c r="I155" s="2571"/>
      <c r="J155" s="819"/>
      <c r="K155" s="819"/>
      <c r="L155" s="819"/>
      <c r="M155" s="819"/>
      <c r="N155" s="819"/>
      <c r="O155" s="819"/>
      <c r="P155" s="819"/>
      <c r="Q155" s="819"/>
      <c r="R155" s="819"/>
      <c r="U155" s="468">
        <f t="shared" si="2"/>
        <v>0</v>
      </c>
    </row>
    <row r="156" spans="1:21" ht="30" customHeight="1">
      <c r="A156" s="461">
        <v>24</v>
      </c>
      <c r="B156" s="789" t="s">
        <v>144</v>
      </c>
      <c r="C156" s="789" t="s">
        <v>645</v>
      </c>
      <c r="D156" s="2591"/>
      <c r="E156" s="2589"/>
      <c r="F156" s="2589"/>
      <c r="G156" s="2590"/>
      <c r="H156" s="2570" t="s">
        <v>1424</v>
      </c>
      <c r="I156" s="2571"/>
      <c r="J156" s="819"/>
      <c r="K156" s="819"/>
      <c r="L156" s="819"/>
      <c r="M156" s="819"/>
      <c r="N156" s="819"/>
      <c r="O156" s="819"/>
      <c r="P156" s="819"/>
      <c r="Q156" s="819"/>
      <c r="R156" s="819"/>
      <c r="U156" s="468">
        <f t="shared" si="2"/>
        <v>0</v>
      </c>
    </row>
    <row r="157" spans="1:21" ht="30" customHeight="1">
      <c r="A157" s="461">
        <v>24</v>
      </c>
      <c r="B157" s="789" t="s">
        <v>144</v>
      </c>
      <c r="C157" s="789" t="s">
        <v>1425</v>
      </c>
      <c r="D157" s="2591"/>
      <c r="E157" s="2589"/>
      <c r="F157" s="2589"/>
      <c r="G157" s="2590"/>
      <c r="H157" s="2570" t="s">
        <v>1426</v>
      </c>
      <c r="I157" s="2571"/>
      <c r="J157" s="819"/>
      <c r="K157" s="819"/>
      <c r="L157" s="819"/>
      <c r="M157" s="819"/>
      <c r="N157" s="819"/>
      <c r="O157" s="819"/>
      <c r="P157" s="819"/>
      <c r="Q157" s="819"/>
      <c r="R157" s="819"/>
      <c r="U157" s="468">
        <f t="shared" si="2"/>
        <v>0</v>
      </c>
    </row>
    <row r="158" spans="1:21" ht="30" customHeight="1">
      <c r="A158" s="461">
        <v>24</v>
      </c>
      <c r="B158" s="789" t="s">
        <v>144</v>
      </c>
      <c r="C158" s="789" t="s">
        <v>1337</v>
      </c>
      <c r="D158" s="2591"/>
      <c r="E158" s="2589"/>
      <c r="F158" s="2589"/>
      <c r="G158" s="2590"/>
      <c r="H158" s="2570" t="s">
        <v>314</v>
      </c>
      <c r="I158" s="2571"/>
      <c r="J158" s="819"/>
      <c r="K158" s="819"/>
      <c r="L158" s="819"/>
      <c r="M158" s="819"/>
      <c r="N158" s="819"/>
      <c r="O158" s="819"/>
      <c r="P158" s="819"/>
      <c r="Q158" s="819"/>
      <c r="R158" s="819"/>
      <c r="U158" s="468">
        <f t="shared" si="2"/>
        <v>0</v>
      </c>
    </row>
    <row r="159" spans="1:21" ht="30" customHeight="1">
      <c r="A159" s="461">
        <v>24</v>
      </c>
      <c r="B159" s="789" t="s">
        <v>144</v>
      </c>
      <c r="C159" s="789" t="s">
        <v>1427</v>
      </c>
      <c r="D159" s="2591"/>
      <c r="E159" s="2589"/>
      <c r="F159" s="2589"/>
      <c r="G159" s="2590"/>
      <c r="H159" s="2570" t="s">
        <v>1422</v>
      </c>
      <c r="I159" s="2571"/>
      <c r="J159" s="819"/>
      <c r="K159" s="819"/>
      <c r="L159" s="819"/>
      <c r="M159" s="819"/>
      <c r="N159" s="819"/>
      <c r="O159" s="819"/>
      <c r="P159" s="819"/>
      <c r="Q159" s="819"/>
      <c r="R159" s="819"/>
      <c r="U159" s="468">
        <f t="shared" si="2"/>
        <v>0</v>
      </c>
    </row>
    <row r="160" spans="1:21" ht="30" customHeight="1">
      <c r="A160" s="461">
        <v>24</v>
      </c>
      <c r="B160" s="789" t="s">
        <v>144</v>
      </c>
      <c r="C160" s="789" t="s">
        <v>1428</v>
      </c>
      <c r="D160" s="2591"/>
      <c r="E160" s="2589"/>
      <c r="F160" s="2589"/>
      <c r="G160" s="2590"/>
      <c r="H160" s="2570" t="s">
        <v>1429</v>
      </c>
      <c r="I160" s="2571"/>
      <c r="J160" s="819"/>
      <c r="K160" s="819"/>
      <c r="L160" s="819"/>
      <c r="M160" s="819"/>
      <c r="N160" s="819"/>
      <c r="O160" s="819"/>
      <c r="P160" s="819"/>
      <c r="Q160" s="819"/>
      <c r="R160" s="819"/>
      <c r="U160" s="468">
        <f t="shared" si="2"/>
        <v>0</v>
      </c>
    </row>
    <row r="161" spans="1:21" ht="30" customHeight="1">
      <c r="A161" s="461">
        <v>24</v>
      </c>
      <c r="B161" s="789" t="s">
        <v>144</v>
      </c>
      <c r="C161" s="789" t="s">
        <v>1430</v>
      </c>
      <c r="D161" s="2591"/>
      <c r="E161" s="2589"/>
      <c r="F161" s="2589"/>
      <c r="G161" s="2590"/>
      <c r="H161" s="2570" t="s">
        <v>447</v>
      </c>
      <c r="I161" s="2571"/>
      <c r="J161" s="819"/>
      <c r="K161" s="819"/>
      <c r="L161" s="819"/>
      <c r="M161" s="819"/>
      <c r="N161" s="819"/>
      <c r="O161" s="819"/>
      <c r="P161" s="819"/>
      <c r="Q161" s="819"/>
      <c r="R161" s="819"/>
      <c r="U161" s="468">
        <f t="shared" si="2"/>
        <v>0</v>
      </c>
    </row>
    <row r="162" spans="1:21" ht="30" customHeight="1">
      <c r="A162" s="461">
        <v>24</v>
      </c>
      <c r="B162" s="789" t="s">
        <v>144</v>
      </c>
      <c r="C162" s="789" t="s">
        <v>1431</v>
      </c>
      <c r="D162" s="2591"/>
      <c r="E162" s="2589"/>
      <c r="F162" s="2589"/>
      <c r="G162" s="2590"/>
      <c r="H162" s="2570" t="s">
        <v>1432</v>
      </c>
      <c r="I162" s="2571"/>
      <c r="J162" s="819"/>
      <c r="K162" s="819"/>
      <c r="L162" s="819"/>
      <c r="M162" s="819"/>
      <c r="N162" s="819"/>
      <c r="O162" s="819"/>
      <c r="P162" s="819"/>
      <c r="Q162" s="819"/>
      <c r="R162" s="819"/>
      <c r="U162" s="468">
        <f t="shared" si="2"/>
        <v>0</v>
      </c>
    </row>
    <row r="163" spans="1:21" ht="30" customHeight="1">
      <c r="A163" s="461">
        <v>24</v>
      </c>
      <c r="B163" s="789" t="s">
        <v>144</v>
      </c>
      <c r="C163" s="789" t="s">
        <v>144</v>
      </c>
      <c r="D163" s="2591"/>
      <c r="E163" s="2589"/>
      <c r="F163" s="2589"/>
      <c r="G163" s="2590"/>
      <c r="H163" s="2570" t="s">
        <v>1433</v>
      </c>
      <c r="I163" s="2571"/>
      <c r="J163" s="819"/>
      <c r="K163" s="819"/>
      <c r="L163" s="819"/>
      <c r="M163" s="819"/>
      <c r="N163" s="819"/>
      <c r="O163" s="819"/>
      <c r="P163" s="819"/>
      <c r="Q163" s="819"/>
      <c r="R163" s="819"/>
      <c r="U163" s="468">
        <f t="shared" si="2"/>
        <v>0</v>
      </c>
    </row>
    <row r="164" spans="1:21" s="785" customFormat="1" ht="30" customHeight="1">
      <c r="A164" s="786">
        <v>24</v>
      </c>
      <c r="B164" s="790" t="s">
        <v>144</v>
      </c>
      <c r="C164" s="790" t="s">
        <v>1434</v>
      </c>
      <c r="D164" s="2599"/>
      <c r="E164" s="2600"/>
      <c r="F164" s="2600"/>
      <c r="G164" s="2601"/>
      <c r="H164" s="2578" t="s">
        <v>74</v>
      </c>
      <c r="I164" s="2579"/>
      <c r="J164" s="817"/>
      <c r="K164" s="817"/>
      <c r="L164" s="817"/>
      <c r="M164" s="817"/>
      <c r="N164" s="817"/>
      <c r="O164" s="817"/>
      <c r="P164" s="817"/>
      <c r="Q164" s="817"/>
      <c r="R164" s="817"/>
      <c r="U164" s="792">
        <f t="shared" si="2"/>
        <v>0</v>
      </c>
    </row>
  </sheetData>
  <mergeCells count="170">
    <mergeCell ref="H160:I160"/>
    <mergeCell ref="H161:I161"/>
    <mergeCell ref="H162:I162"/>
    <mergeCell ref="H163:I163"/>
    <mergeCell ref="H164:I164"/>
    <mergeCell ref="D6:G21"/>
    <mergeCell ref="D22:G34"/>
    <mergeCell ref="D35:G47"/>
    <mergeCell ref="D48:G60"/>
    <mergeCell ref="D61:G73"/>
    <mergeCell ref="D74:G86"/>
    <mergeCell ref="D87:G99"/>
    <mergeCell ref="D100:G112"/>
    <mergeCell ref="D113:G125"/>
    <mergeCell ref="D126:G138"/>
    <mergeCell ref="D139:G151"/>
    <mergeCell ref="D152:G164"/>
    <mergeCell ref="H151:I151"/>
    <mergeCell ref="H152:I152"/>
    <mergeCell ref="H153:I153"/>
    <mergeCell ref="H154:I154"/>
    <mergeCell ref="H155:I155"/>
    <mergeCell ref="H156:I156"/>
    <mergeCell ref="H157:I157"/>
    <mergeCell ref="H158:I158"/>
    <mergeCell ref="H159:I159"/>
    <mergeCell ref="H142:I142"/>
    <mergeCell ref="H143:I143"/>
    <mergeCell ref="H144:I144"/>
    <mergeCell ref="H145:I145"/>
    <mergeCell ref="H146:I146"/>
    <mergeCell ref="H147:I147"/>
    <mergeCell ref="H148:I148"/>
    <mergeCell ref="H149:I149"/>
    <mergeCell ref="H150:I150"/>
    <mergeCell ref="H133:I133"/>
    <mergeCell ref="H134:I134"/>
    <mergeCell ref="H135:I135"/>
    <mergeCell ref="H136:I136"/>
    <mergeCell ref="H137:I137"/>
    <mergeCell ref="H138:I138"/>
    <mergeCell ref="H139:I139"/>
    <mergeCell ref="H140:I140"/>
    <mergeCell ref="H141:I141"/>
    <mergeCell ref="H124:I124"/>
    <mergeCell ref="H125:I125"/>
    <mergeCell ref="H126:I126"/>
    <mergeCell ref="H127:I127"/>
    <mergeCell ref="H128:I128"/>
    <mergeCell ref="H129:I129"/>
    <mergeCell ref="H130:I130"/>
    <mergeCell ref="H131:I131"/>
    <mergeCell ref="H132:I132"/>
    <mergeCell ref="H115:I115"/>
    <mergeCell ref="H116:I116"/>
    <mergeCell ref="H117:I117"/>
    <mergeCell ref="H118:I118"/>
    <mergeCell ref="H119:I119"/>
    <mergeCell ref="H120:I120"/>
    <mergeCell ref="H121:I121"/>
    <mergeCell ref="H122:I122"/>
    <mergeCell ref="H123:I123"/>
    <mergeCell ref="H106:I106"/>
    <mergeCell ref="H107:I107"/>
    <mergeCell ref="H108:I108"/>
    <mergeCell ref="H109:I109"/>
    <mergeCell ref="H110:I110"/>
    <mergeCell ref="H111:I111"/>
    <mergeCell ref="H112:I112"/>
    <mergeCell ref="H113:I113"/>
    <mergeCell ref="H114:I114"/>
    <mergeCell ref="H97:I97"/>
    <mergeCell ref="H98:I98"/>
    <mergeCell ref="H99:I99"/>
    <mergeCell ref="H100:I100"/>
    <mergeCell ref="H101:I101"/>
    <mergeCell ref="H102:I102"/>
    <mergeCell ref="H103:I103"/>
    <mergeCell ref="H104:I104"/>
    <mergeCell ref="H105:I105"/>
    <mergeCell ref="H88:I88"/>
    <mergeCell ref="H89:I89"/>
    <mergeCell ref="H90:I90"/>
    <mergeCell ref="H91:I91"/>
    <mergeCell ref="H92:I92"/>
    <mergeCell ref="H93:I93"/>
    <mergeCell ref="H94:I94"/>
    <mergeCell ref="H95:I95"/>
    <mergeCell ref="H96:I96"/>
    <mergeCell ref="H79:I79"/>
    <mergeCell ref="H80:I80"/>
    <mergeCell ref="H81:I81"/>
    <mergeCell ref="H82:I82"/>
    <mergeCell ref="H83:I83"/>
    <mergeCell ref="H84:I84"/>
    <mergeCell ref="H85:I85"/>
    <mergeCell ref="H86:I86"/>
    <mergeCell ref="H87:I87"/>
    <mergeCell ref="H70:I70"/>
    <mergeCell ref="H71:I71"/>
    <mergeCell ref="H72:I72"/>
    <mergeCell ref="H73:I73"/>
    <mergeCell ref="H74:I74"/>
    <mergeCell ref="H75:I75"/>
    <mergeCell ref="H76:I76"/>
    <mergeCell ref="H77:I77"/>
    <mergeCell ref="H78:I78"/>
    <mergeCell ref="H61:I61"/>
    <mergeCell ref="H62:I62"/>
    <mergeCell ref="H63:I63"/>
    <mergeCell ref="H64:I64"/>
    <mergeCell ref="H65:I65"/>
    <mergeCell ref="H66:I66"/>
    <mergeCell ref="H67:I67"/>
    <mergeCell ref="H68:I68"/>
    <mergeCell ref="H69:I69"/>
    <mergeCell ref="H52:I52"/>
    <mergeCell ref="H53:I53"/>
    <mergeCell ref="H54:I54"/>
    <mergeCell ref="H55:I55"/>
    <mergeCell ref="H56:I56"/>
    <mergeCell ref="H57:I57"/>
    <mergeCell ref="H58:I58"/>
    <mergeCell ref="H59:I59"/>
    <mergeCell ref="H60:I60"/>
    <mergeCell ref="H43:I43"/>
    <mergeCell ref="H44:I44"/>
    <mergeCell ref="H45:I45"/>
    <mergeCell ref="H46:I46"/>
    <mergeCell ref="H47:I47"/>
    <mergeCell ref="H48:I48"/>
    <mergeCell ref="H49:I49"/>
    <mergeCell ref="H50:I50"/>
    <mergeCell ref="H51:I51"/>
    <mergeCell ref="H34:I34"/>
    <mergeCell ref="H35:I35"/>
    <mergeCell ref="H36:I36"/>
    <mergeCell ref="H37:I37"/>
    <mergeCell ref="H38:I38"/>
    <mergeCell ref="H39:I39"/>
    <mergeCell ref="H40:I40"/>
    <mergeCell ref="H41:I41"/>
    <mergeCell ref="H42:I42"/>
    <mergeCell ref="H25:I25"/>
    <mergeCell ref="H26:I26"/>
    <mergeCell ref="H27:I27"/>
    <mergeCell ref="H28:I28"/>
    <mergeCell ref="H29:I29"/>
    <mergeCell ref="H30:I30"/>
    <mergeCell ref="H31:I31"/>
    <mergeCell ref="H32:I32"/>
    <mergeCell ref="H33:I33"/>
    <mergeCell ref="H14:I14"/>
    <mergeCell ref="H15:I15"/>
    <mergeCell ref="H16:I16"/>
    <mergeCell ref="H17:I17"/>
    <mergeCell ref="H18:I18"/>
    <mergeCell ref="H21:I21"/>
    <mergeCell ref="H22:I22"/>
    <mergeCell ref="H23:I23"/>
    <mergeCell ref="H24:I24"/>
    <mergeCell ref="D4:H4"/>
    <mergeCell ref="H6:I6"/>
    <mergeCell ref="H7:I7"/>
    <mergeCell ref="H8:I8"/>
    <mergeCell ref="H9:I9"/>
    <mergeCell ref="H10:I10"/>
    <mergeCell ref="H11:I11"/>
    <mergeCell ref="H12:I12"/>
    <mergeCell ref="H13:I13"/>
  </mergeCells>
  <phoneticPr fontId="32"/>
  <pageMargins left="0.59055118110236227" right="0.59055118110236227" top="0.59055118110236227" bottom="0.39370078740157483" header="0.19685039370078741" footer="0.19685039370078741"/>
  <pageSetup paperSize="9" scale="4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O127"/>
  <sheetViews>
    <sheetView zoomScaleSheetLayoutView="100" workbookViewId="0">
      <selection activeCell="A1021" sqref="A1021:XFD1021"/>
    </sheetView>
  </sheetViews>
  <sheetFormatPr defaultRowHeight="12.75"/>
  <cols>
    <col min="5" max="6" width="9.140625" style="831" customWidth="1"/>
    <col min="7" max="7" width="9.140625" style="832" customWidth="1"/>
    <col min="8" max="41" width="9.140625" style="831" customWidth="1"/>
  </cols>
  <sheetData>
    <row r="1" spans="1:27">
      <c r="A1" s="2605" t="s">
        <v>523</v>
      </c>
      <c r="B1" s="2605"/>
      <c r="C1" s="2605"/>
      <c r="E1" s="2605" t="s">
        <v>765</v>
      </c>
      <c r="F1" s="2605"/>
      <c r="G1" s="2605"/>
      <c r="I1" s="2605" t="s">
        <v>1147</v>
      </c>
      <c r="J1" s="2606"/>
      <c r="K1" s="2606"/>
      <c r="M1" s="2605" t="s">
        <v>869</v>
      </c>
      <c r="N1" s="2606"/>
      <c r="O1" s="2606"/>
      <c r="P1" s="834"/>
      <c r="Q1" s="2605" t="s">
        <v>416</v>
      </c>
      <c r="R1" s="2606"/>
      <c r="S1" s="2606"/>
      <c r="T1" s="834"/>
      <c r="U1" s="2605" t="s">
        <v>744</v>
      </c>
      <c r="V1" s="2606"/>
      <c r="W1" s="2606"/>
      <c r="Y1" s="2605" t="s">
        <v>1087</v>
      </c>
      <c r="Z1" s="2606"/>
      <c r="AA1" s="2606"/>
    </row>
    <row r="2" spans="1:27">
      <c r="A2" s="833" t="s">
        <v>1217</v>
      </c>
      <c r="B2" s="833" t="s">
        <v>370</v>
      </c>
      <c r="C2" s="833" t="s">
        <v>1356</v>
      </c>
      <c r="E2" s="833" t="s">
        <v>1217</v>
      </c>
      <c r="F2" s="833" t="s">
        <v>370</v>
      </c>
      <c r="G2" s="833" t="s">
        <v>1356</v>
      </c>
      <c r="I2" s="833" t="s">
        <v>1217</v>
      </c>
      <c r="J2" s="833" t="s">
        <v>370</v>
      </c>
      <c r="K2" s="833" t="s">
        <v>1356</v>
      </c>
      <c r="M2" s="833" t="s">
        <v>1217</v>
      </c>
      <c r="N2" s="833" t="s">
        <v>370</v>
      </c>
      <c r="O2" s="833" t="s">
        <v>1356</v>
      </c>
      <c r="P2" s="833"/>
      <c r="Q2" s="833" t="s">
        <v>1217</v>
      </c>
      <c r="R2" s="833" t="s">
        <v>370</v>
      </c>
      <c r="S2" s="833" t="s">
        <v>1356</v>
      </c>
      <c r="T2" s="833"/>
      <c r="U2" s="833" t="s">
        <v>1217</v>
      </c>
      <c r="V2" s="833" t="s">
        <v>370</v>
      </c>
      <c r="W2" s="833" t="s">
        <v>1356</v>
      </c>
      <c r="Y2" s="833" t="s">
        <v>1217</v>
      </c>
      <c r="Z2" s="833" t="s">
        <v>370</v>
      </c>
      <c r="AA2" s="833" t="s">
        <v>1356</v>
      </c>
    </row>
    <row r="3" spans="1:27" ht="13.5">
      <c r="A3" s="832">
        <v>1</v>
      </c>
      <c r="B3" s="832">
        <v>1</v>
      </c>
      <c r="C3" s="832">
        <v>7</v>
      </c>
      <c r="E3" s="832">
        <v>1</v>
      </c>
      <c r="F3" s="832">
        <v>1</v>
      </c>
      <c r="G3" s="832">
        <v>67</v>
      </c>
      <c r="I3" s="724">
        <v>1</v>
      </c>
      <c r="J3" s="729">
        <v>1</v>
      </c>
      <c r="K3" s="832">
        <v>202</v>
      </c>
      <c r="M3" s="832">
        <v>1</v>
      </c>
      <c r="N3" s="832">
        <v>1</v>
      </c>
      <c r="O3" s="832">
        <v>6</v>
      </c>
      <c r="P3" s="832"/>
      <c r="Q3" s="832">
        <v>1</v>
      </c>
      <c r="R3" s="832">
        <v>1</v>
      </c>
      <c r="S3" s="832">
        <v>265</v>
      </c>
      <c r="T3" s="832"/>
      <c r="U3" s="832">
        <v>1</v>
      </c>
      <c r="V3" s="832">
        <v>1</v>
      </c>
      <c r="W3" s="832">
        <v>557</v>
      </c>
      <c r="Y3" s="832">
        <v>1</v>
      </c>
      <c r="Z3" s="832">
        <v>1</v>
      </c>
      <c r="AA3" s="832">
        <v>695</v>
      </c>
    </row>
    <row r="4" spans="1:27" ht="13.5">
      <c r="A4" s="832">
        <v>1</v>
      </c>
      <c r="B4" s="832">
        <v>2</v>
      </c>
      <c r="C4" s="832">
        <v>8</v>
      </c>
      <c r="E4" s="832">
        <v>1</v>
      </c>
      <c r="F4" s="832">
        <v>2</v>
      </c>
      <c r="G4" s="832">
        <v>68</v>
      </c>
      <c r="I4" s="724">
        <v>1</v>
      </c>
      <c r="J4" s="729">
        <v>2</v>
      </c>
      <c r="K4" s="832">
        <v>203</v>
      </c>
      <c r="M4" s="832">
        <v>1</v>
      </c>
      <c r="N4" s="832">
        <v>2</v>
      </c>
      <c r="O4" s="832">
        <v>7</v>
      </c>
      <c r="P4" s="832"/>
      <c r="Q4" s="832">
        <v>1</v>
      </c>
      <c r="R4" s="832">
        <v>2</v>
      </c>
      <c r="S4" s="832">
        <v>266</v>
      </c>
      <c r="T4" s="832"/>
      <c r="U4" s="832">
        <v>1</v>
      </c>
      <c r="V4" s="832">
        <v>2</v>
      </c>
      <c r="W4" s="832">
        <v>558</v>
      </c>
      <c r="Y4" s="832">
        <v>1</v>
      </c>
      <c r="Z4" s="832">
        <v>2</v>
      </c>
      <c r="AA4" s="832">
        <v>696</v>
      </c>
    </row>
    <row r="5" spans="1:27" ht="13.5">
      <c r="A5" s="832">
        <v>1</v>
      </c>
      <c r="B5" s="832">
        <v>3</v>
      </c>
      <c r="C5" s="832">
        <v>9</v>
      </c>
      <c r="E5" s="832">
        <v>1</v>
      </c>
      <c r="F5" s="832">
        <v>3</v>
      </c>
      <c r="G5" s="832">
        <v>69</v>
      </c>
      <c r="I5" s="724">
        <v>1</v>
      </c>
      <c r="J5" s="729">
        <v>3</v>
      </c>
      <c r="K5" s="832">
        <v>204</v>
      </c>
      <c r="M5" s="832">
        <v>1</v>
      </c>
      <c r="N5" s="832">
        <v>3</v>
      </c>
      <c r="O5" s="832">
        <v>8</v>
      </c>
      <c r="P5" s="832"/>
      <c r="Q5" s="832">
        <v>1</v>
      </c>
      <c r="R5" s="832">
        <v>3</v>
      </c>
      <c r="S5" s="832">
        <v>267</v>
      </c>
      <c r="T5" s="832"/>
      <c r="U5" s="832">
        <v>1</v>
      </c>
      <c r="V5" s="832">
        <v>3</v>
      </c>
      <c r="W5" s="832">
        <v>559</v>
      </c>
      <c r="Y5" s="832">
        <v>1</v>
      </c>
      <c r="Z5" s="832">
        <v>3</v>
      </c>
      <c r="AA5" s="832">
        <v>697</v>
      </c>
    </row>
    <row r="6" spans="1:27" ht="13.5">
      <c r="A6" s="832">
        <v>1</v>
      </c>
      <c r="B6" s="832">
        <v>4</v>
      </c>
      <c r="C6" s="832">
        <v>10</v>
      </c>
      <c r="E6" s="832">
        <v>1</v>
      </c>
      <c r="F6" s="832">
        <v>4</v>
      </c>
      <c r="G6" s="832">
        <v>70</v>
      </c>
      <c r="I6" s="724">
        <v>1</v>
      </c>
      <c r="J6" s="729">
        <v>4</v>
      </c>
      <c r="K6" s="832">
        <v>205</v>
      </c>
      <c r="M6" s="832">
        <v>1</v>
      </c>
      <c r="N6" s="832">
        <v>4</v>
      </c>
      <c r="O6" s="832">
        <v>9</v>
      </c>
      <c r="P6" s="832"/>
      <c r="Q6" s="832">
        <v>1</v>
      </c>
      <c r="R6" s="832">
        <v>4</v>
      </c>
      <c r="S6" s="832">
        <v>268</v>
      </c>
      <c r="T6" s="832"/>
      <c r="U6" s="832">
        <v>1</v>
      </c>
      <c r="V6" s="832">
        <v>4</v>
      </c>
      <c r="W6" s="832">
        <v>560</v>
      </c>
      <c r="Y6" s="832">
        <v>1</v>
      </c>
      <c r="Z6" s="832">
        <v>4</v>
      </c>
      <c r="AA6" s="832">
        <v>698</v>
      </c>
    </row>
    <row r="7" spans="1:27" ht="13.5">
      <c r="A7" s="832">
        <v>1</v>
      </c>
      <c r="B7" s="832">
        <v>5</v>
      </c>
      <c r="C7" s="832">
        <v>11</v>
      </c>
      <c r="E7" s="832">
        <v>1</v>
      </c>
      <c r="F7" s="832">
        <v>5</v>
      </c>
      <c r="G7" s="832">
        <v>71</v>
      </c>
      <c r="I7" s="724">
        <v>1</v>
      </c>
      <c r="J7" s="729">
        <v>5</v>
      </c>
      <c r="K7" s="832">
        <v>206</v>
      </c>
      <c r="M7" s="832">
        <v>1</v>
      </c>
      <c r="N7" s="832">
        <v>5</v>
      </c>
      <c r="O7" s="832">
        <v>10</v>
      </c>
      <c r="P7" s="832"/>
      <c r="Q7" s="832">
        <v>1</v>
      </c>
      <c r="R7" s="832">
        <v>5</v>
      </c>
      <c r="S7" s="832">
        <v>269</v>
      </c>
      <c r="T7" s="832"/>
      <c r="U7" s="832">
        <v>1</v>
      </c>
      <c r="V7" s="832">
        <v>5</v>
      </c>
      <c r="W7" s="832">
        <v>561</v>
      </c>
      <c r="Y7" s="832">
        <v>1</v>
      </c>
      <c r="Z7" s="832">
        <v>5</v>
      </c>
      <c r="AA7" s="832">
        <v>699</v>
      </c>
    </row>
    <row r="8" spans="1:27" ht="13.5">
      <c r="A8" s="832">
        <v>1</v>
      </c>
      <c r="B8" s="832">
        <v>6</v>
      </c>
      <c r="C8" s="832">
        <v>12</v>
      </c>
      <c r="E8" s="832">
        <v>1</v>
      </c>
      <c r="F8" s="832">
        <v>6</v>
      </c>
      <c r="G8" s="832">
        <v>72</v>
      </c>
      <c r="I8" s="724">
        <v>1</v>
      </c>
      <c r="J8" s="729">
        <v>6</v>
      </c>
      <c r="K8" s="832">
        <v>207</v>
      </c>
      <c r="M8" s="832">
        <v>1</v>
      </c>
      <c r="N8" s="832">
        <v>6</v>
      </c>
      <c r="O8" s="832">
        <v>11</v>
      </c>
      <c r="P8" s="832"/>
      <c r="Q8" s="832">
        <v>1</v>
      </c>
      <c r="R8" s="832">
        <v>6</v>
      </c>
      <c r="S8" s="832">
        <v>270</v>
      </c>
      <c r="T8" s="832"/>
      <c r="U8" s="832">
        <v>1</v>
      </c>
      <c r="V8" s="832">
        <v>6</v>
      </c>
      <c r="W8" s="832">
        <v>562</v>
      </c>
      <c r="Y8" s="832">
        <v>1</v>
      </c>
      <c r="Z8" s="832">
        <v>6</v>
      </c>
      <c r="AA8" s="832">
        <v>700</v>
      </c>
    </row>
    <row r="9" spans="1:27" ht="13.5">
      <c r="A9" s="832">
        <v>1</v>
      </c>
      <c r="B9" s="832">
        <v>7</v>
      </c>
      <c r="C9" s="832">
        <v>13</v>
      </c>
      <c r="E9" s="832">
        <v>1</v>
      </c>
      <c r="F9" s="832">
        <v>7</v>
      </c>
      <c r="G9" s="832">
        <v>73</v>
      </c>
      <c r="I9" s="724">
        <v>1</v>
      </c>
      <c r="J9" s="729">
        <v>7</v>
      </c>
      <c r="K9" s="832">
        <v>208</v>
      </c>
      <c r="M9" s="832">
        <v>1</v>
      </c>
      <c r="N9" s="832">
        <v>7</v>
      </c>
      <c r="O9" s="832">
        <v>12</v>
      </c>
      <c r="P9" s="832"/>
      <c r="Q9" s="832">
        <v>1</v>
      </c>
      <c r="R9" s="832">
        <v>7</v>
      </c>
      <c r="S9" s="832">
        <v>271</v>
      </c>
      <c r="T9" s="832"/>
      <c r="U9" s="832">
        <v>1</v>
      </c>
      <c r="V9" s="832">
        <v>7</v>
      </c>
      <c r="W9" s="832">
        <v>563</v>
      </c>
      <c r="Y9" s="832">
        <v>1</v>
      </c>
      <c r="Z9" s="832">
        <v>7</v>
      </c>
      <c r="AA9" s="832">
        <v>701</v>
      </c>
    </row>
    <row r="10" spans="1:27" ht="13.5">
      <c r="A10" s="832">
        <v>1</v>
      </c>
      <c r="B10" s="832">
        <v>8</v>
      </c>
      <c r="C10" s="832">
        <v>14</v>
      </c>
      <c r="E10" s="832">
        <v>1</v>
      </c>
      <c r="F10" s="832">
        <v>8</v>
      </c>
      <c r="G10" s="832">
        <v>74</v>
      </c>
      <c r="I10" s="724">
        <v>1</v>
      </c>
      <c r="J10" s="729">
        <v>8</v>
      </c>
      <c r="K10" s="832">
        <v>209</v>
      </c>
      <c r="M10" s="832">
        <v>1</v>
      </c>
      <c r="N10" s="832">
        <v>8</v>
      </c>
      <c r="O10" s="832">
        <v>13</v>
      </c>
      <c r="P10" s="832"/>
      <c r="Q10" s="832">
        <v>1</v>
      </c>
      <c r="R10" s="832">
        <v>8</v>
      </c>
      <c r="S10" s="832">
        <v>272</v>
      </c>
      <c r="T10" s="832"/>
      <c r="U10" s="832">
        <v>1</v>
      </c>
      <c r="V10" s="832">
        <v>8</v>
      </c>
      <c r="W10" s="832">
        <v>564</v>
      </c>
      <c r="Y10" s="832">
        <v>1</v>
      </c>
      <c r="Z10" s="832">
        <v>8</v>
      </c>
      <c r="AA10" s="832">
        <v>702</v>
      </c>
    </row>
    <row r="11" spans="1:27" ht="13.5">
      <c r="A11" s="832">
        <v>1</v>
      </c>
      <c r="B11" s="832">
        <v>9</v>
      </c>
      <c r="C11" s="832">
        <v>15</v>
      </c>
      <c r="E11" s="832">
        <v>1</v>
      </c>
      <c r="F11" s="832">
        <v>9</v>
      </c>
      <c r="G11" s="832">
        <v>75</v>
      </c>
      <c r="I11" s="724">
        <v>1</v>
      </c>
      <c r="J11" s="729">
        <v>9</v>
      </c>
      <c r="K11" s="832">
        <v>210</v>
      </c>
      <c r="M11" s="832">
        <v>1</v>
      </c>
      <c r="N11" s="832">
        <v>9</v>
      </c>
      <c r="O11" s="832">
        <v>14</v>
      </c>
      <c r="P11" s="832"/>
      <c r="Q11" s="832">
        <v>1</v>
      </c>
      <c r="R11" s="832">
        <v>9</v>
      </c>
      <c r="S11" s="832">
        <v>273</v>
      </c>
      <c r="T11" s="832"/>
      <c r="U11" s="832">
        <v>1</v>
      </c>
      <c r="V11" s="832">
        <v>9</v>
      </c>
      <c r="W11" s="832">
        <v>565</v>
      </c>
      <c r="Y11" s="832">
        <v>1</v>
      </c>
      <c r="Z11" s="832">
        <v>9</v>
      </c>
      <c r="AA11" s="832">
        <v>703</v>
      </c>
    </row>
    <row r="12" spans="1:27" ht="13.5">
      <c r="A12" s="832">
        <v>1</v>
      </c>
      <c r="B12" s="832">
        <v>10</v>
      </c>
      <c r="C12" s="832">
        <v>16</v>
      </c>
      <c r="E12" s="832">
        <v>1</v>
      </c>
      <c r="F12" s="832">
        <v>10</v>
      </c>
      <c r="G12" s="832">
        <v>76</v>
      </c>
      <c r="I12" s="724">
        <v>1</v>
      </c>
      <c r="J12" s="729">
        <v>10</v>
      </c>
      <c r="K12" s="832">
        <v>211</v>
      </c>
      <c r="M12" s="832">
        <v>1</v>
      </c>
      <c r="N12" s="832">
        <v>10</v>
      </c>
      <c r="O12" s="832">
        <v>15</v>
      </c>
      <c r="P12" s="832"/>
      <c r="Q12" s="832">
        <v>1</v>
      </c>
      <c r="R12" s="832">
        <v>10</v>
      </c>
      <c r="S12" s="832">
        <v>274</v>
      </c>
      <c r="T12" s="832"/>
      <c r="U12" s="832">
        <v>1</v>
      </c>
      <c r="V12" s="832">
        <v>10</v>
      </c>
      <c r="W12" s="832">
        <v>566</v>
      </c>
      <c r="Y12" s="832">
        <v>1</v>
      </c>
      <c r="Z12" s="832">
        <v>10</v>
      </c>
      <c r="AA12" s="832">
        <v>704</v>
      </c>
    </row>
    <row r="13" spans="1:27" ht="13.5">
      <c r="A13" s="832">
        <v>1</v>
      </c>
      <c r="B13" s="832">
        <v>11</v>
      </c>
      <c r="C13" s="832">
        <v>17</v>
      </c>
      <c r="E13" s="832">
        <v>1</v>
      </c>
      <c r="F13" s="832">
        <v>11</v>
      </c>
      <c r="G13" s="832">
        <v>77</v>
      </c>
      <c r="I13" s="724">
        <v>1</v>
      </c>
      <c r="J13" s="729">
        <v>11</v>
      </c>
      <c r="K13" s="832">
        <v>212</v>
      </c>
      <c r="M13" s="832">
        <v>1</v>
      </c>
      <c r="N13" s="832">
        <v>11</v>
      </c>
      <c r="O13" s="832">
        <v>16</v>
      </c>
      <c r="P13" s="832"/>
      <c r="Q13" s="832">
        <v>1</v>
      </c>
      <c r="R13" s="832">
        <v>11</v>
      </c>
      <c r="S13" s="832">
        <v>275</v>
      </c>
      <c r="T13" s="832"/>
      <c r="U13" s="832">
        <v>1</v>
      </c>
      <c r="V13" s="832">
        <v>11</v>
      </c>
      <c r="W13" s="832">
        <v>567</v>
      </c>
      <c r="Y13" s="832">
        <v>1</v>
      </c>
      <c r="Z13" s="832">
        <v>11</v>
      </c>
      <c r="AA13" s="832">
        <v>705</v>
      </c>
    </row>
    <row r="14" spans="1:27" ht="13.5">
      <c r="A14" s="832">
        <v>1</v>
      </c>
      <c r="B14" s="832">
        <v>12</v>
      </c>
      <c r="C14" s="832">
        <v>18</v>
      </c>
      <c r="E14" s="832">
        <v>1</v>
      </c>
      <c r="F14" s="832">
        <v>12</v>
      </c>
      <c r="G14" s="832">
        <v>78</v>
      </c>
      <c r="I14" s="724">
        <v>1</v>
      </c>
      <c r="J14" s="729">
        <v>12</v>
      </c>
      <c r="K14" s="832">
        <v>213</v>
      </c>
      <c r="M14" s="832">
        <v>1</v>
      </c>
      <c r="N14" s="832">
        <v>12</v>
      </c>
      <c r="O14" s="832">
        <v>17</v>
      </c>
      <c r="P14" s="832"/>
      <c r="Q14" s="832">
        <v>1</v>
      </c>
      <c r="R14" s="832">
        <v>12</v>
      </c>
      <c r="S14" s="832">
        <v>276</v>
      </c>
      <c r="T14" s="832"/>
      <c r="U14" s="832">
        <v>1</v>
      </c>
      <c r="V14" s="832">
        <v>12</v>
      </c>
      <c r="W14" s="832">
        <v>568</v>
      </c>
      <c r="Y14" s="832">
        <v>1</v>
      </c>
      <c r="Z14" s="832">
        <v>12</v>
      </c>
      <c r="AA14" s="832">
        <v>706</v>
      </c>
    </row>
    <row r="15" spans="1:27" ht="13.5">
      <c r="A15" s="832">
        <v>1</v>
      </c>
      <c r="B15" s="832">
        <v>13</v>
      </c>
      <c r="C15" s="832">
        <v>19</v>
      </c>
      <c r="E15" s="832">
        <v>1</v>
      </c>
      <c r="F15" s="832">
        <v>13</v>
      </c>
      <c r="G15" s="832">
        <v>79</v>
      </c>
      <c r="I15" s="724">
        <v>1</v>
      </c>
      <c r="J15" s="729">
        <v>13</v>
      </c>
      <c r="K15" s="832">
        <v>214</v>
      </c>
      <c r="M15" s="832">
        <v>1</v>
      </c>
      <c r="N15" s="832">
        <v>13</v>
      </c>
      <c r="O15" s="832">
        <v>18</v>
      </c>
      <c r="P15" s="832"/>
      <c r="Q15" s="832">
        <v>1</v>
      </c>
      <c r="R15" s="832">
        <v>13</v>
      </c>
      <c r="S15" s="832">
        <v>277</v>
      </c>
      <c r="T15" s="832"/>
      <c r="U15" s="832">
        <v>1</v>
      </c>
      <c r="V15" s="832">
        <v>13</v>
      </c>
      <c r="W15" s="832">
        <v>569</v>
      </c>
      <c r="Y15" s="832">
        <v>1</v>
      </c>
      <c r="Z15" s="832">
        <v>13</v>
      </c>
      <c r="AA15" s="832">
        <v>707</v>
      </c>
    </row>
    <row r="16" spans="1:27" ht="13.5">
      <c r="A16" s="832">
        <v>1</v>
      </c>
      <c r="B16" s="832">
        <v>14</v>
      </c>
      <c r="C16" s="832">
        <v>20</v>
      </c>
      <c r="E16" s="832">
        <v>1</v>
      </c>
      <c r="F16" s="832">
        <v>14</v>
      </c>
      <c r="G16" s="832">
        <v>80</v>
      </c>
      <c r="I16" s="724">
        <v>1</v>
      </c>
      <c r="J16" s="729">
        <v>14</v>
      </c>
      <c r="K16" s="832">
        <v>215</v>
      </c>
      <c r="M16" s="832">
        <v>1</v>
      </c>
      <c r="N16" s="832">
        <v>14</v>
      </c>
      <c r="O16" s="832">
        <v>19</v>
      </c>
      <c r="P16" s="832"/>
      <c r="Q16" s="832">
        <v>1</v>
      </c>
      <c r="R16" s="832">
        <v>14</v>
      </c>
      <c r="S16" s="832">
        <v>278</v>
      </c>
      <c r="T16" s="832"/>
      <c r="U16" s="832">
        <v>1</v>
      </c>
      <c r="V16" s="832">
        <v>14</v>
      </c>
      <c r="W16" s="832">
        <v>570</v>
      </c>
      <c r="Y16" s="832">
        <v>1</v>
      </c>
      <c r="Z16" s="832">
        <v>14</v>
      </c>
      <c r="AA16" s="832">
        <v>708</v>
      </c>
    </row>
    <row r="17" spans="1:27" ht="13.5">
      <c r="A17" s="832">
        <v>1</v>
      </c>
      <c r="B17" s="832">
        <v>15</v>
      </c>
      <c r="C17" s="832">
        <v>21</v>
      </c>
      <c r="E17" s="832">
        <v>1</v>
      </c>
      <c r="F17" s="832">
        <v>15</v>
      </c>
      <c r="G17" s="832">
        <v>81</v>
      </c>
      <c r="I17" s="724">
        <v>1</v>
      </c>
      <c r="J17" s="729">
        <v>15</v>
      </c>
      <c r="K17" s="832">
        <v>216</v>
      </c>
      <c r="M17" s="832">
        <v>1</v>
      </c>
      <c r="N17" s="832">
        <v>15</v>
      </c>
      <c r="O17" s="832">
        <v>20</v>
      </c>
      <c r="P17" s="832"/>
      <c r="Q17" s="832">
        <v>1</v>
      </c>
      <c r="R17" s="832">
        <v>15</v>
      </c>
      <c r="S17" s="832">
        <v>279</v>
      </c>
      <c r="T17" s="832"/>
      <c r="U17" s="832">
        <v>1</v>
      </c>
      <c r="V17" s="832">
        <v>15</v>
      </c>
      <c r="W17" s="832">
        <v>571</v>
      </c>
      <c r="Y17" s="832">
        <v>1</v>
      </c>
      <c r="Z17" s="832">
        <v>15</v>
      </c>
      <c r="AA17" s="832">
        <v>709</v>
      </c>
    </row>
    <row r="18" spans="1:27" ht="13.5">
      <c r="A18" s="832">
        <v>1</v>
      </c>
      <c r="B18" s="832">
        <v>16</v>
      </c>
      <c r="C18" s="832">
        <v>22</v>
      </c>
      <c r="E18" s="832">
        <v>1</v>
      </c>
      <c r="F18" s="832">
        <v>16</v>
      </c>
      <c r="G18" s="832">
        <v>82</v>
      </c>
      <c r="I18" s="724">
        <v>1</v>
      </c>
      <c r="J18" s="729">
        <v>16</v>
      </c>
      <c r="K18" s="832">
        <v>217</v>
      </c>
      <c r="M18" s="832">
        <v>1</v>
      </c>
      <c r="N18" s="832">
        <v>16</v>
      </c>
      <c r="O18" s="832">
        <v>21</v>
      </c>
      <c r="P18" s="832"/>
      <c r="Q18" s="832">
        <v>1</v>
      </c>
      <c r="R18" s="832">
        <v>16</v>
      </c>
      <c r="S18" s="832">
        <v>280</v>
      </c>
      <c r="T18" s="832"/>
      <c r="U18" s="832">
        <v>1</v>
      </c>
      <c r="V18" s="832">
        <v>16</v>
      </c>
      <c r="W18" s="832">
        <v>572</v>
      </c>
      <c r="Y18" s="832">
        <v>1</v>
      </c>
      <c r="Z18" s="832">
        <v>16</v>
      </c>
      <c r="AA18" s="832">
        <v>710</v>
      </c>
    </row>
    <row r="19" spans="1:27" ht="13.5">
      <c r="A19" s="832">
        <v>1</v>
      </c>
      <c r="B19" s="832">
        <v>17</v>
      </c>
      <c r="C19" s="832">
        <v>23</v>
      </c>
      <c r="E19" s="832">
        <v>1</v>
      </c>
      <c r="F19" s="832">
        <v>17</v>
      </c>
      <c r="G19" s="832">
        <v>83</v>
      </c>
      <c r="I19" s="724">
        <v>1</v>
      </c>
      <c r="J19" s="729">
        <v>17</v>
      </c>
      <c r="K19" s="832">
        <v>218</v>
      </c>
      <c r="M19" s="832">
        <v>1</v>
      </c>
      <c r="N19" s="832">
        <v>17</v>
      </c>
      <c r="O19" s="832">
        <v>22</v>
      </c>
      <c r="P19" s="832"/>
      <c r="Q19" s="832">
        <v>1</v>
      </c>
      <c r="R19" s="832">
        <v>17</v>
      </c>
      <c r="S19" s="832">
        <v>281</v>
      </c>
      <c r="T19" s="832"/>
      <c r="U19" s="832">
        <v>1</v>
      </c>
      <c r="V19" s="832">
        <v>17</v>
      </c>
      <c r="W19" s="832">
        <v>573</v>
      </c>
      <c r="Y19" s="832">
        <v>1</v>
      </c>
      <c r="Z19" s="832">
        <v>17</v>
      </c>
      <c r="AA19" s="832">
        <v>711</v>
      </c>
    </row>
    <row r="20" spans="1:27" ht="13.5">
      <c r="A20" s="832">
        <v>1</v>
      </c>
      <c r="B20" s="832">
        <v>18</v>
      </c>
      <c r="C20" s="832">
        <v>24</v>
      </c>
      <c r="E20" s="832">
        <v>1</v>
      </c>
      <c r="F20" s="832">
        <v>18</v>
      </c>
      <c r="G20" s="832">
        <v>84</v>
      </c>
      <c r="I20" s="724">
        <v>1</v>
      </c>
      <c r="J20" s="729">
        <v>18</v>
      </c>
      <c r="K20" s="832">
        <v>219</v>
      </c>
      <c r="M20" s="832">
        <v>1</v>
      </c>
      <c r="N20" s="832">
        <v>18</v>
      </c>
      <c r="O20" s="832">
        <v>23</v>
      </c>
      <c r="P20" s="832"/>
      <c r="Q20" s="832">
        <v>1</v>
      </c>
      <c r="R20" s="832">
        <v>18</v>
      </c>
      <c r="S20" s="832">
        <v>282</v>
      </c>
      <c r="T20" s="832"/>
      <c r="U20" s="832">
        <v>1</v>
      </c>
      <c r="V20" s="832">
        <v>18</v>
      </c>
      <c r="W20" s="832">
        <v>574</v>
      </c>
      <c r="Y20" s="832">
        <v>1</v>
      </c>
      <c r="Z20" s="832">
        <v>18</v>
      </c>
      <c r="AA20" s="832">
        <v>712</v>
      </c>
    </row>
    <row r="21" spans="1:27" ht="13.5">
      <c r="A21" s="832">
        <v>1</v>
      </c>
      <c r="B21" s="832">
        <v>19</v>
      </c>
      <c r="C21" s="832">
        <v>25</v>
      </c>
      <c r="E21" s="832">
        <v>1</v>
      </c>
      <c r="F21" s="832">
        <v>19</v>
      </c>
      <c r="G21" s="832">
        <v>85</v>
      </c>
      <c r="I21" s="724">
        <v>1</v>
      </c>
      <c r="J21" s="729">
        <v>19</v>
      </c>
      <c r="K21" s="832">
        <v>220</v>
      </c>
      <c r="M21" s="832">
        <v>1</v>
      </c>
      <c r="N21" s="832">
        <v>19</v>
      </c>
      <c r="O21" s="832">
        <v>24</v>
      </c>
      <c r="P21" s="832"/>
      <c r="Q21" s="832">
        <v>1</v>
      </c>
      <c r="R21" s="832">
        <v>19</v>
      </c>
      <c r="S21" s="832">
        <v>283</v>
      </c>
      <c r="T21" s="832"/>
      <c r="U21" s="832">
        <v>1</v>
      </c>
      <c r="V21" s="832">
        <v>19</v>
      </c>
      <c r="W21" s="832">
        <v>575</v>
      </c>
      <c r="Y21" s="832">
        <v>1</v>
      </c>
      <c r="Z21" s="832">
        <v>19</v>
      </c>
      <c r="AA21" s="832">
        <v>713</v>
      </c>
    </row>
    <row r="22" spans="1:27" ht="13.5">
      <c r="A22" s="832">
        <v>1</v>
      </c>
      <c r="B22" s="832">
        <v>20</v>
      </c>
      <c r="C22" s="832">
        <v>26</v>
      </c>
      <c r="E22" s="832">
        <v>1</v>
      </c>
      <c r="F22" s="832">
        <v>20</v>
      </c>
      <c r="G22" s="832">
        <v>86</v>
      </c>
      <c r="I22" s="724">
        <v>1</v>
      </c>
      <c r="J22" s="729">
        <v>20</v>
      </c>
      <c r="K22" s="832">
        <v>221</v>
      </c>
      <c r="M22" s="832">
        <v>1</v>
      </c>
      <c r="N22" s="832">
        <v>20</v>
      </c>
      <c r="O22" s="832">
        <v>25</v>
      </c>
      <c r="P22" s="832"/>
      <c r="Q22" s="832">
        <v>1</v>
      </c>
      <c r="R22" s="832">
        <v>20</v>
      </c>
      <c r="S22" s="832">
        <v>284</v>
      </c>
      <c r="T22" s="832"/>
      <c r="U22" s="832">
        <v>1</v>
      </c>
      <c r="V22" s="832">
        <v>20</v>
      </c>
      <c r="W22" s="832">
        <v>576</v>
      </c>
      <c r="Y22" s="832">
        <v>1</v>
      </c>
      <c r="Z22" s="832">
        <v>20</v>
      </c>
      <c r="AA22" s="832">
        <v>714</v>
      </c>
    </row>
    <row r="23" spans="1:27" ht="13.5">
      <c r="A23" s="832">
        <v>1</v>
      </c>
      <c r="B23" s="832">
        <v>21</v>
      </c>
      <c r="C23" s="832">
        <v>27</v>
      </c>
      <c r="E23" s="832">
        <v>1</v>
      </c>
      <c r="F23" s="832">
        <v>21</v>
      </c>
      <c r="G23" s="832">
        <v>87</v>
      </c>
      <c r="I23" s="724">
        <v>1</v>
      </c>
      <c r="J23" s="729">
        <v>21</v>
      </c>
      <c r="K23" s="832">
        <v>222</v>
      </c>
      <c r="M23" s="832">
        <v>1</v>
      </c>
      <c r="N23" s="832">
        <v>21</v>
      </c>
      <c r="O23" s="832">
        <v>26</v>
      </c>
      <c r="P23" s="832"/>
      <c r="Q23" s="832">
        <v>1</v>
      </c>
      <c r="R23" s="832">
        <v>21</v>
      </c>
      <c r="S23" s="832">
        <v>285</v>
      </c>
      <c r="T23" s="832"/>
      <c r="U23" s="832">
        <v>1</v>
      </c>
      <c r="V23" s="832">
        <v>21</v>
      </c>
      <c r="W23" s="832">
        <v>577</v>
      </c>
      <c r="Y23" s="832">
        <v>1</v>
      </c>
      <c r="Z23" s="832">
        <v>21</v>
      </c>
      <c r="AA23" s="832">
        <v>715</v>
      </c>
    </row>
    <row r="24" spans="1:27" ht="13.5">
      <c r="A24" s="832">
        <v>1</v>
      </c>
      <c r="B24" s="832">
        <v>22</v>
      </c>
      <c r="C24" s="832">
        <v>28</v>
      </c>
      <c r="E24" s="832">
        <v>1</v>
      </c>
      <c r="F24" s="832">
        <v>22</v>
      </c>
      <c r="G24" s="832">
        <v>88</v>
      </c>
      <c r="I24" s="724">
        <v>1</v>
      </c>
      <c r="J24" s="729">
        <v>22</v>
      </c>
      <c r="K24" s="832">
        <v>223</v>
      </c>
      <c r="M24" s="832">
        <v>1</v>
      </c>
      <c r="N24" s="832">
        <v>22</v>
      </c>
      <c r="O24" s="832">
        <v>27</v>
      </c>
      <c r="P24" s="832"/>
      <c r="Q24" s="832">
        <v>1</v>
      </c>
      <c r="R24" s="832">
        <v>22</v>
      </c>
      <c r="S24" s="832">
        <v>286</v>
      </c>
      <c r="T24" s="832"/>
      <c r="U24" s="832">
        <v>1</v>
      </c>
      <c r="V24" s="832">
        <v>22</v>
      </c>
      <c r="W24" s="832">
        <v>578</v>
      </c>
      <c r="Y24" s="832">
        <v>1</v>
      </c>
      <c r="Z24" s="832">
        <v>22</v>
      </c>
      <c r="AA24" s="832">
        <v>716</v>
      </c>
    </row>
    <row r="25" spans="1:27" ht="13.5">
      <c r="A25" s="832">
        <v>1</v>
      </c>
      <c r="B25" s="832">
        <v>23</v>
      </c>
      <c r="C25" s="832">
        <v>29</v>
      </c>
      <c r="E25" s="832">
        <v>1</v>
      </c>
      <c r="F25" s="832">
        <v>23</v>
      </c>
      <c r="G25" s="832">
        <v>89</v>
      </c>
      <c r="I25" s="724">
        <v>1</v>
      </c>
      <c r="J25" s="729">
        <v>23</v>
      </c>
      <c r="K25" s="832">
        <v>224</v>
      </c>
      <c r="M25" s="832">
        <v>1</v>
      </c>
      <c r="N25" s="832">
        <v>23</v>
      </c>
      <c r="O25" s="832">
        <v>28</v>
      </c>
      <c r="P25" s="832"/>
      <c r="Q25" s="832">
        <v>1</v>
      </c>
      <c r="R25" s="832">
        <v>23</v>
      </c>
      <c r="S25" s="832">
        <v>287</v>
      </c>
      <c r="T25" s="832"/>
      <c r="U25" s="832">
        <v>1</v>
      </c>
      <c r="V25" s="832">
        <v>23</v>
      </c>
      <c r="W25" s="832">
        <v>579</v>
      </c>
      <c r="Y25" s="832">
        <v>1</v>
      </c>
      <c r="Z25" s="832">
        <v>23</v>
      </c>
      <c r="AA25" s="832">
        <v>717</v>
      </c>
    </row>
    <row r="26" spans="1:27" ht="13.5">
      <c r="A26" s="832">
        <v>1</v>
      </c>
      <c r="B26" s="832">
        <v>24</v>
      </c>
      <c r="C26" s="832">
        <v>30</v>
      </c>
      <c r="E26" s="832">
        <v>1</v>
      </c>
      <c r="F26" s="832">
        <v>24</v>
      </c>
      <c r="G26" s="832">
        <v>90</v>
      </c>
      <c r="I26" s="724">
        <v>1</v>
      </c>
      <c r="J26" s="729">
        <v>24</v>
      </c>
      <c r="K26" s="832">
        <v>225</v>
      </c>
      <c r="M26" s="832">
        <v>1</v>
      </c>
      <c r="N26" s="832">
        <v>24</v>
      </c>
      <c r="O26" s="832">
        <v>29</v>
      </c>
      <c r="P26" s="832"/>
      <c r="Q26" s="832">
        <v>1</v>
      </c>
      <c r="R26" s="832">
        <v>24</v>
      </c>
      <c r="S26" s="832">
        <v>288</v>
      </c>
      <c r="T26" s="832"/>
      <c r="U26" s="832">
        <v>1</v>
      </c>
      <c r="V26" s="832">
        <v>24</v>
      </c>
      <c r="W26" s="832">
        <v>580</v>
      </c>
      <c r="Y26" s="832">
        <v>1</v>
      </c>
      <c r="Z26" s="832">
        <v>24</v>
      </c>
      <c r="AA26" s="832">
        <v>718</v>
      </c>
    </row>
    <row r="27" spans="1:27" ht="13.5">
      <c r="A27" s="832">
        <v>1</v>
      </c>
      <c r="B27" s="832">
        <v>25</v>
      </c>
      <c r="C27" s="832">
        <v>31</v>
      </c>
      <c r="E27" s="832">
        <v>1</v>
      </c>
      <c r="F27" s="832">
        <v>25</v>
      </c>
      <c r="G27" s="832">
        <v>91</v>
      </c>
      <c r="I27" s="724">
        <v>1</v>
      </c>
      <c r="J27" s="729">
        <v>25</v>
      </c>
      <c r="K27" s="832">
        <v>226</v>
      </c>
      <c r="M27" s="832">
        <v>1</v>
      </c>
      <c r="N27" s="832">
        <v>25</v>
      </c>
      <c r="O27" s="832">
        <v>30</v>
      </c>
      <c r="P27" s="832"/>
      <c r="Q27" s="832">
        <v>1</v>
      </c>
      <c r="R27" s="832">
        <v>25</v>
      </c>
      <c r="S27" s="832">
        <v>289</v>
      </c>
      <c r="T27" s="832"/>
      <c r="U27" s="832">
        <v>1</v>
      </c>
      <c r="V27" s="832">
        <v>25</v>
      </c>
      <c r="W27" s="832">
        <v>581</v>
      </c>
      <c r="Y27" s="832">
        <v>1</v>
      </c>
      <c r="Z27" s="832">
        <v>25</v>
      </c>
      <c r="AA27" s="832">
        <v>719</v>
      </c>
    </row>
    <row r="28" spans="1:27" ht="13.5">
      <c r="A28" s="832">
        <v>1</v>
      </c>
      <c r="B28" s="832">
        <v>26</v>
      </c>
      <c r="C28" s="832">
        <v>32</v>
      </c>
      <c r="E28" s="832">
        <v>1</v>
      </c>
      <c r="F28" s="832">
        <v>26</v>
      </c>
      <c r="G28" s="832">
        <v>92</v>
      </c>
      <c r="I28" s="724">
        <v>1</v>
      </c>
      <c r="J28" s="729">
        <v>26</v>
      </c>
      <c r="K28" s="832">
        <v>227</v>
      </c>
      <c r="M28" s="832">
        <v>1</v>
      </c>
      <c r="N28" s="832">
        <v>26</v>
      </c>
      <c r="O28" s="832">
        <v>31</v>
      </c>
      <c r="P28" s="832"/>
      <c r="Q28" s="832">
        <v>1</v>
      </c>
      <c r="R28" s="832">
        <v>26</v>
      </c>
      <c r="S28" s="832">
        <v>290</v>
      </c>
      <c r="T28" s="832"/>
      <c r="U28" s="832">
        <v>1</v>
      </c>
      <c r="V28" s="832">
        <v>26</v>
      </c>
      <c r="W28" s="832">
        <v>582</v>
      </c>
      <c r="Y28" s="832">
        <v>1</v>
      </c>
      <c r="Z28" s="832">
        <v>26</v>
      </c>
      <c r="AA28" s="832">
        <v>720</v>
      </c>
    </row>
    <row r="29" spans="1:27" ht="13.5">
      <c r="A29" s="832">
        <v>1</v>
      </c>
      <c r="B29" s="832">
        <v>27</v>
      </c>
      <c r="C29" s="832">
        <v>33</v>
      </c>
      <c r="E29" s="832">
        <v>1</v>
      </c>
      <c r="F29" s="832">
        <v>27</v>
      </c>
      <c r="G29" s="832">
        <v>93</v>
      </c>
      <c r="I29" s="724">
        <v>1</v>
      </c>
      <c r="J29" s="729">
        <v>27</v>
      </c>
      <c r="K29" s="832">
        <v>228</v>
      </c>
      <c r="M29" s="832">
        <v>1</v>
      </c>
      <c r="N29" s="832">
        <v>27</v>
      </c>
      <c r="O29" s="832">
        <v>32</v>
      </c>
      <c r="P29" s="832"/>
      <c r="Q29" s="832">
        <v>1</v>
      </c>
      <c r="R29" s="832">
        <v>27</v>
      </c>
      <c r="S29" s="832">
        <v>291</v>
      </c>
      <c r="T29" s="832"/>
      <c r="U29" s="832">
        <v>1</v>
      </c>
      <c r="V29" s="832">
        <v>27</v>
      </c>
      <c r="W29" s="832">
        <v>583</v>
      </c>
      <c r="Y29" s="832">
        <v>1</v>
      </c>
      <c r="Z29" s="832">
        <v>27</v>
      </c>
      <c r="AA29" s="832">
        <v>721</v>
      </c>
    </row>
    <row r="30" spans="1:27" ht="13.5">
      <c r="A30" s="832">
        <v>1</v>
      </c>
      <c r="B30" s="832">
        <v>28</v>
      </c>
      <c r="C30" s="832">
        <v>34</v>
      </c>
      <c r="E30" s="832">
        <v>1</v>
      </c>
      <c r="F30" s="832">
        <v>28</v>
      </c>
      <c r="G30" s="832">
        <v>94</v>
      </c>
      <c r="I30" s="724">
        <v>1</v>
      </c>
      <c r="J30" s="729">
        <v>28</v>
      </c>
      <c r="K30" s="832">
        <v>229</v>
      </c>
      <c r="M30" s="832">
        <v>1</v>
      </c>
      <c r="N30" s="832">
        <v>28</v>
      </c>
      <c r="O30" s="832">
        <v>33</v>
      </c>
      <c r="P30" s="832"/>
      <c r="Q30" s="832">
        <v>1</v>
      </c>
      <c r="R30" s="832">
        <v>28</v>
      </c>
      <c r="S30" s="832">
        <v>292</v>
      </c>
      <c r="T30" s="832"/>
      <c r="U30" s="832">
        <v>1</v>
      </c>
      <c r="V30" s="832">
        <v>28</v>
      </c>
      <c r="W30" s="832">
        <v>584</v>
      </c>
      <c r="Y30" s="832">
        <v>1</v>
      </c>
      <c r="Z30" s="832">
        <v>28</v>
      </c>
      <c r="AA30" s="832">
        <v>722</v>
      </c>
    </row>
    <row r="31" spans="1:27" ht="13.5">
      <c r="A31" s="832">
        <v>1</v>
      </c>
      <c r="B31" s="832">
        <v>29</v>
      </c>
      <c r="C31" s="832">
        <v>35</v>
      </c>
      <c r="E31" s="832">
        <v>1</v>
      </c>
      <c r="F31" s="832">
        <v>29</v>
      </c>
      <c r="G31" s="832">
        <v>95</v>
      </c>
      <c r="I31" s="724">
        <v>1</v>
      </c>
      <c r="J31" s="729">
        <v>29</v>
      </c>
      <c r="K31" s="832">
        <v>230</v>
      </c>
      <c r="M31" s="832">
        <v>1</v>
      </c>
      <c r="N31" s="832">
        <v>29</v>
      </c>
      <c r="O31" s="832">
        <v>34</v>
      </c>
      <c r="P31" s="832"/>
      <c r="Q31" s="832">
        <v>1</v>
      </c>
      <c r="R31" s="832">
        <v>29</v>
      </c>
      <c r="S31" s="832">
        <v>293</v>
      </c>
      <c r="T31" s="832"/>
      <c r="U31" s="832">
        <v>1</v>
      </c>
      <c r="V31" s="832">
        <v>29</v>
      </c>
      <c r="W31" s="832">
        <v>585</v>
      </c>
      <c r="Y31" s="832">
        <v>1</v>
      </c>
      <c r="Z31" s="832">
        <v>29</v>
      </c>
      <c r="AA31" s="832">
        <v>723</v>
      </c>
    </row>
    <row r="32" spans="1:27" ht="13.5">
      <c r="A32" s="832">
        <v>1</v>
      </c>
      <c r="B32" s="832">
        <v>30</v>
      </c>
      <c r="C32" s="832">
        <v>36</v>
      </c>
      <c r="E32" s="832">
        <v>1</v>
      </c>
      <c r="F32" s="832">
        <v>30</v>
      </c>
      <c r="G32" s="832">
        <v>96</v>
      </c>
      <c r="I32" s="724">
        <v>1</v>
      </c>
      <c r="J32" s="729">
        <v>30</v>
      </c>
      <c r="K32" s="832">
        <v>231</v>
      </c>
      <c r="M32" s="832">
        <v>1</v>
      </c>
      <c r="N32" s="832">
        <v>30</v>
      </c>
      <c r="O32" s="832">
        <v>35</v>
      </c>
      <c r="P32" s="832"/>
      <c r="Q32" s="832">
        <v>1</v>
      </c>
      <c r="R32" s="832">
        <v>30</v>
      </c>
      <c r="S32" s="832">
        <v>294</v>
      </c>
      <c r="T32" s="832"/>
      <c r="U32" s="832">
        <v>1</v>
      </c>
      <c r="V32" s="832">
        <v>30</v>
      </c>
      <c r="W32" s="832">
        <v>586</v>
      </c>
      <c r="Y32" s="832">
        <v>1</v>
      </c>
      <c r="Z32" s="832">
        <v>30</v>
      </c>
      <c r="AA32" s="832">
        <v>724</v>
      </c>
    </row>
    <row r="33" spans="1:27" ht="13.5">
      <c r="A33" s="832">
        <v>1</v>
      </c>
      <c r="B33" s="832">
        <v>31</v>
      </c>
      <c r="C33" s="832">
        <v>37</v>
      </c>
      <c r="E33" s="832">
        <v>1</v>
      </c>
      <c r="F33" s="832">
        <v>31</v>
      </c>
      <c r="G33" s="832">
        <v>97</v>
      </c>
      <c r="I33" s="724">
        <v>1</v>
      </c>
      <c r="J33" s="729">
        <v>31</v>
      </c>
      <c r="K33" s="832">
        <v>232</v>
      </c>
      <c r="M33" s="832">
        <v>1</v>
      </c>
      <c r="N33" s="832">
        <v>31</v>
      </c>
      <c r="O33" s="832">
        <v>36</v>
      </c>
      <c r="P33" s="832"/>
      <c r="Q33" s="832">
        <v>1</v>
      </c>
      <c r="R33" s="832">
        <v>31</v>
      </c>
      <c r="S33" s="832">
        <v>295</v>
      </c>
      <c r="T33" s="832"/>
      <c r="U33" s="832">
        <v>1</v>
      </c>
      <c r="V33" s="832">
        <v>31</v>
      </c>
      <c r="W33" s="832">
        <v>587</v>
      </c>
      <c r="Y33" s="832">
        <v>1</v>
      </c>
      <c r="Z33" s="832">
        <v>31</v>
      </c>
      <c r="AA33" s="832">
        <v>725</v>
      </c>
    </row>
    <row r="34" spans="1:27" ht="13.5">
      <c r="A34" s="832">
        <v>1</v>
      </c>
      <c r="B34" s="832">
        <v>32</v>
      </c>
      <c r="C34" s="832">
        <v>38</v>
      </c>
      <c r="E34" s="832">
        <v>1</v>
      </c>
      <c r="F34" s="832">
        <v>32</v>
      </c>
      <c r="G34" s="832">
        <v>98</v>
      </c>
      <c r="I34" s="724">
        <v>1</v>
      </c>
      <c r="J34" s="729">
        <v>32</v>
      </c>
      <c r="K34" s="832">
        <v>233</v>
      </c>
      <c r="M34" s="832">
        <v>1</v>
      </c>
      <c r="N34" s="832">
        <v>32</v>
      </c>
      <c r="O34" s="832">
        <v>37</v>
      </c>
      <c r="P34" s="832"/>
      <c r="Q34" s="832">
        <v>1</v>
      </c>
      <c r="R34" s="832">
        <v>32</v>
      </c>
      <c r="S34" s="832">
        <v>296</v>
      </c>
      <c r="T34" s="832"/>
      <c r="U34" s="832">
        <v>1</v>
      </c>
      <c r="V34" s="832">
        <v>32</v>
      </c>
      <c r="W34" s="832">
        <v>588</v>
      </c>
      <c r="Y34" s="832">
        <v>1</v>
      </c>
      <c r="Z34" s="832">
        <v>32</v>
      </c>
      <c r="AA34" s="832">
        <v>726</v>
      </c>
    </row>
    <row r="35" spans="1:27" ht="13.5">
      <c r="A35" s="832">
        <v>1</v>
      </c>
      <c r="B35" s="832">
        <v>33</v>
      </c>
      <c r="C35" s="832">
        <v>39</v>
      </c>
      <c r="E35" s="832">
        <v>1</v>
      </c>
      <c r="F35" s="832">
        <v>33</v>
      </c>
      <c r="G35" s="832">
        <v>99</v>
      </c>
      <c r="I35" s="724">
        <v>1</v>
      </c>
      <c r="J35" s="729">
        <v>33</v>
      </c>
      <c r="K35" s="832">
        <v>234</v>
      </c>
      <c r="M35" s="832">
        <v>1</v>
      </c>
      <c r="N35" s="832">
        <v>33</v>
      </c>
      <c r="O35" s="832">
        <v>38</v>
      </c>
      <c r="P35" s="832"/>
      <c r="Q35" s="832">
        <v>1</v>
      </c>
      <c r="R35" s="832">
        <v>33</v>
      </c>
      <c r="S35" s="832">
        <v>297</v>
      </c>
      <c r="T35" s="832"/>
      <c r="U35" s="832">
        <v>1</v>
      </c>
      <c r="V35" s="832">
        <v>33</v>
      </c>
      <c r="W35" s="832">
        <v>589</v>
      </c>
      <c r="Y35" s="832">
        <v>1</v>
      </c>
      <c r="Z35" s="832">
        <v>33</v>
      </c>
      <c r="AA35" s="832">
        <v>727</v>
      </c>
    </row>
    <row r="36" spans="1:27" ht="13.5">
      <c r="A36" s="832">
        <v>1</v>
      </c>
      <c r="B36" s="832">
        <v>34</v>
      </c>
      <c r="C36" s="832">
        <v>40</v>
      </c>
      <c r="E36" s="832">
        <v>1</v>
      </c>
      <c r="F36" s="832">
        <v>34</v>
      </c>
      <c r="G36" s="832">
        <v>100</v>
      </c>
      <c r="I36" s="724">
        <v>1</v>
      </c>
      <c r="J36" s="729">
        <v>34</v>
      </c>
      <c r="K36" s="832">
        <v>235</v>
      </c>
      <c r="M36" s="832">
        <v>1</v>
      </c>
      <c r="N36" s="832">
        <v>34</v>
      </c>
      <c r="O36" s="832">
        <v>39</v>
      </c>
      <c r="P36" s="832"/>
      <c r="Q36" s="832">
        <v>1</v>
      </c>
      <c r="R36" s="832">
        <v>34</v>
      </c>
      <c r="S36" s="832">
        <v>298</v>
      </c>
      <c r="T36" s="832"/>
      <c r="U36" s="832">
        <v>1</v>
      </c>
      <c r="V36" s="832">
        <v>34</v>
      </c>
      <c r="W36" s="832">
        <v>590</v>
      </c>
      <c r="Y36" s="832">
        <v>1</v>
      </c>
      <c r="Z36" s="832">
        <v>34</v>
      </c>
      <c r="AA36" s="832">
        <v>728</v>
      </c>
    </row>
    <row r="37" spans="1:27" ht="13.5">
      <c r="A37" s="832">
        <v>1</v>
      </c>
      <c r="B37" s="832">
        <v>35</v>
      </c>
      <c r="C37" s="832">
        <v>41</v>
      </c>
      <c r="E37" s="832">
        <v>1</v>
      </c>
      <c r="F37" s="832">
        <v>35</v>
      </c>
      <c r="G37" s="832">
        <v>101</v>
      </c>
      <c r="I37" s="724">
        <v>1</v>
      </c>
      <c r="J37" s="729">
        <v>35</v>
      </c>
      <c r="K37" s="832">
        <v>236</v>
      </c>
      <c r="M37" s="832">
        <v>1</v>
      </c>
      <c r="N37" s="832">
        <v>35</v>
      </c>
      <c r="O37" s="832">
        <v>40</v>
      </c>
      <c r="P37" s="832"/>
      <c r="Q37" s="832">
        <v>1</v>
      </c>
      <c r="R37" s="832">
        <v>35</v>
      </c>
      <c r="S37" s="832">
        <v>299</v>
      </c>
      <c r="T37" s="832"/>
      <c r="U37" s="832">
        <v>1</v>
      </c>
      <c r="V37" s="832">
        <v>35</v>
      </c>
      <c r="W37" s="832">
        <v>591</v>
      </c>
      <c r="Y37" s="832">
        <v>1</v>
      </c>
      <c r="Z37" s="832">
        <v>35</v>
      </c>
      <c r="AA37" s="832">
        <v>729</v>
      </c>
    </row>
    <row r="38" spans="1:27" ht="13.5">
      <c r="A38" s="832">
        <v>1</v>
      </c>
      <c r="B38" s="832">
        <v>36</v>
      </c>
      <c r="C38" s="832">
        <v>42</v>
      </c>
      <c r="E38" s="832">
        <v>1</v>
      </c>
      <c r="F38" s="832">
        <v>36</v>
      </c>
      <c r="G38" s="832">
        <v>102</v>
      </c>
      <c r="I38" s="724">
        <v>1</v>
      </c>
      <c r="J38" s="729">
        <v>36</v>
      </c>
      <c r="K38" s="832">
        <v>237</v>
      </c>
      <c r="M38" s="832">
        <v>1</v>
      </c>
      <c r="N38" s="832">
        <v>36</v>
      </c>
      <c r="O38" s="832">
        <v>41</v>
      </c>
      <c r="P38" s="832"/>
      <c r="Q38" s="832">
        <v>1</v>
      </c>
      <c r="R38" s="832">
        <v>36</v>
      </c>
      <c r="S38" s="832">
        <v>300</v>
      </c>
      <c r="T38" s="832"/>
      <c r="U38" s="832">
        <v>1</v>
      </c>
      <c r="V38" s="832">
        <v>36</v>
      </c>
      <c r="W38" s="832">
        <v>592</v>
      </c>
      <c r="Y38" s="832">
        <v>1</v>
      </c>
      <c r="Z38" s="832">
        <v>36</v>
      </c>
      <c r="AA38" s="832">
        <v>730</v>
      </c>
    </row>
    <row r="39" spans="1:27" ht="13.5">
      <c r="A39" s="832">
        <v>1</v>
      </c>
      <c r="B39" s="832">
        <v>37</v>
      </c>
      <c r="C39" s="832">
        <v>43</v>
      </c>
      <c r="E39" s="832">
        <v>1</v>
      </c>
      <c r="F39" s="832">
        <v>37</v>
      </c>
      <c r="G39" s="832">
        <v>103</v>
      </c>
      <c r="I39" s="724">
        <v>1</v>
      </c>
      <c r="J39" s="729">
        <v>37</v>
      </c>
      <c r="K39" s="832">
        <v>238</v>
      </c>
      <c r="M39" s="832">
        <v>1</v>
      </c>
      <c r="N39" s="832">
        <v>37</v>
      </c>
      <c r="O39" s="832">
        <v>42</v>
      </c>
      <c r="P39" s="832"/>
      <c r="Q39" s="832">
        <v>1</v>
      </c>
      <c r="R39" s="832">
        <v>37</v>
      </c>
      <c r="S39" s="832">
        <v>301</v>
      </c>
      <c r="T39" s="832"/>
      <c r="U39" s="832">
        <v>1</v>
      </c>
      <c r="V39" s="832">
        <v>37</v>
      </c>
      <c r="W39" s="832">
        <v>593</v>
      </c>
      <c r="Y39" s="832">
        <v>1</v>
      </c>
      <c r="Z39" s="832">
        <v>37</v>
      </c>
      <c r="AA39" s="832">
        <v>731</v>
      </c>
    </row>
    <row r="40" spans="1:27" ht="13.5">
      <c r="A40" s="832">
        <v>1</v>
      </c>
      <c r="B40" s="832">
        <v>38</v>
      </c>
      <c r="C40" s="832">
        <v>44</v>
      </c>
      <c r="E40" s="832">
        <v>1</v>
      </c>
      <c r="F40" s="832">
        <v>38</v>
      </c>
      <c r="G40" s="832">
        <v>104</v>
      </c>
      <c r="I40" s="724">
        <v>1</v>
      </c>
      <c r="J40" s="729">
        <v>38</v>
      </c>
      <c r="K40" s="832">
        <v>239</v>
      </c>
      <c r="M40" s="832">
        <v>1</v>
      </c>
      <c r="N40" s="832">
        <v>38</v>
      </c>
      <c r="O40" s="832">
        <v>43</v>
      </c>
      <c r="P40" s="832"/>
      <c r="Q40" s="832">
        <v>1</v>
      </c>
      <c r="R40" s="832">
        <v>38</v>
      </c>
      <c r="S40" s="832">
        <v>302</v>
      </c>
      <c r="T40" s="832"/>
      <c r="U40" s="832">
        <v>1</v>
      </c>
      <c r="V40" s="832">
        <v>38</v>
      </c>
      <c r="W40" s="832">
        <v>594</v>
      </c>
      <c r="Y40" s="832">
        <v>1</v>
      </c>
      <c r="Z40" s="832">
        <v>38</v>
      </c>
      <c r="AA40" s="832">
        <v>732</v>
      </c>
    </row>
    <row r="41" spans="1:27" ht="13.5">
      <c r="A41" s="832">
        <v>1</v>
      </c>
      <c r="B41" s="832">
        <v>39</v>
      </c>
      <c r="C41" s="832">
        <v>45</v>
      </c>
      <c r="E41" s="832">
        <v>1</v>
      </c>
      <c r="F41" s="832">
        <v>39</v>
      </c>
      <c r="G41" s="832">
        <v>105</v>
      </c>
      <c r="I41" s="724">
        <v>1</v>
      </c>
      <c r="J41" s="729">
        <v>39</v>
      </c>
      <c r="K41" s="832">
        <v>240</v>
      </c>
      <c r="M41" s="832">
        <v>1</v>
      </c>
      <c r="N41" s="832">
        <v>39</v>
      </c>
      <c r="O41" s="832">
        <v>44</v>
      </c>
      <c r="P41" s="832"/>
      <c r="Q41" s="832">
        <v>1</v>
      </c>
      <c r="R41" s="832">
        <v>39</v>
      </c>
      <c r="S41" s="832">
        <v>303</v>
      </c>
      <c r="T41" s="832"/>
      <c r="U41" s="832">
        <v>1</v>
      </c>
      <c r="V41" s="832">
        <v>39</v>
      </c>
      <c r="W41" s="832">
        <v>595</v>
      </c>
      <c r="Y41" s="832">
        <v>1</v>
      </c>
      <c r="Z41" s="832">
        <v>39</v>
      </c>
      <c r="AA41" s="832">
        <v>733</v>
      </c>
    </row>
    <row r="42" spans="1:27" ht="13.5">
      <c r="A42" s="832">
        <v>1</v>
      </c>
      <c r="B42" s="832">
        <v>40</v>
      </c>
      <c r="C42" s="832">
        <v>46</v>
      </c>
      <c r="E42" s="832">
        <v>1</v>
      </c>
      <c r="F42" s="832">
        <v>40</v>
      </c>
      <c r="G42" s="832">
        <v>106</v>
      </c>
      <c r="I42" s="724">
        <v>1</v>
      </c>
      <c r="J42" s="729">
        <v>40</v>
      </c>
      <c r="K42" s="832">
        <v>241</v>
      </c>
      <c r="M42" s="832">
        <v>1</v>
      </c>
      <c r="N42" s="832">
        <v>40</v>
      </c>
      <c r="O42" s="832">
        <v>45</v>
      </c>
      <c r="P42" s="832"/>
      <c r="Q42" s="832">
        <v>1</v>
      </c>
      <c r="R42" s="832">
        <v>40</v>
      </c>
      <c r="S42" s="832">
        <v>304</v>
      </c>
      <c r="T42" s="832"/>
      <c r="U42" s="832">
        <v>1</v>
      </c>
      <c r="V42" s="832">
        <v>40</v>
      </c>
      <c r="W42" s="832">
        <v>596</v>
      </c>
      <c r="Y42" s="832">
        <v>1</v>
      </c>
      <c r="Z42" s="832">
        <v>40</v>
      </c>
      <c r="AA42" s="832">
        <v>734</v>
      </c>
    </row>
    <row r="43" spans="1:27" ht="13.5">
      <c r="A43" s="832">
        <v>1</v>
      </c>
      <c r="B43" s="832">
        <v>41</v>
      </c>
      <c r="C43" s="832">
        <v>47</v>
      </c>
      <c r="E43" s="832">
        <v>1</v>
      </c>
      <c r="F43" s="832">
        <v>41</v>
      </c>
      <c r="G43" s="832">
        <v>107</v>
      </c>
      <c r="I43" s="724">
        <v>1</v>
      </c>
      <c r="J43" s="729">
        <v>41</v>
      </c>
      <c r="K43" s="832">
        <v>242</v>
      </c>
      <c r="M43" s="832">
        <v>1</v>
      </c>
      <c r="N43" s="832">
        <v>41</v>
      </c>
      <c r="O43" s="832">
        <v>46</v>
      </c>
      <c r="P43" s="832"/>
      <c r="Q43" s="832">
        <v>1</v>
      </c>
      <c r="R43" s="832">
        <v>41</v>
      </c>
      <c r="S43" s="832">
        <v>305</v>
      </c>
      <c r="T43" s="832"/>
      <c r="U43" s="832">
        <v>1</v>
      </c>
      <c r="V43" s="832">
        <v>41</v>
      </c>
      <c r="W43" s="832">
        <v>597</v>
      </c>
      <c r="Y43" s="832">
        <v>1</v>
      </c>
      <c r="Z43" s="832">
        <v>41</v>
      </c>
      <c r="AA43" s="832">
        <v>735</v>
      </c>
    </row>
    <row r="44" spans="1:27" ht="13.5">
      <c r="A44" s="832">
        <v>1</v>
      </c>
      <c r="B44" s="832">
        <v>42</v>
      </c>
      <c r="C44" s="832">
        <v>48</v>
      </c>
      <c r="E44" s="832">
        <v>1</v>
      </c>
      <c r="F44" s="832">
        <v>42</v>
      </c>
      <c r="G44" s="832">
        <v>108</v>
      </c>
      <c r="I44" s="724">
        <v>1</v>
      </c>
      <c r="J44" s="729">
        <v>42</v>
      </c>
      <c r="K44" s="832">
        <v>243</v>
      </c>
      <c r="M44" s="832">
        <v>1</v>
      </c>
      <c r="N44" s="832">
        <v>42</v>
      </c>
      <c r="O44" s="832">
        <v>47</v>
      </c>
      <c r="P44" s="832"/>
      <c r="Q44" s="832">
        <v>1</v>
      </c>
      <c r="R44" s="832">
        <v>42</v>
      </c>
      <c r="S44" s="832">
        <v>306</v>
      </c>
      <c r="T44" s="832"/>
      <c r="U44" s="832">
        <v>1</v>
      </c>
      <c r="V44" s="832">
        <v>42</v>
      </c>
      <c r="W44" s="832">
        <v>598</v>
      </c>
      <c r="Y44" s="832">
        <v>1</v>
      </c>
      <c r="Z44" s="832">
        <v>42</v>
      </c>
      <c r="AA44" s="832">
        <v>736</v>
      </c>
    </row>
    <row r="45" spans="1:27" ht="13.5">
      <c r="A45" s="832">
        <v>1</v>
      </c>
      <c r="B45" s="832">
        <v>43</v>
      </c>
      <c r="C45" s="832">
        <v>49</v>
      </c>
      <c r="E45" s="832">
        <v>1</v>
      </c>
      <c r="F45" s="832">
        <v>43</v>
      </c>
      <c r="G45" s="832">
        <v>109</v>
      </c>
      <c r="I45" s="724">
        <v>1</v>
      </c>
      <c r="J45" s="729">
        <v>43</v>
      </c>
      <c r="K45" s="832">
        <v>244</v>
      </c>
      <c r="M45" s="832">
        <v>1</v>
      </c>
      <c r="N45" s="832">
        <v>43</v>
      </c>
      <c r="O45" s="832">
        <v>48</v>
      </c>
      <c r="P45" s="832"/>
      <c r="Q45" s="832">
        <v>1</v>
      </c>
      <c r="R45" s="832">
        <v>43</v>
      </c>
      <c r="S45" s="832">
        <v>307</v>
      </c>
      <c r="T45" s="832"/>
      <c r="U45" s="832">
        <v>1</v>
      </c>
      <c r="V45" s="832">
        <v>43</v>
      </c>
      <c r="W45" s="832">
        <v>599</v>
      </c>
      <c r="Y45" s="832">
        <v>1</v>
      </c>
      <c r="Z45" s="832">
        <v>43</v>
      </c>
      <c r="AA45" s="832">
        <v>737</v>
      </c>
    </row>
    <row r="46" spans="1:27" ht="13.5">
      <c r="A46" s="832">
        <v>1</v>
      </c>
      <c r="B46" s="832">
        <v>44</v>
      </c>
      <c r="C46" s="832">
        <v>50</v>
      </c>
      <c r="E46" s="832">
        <v>1</v>
      </c>
      <c r="F46" s="832">
        <v>44</v>
      </c>
      <c r="G46" s="832">
        <v>110</v>
      </c>
      <c r="I46" s="724">
        <v>1</v>
      </c>
      <c r="J46" s="729">
        <v>44</v>
      </c>
      <c r="K46" s="832">
        <v>245</v>
      </c>
      <c r="M46" s="832">
        <v>1</v>
      </c>
      <c r="N46" s="832">
        <v>44</v>
      </c>
      <c r="O46" s="832">
        <v>49</v>
      </c>
      <c r="P46" s="832"/>
      <c r="Q46" s="832">
        <v>1</v>
      </c>
      <c r="R46" s="832">
        <v>44</v>
      </c>
      <c r="S46" s="832">
        <v>308</v>
      </c>
      <c r="T46" s="832"/>
      <c r="U46" s="832">
        <v>1</v>
      </c>
      <c r="V46" s="832">
        <v>44</v>
      </c>
      <c r="W46" s="832">
        <v>600</v>
      </c>
      <c r="Y46" s="832">
        <v>1</v>
      </c>
      <c r="Z46" s="832">
        <v>44</v>
      </c>
      <c r="AA46" s="832">
        <v>738</v>
      </c>
    </row>
    <row r="47" spans="1:27" ht="13.5">
      <c r="A47" s="832">
        <v>1</v>
      </c>
      <c r="B47" s="832">
        <v>45</v>
      </c>
      <c r="C47" s="832">
        <v>51</v>
      </c>
      <c r="E47" s="832">
        <v>1</v>
      </c>
      <c r="F47" s="832">
        <v>45</v>
      </c>
      <c r="G47" s="832">
        <v>111</v>
      </c>
      <c r="I47" s="724">
        <v>1</v>
      </c>
      <c r="J47" s="729">
        <v>45</v>
      </c>
      <c r="K47" s="832">
        <v>246</v>
      </c>
      <c r="M47" s="832">
        <v>1</v>
      </c>
      <c r="N47" s="832">
        <v>45</v>
      </c>
      <c r="O47" s="832">
        <v>50</v>
      </c>
      <c r="P47" s="832"/>
      <c r="Q47" s="832">
        <v>1</v>
      </c>
      <c r="R47" s="832">
        <v>45</v>
      </c>
      <c r="S47" s="832">
        <v>309</v>
      </c>
      <c r="T47" s="832"/>
      <c r="U47" s="832">
        <v>1</v>
      </c>
      <c r="V47" s="832">
        <v>45</v>
      </c>
      <c r="W47" s="832">
        <v>601</v>
      </c>
      <c r="Y47" s="832">
        <v>1</v>
      </c>
      <c r="Z47" s="832">
        <v>45</v>
      </c>
      <c r="AA47" s="832">
        <v>739</v>
      </c>
    </row>
    <row r="48" spans="1:27" ht="13.5">
      <c r="A48" s="832">
        <v>1</v>
      </c>
      <c r="B48" s="832">
        <v>46</v>
      </c>
      <c r="C48" s="832">
        <v>52</v>
      </c>
      <c r="E48" s="832">
        <v>1</v>
      </c>
      <c r="F48" s="832">
        <v>46</v>
      </c>
      <c r="G48" s="832">
        <v>112</v>
      </c>
      <c r="I48" s="724">
        <v>1</v>
      </c>
      <c r="J48" s="729">
        <v>46</v>
      </c>
      <c r="K48" s="832">
        <v>247</v>
      </c>
      <c r="M48" s="832">
        <v>1</v>
      </c>
      <c r="N48" s="832">
        <v>46</v>
      </c>
      <c r="O48" s="832">
        <v>51</v>
      </c>
      <c r="P48" s="832"/>
      <c r="Q48" s="832">
        <v>1</v>
      </c>
      <c r="R48" s="832">
        <v>46</v>
      </c>
      <c r="S48" s="832">
        <v>310</v>
      </c>
      <c r="T48" s="832"/>
      <c r="U48" s="832">
        <v>1</v>
      </c>
      <c r="V48" s="832">
        <v>46</v>
      </c>
      <c r="W48" s="832">
        <v>602</v>
      </c>
      <c r="Y48" s="832">
        <v>1</v>
      </c>
      <c r="Z48" s="832">
        <v>46</v>
      </c>
      <c r="AA48" s="832">
        <v>740</v>
      </c>
    </row>
    <row r="49" spans="5:27" ht="13.5">
      <c r="E49" s="832">
        <v>1</v>
      </c>
      <c r="F49" s="832">
        <v>47</v>
      </c>
      <c r="G49" s="832">
        <v>113</v>
      </c>
      <c r="I49" s="724">
        <v>1</v>
      </c>
      <c r="J49" s="729">
        <v>47</v>
      </c>
      <c r="K49" s="832">
        <v>248</v>
      </c>
      <c r="M49" s="832">
        <v>1</v>
      </c>
      <c r="N49" s="832">
        <v>47</v>
      </c>
      <c r="O49" s="832">
        <v>52</v>
      </c>
      <c r="P49" s="832"/>
      <c r="Q49" s="832">
        <v>1</v>
      </c>
      <c r="R49" s="832">
        <v>47</v>
      </c>
      <c r="S49" s="832">
        <v>311</v>
      </c>
      <c r="T49" s="832"/>
      <c r="U49" s="832">
        <v>1</v>
      </c>
      <c r="V49" s="832">
        <v>47</v>
      </c>
      <c r="W49" s="832">
        <v>603</v>
      </c>
      <c r="Y49" s="832">
        <v>1</v>
      </c>
      <c r="Z49" s="832">
        <v>47</v>
      </c>
      <c r="AA49" s="832">
        <v>741</v>
      </c>
    </row>
    <row r="50" spans="5:27" ht="13.5">
      <c r="E50" s="832">
        <v>1</v>
      </c>
      <c r="F50" s="832">
        <v>48</v>
      </c>
      <c r="G50" s="832">
        <v>114</v>
      </c>
      <c r="I50" s="724">
        <v>1</v>
      </c>
      <c r="J50" s="729">
        <v>48</v>
      </c>
      <c r="K50" s="832">
        <v>249</v>
      </c>
      <c r="M50" s="832">
        <v>1</v>
      </c>
      <c r="N50" s="832">
        <v>48</v>
      </c>
      <c r="O50" s="832">
        <v>53</v>
      </c>
      <c r="P50" s="832"/>
      <c r="Q50" s="832">
        <v>1</v>
      </c>
      <c r="R50" s="832">
        <v>48</v>
      </c>
      <c r="S50" s="832">
        <v>312</v>
      </c>
      <c r="T50" s="832"/>
      <c r="U50" s="832">
        <v>1</v>
      </c>
      <c r="V50" s="832">
        <v>48</v>
      </c>
      <c r="W50" s="832">
        <v>604</v>
      </c>
      <c r="Y50" s="832">
        <v>1</v>
      </c>
      <c r="Z50" s="832">
        <v>48</v>
      </c>
      <c r="AA50" s="832">
        <v>742</v>
      </c>
    </row>
    <row r="51" spans="5:27" ht="13.5">
      <c r="E51" s="832">
        <v>1</v>
      </c>
      <c r="F51" s="832">
        <v>49</v>
      </c>
      <c r="G51" s="832">
        <v>115</v>
      </c>
      <c r="I51" s="724">
        <v>1</v>
      </c>
      <c r="J51" s="729">
        <v>49</v>
      </c>
      <c r="K51" s="832">
        <v>250</v>
      </c>
      <c r="M51" s="832">
        <v>1</v>
      </c>
      <c r="N51" s="832">
        <v>49</v>
      </c>
      <c r="O51" s="832">
        <v>54</v>
      </c>
      <c r="P51" s="832"/>
      <c r="Q51" s="832">
        <v>1</v>
      </c>
      <c r="R51" s="832">
        <v>49</v>
      </c>
      <c r="S51" s="832">
        <v>313</v>
      </c>
      <c r="T51" s="832"/>
      <c r="U51" s="832">
        <v>1</v>
      </c>
      <c r="V51" s="832">
        <v>49</v>
      </c>
      <c r="W51" s="832">
        <v>605</v>
      </c>
      <c r="Y51" s="832">
        <v>1</v>
      </c>
      <c r="Z51" s="832">
        <v>49</v>
      </c>
      <c r="AA51" s="832">
        <v>743</v>
      </c>
    </row>
    <row r="52" spans="5:27" ht="13.5">
      <c r="E52" s="832">
        <v>1</v>
      </c>
      <c r="F52" s="832">
        <v>50</v>
      </c>
      <c r="G52" s="832">
        <v>116</v>
      </c>
      <c r="I52" s="724">
        <v>1</v>
      </c>
      <c r="J52" s="729">
        <v>50</v>
      </c>
      <c r="K52" s="832">
        <v>251</v>
      </c>
      <c r="M52" s="832">
        <v>1</v>
      </c>
      <c r="N52" s="832">
        <v>50</v>
      </c>
      <c r="O52" s="832">
        <v>55</v>
      </c>
      <c r="P52" s="832"/>
      <c r="Q52" s="832">
        <v>1</v>
      </c>
      <c r="R52" s="832">
        <v>50</v>
      </c>
      <c r="S52" s="832">
        <v>314</v>
      </c>
      <c r="T52" s="832"/>
      <c r="U52" s="832">
        <v>1</v>
      </c>
      <c r="V52" s="832">
        <v>50</v>
      </c>
      <c r="W52" s="832">
        <v>606</v>
      </c>
      <c r="Y52" s="832">
        <v>1</v>
      </c>
      <c r="Z52" s="832">
        <v>50</v>
      </c>
      <c r="AA52" s="832">
        <v>744</v>
      </c>
    </row>
    <row r="53" spans="5:27" ht="13.5">
      <c r="E53" s="832">
        <v>1</v>
      </c>
      <c r="F53" s="832">
        <v>51</v>
      </c>
      <c r="G53" s="832">
        <v>117</v>
      </c>
      <c r="I53" s="724">
        <v>1</v>
      </c>
      <c r="J53" s="729">
        <v>51</v>
      </c>
      <c r="K53" s="832">
        <v>252</v>
      </c>
      <c r="M53" s="832">
        <v>1</v>
      </c>
      <c r="N53" s="832">
        <v>51</v>
      </c>
      <c r="O53" s="832">
        <v>56</v>
      </c>
      <c r="P53" s="832"/>
      <c r="Q53" s="832">
        <v>1</v>
      </c>
      <c r="R53" s="832">
        <v>51</v>
      </c>
      <c r="S53" s="832">
        <v>315</v>
      </c>
      <c r="T53" s="832"/>
      <c r="U53" s="832">
        <v>1</v>
      </c>
      <c r="V53" s="832">
        <v>51</v>
      </c>
      <c r="W53" s="832">
        <v>607</v>
      </c>
      <c r="Y53" s="832">
        <v>1</v>
      </c>
      <c r="Z53" s="832">
        <v>51</v>
      </c>
      <c r="AA53" s="832">
        <v>745</v>
      </c>
    </row>
    <row r="54" spans="5:27" ht="13.5">
      <c r="E54" s="832">
        <v>1</v>
      </c>
      <c r="F54" s="832">
        <v>52</v>
      </c>
      <c r="G54" s="832">
        <v>118</v>
      </c>
      <c r="I54" s="724">
        <v>1</v>
      </c>
      <c r="J54" s="729">
        <v>52</v>
      </c>
      <c r="K54" s="832">
        <v>253</v>
      </c>
      <c r="M54" s="832">
        <v>1</v>
      </c>
      <c r="N54" s="832">
        <v>52</v>
      </c>
      <c r="O54" s="832">
        <v>57</v>
      </c>
      <c r="P54" s="832"/>
      <c r="Q54" s="832">
        <v>1</v>
      </c>
      <c r="R54" s="832">
        <v>52</v>
      </c>
      <c r="S54" s="832">
        <v>316</v>
      </c>
      <c r="T54" s="832"/>
      <c r="U54" s="832">
        <v>1</v>
      </c>
      <c r="V54" s="832">
        <v>52</v>
      </c>
      <c r="W54" s="832">
        <v>608</v>
      </c>
      <c r="Y54" s="832">
        <v>1</v>
      </c>
      <c r="Z54" s="832">
        <v>52</v>
      </c>
      <c r="AA54" s="832">
        <v>746</v>
      </c>
    </row>
    <row r="55" spans="5:27" ht="13.5">
      <c r="E55" s="832">
        <v>1</v>
      </c>
      <c r="F55" s="832">
        <v>53</v>
      </c>
      <c r="G55" s="832">
        <v>119</v>
      </c>
      <c r="I55" s="724">
        <v>1</v>
      </c>
      <c r="J55" s="729">
        <v>53</v>
      </c>
      <c r="K55" s="832">
        <v>254</v>
      </c>
      <c r="M55" s="832">
        <v>1</v>
      </c>
      <c r="N55" s="832">
        <v>53</v>
      </c>
      <c r="O55" s="832">
        <v>58</v>
      </c>
      <c r="P55" s="832"/>
      <c r="Q55" s="832">
        <v>1</v>
      </c>
      <c r="R55" s="832">
        <v>53</v>
      </c>
      <c r="S55" s="832">
        <v>317</v>
      </c>
      <c r="T55" s="832"/>
      <c r="U55" s="832">
        <v>1</v>
      </c>
      <c r="V55" s="832">
        <v>53</v>
      </c>
      <c r="W55" s="832">
        <v>609</v>
      </c>
      <c r="Y55" s="832">
        <v>1</v>
      </c>
      <c r="Z55" s="832">
        <v>53</v>
      </c>
      <c r="AA55" s="832">
        <v>747</v>
      </c>
    </row>
    <row r="56" spans="5:27" ht="13.5">
      <c r="E56" s="832">
        <v>1</v>
      </c>
      <c r="F56" s="832">
        <v>54</v>
      </c>
      <c r="G56" s="832">
        <v>120</v>
      </c>
      <c r="I56" s="724">
        <v>1</v>
      </c>
      <c r="J56" s="729">
        <v>54</v>
      </c>
      <c r="K56" s="832">
        <v>255</v>
      </c>
      <c r="M56" s="832">
        <v>1</v>
      </c>
      <c r="N56" s="832">
        <v>54</v>
      </c>
      <c r="O56" s="832">
        <v>59</v>
      </c>
      <c r="P56" s="832"/>
      <c r="Q56" s="832">
        <v>1</v>
      </c>
      <c r="R56" s="832">
        <v>54</v>
      </c>
      <c r="S56" s="832">
        <v>318</v>
      </c>
      <c r="T56" s="832"/>
      <c r="U56" s="832">
        <v>1</v>
      </c>
      <c r="V56" s="832">
        <v>54</v>
      </c>
      <c r="W56" s="832">
        <v>610</v>
      </c>
      <c r="Y56" s="832">
        <v>1</v>
      </c>
      <c r="Z56" s="832">
        <v>54</v>
      </c>
      <c r="AA56" s="832">
        <v>748</v>
      </c>
    </row>
    <row r="57" spans="5:27" ht="13.5">
      <c r="E57" s="832">
        <v>1</v>
      </c>
      <c r="F57" s="832">
        <v>55</v>
      </c>
      <c r="G57" s="832">
        <v>121</v>
      </c>
      <c r="I57" s="724">
        <v>1</v>
      </c>
      <c r="J57" s="729">
        <v>55</v>
      </c>
      <c r="K57" s="832">
        <v>256</v>
      </c>
      <c r="M57" s="832">
        <v>1</v>
      </c>
      <c r="N57" s="832">
        <v>55</v>
      </c>
      <c r="O57" s="832">
        <v>60</v>
      </c>
      <c r="P57" s="832"/>
      <c r="Q57" s="832">
        <v>1</v>
      </c>
      <c r="R57" s="832">
        <v>55</v>
      </c>
      <c r="S57" s="832">
        <v>319</v>
      </c>
      <c r="T57" s="832"/>
      <c r="U57" s="832">
        <v>1</v>
      </c>
      <c r="V57" s="832">
        <v>55</v>
      </c>
      <c r="W57" s="832">
        <v>611</v>
      </c>
      <c r="Y57" s="832">
        <v>1</v>
      </c>
      <c r="Z57" s="832">
        <v>55</v>
      </c>
      <c r="AA57" s="832">
        <v>749</v>
      </c>
    </row>
    <row r="58" spans="5:27" ht="13.5">
      <c r="E58" s="832">
        <v>1</v>
      </c>
      <c r="F58" s="832">
        <v>56</v>
      </c>
      <c r="G58" s="832">
        <v>122</v>
      </c>
      <c r="I58" s="724">
        <v>1</v>
      </c>
      <c r="J58" s="729">
        <v>56</v>
      </c>
      <c r="K58" s="832">
        <v>257</v>
      </c>
      <c r="M58" s="832">
        <v>1</v>
      </c>
      <c r="N58" s="832">
        <v>56</v>
      </c>
      <c r="O58" s="832">
        <v>61</v>
      </c>
      <c r="P58" s="832"/>
      <c r="Q58" s="832">
        <v>1</v>
      </c>
      <c r="R58" s="832">
        <v>56</v>
      </c>
      <c r="S58" s="832">
        <v>320</v>
      </c>
      <c r="T58" s="832"/>
      <c r="U58" s="832">
        <v>1</v>
      </c>
      <c r="V58" s="832">
        <v>56</v>
      </c>
      <c r="W58" s="832">
        <v>612</v>
      </c>
      <c r="Y58" s="832">
        <v>1</v>
      </c>
      <c r="Z58" s="832">
        <v>56</v>
      </c>
      <c r="AA58" s="832">
        <v>750</v>
      </c>
    </row>
    <row r="59" spans="5:27" ht="13.5">
      <c r="E59" s="832">
        <v>1</v>
      </c>
      <c r="F59" s="832">
        <v>57</v>
      </c>
      <c r="G59" s="832">
        <v>123</v>
      </c>
      <c r="I59" s="724">
        <v>1</v>
      </c>
      <c r="J59" s="729">
        <v>57</v>
      </c>
      <c r="K59" s="832">
        <v>258</v>
      </c>
      <c r="M59" s="832">
        <v>1</v>
      </c>
      <c r="N59" s="832">
        <v>57</v>
      </c>
      <c r="O59" s="832">
        <v>62</v>
      </c>
      <c r="P59" s="832"/>
      <c r="Q59" s="832">
        <v>1</v>
      </c>
      <c r="R59" s="832">
        <v>57</v>
      </c>
      <c r="S59" s="832">
        <v>321</v>
      </c>
      <c r="T59" s="832"/>
      <c r="U59" s="832">
        <v>1</v>
      </c>
      <c r="V59" s="832">
        <v>57</v>
      </c>
      <c r="W59" s="832">
        <v>613</v>
      </c>
      <c r="Y59" s="832">
        <v>1</v>
      </c>
      <c r="Z59" s="832">
        <v>57</v>
      </c>
      <c r="AA59" s="832">
        <v>751</v>
      </c>
    </row>
    <row r="60" spans="5:27" ht="13.5">
      <c r="E60" s="832">
        <v>1</v>
      </c>
      <c r="F60" s="832">
        <v>58</v>
      </c>
      <c r="G60" s="832">
        <v>124</v>
      </c>
      <c r="I60" s="724">
        <v>1</v>
      </c>
      <c r="J60" s="729">
        <v>58</v>
      </c>
      <c r="K60" s="832">
        <v>259</v>
      </c>
      <c r="M60" s="832">
        <v>1</v>
      </c>
      <c r="N60" s="832">
        <v>58</v>
      </c>
      <c r="O60" s="832">
        <v>63</v>
      </c>
      <c r="P60" s="832"/>
      <c r="Q60" s="832">
        <v>1</v>
      </c>
      <c r="R60" s="832">
        <v>58</v>
      </c>
      <c r="S60" s="832">
        <v>322</v>
      </c>
      <c r="T60" s="832"/>
      <c r="U60" s="832">
        <v>1</v>
      </c>
      <c r="V60" s="832">
        <v>58</v>
      </c>
      <c r="W60" s="832">
        <v>614</v>
      </c>
      <c r="Y60" s="832">
        <v>1</v>
      </c>
      <c r="Z60" s="832">
        <v>58</v>
      </c>
      <c r="AA60" s="832">
        <v>752</v>
      </c>
    </row>
    <row r="61" spans="5:27" ht="13.5">
      <c r="E61" s="832">
        <v>1</v>
      </c>
      <c r="F61" s="832">
        <v>59</v>
      </c>
      <c r="G61" s="832">
        <v>125</v>
      </c>
      <c r="I61" s="724">
        <v>1</v>
      </c>
      <c r="J61" s="729">
        <v>59</v>
      </c>
      <c r="K61" s="832">
        <v>260</v>
      </c>
      <c r="M61" s="832">
        <v>1</v>
      </c>
      <c r="N61" s="832">
        <v>59</v>
      </c>
      <c r="O61" s="832">
        <v>64</v>
      </c>
      <c r="P61" s="832"/>
      <c r="Q61" s="832">
        <v>1</v>
      </c>
      <c r="R61" s="832">
        <v>59</v>
      </c>
      <c r="S61" s="832">
        <v>323</v>
      </c>
      <c r="T61" s="832"/>
      <c r="U61" s="832">
        <v>1</v>
      </c>
      <c r="V61" s="832">
        <v>59</v>
      </c>
      <c r="W61" s="832">
        <v>615</v>
      </c>
      <c r="Y61" s="832">
        <v>1</v>
      </c>
      <c r="Z61" s="832">
        <v>59</v>
      </c>
      <c r="AA61" s="832">
        <v>753</v>
      </c>
    </row>
    <row r="62" spans="5:27" ht="13.5">
      <c r="E62" s="832">
        <v>1</v>
      </c>
      <c r="F62" s="832">
        <v>60</v>
      </c>
      <c r="G62" s="832">
        <v>126</v>
      </c>
      <c r="I62" s="724">
        <v>1</v>
      </c>
      <c r="J62" s="729">
        <v>60</v>
      </c>
      <c r="K62" s="832">
        <v>261</v>
      </c>
      <c r="M62" s="832">
        <v>1</v>
      </c>
      <c r="N62" s="832">
        <v>60</v>
      </c>
      <c r="O62" s="832">
        <v>65</v>
      </c>
      <c r="P62" s="832"/>
      <c r="Q62" s="832">
        <v>1</v>
      </c>
      <c r="R62" s="832">
        <v>60</v>
      </c>
      <c r="S62" s="832">
        <v>324</v>
      </c>
      <c r="T62" s="832"/>
      <c r="U62" s="832">
        <v>1</v>
      </c>
      <c r="V62" s="832">
        <v>60</v>
      </c>
      <c r="W62" s="832">
        <v>616</v>
      </c>
      <c r="Y62" s="832">
        <v>1</v>
      </c>
      <c r="Z62" s="832">
        <v>60</v>
      </c>
      <c r="AA62" s="832">
        <v>754</v>
      </c>
    </row>
    <row r="63" spans="5:27" ht="13.5">
      <c r="E63" s="832">
        <v>1</v>
      </c>
      <c r="F63" s="832">
        <v>61</v>
      </c>
      <c r="G63" s="832">
        <v>127</v>
      </c>
      <c r="I63" s="724">
        <v>1</v>
      </c>
      <c r="J63" s="729">
        <v>61</v>
      </c>
      <c r="K63" s="832">
        <v>262</v>
      </c>
      <c r="M63" s="832">
        <v>1</v>
      </c>
      <c r="N63" s="832">
        <v>61</v>
      </c>
      <c r="O63" s="832">
        <v>66</v>
      </c>
      <c r="P63" s="832"/>
      <c r="Q63" s="832">
        <v>1</v>
      </c>
      <c r="R63" s="832">
        <v>61</v>
      </c>
      <c r="S63" s="832">
        <v>325</v>
      </c>
      <c r="T63" s="832"/>
      <c r="U63" s="832"/>
      <c r="V63" s="832"/>
      <c r="W63" s="832"/>
      <c r="Y63" s="832">
        <v>1</v>
      </c>
      <c r="Z63" s="832">
        <v>61</v>
      </c>
      <c r="AA63" s="832">
        <v>755</v>
      </c>
    </row>
    <row r="64" spans="5:27" ht="13.5">
      <c r="E64" s="832">
        <v>1</v>
      </c>
      <c r="F64" s="832">
        <v>62</v>
      </c>
      <c r="G64" s="832">
        <v>128</v>
      </c>
      <c r="I64" s="724">
        <v>1</v>
      </c>
      <c r="J64" s="729">
        <v>62</v>
      </c>
      <c r="K64" s="832">
        <v>263</v>
      </c>
      <c r="M64" s="832">
        <v>1</v>
      </c>
      <c r="N64" s="832">
        <v>62</v>
      </c>
      <c r="O64" s="832">
        <v>67</v>
      </c>
      <c r="P64" s="832"/>
      <c r="Q64" s="832">
        <v>1</v>
      </c>
      <c r="R64" s="832">
        <v>62</v>
      </c>
      <c r="S64" s="832">
        <v>326</v>
      </c>
      <c r="T64" s="832"/>
      <c r="Y64" s="832">
        <v>1</v>
      </c>
      <c r="Z64" s="832">
        <v>62</v>
      </c>
      <c r="AA64" s="832">
        <v>756</v>
      </c>
    </row>
    <row r="65" spans="5:27" ht="13.5">
      <c r="E65" s="832">
        <v>1</v>
      </c>
      <c r="F65" s="832">
        <v>63</v>
      </c>
      <c r="G65" s="832">
        <v>129</v>
      </c>
      <c r="I65" s="724">
        <v>1</v>
      </c>
      <c r="J65" s="729">
        <v>63</v>
      </c>
      <c r="K65" s="832">
        <v>264</v>
      </c>
      <c r="M65" s="832">
        <v>1</v>
      </c>
      <c r="N65" s="832">
        <v>63</v>
      </c>
      <c r="O65" s="832">
        <v>68</v>
      </c>
      <c r="P65" s="832"/>
      <c r="Q65" s="832">
        <v>2</v>
      </c>
      <c r="R65" s="832">
        <v>1</v>
      </c>
      <c r="S65" s="832">
        <v>327</v>
      </c>
      <c r="T65" s="832"/>
      <c r="Y65" s="832">
        <v>2</v>
      </c>
      <c r="Z65" s="832">
        <v>1</v>
      </c>
      <c r="AA65" s="832">
        <v>757</v>
      </c>
    </row>
    <row r="66" spans="5:27">
      <c r="E66" s="832">
        <v>1</v>
      </c>
      <c r="F66" s="832">
        <v>64</v>
      </c>
      <c r="G66" s="832">
        <v>130</v>
      </c>
      <c r="M66" s="832">
        <v>1</v>
      </c>
      <c r="N66" s="832">
        <v>64</v>
      </c>
      <c r="O66" s="832">
        <v>69</v>
      </c>
      <c r="P66" s="832"/>
      <c r="Q66" s="832">
        <v>2</v>
      </c>
      <c r="R66" s="832">
        <v>2</v>
      </c>
      <c r="S66" s="832">
        <v>328</v>
      </c>
      <c r="T66" s="832"/>
      <c r="Y66" s="832">
        <v>2</v>
      </c>
      <c r="Z66" s="832">
        <v>2</v>
      </c>
      <c r="AA66" s="832">
        <v>758</v>
      </c>
    </row>
    <row r="67" spans="5:27">
      <c r="E67" s="832">
        <v>1</v>
      </c>
      <c r="F67" s="832">
        <v>65</v>
      </c>
      <c r="G67" s="832">
        <v>131</v>
      </c>
      <c r="M67" s="832">
        <v>1</v>
      </c>
      <c r="N67" s="832">
        <v>65</v>
      </c>
      <c r="O67" s="832">
        <v>70</v>
      </c>
      <c r="P67" s="832"/>
      <c r="Q67" s="832">
        <v>2</v>
      </c>
      <c r="R67" s="832">
        <v>3</v>
      </c>
      <c r="S67" s="832">
        <v>329</v>
      </c>
      <c r="T67" s="832"/>
      <c r="Y67" s="832">
        <v>2</v>
      </c>
      <c r="Z67" s="832">
        <v>3</v>
      </c>
      <c r="AA67" s="832">
        <v>759</v>
      </c>
    </row>
    <row r="68" spans="5:27">
      <c r="E68" s="832">
        <v>1</v>
      </c>
      <c r="F68" s="832">
        <v>66</v>
      </c>
      <c r="G68" s="832">
        <v>132</v>
      </c>
      <c r="M68" s="832">
        <v>1</v>
      </c>
      <c r="N68" s="832">
        <v>66</v>
      </c>
      <c r="O68" s="832">
        <v>71</v>
      </c>
      <c r="P68" s="832"/>
      <c r="Q68" s="832">
        <v>2</v>
      </c>
      <c r="R68" s="832">
        <v>4</v>
      </c>
      <c r="S68" s="832">
        <v>330</v>
      </c>
      <c r="T68" s="832"/>
      <c r="Y68" s="832">
        <v>2</v>
      </c>
      <c r="Z68" s="832">
        <v>4</v>
      </c>
      <c r="AA68" s="832">
        <v>760</v>
      </c>
    </row>
    <row r="69" spans="5:27">
      <c r="E69" s="832">
        <v>1</v>
      </c>
      <c r="F69" s="832">
        <v>67</v>
      </c>
      <c r="G69" s="832">
        <v>133</v>
      </c>
      <c r="M69" s="832">
        <v>1</v>
      </c>
      <c r="N69" s="832">
        <v>67</v>
      </c>
      <c r="O69" s="832">
        <v>72</v>
      </c>
      <c r="P69" s="832"/>
      <c r="Q69" s="832">
        <v>2</v>
      </c>
      <c r="R69" s="832">
        <v>5</v>
      </c>
      <c r="S69" s="832">
        <v>331</v>
      </c>
      <c r="T69" s="832"/>
      <c r="Y69" s="832">
        <v>2</v>
      </c>
      <c r="Z69" s="832">
        <v>5</v>
      </c>
      <c r="AA69" s="832">
        <v>761</v>
      </c>
    </row>
    <row r="70" spans="5:27">
      <c r="E70" s="832">
        <v>1</v>
      </c>
      <c r="F70" s="832">
        <v>68</v>
      </c>
      <c r="G70" s="832">
        <v>134</v>
      </c>
      <c r="M70" s="832">
        <v>1</v>
      </c>
      <c r="N70" s="832">
        <v>68</v>
      </c>
      <c r="O70" s="832">
        <v>73</v>
      </c>
      <c r="P70" s="832"/>
      <c r="Q70" s="832">
        <v>2</v>
      </c>
      <c r="R70" s="832">
        <v>6</v>
      </c>
      <c r="S70" s="832">
        <v>332</v>
      </c>
      <c r="T70" s="832"/>
      <c r="Y70" s="832">
        <v>2</v>
      </c>
      <c r="Z70" s="832">
        <v>6</v>
      </c>
      <c r="AA70" s="832">
        <v>762</v>
      </c>
    </row>
    <row r="71" spans="5:27">
      <c r="E71" s="832">
        <v>1</v>
      </c>
      <c r="F71" s="832">
        <v>69</v>
      </c>
      <c r="G71" s="832">
        <v>135</v>
      </c>
      <c r="M71" s="832">
        <v>1</v>
      </c>
      <c r="N71" s="832">
        <v>69</v>
      </c>
      <c r="O71" s="832">
        <v>74</v>
      </c>
      <c r="P71" s="832"/>
      <c r="Q71" s="832">
        <v>2</v>
      </c>
      <c r="R71" s="832">
        <v>7</v>
      </c>
      <c r="S71" s="832">
        <v>333</v>
      </c>
      <c r="T71" s="832"/>
      <c r="Y71" s="832">
        <v>2</v>
      </c>
      <c r="Z71" s="832">
        <v>7</v>
      </c>
      <c r="AA71" s="832">
        <v>763</v>
      </c>
    </row>
    <row r="72" spans="5:27">
      <c r="E72" s="832">
        <v>1</v>
      </c>
      <c r="F72" s="832">
        <v>70</v>
      </c>
      <c r="G72" s="832">
        <v>136</v>
      </c>
      <c r="M72" s="832">
        <v>1</v>
      </c>
      <c r="N72" s="832">
        <v>70</v>
      </c>
      <c r="O72" s="832">
        <v>75</v>
      </c>
      <c r="P72" s="832"/>
      <c r="Q72" s="832">
        <v>2</v>
      </c>
      <c r="R72" s="832">
        <v>8</v>
      </c>
      <c r="S72" s="832">
        <v>334</v>
      </c>
      <c r="T72" s="832"/>
      <c r="Y72" s="832">
        <v>2</v>
      </c>
      <c r="Z72" s="832">
        <v>8</v>
      </c>
      <c r="AA72" s="832">
        <v>764</v>
      </c>
    </row>
    <row r="73" spans="5:27">
      <c r="E73" s="832">
        <v>1</v>
      </c>
      <c r="F73" s="832">
        <v>71</v>
      </c>
      <c r="G73" s="832">
        <v>137</v>
      </c>
      <c r="M73" s="832">
        <v>1</v>
      </c>
      <c r="N73" s="832">
        <v>71</v>
      </c>
      <c r="O73" s="832">
        <v>76</v>
      </c>
      <c r="P73" s="832"/>
      <c r="Q73" s="832">
        <v>2</v>
      </c>
      <c r="R73" s="832">
        <v>9</v>
      </c>
      <c r="S73" s="832">
        <v>335</v>
      </c>
      <c r="T73" s="832"/>
      <c r="Y73" s="832">
        <v>2</v>
      </c>
      <c r="Z73" s="832">
        <v>9</v>
      </c>
      <c r="AA73" s="832">
        <v>765</v>
      </c>
    </row>
    <row r="74" spans="5:27">
      <c r="E74" s="832">
        <v>1</v>
      </c>
      <c r="F74" s="832">
        <v>72</v>
      </c>
      <c r="G74" s="832">
        <v>138</v>
      </c>
      <c r="M74" s="832">
        <v>1</v>
      </c>
      <c r="N74" s="832">
        <v>72</v>
      </c>
      <c r="O74" s="832">
        <v>77</v>
      </c>
      <c r="P74" s="832"/>
      <c r="Q74" s="832">
        <v>2</v>
      </c>
      <c r="R74" s="832">
        <v>10</v>
      </c>
      <c r="S74" s="832">
        <v>336</v>
      </c>
      <c r="T74" s="832"/>
      <c r="Y74" s="832">
        <v>2</v>
      </c>
      <c r="Z74" s="832">
        <v>10</v>
      </c>
      <c r="AA74" s="832">
        <v>766</v>
      </c>
    </row>
    <row r="75" spans="5:27">
      <c r="E75" s="832">
        <v>1</v>
      </c>
      <c r="F75" s="832">
        <v>73</v>
      </c>
      <c r="G75" s="832">
        <v>139</v>
      </c>
      <c r="M75" s="832">
        <v>1</v>
      </c>
      <c r="N75" s="832">
        <v>73</v>
      </c>
      <c r="O75" s="832">
        <v>78</v>
      </c>
      <c r="P75" s="832"/>
      <c r="Q75" s="832">
        <v>2</v>
      </c>
      <c r="R75" s="832">
        <v>11</v>
      </c>
      <c r="S75" s="832">
        <v>337</v>
      </c>
      <c r="T75" s="832"/>
      <c r="Y75" s="832">
        <v>2</v>
      </c>
      <c r="Z75" s="832">
        <v>11</v>
      </c>
      <c r="AA75" s="832">
        <v>767</v>
      </c>
    </row>
    <row r="76" spans="5:27">
      <c r="E76" s="832">
        <v>1</v>
      </c>
      <c r="F76" s="832">
        <v>74</v>
      </c>
      <c r="G76" s="832">
        <v>140</v>
      </c>
      <c r="M76" s="832">
        <v>1</v>
      </c>
      <c r="N76" s="832">
        <v>74</v>
      </c>
      <c r="O76" s="832">
        <v>79</v>
      </c>
      <c r="P76" s="832"/>
      <c r="Q76" s="832">
        <v>2</v>
      </c>
      <c r="R76" s="832">
        <v>12</v>
      </c>
      <c r="S76" s="832">
        <v>338</v>
      </c>
      <c r="T76" s="832"/>
      <c r="Y76" s="832">
        <v>2</v>
      </c>
      <c r="Z76" s="832">
        <v>12</v>
      </c>
      <c r="AA76" s="832">
        <v>768</v>
      </c>
    </row>
    <row r="77" spans="5:27">
      <c r="E77" s="832">
        <v>2</v>
      </c>
      <c r="F77" s="832">
        <v>1</v>
      </c>
      <c r="G77" s="832">
        <v>141</v>
      </c>
      <c r="M77" s="832">
        <v>1</v>
      </c>
      <c r="N77" s="832">
        <v>75</v>
      </c>
      <c r="O77" s="832">
        <v>80</v>
      </c>
      <c r="P77" s="832"/>
      <c r="Q77" s="832">
        <v>2</v>
      </c>
      <c r="R77" s="832">
        <v>13</v>
      </c>
      <c r="S77" s="832">
        <v>339</v>
      </c>
      <c r="T77" s="832"/>
      <c r="Y77" s="832">
        <v>2</v>
      </c>
      <c r="Z77" s="832">
        <v>13</v>
      </c>
      <c r="AA77" s="832">
        <v>769</v>
      </c>
    </row>
    <row r="78" spans="5:27">
      <c r="E78" s="832">
        <v>2</v>
      </c>
      <c r="F78" s="832">
        <v>2</v>
      </c>
      <c r="G78" s="832">
        <v>142</v>
      </c>
      <c r="M78" s="832">
        <v>2</v>
      </c>
      <c r="N78" s="832">
        <v>1</v>
      </c>
      <c r="O78" s="832">
        <v>81</v>
      </c>
      <c r="P78" s="832"/>
      <c r="Q78" s="832">
        <v>2</v>
      </c>
      <c r="R78" s="832">
        <v>14</v>
      </c>
      <c r="S78" s="832">
        <v>340</v>
      </c>
      <c r="T78" s="832"/>
      <c r="Y78" s="832">
        <v>2</v>
      </c>
      <c r="Z78" s="832">
        <v>14</v>
      </c>
      <c r="AA78" s="832">
        <v>770</v>
      </c>
    </row>
    <row r="79" spans="5:27">
      <c r="E79" s="832">
        <v>2</v>
      </c>
      <c r="F79" s="832">
        <v>3</v>
      </c>
      <c r="G79" s="832">
        <v>143</v>
      </c>
      <c r="M79" s="832">
        <v>2</v>
      </c>
      <c r="N79" s="832">
        <v>2</v>
      </c>
      <c r="O79" s="832">
        <v>82</v>
      </c>
      <c r="P79" s="832"/>
      <c r="Q79" s="832">
        <v>2</v>
      </c>
      <c r="R79" s="832">
        <v>15</v>
      </c>
      <c r="S79" s="832">
        <v>341</v>
      </c>
      <c r="T79" s="832"/>
      <c r="Y79" s="832">
        <v>2</v>
      </c>
      <c r="Z79" s="832">
        <v>15</v>
      </c>
      <c r="AA79" s="832">
        <v>771</v>
      </c>
    </row>
    <row r="80" spans="5:27">
      <c r="E80" s="832">
        <v>2</v>
      </c>
      <c r="F80" s="832">
        <v>4</v>
      </c>
      <c r="G80" s="832">
        <v>144</v>
      </c>
      <c r="M80" s="832">
        <v>2</v>
      </c>
      <c r="N80" s="832">
        <v>3</v>
      </c>
      <c r="O80" s="832">
        <v>83</v>
      </c>
      <c r="P80" s="832"/>
      <c r="Q80" s="832">
        <v>2</v>
      </c>
      <c r="R80" s="832">
        <v>16</v>
      </c>
      <c r="S80" s="832">
        <v>342</v>
      </c>
      <c r="T80" s="832"/>
      <c r="Y80" s="832">
        <v>2</v>
      </c>
      <c r="Z80" s="832">
        <v>16</v>
      </c>
      <c r="AA80" s="832">
        <v>772</v>
      </c>
    </row>
    <row r="81" spans="5:27">
      <c r="E81" s="832">
        <v>2</v>
      </c>
      <c r="F81" s="832">
        <v>5</v>
      </c>
      <c r="G81" s="832">
        <v>145</v>
      </c>
      <c r="M81" s="832">
        <v>2</v>
      </c>
      <c r="N81" s="832">
        <v>4</v>
      </c>
      <c r="O81" s="832">
        <v>84</v>
      </c>
      <c r="P81" s="832"/>
      <c r="Q81" s="832">
        <v>2</v>
      </c>
      <c r="R81" s="832">
        <v>17</v>
      </c>
      <c r="S81" s="832">
        <v>343</v>
      </c>
      <c r="T81" s="832"/>
      <c r="Y81" s="832">
        <v>2</v>
      </c>
      <c r="Z81" s="832">
        <v>17</v>
      </c>
      <c r="AA81" s="832">
        <v>773</v>
      </c>
    </row>
    <row r="82" spans="5:27">
      <c r="E82" s="832">
        <v>2</v>
      </c>
      <c r="F82" s="832">
        <v>6</v>
      </c>
      <c r="G82" s="832">
        <v>146</v>
      </c>
      <c r="M82" s="832">
        <v>2</v>
      </c>
      <c r="N82" s="832">
        <v>5</v>
      </c>
      <c r="O82" s="832">
        <v>85</v>
      </c>
      <c r="P82" s="832"/>
      <c r="Q82" s="832">
        <v>2</v>
      </c>
      <c r="R82" s="832">
        <v>18</v>
      </c>
      <c r="S82" s="832">
        <v>344</v>
      </c>
      <c r="T82" s="832"/>
      <c r="Y82" s="832">
        <v>2</v>
      </c>
      <c r="Z82" s="832">
        <v>18</v>
      </c>
      <c r="AA82" s="832">
        <v>774</v>
      </c>
    </row>
    <row r="83" spans="5:27">
      <c r="E83" s="832">
        <v>2</v>
      </c>
      <c r="F83" s="832">
        <v>7</v>
      </c>
      <c r="G83" s="832">
        <v>147</v>
      </c>
      <c r="M83" s="832">
        <v>2</v>
      </c>
      <c r="N83" s="832">
        <v>6</v>
      </c>
      <c r="O83" s="832">
        <v>86</v>
      </c>
      <c r="P83" s="832"/>
      <c r="Q83" s="832">
        <v>2</v>
      </c>
      <c r="R83" s="832">
        <v>19</v>
      </c>
      <c r="S83" s="832">
        <v>345</v>
      </c>
      <c r="T83" s="832"/>
      <c r="Y83" s="832">
        <v>2</v>
      </c>
      <c r="Z83" s="832">
        <v>19</v>
      </c>
      <c r="AA83" s="832">
        <v>775</v>
      </c>
    </row>
    <row r="84" spans="5:27">
      <c r="E84" s="832">
        <v>2</v>
      </c>
      <c r="F84" s="832">
        <v>8</v>
      </c>
      <c r="G84" s="832">
        <v>148</v>
      </c>
      <c r="M84" s="832">
        <v>2</v>
      </c>
      <c r="N84" s="832">
        <v>7</v>
      </c>
      <c r="O84" s="832">
        <v>87</v>
      </c>
      <c r="P84" s="832"/>
      <c r="Q84" s="832">
        <v>2</v>
      </c>
      <c r="R84" s="832">
        <v>20</v>
      </c>
      <c r="S84" s="832">
        <v>346</v>
      </c>
      <c r="T84" s="832"/>
      <c r="Y84" s="832">
        <v>2</v>
      </c>
      <c r="Z84" s="832">
        <v>20</v>
      </c>
      <c r="AA84" s="832">
        <v>776</v>
      </c>
    </row>
    <row r="85" spans="5:27">
      <c r="E85" s="832">
        <v>2</v>
      </c>
      <c r="F85" s="832">
        <v>9</v>
      </c>
      <c r="G85" s="832">
        <v>149</v>
      </c>
      <c r="M85" s="832">
        <v>2</v>
      </c>
      <c r="N85" s="832">
        <v>8</v>
      </c>
      <c r="O85" s="832">
        <v>88</v>
      </c>
      <c r="P85" s="832"/>
      <c r="Q85" s="832">
        <v>2</v>
      </c>
      <c r="R85" s="832">
        <v>21</v>
      </c>
      <c r="S85" s="832">
        <v>347</v>
      </c>
      <c r="T85" s="832"/>
      <c r="Y85" s="832">
        <v>2</v>
      </c>
      <c r="Z85" s="832">
        <v>21</v>
      </c>
      <c r="AA85" s="832">
        <v>777</v>
      </c>
    </row>
    <row r="86" spans="5:27">
      <c r="E86" s="832">
        <v>2</v>
      </c>
      <c r="F86" s="832">
        <v>10</v>
      </c>
      <c r="G86" s="832">
        <v>150</v>
      </c>
      <c r="M86" s="832">
        <v>2</v>
      </c>
      <c r="N86" s="832">
        <v>9</v>
      </c>
      <c r="O86" s="832">
        <v>89</v>
      </c>
      <c r="P86" s="832"/>
      <c r="Q86" s="832">
        <v>2</v>
      </c>
      <c r="R86" s="832">
        <v>22</v>
      </c>
      <c r="S86" s="832">
        <v>348</v>
      </c>
      <c r="T86" s="832"/>
      <c r="Y86" s="832">
        <v>2</v>
      </c>
      <c r="Z86" s="832">
        <v>22</v>
      </c>
      <c r="AA86" s="832">
        <v>778</v>
      </c>
    </row>
    <row r="87" spans="5:27">
      <c r="E87" s="832">
        <v>2</v>
      </c>
      <c r="F87" s="832">
        <v>11</v>
      </c>
      <c r="G87" s="832">
        <v>151</v>
      </c>
      <c r="M87" s="832">
        <v>2</v>
      </c>
      <c r="N87" s="832">
        <v>10</v>
      </c>
      <c r="O87" s="832">
        <v>90</v>
      </c>
      <c r="P87" s="832"/>
      <c r="Q87" s="832">
        <v>2</v>
      </c>
      <c r="R87" s="832">
        <v>23</v>
      </c>
      <c r="S87" s="832">
        <v>349</v>
      </c>
      <c r="T87" s="832"/>
      <c r="Y87" s="832">
        <v>2</v>
      </c>
      <c r="Z87" s="832">
        <v>23</v>
      </c>
      <c r="AA87" s="832">
        <v>779</v>
      </c>
    </row>
    <row r="88" spans="5:27">
      <c r="E88" s="832">
        <v>2</v>
      </c>
      <c r="F88" s="832">
        <v>12</v>
      </c>
      <c r="G88" s="832">
        <v>152</v>
      </c>
      <c r="M88" s="832">
        <v>2</v>
      </c>
      <c r="N88" s="832">
        <v>11</v>
      </c>
      <c r="O88" s="832">
        <v>91</v>
      </c>
      <c r="P88" s="832"/>
      <c r="Q88" s="832">
        <v>2</v>
      </c>
      <c r="R88" s="832">
        <v>24</v>
      </c>
      <c r="S88" s="832">
        <v>350</v>
      </c>
      <c r="T88" s="832"/>
      <c r="Y88" s="832">
        <v>2</v>
      </c>
      <c r="Z88" s="832">
        <v>24</v>
      </c>
      <c r="AA88" s="832">
        <v>780</v>
      </c>
    </row>
    <row r="89" spans="5:27">
      <c r="E89" s="832">
        <v>2</v>
      </c>
      <c r="F89" s="832">
        <v>13</v>
      </c>
      <c r="G89" s="832">
        <v>153</v>
      </c>
      <c r="M89" s="832">
        <v>2</v>
      </c>
      <c r="N89" s="832">
        <v>12</v>
      </c>
      <c r="O89" s="832">
        <v>92</v>
      </c>
      <c r="P89" s="832"/>
      <c r="Q89" s="832">
        <v>2</v>
      </c>
      <c r="R89" s="832">
        <v>25</v>
      </c>
      <c r="S89" s="832">
        <v>351</v>
      </c>
      <c r="T89" s="832"/>
      <c r="Y89" s="832">
        <v>2</v>
      </c>
      <c r="Z89" s="832">
        <v>25</v>
      </c>
      <c r="AA89" s="832">
        <v>781</v>
      </c>
    </row>
    <row r="90" spans="5:27">
      <c r="E90" s="832">
        <v>2</v>
      </c>
      <c r="F90" s="832">
        <v>14</v>
      </c>
      <c r="G90" s="832">
        <v>154</v>
      </c>
      <c r="M90" s="832">
        <v>2</v>
      </c>
      <c r="N90" s="832">
        <v>13</v>
      </c>
      <c r="O90" s="832">
        <v>93</v>
      </c>
      <c r="P90" s="832"/>
      <c r="Q90" s="832">
        <v>2</v>
      </c>
      <c r="R90" s="832">
        <v>26</v>
      </c>
      <c r="S90" s="832">
        <v>352</v>
      </c>
      <c r="T90" s="832"/>
      <c r="Y90" s="832">
        <v>2</v>
      </c>
      <c r="Z90" s="832">
        <v>26</v>
      </c>
      <c r="AA90" s="832">
        <v>782</v>
      </c>
    </row>
    <row r="91" spans="5:27">
      <c r="E91" s="832">
        <v>2</v>
      </c>
      <c r="F91" s="832">
        <v>15</v>
      </c>
      <c r="G91" s="832">
        <v>155</v>
      </c>
      <c r="M91" s="832">
        <v>2</v>
      </c>
      <c r="N91" s="832">
        <v>14</v>
      </c>
      <c r="O91" s="832">
        <v>94</v>
      </c>
      <c r="P91" s="832"/>
      <c r="Q91" s="832">
        <v>2</v>
      </c>
      <c r="R91" s="832">
        <v>27</v>
      </c>
      <c r="S91" s="832">
        <v>353</v>
      </c>
      <c r="T91" s="832"/>
      <c r="Y91" s="832">
        <v>2</v>
      </c>
      <c r="Z91" s="832">
        <v>27</v>
      </c>
      <c r="AA91" s="832">
        <v>783</v>
      </c>
    </row>
    <row r="92" spans="5:27">
      <c r="E92" s="832">
        <v>2</v>
      </c>
      <c r="F92" s="832">
        <v>16</v>
      </c>
      <c r="G92" s="832">
        <v>156</v>
      </c>
      <c r="M92" s="832">
        <v>2</v>
      </c>
      <c r="N92" s="832">
        <v>15</v>
      </c>
      <c r="O92" s="832">
        <v>95</v>
      </c>
      <c r="P92" s="832"/>
      <c r="Q92" s="832">
        <v>2</v>
      </c>
      <c r="R92" s="832">
        <v>28</v>
      </c>
      <c r="S92" s="832">
        <v>354</v>
      </c>
      <c r="T92" s="832"/>
      <c r="Y92" s="832">
        <v>2</v>
      </c>
      <c r="Z92" s="832">
        <v>28</v>
      </c>
      <c r="AA92" s="832">
        <v>784</v>
      </c>
    </row>
    <row r="93" spans="5:27">
      <c r="E93" s="832">
        <v>2</v>
      </c>
      <c r="F93" s="832">
        <v>17</v>
      </c>
      <c r="G93" s="832">
        <v>157</v>
      </c>
      <c r="M93" s="832">
        <v>2</v>
      </c>
      <c r="N93" s="832">
        <v>16</v>
      </c>
      <c r="O93" s="832">
        <v>96</v>
      </c>
      <c r="P93" s="832"/>
      <c r="Q93" s="832">
        <v>2</v>
      </c>
      <c r="R93" s="832">
        <v>29</v>
      </c>
      <c r="S93" s="832">
        <v>355</v>
      </c>
      <c r="T93" s="832"/>
      <c r="Y93" s="832">
        <v>2</v>
      </c>
      <c r="Z93" s="832">
        <v>29</v>
      </c>
      <c r="AA93" s="832">
        <v>785</v>
      </c>
    </row>
    <row r="94" spans="5:27">
      <c r="E94" s="832">
        <v>2</v>
      </c>
      <c r="F94" s="832">
        <v>18</v>
      </c>
      <c r="G94" s="832">
        <v>158</v>
      </c>
      <c r="M94" s="832">
        <v>2</v>
      </c>
      <c r="N94" s="832">
        <v>17</v>
      </c>
      <c r="O94" s="832">
        <v>97</v>
      </c>
      <c r="P94" s="832"/>
      <c r="Q94" s="832">
        <v>2</v>
      </c>
      <c r="R94" s="832">
        <v>30</v>
      </c>
      <c r="S94" s="832">
        <v>356</v>
      </c>
      <c r="T94" s="832"/>
      <c r="Y94" s="832">
        <v>2</v>
      </c>
      <c r="Z94" s="832">
        <v>30</v>
      </c>
      <c r="AA94" s="832">
        <v>786</v>
      </c>
    </row>
    <row r="95" spans="5:27">
      <c r="E95" s="832">
        <v>2</v>
      </c>
      <c r="F95" s="832">
        <v>19</v>
      </c>
      <c r="G95" s="832">
        <v>159</v>
      </c>
      <c r="M95" s="832">
        <v>2</v>
      </c>
      <c r="N95" s="832">
        <v>18</v>
      </c>
      <c r="O95" s="832">
        <v>98</v>
      </c>
      <c r="P95" s="832"/>
      <c r="Q95" s="832">
        <v>2</v>
      </c>
      <c r="R95" s="832">
        <v>31</v>
      </c>
      <c r="S95" s="832">
        <v>357</v>
      </c>
      <c r="T95" s="832"/>
      <c r="Y95" s="832">
        <v>2</v>
      </c>
      <c r="Z95" s="832">
        <v>31</v>
      </c>
      <c r="AA95" s="832">
        <v>787</v>
      </c>
    </row>
    <row r="96" spans="5:27">
      <c r="E96" s="832">
        <v>2</v>
      </c>
      <c r="F96" s="832">
        <v>20</v>
      </c>
      <c r="G96" s="832">
        <v>160</v>
      </c>
      <c r="M96" s="832">
        <v>2</v>
      </c>
      <c r="N96" s="832">
        <v>19</v>
      </c>
      <c r="O96" s="832">
        <v>99</v>
      </c>
      <c r="P96" s="832"/>
      <c r="Q96" s="832">
        <v>2</v>
      </c>
      <c r="R96" s="832">
        <v>32</v>
      </c>
      <c r="S96" s="832">
        <v>358</v>
      </c>
      <c r="T96" s="832"/>
      <c r="Y96" s="832">
        <v>2</v>
      </c>
      <c r="Z96" s="832">
        <v>32</v>
      </c>
      <c r="AA96" s="832">
        <v>788</v>
      </c>
    </row>
    <row r="97" spans="5:27">
      <c r="E97" s="832">
        <v>2</v>
      </c>
      <c r="F97" s="832">
        <v>21</v>
      </c>
      <c r="G97" s="832">
        <v>161</v>
      </c>
      <c r="M97" s="832">
        <v>2</v>
      </c>
      <c r="N97" s="832">
        <v>20</v>
      </c>
      <c r="O97" s="832">
        <v>100</v>
      </c>
      <c r="P97" s="832"/>
      <c r="Q97" s="832">
        <v>2</v>
      </c>
      <c r="R97" s="832">
        <v>33</v>
      </c>
      <c r="S97" s="832">
        <v>359</v>
      </c>
      <c r="T97" s="832"/>
      <c r="Y97" s="832">
        <v>2</v>
      </c>
      <c r="Z97" s="832">
        <v>33</v>
      </c>
      <c r="AA97" s="832">
        <v>789</v>
      </c>
    </row>
    <row r="98" spans="5:27">
      <c r="E98" s="832">
        <v>2</v>
      </c>
      <c r="F98" s="832">
        <v>22</v>
      </c>
      <c r="G98" s="832">
        <v>162</v>
      </c>
      <c r="M98" s="832">
        <v>2</v>
      </c>
      <c r="N98" s="832">
        <v>21</v>
      </c>
      <c r="O98" s="832">
        <v>101</v>
      </c>
      <c r="P98" s="832"/>
      <c r="Q98" s="832">
        <v>2</v>
      </c>
      <c r="R98" s="832">
        <v>34</v>
      </c>
      <c r="S98" s="832">
        <v>360</v>
      </c>
      <c r="T98" s="832"/>
      <c r="Y98" s="832">
        <v>2</v>
      </c>
      <c r="Z98" s="832">
        <v>34</v>
      </c>
      <c r="AA98" s="832">
        <v>790</v>
      </c>
    </row>
    <row r="99" spans="5:27">
      <c r="E99" s="832">
        <v>2</v>
      </c>
      <c r="F99" s="832">
        <v>23</v>
      </c>
      <c r="G99" s="832">
        <v>163</v>
      </c>
      <c r="M99" s="832">
        <v>2</v>
      </c>
      <c r="N99" s="832">
        <v>22</v>
      </c>
      <c r="O99" s="832">
        <v>102</v>
      </c>
      <c r="P99" s="832"/>
      <c r="Q99" s="832">
        <v>2</v>
      </c>
      <c r="R99" s="832">
        <v>35</v>
      </c>
      <c r="S99" s="832">
        <v>361</v>
      </c>
      <c r="T99" s="832"/>
      <c r="Y99" s="832">
        <v>2</v>
      </c>
      <c r="Z99" s="832">
        <v>35</v>
      </c>
      <c r="AA99" s="832">
        <v>791</v>
      </c>
    </row>
    <row r="100" spans="5:27">
      <c r="E100" s="832">
        <v>2</v>
      </c>
      <c r="F100" s="832">
        <v>24</v>
      </c>
      <c r="G100" s="832">
        <v>164</v>
      </c>
      <c r="M100" s="832">
        <v>2</v>
      </c>
      <c r="N100" s="832">
        <v>23</v>
      </c>
      <c r="O100" s="832">
        <v>103</v>
      </c>
      <c r="P100" s="832"/>
      <c r="Q100" s="832">
        <v>2</v>
      </c>
      <c r="R100" s="832">
        <v>36</v>
      </c>
      <c r="S100" s="832">
        <v>362</v>
      </c>
      <c r="T100" s="832"/>
      <c r="Y100" s="832">
        <v>2</v>
      </c>
      <c r="Z100" s="832">
        <v>36</v>
      </c>
      <c r="AA100" s="832">
        <v>792</v>
      </c>
    </row>
    <row r="101" spans="5:27">
      <c r="E101" s="832">
        <v>2</v>
      </c>
      <c r="F101" s="832">
        <v>25</v>
      </c>
      <c r="G101" s="832">
        <v>165</v>
      </c>
      <c r="M101" s="832">
        <v>2</v>
      </c>
      <c r="N101" s="832">
        <v>24</v>
      </c>
      <c r="O101" s="832">
        <v>104</v>
      </c>
      <c r="P101" s="832"/>
      <c r="Q101" s="832">
        <v>2</v>
      </c>
      <c r="R101" s="832">
        <v>37</v>
      </c>
      <c r="S101" s="832">
        <v>363</v>
      </c>
      <c r="T101" s="832"/>
      <c r="Y101" s="832">
        <v>2</v>
      </c>
      <c r="Z101" s="832">
        <v>37</v>
      </c>
      <c r="AA101" s="832">
        <v>793</v>
      </c>
    </row>
    <row r="102" spans="5:27">
      <c r="E102" s="832">
        <v>2</v>
      </c>
      <c r="F102" s="832">
        <v>26</v>
      </c>
      <c r="G102" s="832">
        <v>166</v>
      </c>
      <c r="M102" s="832">
        <v>2</v>
      </c>
      <c r="N102" s="832">
        <v>25</v>
      </c>
      <c r="O102" s="832">
        <v>105</v>
      </c>
      <c r="P102" s="832"/>
      <c r="Q102" s="832">
        <v>2</v>
      </c>
      <c r="R102" s="832">
        <v>38</v>
      </c>
      <c r="S102" s="832">
        <v>364</v>
      </c>
      <c r="T102" s="832"/>
      <c r="Y102" s="832">
        <v>2</v>
      </c>
      <c r="Z102" s="832">
        <v>38</v>
      </c>
      <c r="AA102" s="832">
        <v>794</v>
      </c>
    </row>
    <row r="103" spans="5:27">
      <c r="E103" s="832">
        <v>2</v>
      </c>
      <c r="F103" s="832">
        <v>27</v>
      </c>
      <c r="G103" s="832">
        <v>167</v>
      </c>
      <c r="M103" s="832">
        <v>2</v>
      </c>
      <c r="N103" s="832">
        <v>26</v>
      </c>
      <c r="O103" s="832">
        <v>106</v>
      </c>
      <c r="P103" s="832"/>
      <c r="Q103" s="832">
        <v>2</v>
      </c>
      <c r="R103" s="832">
        <v>39</v>
      </c>
      <c r="S103" s="832">
        <v>365</v>
      </c>
      <c r="T103" s="832"/>
      <c r="Y103" s="832">
        <v>2</v>
      </c>
      <c r="Z103" s="832">
        <v>39</v>
      </c>
      <c r="AA103" s="832">
        <v>795</v>
      </c>
    </row>
    <row r="104" spans="5:27">
      <c r="E104" s="832">
        <v>2</v>
      </c>
      <c r="F104" s="832">
        <v>28</v>
      </c>
      <c r="G104" s="832">
        <v>168</v>
      </c>
      <c r="M104" s="832">
        <v>2</v>
      </c>
      <c r="N104" s="832">
        <v>27</v>
      </c>
      <c r="O104" s="832">
        <v>107</v>
      </c>
      <c r="P104" s="832"/>
      <c r="Q104" s="832">
        <v>2</v>
      </c>
      <c r="R104" s="832">
        <v>40</v>
      </c>
      <c r="S104" s="832">
        <v>366</v>
      </c>
      <c r="T104" s="832"/>
      <c r="Y104" s="832">
        <v>2</v>
      </c>
      <c r="Z104" s="832">
        <v>40</v>
      </c>
      <c r="AA104" s="832">
        <v>796</v>
      </c>
    </row>
    <row r="105" spans="5:27">
      <c r="M105" s="832">
        <v>2</v>
      </c>
      <c r="N105" s="832">
        <v>28</v>
      </c>
      <c r="O105" s="832">
        <v>108</v>
      </c>
      <c r="P105" s="832"/>
      <c r="Q105" s="832">
        <v>2</v>
      </c>
      <c r="R105" s="832">
        <v>41</v>
      </c>
      <c r="S105" s="832">
        <v>367</v>
      </c>
      <c r="T105" s="832"/>
      <c r="Y105" s="832">
        <v>2</v>
      </c>
      <c r="Z105" s="832">
        <v>41</v>
      </c>
      <c r="AA105" s="832">
        <v>797</v>
      </c>
    </row>
    <row r="106" spans="5:27">
      <c r="M106" s="832">
        <v>2</v>
      </c>
      <c r="N106" s="832">
        <v>29</v>
      </c>
      <c r="O106" s="832">
        <v>109</v>
      </c>
      <c r="P106" s="832"/>
      <c r="Q106" s="832">
        <v>2</v>
      </c>
      <c r="R106" s="832">
        <v>42</v>
      </c>
      <c r="S106" s="832">
        <v>368</v>
      </c>
      <c r="T106" s="832"/>
      <c r="Y106" s="832">
        <v>2</v>
      </c>
      <c r="Z106" s="832">
        <v>42</v>
      </c>
      <c r="AA106" s="832">
        <v>798</v>
      </c>
    </row>
    <row r="107" spans="5:27">
      <c r="Q107" s="832">
        <v>2</v>
      </c>
      <c r="R107" s="832">
        <v>43</v>
      </c>
      <c r="S107" s="832">
        <v>369</v>
      </c>
      <c r="T107" s="832"/>
      <c r="Y107" s="832">
        <v>2</v>
      </c>
      <c r="Z107" s="832">
        <v>43</v>
      </c>
      <c r="AA107" s="832">
        <v>799</v>
      </c>
    </row>
    <row r="108" spans="5:27">
      <c r="Q108" s="832">
        <v>2</v>
      </c>
      <c r="R108" s="832">
        <v>44</v>
      </c>
      <c r="S108" s="832">
        <v>370</v>
      </c>
      <c r="T108" s="832"/>
      <c r="Y108" s="832">
        <v>2</v>
      </c>
      <c r="Z108" s="832">
        <v>44</v>
      </c>
      <c r="AA108" s="832">
        <v>800</v>
      </c>
    </row>
    <row r="109" spans="5:27">
      <c r="Q109" s="832">
        <v>2</v>
      </c>
      <c r="R109" s="832">
        <v>45</v>
      </c>
      <c r="S109" s="832">
        <v>371</v>
      </c>
      <c r="T109" s="832"/>
      <c r="Y109" s="832">
        <v>2</v>
      </c>
      <c r="Z109" s="832">
        <v>45</v>
      </c>
      <c r="AA109" s="832">
        <v>801</v>
      </c>
    </row>
    <row r="110" spans="5:27">
      <c r="Q110" s="832">
        <v>2</v>
      </c>
      <c r="R110" s="832">
        <v>46</v>
      </c>
      <c r="S110" s="832">
        <v>372</v>
      </c>
      <c r="T110" s="832"/>
      <c r="Y110" s="832">
        <v>2</v>
      </c>
      <c r="Z110" s="832">
        <v>46</v>
      </c>
      <c r="AA110" s="832">
        <v>802</v>
      </c>
    </row>
    <row r="111" spans="5:27">
      <c r="Q111" s="832">
        <v>2</v>
      </c>
      <c r="R111" s="832">
        <v>47</v>
      </c>
      <c r="S111" s="832">
        <v>373</v>
      </c>
      <c r="T111" s="832"/>
      <c r="Y111" s="832">
        <v>2</v>
      </c>
      <c r="Z111" s="832">
        <v>47</v>
      </c>
      <c r="AA111" s="832">
        <v>803</v>
      </c>
    </row>
    <row r="112" spans="5:27">
      <c r="Q112" s="832">
        <v>2</v>
      </c>
      <c r="R112" s="832">
        <v>48</v>
      </c>
      <c r="S112" s="832">
        <v>374</v>
      </c>
      <c r="T112" s="832"/>
      <c r="Y112" s="832">
        <v>2</v>
      </c>
      <c r="Z112" s="832">
        <v>48</v>
      </c>
      <c r="AA112" s="832">
        <v>804</v>
      </c>
    </row>
    <row r="113" spans="17:27">
      <c r="Q113" s="832">
        <v>2</v>
      </c>
      <c r="R113" s="832">
        <v>49</v>
      </c>
      <c r="S113" s="832">
        <v>375</v>
      </c>
      <c r="T113" s="832"/>
      <c r="Y113" s="832">
        <v>2</v>
      </c>
      <c r="Z113" s="832">
        <v>49</v>
      </c>
      <c r="AA113" s="832">
        <v>805</v>
      </c>
    </row>
    <row r="114" spans="17:27">
      <c r="Q114" s="832">
        <v>2</v>
      </c>
      <c r="R114" s="832">
        <v>50</v>
      </c>
      <c r="S114" s="832">
        <v>376</v>
      </c>
      <c r="T114" s="832"/>
      <c r="Y114" s="832">
        <v>2</v>
      </c>
      <c r="Z114" s="832">
        <v>50</v>
      </c>
      <c r="AA114" s="832">
        <v>806</v>
      </c>
    </row>
    <row r="115" spans="17:27">
      <c r="Q115" s="832">
        <v>2</v>
      </c>
      <c r="R115" s="832">
        <v>51</v>
      </c>
      <c r="S115" s="832">
        <v>377</v>
      </c>
      <c r="T115" s="832"/>
      <c r="Y115" s="832">
        <v>2</v>
      </c>
      <c r="Z115" s="832">
        <v>51</v>
      </c>
      <c r="AA115" s="832">
        <v>807</v>
      </c>
    </row>
    <row r="116" spans="17:27">
      <c r="Q116" s="832">
        <v>2</v>
      </c>
      <c r="R116" s="832">
        <v>52</v>
      </c>
      <c r="S116" s="832">
        <v>378</v>
      </c>
      <c r="T116" s="832"/>
      <c r="Y116" s="832">
        <v>2</v>
      </c>
      <c r="Z116" s="832">
        <v>52</v>
      </c>
      <c r="AA116" s="832">
        <v>808</v>
      </c>
    </row>
    <row r="117" spans="17:27">
      <c r="Y117" s="832">
        <v>2</v>
      </c>
      <c r="Z117" s="832">
        <v>53</v>
      </c>
      <c r="AA117" s="832">
        <v>809</v>
      </c>
    </row>
    <row r="118" spans="17:27">
      <c r="Y118" s="832">
        <v>2</v>
      </c>
      <c r="Z118" s="832">
        <v>54</v>
      </c>
      <c r="AA118" s="832">
        <v>810</v>
      </c>
    </row>
    <row r="119" spans="17:27">
      <c r="Y119" s="832">
        <v>2</v>
      </c>
      <c r="Z119" s="832">
        <v>55</v>
      </c>
      <c r="AA119" s="832">
        <v>811</v>
      </c>
    </row>
    <row r="120" spans="17:27">
      <c r="Y120" s="832">
        <v>2</v>
      </c>
      <c r="Z120" s="832">
        <v>56</v>
      </c>
      <c r="AA120" s="832">
        <v>812</v>
      </c>
    </row>
    <row r="121" spans="17:27">
      <c r="Y121" s="832">
        <v>2</v>
      </c>
      <c r="Z121" s="832">
        <v>57</v>
      </c>
      <c r="AA121" s="832">
        <v>813</v>
      </c>
    </row>
    <row r="122" spans="17:27">
      <c r="Y122" s="832">
        <v>2</v>
      </c>
      <c r="Z122" s="832">
        <v>58</v>
      </c>
      <c r="AA122" s="832">
        <v>814</v>
      </c>
    </row>
    <row r="123" spans="17:27">
      <c r="Y123" s="832">
        <v>2</v>
      </c>
      <c r="Z123" s="832">
        <v>59</v>
      </c>
      <c r="AA123" s="832">
        <v>815</v>
      </c>
    </row>
    <row r="124" spans="17:27">
      <c r="Y124" s="832">
        <v>2</v>
      </c>
      <c r="Z124" s="832">
        <v>60</v>
      </c>
      <c r="AA124" s="832">
        <v>816</v>
      </c>
    </row>
    <row r="125" spans="17:27">
      <c r="Y125" s="832">
        <v>2</v>
      </c>
      <c r="Z125" s="832">
        <v>61</v>
      </c>
      <c r="AA125" s="832">
        <v>817</v>
      </c>
    </row>
    <row r="126" spans="17:27">
      <c r="Y126" s="832">
        <v>2</v>
      </c>
      <c r="Z126" s="832">
        <v>62</v>
      </c>
      <c r="AA126" s="832">
        <v>818</v>
      </c>
    </row>
    <row r="127" spans="17:27">
      <c r="Y127" s="832">
        <v>2</v>
      </c>
      <c r="Z127" s="832">
        <v>63</v>
      </c>
      <c r="AA127" s="832">
        <v>819</v>
      </c>
    </row>
  </sheetData>
  <mergeCells count="7">
    <mergeCell ref="U1:W1"/>
    <mergeCell ref="Y1:AA1"/>
    <mergeCell ref="A1:C1"/>
    <mergeCell ref="E1:G1"/>
    <mergeCell ref="I1:K1"/>
    <mergeCell ref="M1:O1"/>
    <mergeCell ref="Q1:S1"/>
  </mergeCells>
  <phoneticPr fontId="32"/>
  <pageMargins left="0.7" right="0.7"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rgb="FFFF0000"/>
    <outlinePr showOutlineSymbols="0"/>
    <pageSetUpPr autoPageBreaks="0"/>
  </sheetPr>
  <dimension ref="A1:Y88"/>
  <sheetViews>
    <sheetView showZeros="0" showOutlineSymbols="0" view="pageBreakPreview" zoomScale="80" zoomScaleNormal="70" zoomScaleSheetLayoutView="80" workbookViewId="0">
      <pane xSplit="8" ySplit="6" topLeftCell="I7" activePane="bottomRight" state="frozen"/>
      <selection activeCell="K55" sqref="K55"/>
      <selection pane="topRight" activeCell="K55" sqref="K55"/>
      <selection pane="bottomLeft" activeCell="K55" sqref="K55"/>
      <selection pane="bottomRight"/>
    </sheetView>
  </sheetViews>
  <sheetFormatPr defaultColWidth="12.7109375" defaultRowHeight="15" customHeight="1"/>
  <cols>
    <col min="1" max="1" width="4.7109375" style="1" customWidth="1"/>
    <col min="2" max="2" width="5.7109375" style="1" bestFit="1" customWidth="1"/>
    <col min="3" max="3" width="4.7109375" style="2" customWidth="1"/>
    <col min="4" max="4" width="12" style="2" customWidth="1"/>
    <col min="5" max="5" width="6.7109375" style="2" customWidth="1"/>
    <col min="6" max="6" width="4.7109375" style="2" customWidth="1"/>
    <col min="7" max="7" width="16.140625" style="2" customWidth="1"/>
    <col min="8" max="8" width="5.7109375" style="2" customWidth="1"/>
    <col min="9" max="22" width="16.7109375" style="1" customWidth="1"/>
    <col min="23" max="23" width="4.7109375" style="1" customWidth="1"/>
    <col min="24" max="25" width="5.7109375" style="1" customWidth="1"/>
    <col min="26" max="16384" width="12.7109375" style="1"/>
  </cols>
  <sheetData>
    <row r="1" spans="1:25" s="3" customFormat="1" ht="20.100000000000001" customHeight="1">
      <c r="B1" s="5"/>
      <c r="C1" s="12" t="s">
        <v>87</v>
      </c>
      <c r="D1" s="1178" t="s">
        <v>876</v>
      </c>
      <c r="E1" s="1179"/>
      <c r="F1" s="1180"/>
      <c r="G1" s="65"/>
      <c r="H1" s="65"/>
      <c r="X1" s="5"/>
      <c r="Y1" s="5"/>
    </row>
    <row r="2" spans="1:25" ht="9.9499999999999993" customHeight="1">
      <c r="B2" s="6"/>
      <c r="C2" s="13"/>
      <c r="D2" s="27"/>
      <c r="E2" s="27"/>
      <c r="F2" s="56"/>
      <c r="I2" s="75"/>
      <c r="J2" s="85"/>
      <c r="K2" s="85"/>
      <c r="L2" s="85"/>
      <c r="M2" s="85"/>
      <c r="N2" s="85"/>
      <c r="O2" s="85"/>
      <c r="P2" s="85"/>
      <c r="Q2" s="85"/>
      <c r="S2" s="85"/>
      <c r="T2" s="85"/>
      <c r="X2" s="6"/>
      <c r="Y2" s="6"/>
    </row>
    <row r="3" spans="1:25" ht="20.100000000000001" customHeight="1">
      <c r="B3" s="6"/>
      <c r="C3" s="14" t="s">
        <v>1662</v>
      </c>
      <c r="D3" s="27"/>
      <c r="E3" s="27"/>
      <c r="F3" s="56"/>
      <c r="G3" s="66"/>
      <c r="H3" s="66"/>
      <c r="I3" s="75" t="s">
        <v>1663</v>
      </c>
      <c r="J3" s="85"/>
      <c r="K3" s="85"/>
      <c r="L3" s="85"/>
      <c r="M3" s="85"/>
      <c r="N3" s="85"/>
      <c r="O3" s="75" t="s">
        <v>1663</v>
      </c>
      <c r="P3" s="85"/>
      <c r="Q3" s="85"/>
      <c r="S3" s="85"/>
      <c r="T3" s="85"/>
      <c r="X3" s="6"/>
      <c r="Y3" s="6"/>
    </row>
    <row r="4" spans="1:25" ht="6.75" customHeight="1">
      <c r="B4" s="7"/>
      <c r="C4" s="15"/>
      <c r="D4" s="28"/>
      <c r="E4" s="28"/>
      <c r="F4" s="28"/>
      <c r="G4" s="67"/>
      <c r="H4" s="67"/>
      <c r="I4" s="76"/>
      <c r="J4" s="76"/>
      <c r="K4" s="76"/>
      <c r="L4" s="76"/>
      <c r="M4" s="76"/>
      <c r="N4" s="76"/>
      <c r="O4" s="76"/>
      <c r="P4" s="76"/>
      <c r="Q4" s="76"/>
      <c r="S4" s="76"/>
      <c r="T4" s="76"/>
      <c r="X4" s="7"/>
      <c r="Y4" s="7"/>
    </row>
    <row r="5" spans="1:25" ht="30" customHeight="1">
      <c r="B5" s="7"/>
      <c r="C5" s="1181"/>
      <c r="D5" s="1182"/>
      <c r="E5" s="1182"/>
      <c r="F5" s="1182"/>
      <c r="G5" s="68"/>
      <c r="H5" s="68" t="s">
        <v>1023</v>
      </c>
      <c r="I5" s="1083" t="s">
        <v>365</v>
      </c>
      <c r="J5" s="1183" t="s">
        <v>1054</v>
      </c>
      <c r="K5" s="1183"/>
      <c r="L5" s="1183" t="s">
        <v>65</v>
      </c>
      <c r="M5" s="1183"/>
      <c r="N5" s="1083" t="s">
        <v>921</v>
      </c>
      <c r="O5" s="1083" t="s">
        <v>824</v>
      </c>
      <c r="P5" s="1184" t="s">
        <v>1057</v>
      </c>
      <c r="Q5" s="1185"/>
      <c r="R5" s="1186"/>
      <c r="S5" s="1183" t="s">
        <v>1062</v>
      </c>
      <c r="T5" s="1183"/>
      <c r="U5" s="1083" t="s">
        <v>1059</v>
      </c>
      <c r="V5" s="1226" t="s">
        <v>24</v>
      </c>
      <c r="X5" s="7"/>
      <c r="Y5" s="7"/>
    </row>
    <row r="6" spans="1:25" ht="30" customHeight="1">
      <c r="A6" s="4" t="s">
        <v>669</v>
      </c>
      <c r="B6" s="8" t="s">
        <v>736</v>
      </c>
      <c r="C6" s="17" t="s">
        <v>814</v>
      </c>
      <c r="D6" s="29"/>
      <c r="E6" s="29"/>
      <c r="F6" s="29"/>
      <c r="G6" s="1094"/>
      <c r="H6" s="1094" t="s">
        <v>1255</v>
      </c>
      <c r="I6" s="78" t="s">
        <v>902</v>
      </c>
      <c r="J6" s="86" t="s">
        <v>1052</v>
      </c>
      <c r="K6" s="86" t="s">
        <v>1053</v>
      </c>
      <c r="L6" s="86" t="s">
        <v>572</v>
      </c>
      <c r="M6" s="86" t="s">
        <v>863</v>
      </c>
      <c r="N6" s="876" t="s">
        <v>1633</v>
      </c>
      <c r="O6" s="86" t="s">
        <v>163</v>
      </c>
      <c r="P6" s="86" t="s">
        <v>914</v>
      </c>
      <c r="Q6" s="78" t="s">
        <v>1476</v>
      </c>
      <c r="R6" s="78" t="s">
        <v>807</v>
      </c>
      <c r="S6" s="86" t="s">
        <v>858</v>
      </c>
      <c r="T6" s="86" t="s">
        <v>1272</v>
      </c>
      <c r="U6" s="86" t="s">
        <v>804</v>
      </c>
      <c r="V6" s="1226"/>
      <c r="W6" s="4" t="s">
        <v>669</v>
      </c>
      <c r="X6" s="8" t="s">
        <v>736</v>
      </c>
      <c r="Y6" s="8"/>
    </row>
    <row r="7" spans="1:25" ht="27.95" customHeight="1">
      <c r="A7" s="1">
        <v>1</v>
      </c>
      <c r="B7" s="7">
        <v>29</v>
      </c>
      <c r="C7" s="94" t="s">
        <v>308</v>
      </c>
      <c r="D7" s="1089" t="s">
        <v>197</v>
      </c>
      <c r="E7" s="1190" t="s">
        <v>1205</v>
      </c>
      <c r="F7" s="1190"/>
      <c r="G7" s="1190"/>
      <c r="H7" s="1191"/>
      <c r="I7" s="1002">
        <f>'入力用①(22、24表除く）'!I35</f>
        <v>0</v>
      </c>
      <c r="J7" s="124">
        <v>365</v>
      </c>
      <c r="K7" s="124">
        <v>365</v>
      </c>
      <c r="L7" s="124">
        <v>365</v>
      </c>
      <c r="M7" s="124">
        <v>365</v>
      </c>
      <c r="N7" s="124">
        <v>365</v>
      </c>
      <c r="O7" s="124">
        <v>365</v>
      </c>
      <c r="P7" s="124">
        <v>365</v>
      </c>
      <c r="Q7" s="1002"/>
      <c r="R7" s="1002"/>
      <c r="S7" s="124">
        <v>365</v>
      </c>
      <c r="T7" s="124">
        <v>365</v>
      </c>
      <c r="U7" s="124">
        <v>365</v>
      </c>
      <c r="V7" s="81">
        <f t="shared" ref="V7:V24" si="0">SUM(I7:U7)</f>
        <v>3650</v>
      </c>
      <c r="W7" s="1">
        <v>1</v>
      </c>
      <c r="X7" s="7">
        <v>29</v>
      </c>
      <c r="Y7" s="7"/>
    </row>
    <row r="8" spans="1:25" ht="27.95" customHeight="1">
      <c r="A8" s="1">
        <v>1</v>
      </c>
      <c r="B8" s="7">
        <v>30</v>
      </c>
      <c r="C8" s="1107" t="s">
        <v>945</v>
      </c>
      <c r="D8" s="1090" t="s">
        <v>204</v>
      </c>
      <c r="E8" s="1187" t="s">
        <v>1278</v>
      </c>
      <c r="F8" s="1187"/>
      <c r="G8" s="1187"/>
      <c r="H8" s="1188"/>
      <c r="I8" s="1002">
        <f>'入力用①(22、24表除く）'!I36</f>
        <v>0</v>
      </c>
      <c r="J8" s="124">
        <v>54219</v>
      </c>
      <c r="K8" s="124">
        <v>46765</v>
      </c>
      <c r="L8" s="124">
        <v>97162</v>
      </c>
      <c r="M8" s="124">
        <v>24585</v>
      </c>
      <c r="N8" s="124">
        <v>37775</v>
      </c>
      <c r="O8" s="124">
        <v>36556</v>
      </c>
      <c r="P8" s="124">
        <v>67891</v>
      </c>
      <c r="Q8" s="1002"/>
      <c r="R8" s="1002"/>
      <c r="S8" s="124">
        <v>16713</v>
      </c>
      <c r="T8" s="124">
        <v>45849</v>
      </c>
      <c r="U8" s="124">
        <v>31617</v>
      </c>
      <c r="V8" s="81">
        <f t="shared" si="0"/>
        <v>459132</v>
      </c>
      <c r="W8" s="1">
        <v>1</v>
      </c>
      <c r="X8" s="7">
        <v>30</v>
      </c>
      <c r="Y8" s="7"/>
    </row>
    <row r="9" spans="1:25" ht="27.95" customHeight="1">
      <c r="A9" s="1">
        <v>1</v>
      </c>
      <c r="B9" s="7">
        <v>31</v>
      </c>
      <c r="C9" s="1107" t="s">
        <v>947</v>
      </c>
      <c r="D9" s="1090" t="s">
        <v>51</v>
      </c>
      <c r="E9" s="1187" t="s">
        <v>1279</v>
      </c>
      <c r="F9" s="1187"/>
      <c r="G9" s="1187"/>
      <c r="H9" s="1188"/>
      <c r="I9" s="1002">
        <f>'入力用①(22、24表除く）'!I37</f>
        <v>0</v>
      </c>
      <c r="J9" s="124">
        <v>242</v>
      </c>
      <c r="K9" s="124">
        <v>243</v>
      </c>
      <c r="L9" s="124">
        <v>242</v>
      </c>
      <c r="M9" s="124">
        <v>242</v>
      </c>
      <c r="N9" s="124">
        <v>242</v>
      </c>
      <c r="O9" s="124">
        <v>242</v>
      </c>
      <c r="P9" s="124">
        <v>243</v>
      </c>
      <c r="Q9" s="1002"/>
      <c r="R9" s="1002"/>
      <c r="S9" s="124">
        <v>242</v>
      </c>
      <c r="T9" s="124">
        <v>242</v>
      </c>
      <c r="U9" s="124">
        <v>240</v>
      </c>
      <c r="V9" s="81">
        <f t="shared" si="0"/>
        <v>2420</v>
      </c>
      <c r="W9" s="1">
        <v>1</v>
      </c>
      <c r="X9" s="7">
        <v>31</v>
      </c>
      <c r="Y9" s="7"/>
    </row>
    <row r="10" spans="1:25" ht="27.95" customHeight="1">
      <c r="A10" s="1">
        <v>1</v>
      </c>
      <c r="B10" s="7">
        <v>32</v>
      </c>
      <c r="C10" s="1107"/>
      <c r="D10" s="1091" t="s">
        <v>222</v>
      </c>
      <c r="E10" s="1187" t="s">
        <v>1212</v>
      </c>
      <c r="F10" s="1187"/>
      <c r="G10" s="1187"/>
      <c r="H10" s="1188"/>
      <c r="I10" s="1002">
        <f>'入力用①(22、24表除く）'!I38</f>
        <v>0</v>
      </c>
      <c r="J10" s="124">
        <v>134821</v>
      </c>
      <c r="K10" s="124">
        <v>65876</v>
      </c>
      <c r="L10" s="124">
        <v>236182</v>
      </c>
      <c r="M10" s="124">
        <v>27054</v>
      </c>
      <c r="N10" s="124">
        <v>64917</v>
      </c>
      <c r="O10" s="124">
        <v>13693</v>
      </c>
      <c r="P10" s="124">
        <v>119936</v>
      </c>
      <c r="Q10" s="1002"/>
      <c r="R10" s="1002"/>
      <c r="S10" s="124">
        <v>26966</v>
      </c>
      <c r="T10" s="124">
        <v>102904</v>
      </c>
      <c r="U10" s="124">
        <v>58706</v>
      </c>
      <c r="V10" s="81">
        <f t="shared" si="0"/>
        <v>851055</v>
      </c>
      <c r="W10" s="1">
        <v>1</v>
      </c>
      <c r="X10" s="7">
        <v>32</v>
      </c>
      <c r="Y10" s="7"/>
    </row>
    <row r="11" spans="1:25" ht="27.95" customHeight="1">
      <c r="A11" s="1">
        <v>1</v>
      </c>
      <c r="B11" s="7">
        <v>33</v>
      </c>
      <c r="C11" s="1114" t="s">
        <v>1007</v>
      </c>
      <c r="D11" s="1197" t="s">
        <v>1277</v>
      </c>
      <c r="E11" s="1187"/>
      <c r="F11" s="1187"/>
      <c r="G11" s="1187"/>
      <c r="H11" s="1188"/>
      <c r="I11" s="993">
        <f t="shared" ref="I11" si="1">I8+I10</f>
        <v>0</v>
      </c>
      <c r="J11" s="81">
        <v>189647</v>
      </c>
      <c r="K11" s="81">
        <v>113249</v>
      </c>
      <c r="L11" s="81">
        <v>333951</v>
      </c>
      <c r="M11" s="81">
        <v>52246</v>
      </c>
      <c r="N11" s="81">
        <v>103299</v>
      </c>
      <c r="O11" s="81">
        <v>50856</v>
      </c>
      <c r="P11" s="81">
        <v>188435</v>
      </c>
      <c r="Q11" s="993"/>
      <c r="R11" s="993"/>
      <c r="S11" s="81">
        <v>44286</v>
      </c>
      <c r="T11" s="81">
        <v>149360</v>
      </c>
      <c r="U11" s="81">
        <v>90928</v>
      </c>
      <c r="V11" s="81">
        <f t="shared" si="0"/>
        <v>1316257</v>
      </c>
      <c r="W11" s="1">
        <v>0</v>
      </c>
      <c r="X11" s="7">
        <v>0</v>
      </c>
      <c r="Y11" s="7"/>
    </row>
    <row r="12" spans="1:25" ht="27.95" customHeight="1">
      <c r="A12" s="1">
        <v>1</v>
      </c>
      <c r="B12" s="7">
        <v>34</v>
      </c>
      <c r="C12" s="95" t="s">
        <v>251</v>
      </c>
      <c r="D12" s="1199" t="s">
        <v>1275</v>
      </c>
      <c r="E12" s="1190"/>
      <c r="F12" s="1190"/>
      <c r="G12" s="1190"/>
      <c r="H12" s="1191"/>
      <c r="I12" s="993">
        <f>'入力用①(22、24表除く）'!I40</f>
        <v>0</v>
      </c>
      <c r="J12" s="81">
        <v>471</v>
      </c>
      <c r="K12" s="81">
        <v>229</v>
      </c>
      <c r="L12" s="81">
        <v>653</v>
      </c>
      <c r="M12" s="81">
        <v>113</v>
      </c>
      <c r="N12" s="81">
        <v>176</v>
      </c>
      <c r="O12" s="81">
        <v>87</v>
      </c>
      <c r="P12" s="81">
        <v>0</v>
      </c>
      <c r="Q12" s="993"/>
      <c r="R12" s="993"/>
      <c r="S12" s="81">
        <v>76</v>
      </c>
      <c r="T12" s="81">
        <v>294</v>
      </c>
      <c r="U12" s="81">
        <v>156</v>
      </c>
      <c r="V12" s="81">
        <f t="shared" si="0"/>
        <v>2255</v>
      </c>
      <c r="W12" s="1">
        <v>1</v>
      </c>
      <c r="X12" s="7">
        <v>34</v>
      </c>
      <c r="Y12" s="7"/>
    </row>
    <row r="13" spans="1:25" ht="27.95" customHeight="1">
      <c r="A13" s="1">
        <v>1</v>
      </c>
      <c r="B13" s="7">
        <v>35</v>
      </c>
      <c r="C13" s="22" t="s">
        <v>45</v>
      </c>
      <c r="D13" s="1078" t="s">
        <v>197</v>
      </c>
      <c r="E13" s="1190" t="s">
        <v>48</v>
      </c>
      <c r="F13" s="1190"/>
      <c r="G13" s="1190"/>
      <c r="H13" s="1191"/>
      <c r="I13" s="993">
        <f>'入力用①(22、24表除く）'!I41</f>
        <v>0</v>
      </c>
      <c r="J13" s="81">
        <v>471</v>
      </c>
      <c r="K13" s="81">
        <v>229</v>
      </c>
      <c r="L13" s="81">
        <v>653</v>
      </c>
      <c r="M13" s="81">
        <v>113</v>
      </c>
      <c r="N13" s="81">
        <v>176</v>
      </c>
      <c r="O13" s="81">
        <v>87</v>
      </c>
      <c r="P13" s="81">
        <v>0</v>
      </c>
      <c r="Q13" s="993"/>
      <c r="R13" s="993"/>
      <c r="S13" s="81">
        <v>76</v>
      </c>
      <c r="T13" s="81">
        <v>294</v>
      </c>
      <c r="U13" s="81">
        <v>156</v>
      </c>
      <c r="V13" s="81">
        <f t="shared" si="0"/>
        <v>2255</v>
      </c>
      <c r="W13" s="1">
        <v>1</v>
      </c>
      <c r="X13" s="7">
        <v>35</v>
      </c>
      <c r="Y13" s="7"/>
    </row>
    <row r="14" spans="1:25" ht="27.95" customHeight="1">
      <c r="A14" s="1">
        <v>1</v>
      </c>
      <c r="B14" s="7">
        <v>36</v>
      </c>
      <c r="C14" s="96" t="s">
        <v>63</v>
      </c>
      <c r="D14" s="104" t="s">
        <v>204</v>
      </c>
      <c r="E14" s="1187" t="s">
        <v>1274</v>
      </c>
      <c r="F14" s="1187"/>
      <c r="G14" s="1187"/>
      <c r="H14" s="1188"/>
      <c r="I14" s="993">
        <f>'入力用①(22、24表除く）'!I42</f>
        <v>0</v>
      </c>
      <c r="J14" s="81">
        <v>0</v>
      </c>
      <c r="K14" s="81">
        <v>0</v>
      </c>
      <c r="L14" s="81">
        <v>0</v>
      </c>
      <c r="M14" s="81">
        <v>0</v>
      </c>
      <c r="N14" s="81">
        <v>0</v>
      </c>
      <c r="O14" s="81">
        <v>0</v>
      </c>
      <c r="P14" s="81">
        <v>0</v>
      </c>
      <c r="Q14" s="993"/>
      <c r="R14" s="993"/>
      <c r="S14" s="81">
        <v>0</v>
      </c>
      <c r="T14" s="81">
        <v>0</v>
      </c>
      <c r="U14" s="81">
        <v>0</v>
      </c>
      <c r="V14" s="81">
        <f t="shared" si="0"/>
        <v>0</v>
      </c>
      <c r="W14" s="1">
        <v>1</v>
      </c>
      <c r="X14" s="7">
        <v>36</v>
      </c>
      <c r="Y14" s="7"/>
    </row>
    <row r="15" spans="1:25" ht="27.95" customHeight="1">
      <c r="A15" s="1">
        <v>1</v>
      </c>
      <c r="B15" s="7">
        <v>37</v>
      </c>
      <c r="C15" s="94" t="s">
        <v>364</v>
      </c>
      <c r="D15" s="957" t="s">
        <v>1667</v>
      </c>
      <c r="E15" s="1279" t="s">
        <v>949</v>
      </c>
      <c r="F15" s="1280"/>
      <c r="G15" s="1219" t="s">
        <v>672</v>
      </c>
      <c r="H15" s="1194"/>
      <c r="I15" s="993">
        <f>'入力用①(22、24表除く）'!I43</f>
        <v>0</v>
      </c>
      <c r="J15" s="81">
        <v>0</v>
      </c>
      <c r="K15" s="81">
        <v>0</v>
      </c>
      <c r="L15" s="81">
        <v>0</v>
      </c>
      <c r="M15" s="81">
        <v>0</v>
      </c>
      <c r="N15" s="81">
        <v>0</v>
      </c>
      <c r="O15" s="81">
        <v>0</v>
      </c>
      <c r="P15" s="81">
        <v>0</v>
      </c>
      <c r="Q15" s="993"/>
      <c r="R15" s="993"/>
      <c r="S15" s="81">
        <v>0</v>
      </c>
      <c r="T15" s="81">
        <v>0</v>
      </c>
      <c r="U15" s="81">
        <v>0</v>
      </c>
      <c r="V15" s="81">
        <f t="shared" si="0"/>
        <v>0</v>
      </c>
      <c r="W15" s="1">
        <v>1</v>
      </c>
      <c r="X15" s="7">
        <v>37</v>
      </c>
      <c r="Y15" s="7"/>
    </row>
    <row r="16" spans="1:25" ht="27.95" customHeight="1">
      <c r="A16" s="1">
        <v>1</v>
      </c>
      <c r="B16" s="7">
        <v>38</v>
      </c>
      <c r="C16" s="1107" t="s">
        <v>945</v>
      </c>
      <c r="D16" s="958" t="s">
        <v>951</v>
      </c>
      <c r="E16" s="1281"/>
      <c r="F16" s="1282"/>
      <c r="G16" s="1219" t="s">
        <v>603</v>
      </c>
      <c r="H16" s="1194"/>
      <c r="I16" s="993">
        <f>'入力用①(22、24表除く）'!I44</f>
        <v>0</v>
      </c>
      <c r="J16" s="81">
        <v>0</v>
      </c>
      <c r="K16" s="81">
        <v>0</v>
      </c>
      <c r="L16" s="81">
        <v>0</v>
      </c>
      <c r="M16" s="81">
        <v>0</v>
      </c>
      <c r="N16" s="81">
        <v>0</v>
      </c>
      <c r="O16" s="81">
        <v>0</v>
      </c>
      <c r="P16" s="81">
        <v>0</v>
      </c>
      <c r="Q16" s="993"/>
      <c r="R16" s="993"/>
      <c r="S16" s="81">
        <v>0</v>
      </c>
      <c r="T16" s="81">
        <v>0</v>
      </c>
      <c r="U16" s="81">
        <v>0</v>
      </c>
      <c r="V16" s="81">
        <f t="shared" si="0"/>
        <v>0</v>
      </c>
      <c r="W16" s="1">
        <v>1</v>
      </c>
      <c r="X16" s="7">
        <v>38</v>
      </c>
      <c r="Y16" s="7"/>
    </row>
    <row r="17" spans="1:25" ht="27.95" customHeight="1">
      <c r="A17" s="1">
        <v>1</v>
      </c>
      <c r="B17" s="7">
        <v>39</v>
      </c>
      <c r="C17" s="1107" t="s">
        <v>947</v>
      </c>
      <c r="D17" s="105" t="s">
        <v>570</v>
      </c>
      <c r="E17" s="1249" t="s">
        <v>898</v>
      </c>
      <c r="F17" s="1250"/>
      <c r="G17" s="1219" t="s">
        <v>789</v>
      </c>
      <c r="H17" s="1194"/>
      <c r="I17" s="993">
        <f>'入力用①(22、24表除く）'!I45</f>
        <v>0</v>
      </c>
      <c r="J17" s="81">
        <v>0</v>
      </c>
      <c r="K17" s="81">
        <v>0</v>
      </c>
      <c r="L17" s="81">
        <v>0</v>
      </c>
      <c r="M17" s="81">
        <v>0</v>
      </c>
      <c r="N17" s="81">
        <v>0</v>
      </c>
      <c r="O17" s="81">
        <v>0</v>
      </c>
      <c r="P17" s="81">
        <v>0</v>
      </c>
      <c r="Q17" s="993"/>
      <c r="R17" s="993"/>
      <c r="S17" s="81">
        <v>0</v>
      </c>
      <c r="T17" s="81">
        <v>0</v>
      </c>
      <c r="U17" s="81">
        <v>0</v>
      </c>
      <c r="V17" s="81">
        <f t="shared" si="0"/>
        <v>0</v>
      </c>
      <c r="W17" s="1">
        <v>1</v>
      </c>
      <c r="X17" s="7">
        <v>39</v>
      </c>
      <c r="Y17" s="7"/>
    </row>
    <row r="18" spans="1:25" ht="27.95" customHeight="1">
      <c r="A18" s="1">
        <v>1</v>
      </c>
      <c r="B18" s="7">
        <v>40</v>
      </c>
      <c r="C18" s="1108" t="s">
        <v>954</v>
      </c>
      <c r="D18" s="106" t="s">
        <v>358</v>
      </c>
      <c r="E18" s="1219" t="s">
        <v>725</v>
      </c>
      <c r="F18" s="1194"/>
      <c r="G18" s="1251" t="s">
        <v>374</v>
      </c>
      <c r="H18" s="1252"/>
      <c r="I18" s="993">
        <f>'入力用①(22、24表除く）'!I46</f>
        <v>0</v>
      </c>
      <c r="J18" s="81">
        <v>0</v>
      </c>
      <c r="K18" s="81">
        <v>2862</v>
      </c>
      <c r="L18" s="81">
        <v>0</v>
      </c>
      <c r="M18" s="81">
        <v>0</v>
      </c>
      <c r="N18" s="81">
        <v>214</v>
      </c>
      <c r="O18" s="81">
        <v>0</v>
      </c>
      <c r="P18" s="81">
        <v>0</v>
      </c>
      <c r="Q18" s="993"/>
      <c r="R18" s="993"/>
      <c r="S18" s="81">
        <v>84</v>
      </c>
      <c r="T18" s="81">
        <v>0</v>
      </c>
      <c r="U18" s="81">
        <v>0</v>
      </c>
      <c r="V18" s="81">
        <f t="shared" si="0"/>
        <v>3160</v>
      </c>
      <c r="W18" s="1">
        <v>1</v>
      </c>
      <c r="X18" s="7">
        <v>40</v>
      </c>
      <c r="Y18" s="7"/>
    </row>
    <row r="19" spans="1:25" ht="27.95" customHeight="1">
      <c r="A19" s="1135">
        <v>1</v>
      </c>
      <c r="B19" s="1136">
        <v>41</v>
      </c>
      <c r="C19" s="1137" t="s">
        <v>1368</v>
      </c>
      <c r="D19" s="1138" t="s">
        <v>1705</v>
      </c>
      <c r="E19" s="1262" t="s">
        <v>1706</v>
      </c>
      <c r="F19" s="1263"/>
      <c r="G19" s="1263"/>
      <c r="H19" s="1264"/>
      <c r="I19" s="993">
        <f>'入力用①(22、24表除く）'!I47</f>
        <v>0</v>
      </c>
      <c r="J19" s="81">
        <v>193</v>
      </c>
      <c r="K19" s="81">
        <v>100</v>
      </c>
      <c r="L19" s="81">
        <v>347</v>
      </c>
      <c r="M19" s="81">
        <v>41</v>
      </c>
      <c r="N19" s="81">
        <v>134</v>
      </c>
      <c r="O19" s="81">
        <v>0</v>
      </c>
      <c r="P19" s="81">
        <v>164</v>
      </c>
      <c r="Q19" s="993"/>
      <c r="R19" s="993"/>
      <c r="S19" s="81">
        <v>52</v>
      </c>
      <c r="T19" s="81">
        <v>160</v>
      </c>
      <c r="U19" s="81">
        <v>58</v>
      </c>
      <c r="V19" s="81">
        <f t="shared" si="0"/>
        <v>1249</v>
      </c>
      <c r="W19" s="1">
        <v>1</v>
      </c>
      <c r="X19" s="7">
        <v>41</v>
      </c>
      <c r="Y19" s="7"/>
    </row>
    <row r="20" spans="1:25" ht="27.95" customHeight="1">
      <c r="A20" s="1">
        <v>1</v>
      </c>
      <c r="B20" s="7">
        <v>42</v>
      </c>
      <c r="C20" s="1304" t="s">
        <v>1369</v>
      </c>
      <c r="D20" s="1139" t="s">
        <v>1707</v>
      </c>
      <c r="E20" s="1255" t="s">
        <v>1708</v>
      </c>
      <c r="F20" s="1256"/>
      <c r="G20" s="1256"/>
      <c r="H20" s="1257"/>
      <c r="I20" s="993">
        <f>'入力用①(22、24表除く）'!I48</f>
        <v>0</v>
      </c>
      <c r="J20" s="81">
        <v>0</v>
      </c>
      <c r="K20" s="81">
        <v>46</v>
      </c>
      <c r="L20" s="81">
        <v>0</v>
      </c>
      <c r="M20" s="81">
        <v>40</v>
      </c>
      <c r="N20" s="81">
        <v>0</v>
      </c>
      <c r="O20" s="81">
        <v>0</v>
      </c>
      <c r="P20" s="81">
        <v>48</v>
      </c>
      <c r="Q20" s="993"/>
      <c r="R20" s="993"/>
      <c r="S20" s="81">
        <v>0</v>
      </c>
      <c r="T20" s="81">
        <v>0</v>
      </c>
      <c r="U20" s="81">
        <v>55</v>
      </c>
      <c r="V20" s="81">
        <f t="shared" si="0"/>
        <v>189</v>
      </c>
      <c r="W20" s="1">
        <v>1</v>
      </c>
      <c r="X20" s="7">
        <v>42</v>
      </c>
      <c r="Y20" s="7"/>
    </row>
    <row r="21" spans="1:25" ht="27.95" customHeight="1">
      <c r="A21" s="1">
        <v>1</v>
      </c>
      <c r="B21" s="7">
        <v>43</v>
      </c>
      <c r="C21" s="1304"/>
      <c r="D21" s="1265" t="s">
        <v>1709</v>
      </c>
      <c r="E21" s="1263"/>
      <c r="F21" s="1263"/>
      <c r="G21" s="1263"/>
      <c r="H21" s="1264"/>
      <c r="I21" s="993">
        <f>'入力用①(22、24表除く）'!I49</f>
        <v>0</v>
      </c>
      <c r="J21" s="81">
        <v>193</v>
      </c>
      <c r="K21" s="81">
        <v>146</v>
      </c>
      <c r="L21" s="81">
        <v>347</v>
      </c>
      <c r="M21" s="81">
        <v>81</v>
      </c>
      <c r="N21" s="81">
        <v>134</v>
      </c>
      <c r="O21" s="81">
        <v>0</v>
      </c>
      <c r="P21" s="81">
        <v>212</v>
      </c>
      <c r="Q21" s="993"/>
      <c r="R21" s="993"/>
      <c r="S21" s="81">
        <v>52</v>
      </c>
      <c r="T21" s="81">
        <v>160</v>
      </c>
      <c r="U21" s="81">
        <v>113</v>
      </c>
      <c r="V21" s="81">
        <f t="shared" si="0"/>
        <v>1438</v>
      </c>
      <c r="W21" s="1">
        <v>1</v>
      </c>
      <c r="X21" s="7">
        <v>43</v>
      </c>
      <c r="Y21" s="7"/>
    </row>
    <row r="22" spans="1:25" ht="27.95" customHeight="1">
      <c r="A22" s="1">
        <v>1</v>
      </c>
      <c r="B22" s="7">
        <v>44</v>
      </c>
      <c r="C22" s="1304"/>
      <c r="D22" s="1258" t="s">
        <v>1710</v>
      </c>
      <c r="E22" s="1259"/>
      <c r="F22" s="1259"/>
      <c r="G22" s="1259"/>
      <c r="H22" s="1259"/>
      <c r="I22" s="993">
        <f>'入力用①(22、24表除く）'!I50</f>
        <v>0</v>
      </c>
      <c r="J22" s="81">
        <v>193</v>
      </c>
      <c r="K22" s="81">
        <v>145</v>
      </c>
      <c r="L22" s="81">
        <v>292</v>
      </c>
      <c r="M22" s="81">
        <v>79</v>
      </c>
      <c r="N22" s="81">
        <v>128</v>
      </c>
      <c r="O22" s="81">
        <v>0</v>
      </c>
      <c r="P22" s="81">
        <v>212</v>
      </c>
      <c r="Q22" s="993"/>
      <c r="R22" s="993"/>
      <c r="S22" s="81">
        <v>52</v>
      </c>
      <c r="T22" s="81">
        <v>160</v>
      </c>
      <c r="U22" s="81">
        <v>113</v>
      </c>
      <c r="V22" s="81">
        <f t="shared" si="0"/>
        <v>1374</v>
      </c>
      <c r="W22" s="1">
        <v>1</v>
      </c>
      <c r="X22" s="7">
        <v>44</v>
      </c>
      <c r="Y22" s="7"/>
    </row>
    <row r="23" spans="1:25" ht="27.95" customHeight="1">
      <c r="A23" s="1">
        <v>1</v>
      </c>
      <c r="B23" s="7">
        <v>45</v>
      </c>
      <c r="C23" s="1304"/>
      <c r="D23" s="990"/>
      <c r="E23" s="1260"/>
      <c r="F23" s="1260"/>
      <c r="G23" s="1260"/>
      <c r="H23" s="1261"/>
      <c r="I23" s="993">
        <f>'入力用①(22、24表除く）'!I51</f>
        <v>0</v>
      </c>
      <c r="J23" s="993">
        <v>0</v>
      </c>
      <c r="K23" s="993">
        <v>0</v>
      </c>
      <c r="L23" s="993">
        <v>0</v>
      </c>
      <c r="M23" s="993">
        <v>0</v>
      </c>
      <c r="N23" s="993">
        <v>0</v>
      </c>
      <c r="O23" s="993">
        <v>0</v>
      </c>
      <c r="P23" s="993">
        <v>0</v>
      </c>
      <c r="Q23" s="993"/>
      <c r="R23" s="993"/>
      <c r="S23" s="993">
        <v>0</v>
      </c>
      <c r="T23" s="993">
        <v>0</v>
      </c>
      <c r="U23" s="993">
        <v>0</v>
      </c>
      <c r="V23" s="993">
        <f t="shared" si="0"/>
        <v>0</v>
      </c>
      <c r="W23" s="1">
        <v>1</v>
      </c>
      <c r="X23" s="7">
        <v>45</v>
      </c>
      <c r="Y23" s="7"/>
    </row>
    <row r="24" spans="1:25" ht="27.95" customHeight="1">
      <c r="A24" s="1">
        <v>1</v>
      </c>
      <c r="B24" s="7">
        <v>46</v>
      </c>
      <c r="C24" s="1305"/>
      <c r="D24" s="991"/>
      <c r="E24" s="1314"/>
      <c r="F24" s="1314"/>
      <c r="G24" s="1314"/>
      <c r="H24" s="1315"/>
      <c r="I24" s="993">
        <f>'入力用①(22、24表除く）'!I52</f>
        <v>0</v>
      </c>
      <c r="J24" s="993">
        <v>0</v>
      </c>
      <c r="K24" s="993">
        <v>0</v>
      </c>
      <c r="L24" s="993">
        <v>0</v>
      </c>
      <c r="M24" s="993">
        <v>0</v>
      </c>
      <c r="N24" s="993">
        <v>0</v>
      </c>
      <c r="O24" s="993">
        <v>0</v>
      </c>
      <c r="P24" s="993">
        <v>0</v>
      </c>
      <c r="Q24" s="993"/>
      <c r="R24" s="993"/>
      <c r="S24" s="993">
        <v>0</v>
      </c>
      <c r="T24" s="993">
        <v>0</v>
      </c>
      <c r="U24" s="993">
        <v>0</v>
      </c>
      <c r="V24" s="993">
        <f t="shared" si="0"/>
        <v>0</v>
      </c>
      <c r="W24" s="1">
        <v>1</v>
      </c>
      <c r="X24" s="7">
        <v>46</v>
      </c>
      <c r="Y24" s="7"/>
    </row>
    <row r="25" spans="1:25" ht="27.95" customHeight="1">
      <c r="A25" s="1">
        <v>1</v>
      </c>
      <c r="B25" s="7">
        <v>47</v>
      </c>
      <c r="C25" s="1106" t="s">
        <v>326</v>
      </c>
      <c r="D25" s="108" t="s">
        <v>644</v>
      </c>
      <c r="E25" s="1253" t="s">
        <v>287</v>
      </c>
      <c r="F25" s="1253"/>
      <c r="G25" s="1253"/>
      <c r="H25" s="1254"/>
      <c r="I25" s="1003">
        <f>IF('入力用①(22、24表除く）'!I53=1000,"○",)</f>
        <v>0</v>
      </c>
      <c r="J25" s="1105" t="s">
        <v>1650</v>
      </c>
      <c r="K25" s="1105" t="s">
        <v>1650</v>
      </c>
      <c r="L25" s="1105" t="s">
        <v>1650</v>
      </c>
      <c r="M25" s="1105" t="s">
        <v>1650</v>
      </c>
      <c r="N25" s="1105"/>
      <c r="O25" s="1105"/>
      <c r="P25" s="1105"/>
      <c r="Q25" s="1003"/>
      <c r="R25" s="1003"/>
      <c r="S25" s="1105" t="s">
        <v>1650</v>
      </c>
      <c r="T25" s="1105" t="s">
        <v>1650</v>
      </c>
      <c r="U25" s="1105"/>
      <c r="V25" s="81">
        <f>COUNTIF(I25:U25,"○")</f>
        <v>6</v>
      </c>
      <c r="W25" s="1">
        <v>1</v>
      </c>
      <c r="X25" s="7">
        <v>47</v>
      </c>
      <c r="Y25" s="7"/>
    </row>
    <row r="26" spans="1:25" ht="27.95" customHeight="1">
      <c r="B26" s="7"/>
      <c r="C26" s="1306" t="s">
        <v>1265</v>
      </c>
      <c r="D26" s="108" t="s">
        <v>1455</v>
      </c>
      <c r="E26" s="1253" t="s">
        <v>1457</v>
      </c>
      <c r="F26" s="1253"/>
      <c r="G26" s="1253"/>
      <c r="H26" s="1254"/>
      <c r="I26" s="1003">
        <f>IF('入力用①(22、24表除く）'!I53=200,"○",)</f>
        <v>0</v>
      </c>
      <c r="J26" s="1105"/>
      <c r="K26" s="1105"/>
      <c r="L26" s="1105"/>
      <c r="M26" s="1105"/>
      <c r="N26" s="1105"/>
      <c r="O26" s="1105"/>
      <c r="P26" s="1105"/>
      <c r="Q26" s="1003"/>
      <c r="R26" s="1003"/>
      <c r="S26" s="1105"/>
      <c r="T26" s="1105"/>
      <c r="U26" s="1105"/>
      <c r="V26" s="81">
        <f>COUNTIF(I26:U26,"○")</f>
        <v>0</v>
      </c>
      <c r="X26" s="7"/>
      <c r="Y26" s="7"/>
    </row>
    <row r="27" spans="1:25" ht="27.95" customHeight="1">
      <c r="B27" s="7"/>
      <c r="C27" s="1306"/>
      <c r="D27" s="108" t="s">
        <v>1456</v>
      </c>
      <c r="E27" s="1253" t="s">
        <v>972</v>
      </c>
      <c r="F27" s="1253"/>
      <c r="G27" s="1253"/>
      <c r="H27" s="1254"/>
      <c r="I27" s="1003">
        <f>IF('入力用①(22、24表除く）'!I53=30,"○",)</f>
        <v>0</v>
      </c>
      <c r="J27" s="1105"/>
      <c r="K27" s="1105"/>
      <c r="L27" s="1105"/>
      <c r="M27" s="1105"/>
      <c r="N27" s="1105"/>
      <c r="O27" s="1105"/>
      <c r="P27" s="1105"/>
      <c r="Q27" s="1003"/>
      <c r="R27" s="1003"/>
      <c r="S27" s="1105"/>
      <c r="T27" s="1105"/>
      <c r="U27" s="1105"/>
      <c r="V27" s="81">
        <f>COUNTIF(I27:U27,"○")</f>
        <v>0</v>
      </c>
      <c r="X27" s="7"/>
      <c r="Y27" s="7"/>
    </row>
    <row r="28" spans="1:25" ht="27.95" customHeight="1">
      <c r="B28" s="7"/>
      <c r="C28" s="1307"/>
      <c r="D28" s="108" t="s">
        <v>1206</v>
      </c>
      <c r="E28" s="1253" t="s">
        <v>1458</v>
      </c>
      <c r="F28" s="1253"/>
      <c r="G28" s="1253"/>
      <c r="H28" s="1254"/>
      <c r="I28" s="1003">
        <f>IF('入力用①(22、24表除く）'!I53=4,"○",)</f>
        <v>0</v>
      </c>
      <c r="J28" s="1105"/>
      <c r="K28" s="1105"/>
      <c r="L28" s="1105"/>
      <c r="M28" s="1105"/>
      <c r="N28" s="1105"/>
      <c r="O28" s="1105"/>
      <c r="P28" s="1105"/>
      <c r="Q28" s="1003"/>
      <c r="R28" s="1003"/>
      <c r="S28" s="1105"/>
      <c r="T28" s="1105"/>
      <c r="U28" s="1105"/>
      <c r="V28" s="81">
        <f>COUNTIF(I28:U28,"○")</f>
        <v>0</v>
      </c>
      <c r="X28" s="7"/>
      <c r="Y28" s="7"/>
    </row>
    <row r="29" spans="1:25" ht="27.95" customHeight="1">
      <c r="A29" s="1">
        <v>1</v>
      </c>
      <c r="B29" s="7">
        <v>48</v>
      </c>
      <c r="C29" s="100" t="s">
        <v>406</v>
      </c>
      <c r="D29" s="1197" t="s">
        <v>1122</v>
      </c>
      <c r="E29" s="1312"/>
      <c r="F29" s="1312"/>
      <c r="G29" s="1312"/>
      <c r="H29" s="1313"/>
      <c r="I29" s="1002">
        <f>'入力用①(22、24表除く）'!I55</f>
        <v>0</v>
      </c>
      <c r="J29" s="124">
        <v>0</v>
      </c>
      <c r="K29" s="124">
        <v>0</v>
      </c>
      <c r="L29" s="124">
        <v>0</v>
      </c>
      <c r="M29" s="124">
        <v>0</v>
      </c>
      <c r="N29" s="124">
        <v>0</v>
      </c>
      <c r="O29" s="124">
        <v>0</v>
      </c>
      <c r="P29" s="124">
        <v>0</v>
      </c>
      <c r="Q29" s="1002"/>
      <c r="R29" s="1002"/>
      <c r="S29" s="124">
        <v>0</v>
      </c>
      <c r="T29" s="124">
        <v>0</v>
      </c>
      <c r="U29" s="124">
        <v>0</v>
      </c>
      <c r="V29" s="81">
        <f t="shared" ref="V29:V50" si="2">SUM(I29:U29)</f>
        <v>0</v>
      </c>
      <c r="W29" s="1">
        <v>1</v>
      </c>
      <c r="X29" s="7">
        <v>48</v>
      </c>
      <c r="Y29" s="7"/>
    </row>
    <row r="30" spans="1:25" ht="27.95" customHeight="1">
      <c r="A30" s="1">
        <v>1</v>
      </c>
      <c r="B30" s="7">
        <v>49</v>
      </c>
      <c r="C30" s="100" t="s">
        <v>393</v>
      </c>
      <c r="D30" s="1197" t="s">
        <v>562</v>
      </c>
      <c r="E30" s="1312"/>
      <c r="F30" s="1312"/>
      <c r="G30" s="1312"/>
      <c r="H30" s="1313"/>
      <c r="I30" s="1002">
        <f>'入力用①(22、24表除く）'!I56</f>
        <v>0</v>
      </c>
      <c r="J30" s="124">
        <v>0</v>
      </c>
      <c r="K30" s="124">
        <v>50</v>
      </c>
      <c r="L30" s="124">
        <v>0</v>
      </c>
      <c r="M30" s="124">
        <v>42</v>
      </c>
      <c r="N30" s="124">
        <v>0</v>
      </c>
      <c r="O30" s="124">
        <v>0</v>
      </c>
      <c r="P30" s="124">
        <v>48</v>
      </c>
      <c r="Q30" s="1002"/>
      <c r="R30" s="1002"/>
      <c r="S30" s="124">
        <v>0</v>
      </c>
      <c r="T30" s="124">
        <v>0</v>
      </c>
      <c r="U30" s="124">
        <v>55</v>
      </c>
      <c r="V30" s="81">
        <f t="shared" si="2"/>
        <v>195</v>
      </c>
      <c r="W30" s="1">
        <v>1</v>
      </c>
      <c r="X30" s="7">
        <v>49</v>
      </c>
      <c r="Y30" s="7"/>
    </row>
    <row r="31" spans="1:25" ht="27.95" customHeight="1">
      <c r="A31" s="1">
        <v>1</v>
      </c>
      <c r="B31" s="7">
        <v>50</v>
      </c>
      <c r="C31" s="100" t="s">
        <v>274</v>
      </c>
      <c r="D31" s="1197" t="s">
        <v>329</v>
      </c>
      <c r="E31" s="1312"/>
      <c r="F31" s="1312"/>
      <c r="G31" s="1312"/>
      <c r="H31" s="1313"/>
      <c r="I31" s="1002"/>
      <c r="J31" s="124">
        <v>0</v>
      </c>
      <c r="K31" s="124">
        <v>0</v>
      </c>
      <c r="L31" s="124">
        <v>0</v>
      </c>
      <c r="M31" s="124">
        <v>0</v>
      </c>
      <c r="N31" s="124">
        <v>0</v>
      </c>
      <c r="O31" s="124">
        <v>0</v>
      </c>
      <c r="P31" s="124">
        <v>0</v>
      </c>
      <c r="Q31" s="1002"/>
      <c r="R31" s="1002"/>
      <c r="S31" s="124">
        <v>0</v>
      </c>
      <c r="T31" s="124">
        <v>0</v>
      </c>
      <c r="U31" s="124">
        <v>0</v>
      </c>
      <c r="V31" s="81">
        <f t="shared" si="2"/>
        <v>0</v>
      </c>
      <c r="W31" s="1">
        <v>1</v>
      </c>
      <c r="X31" s="7">
        <v>50</v>
      </c>
      <c r="Y31" s="7"/>
    </row>
    <row r="32" spans="1:25" ht="27.95" customHeight="1">
      <c r="A32" s="1">
        <v>1</v>
      </c>
      <c r="B32" s="7">
        <v>51</v>
      </c>
      <c r="C32" s="95" t="s">
        <v>1440</v>
      </c>
      <c r="D32" s="1283" t="s">
        <v>1669</v>
      </c>
      <c r="E32" s="1284"/>
      <c r="F32" s="1285"/>
      <c r="G32" s="1266" t="s">
        <v>461</v>
      </c>
      <c r="H32" s="1267"/>
      <c r="I32" s="1002">
        <f>'入力用①(22、24表除く）'!I57</f>
        <v>0</v>
      </c>
      <c r="J32" s="124">
        <v>0</v>
      </c>
      <c r="K32" s="124">
        <v>0</v>
      </c>
      <c r="L32" s="124">
        <v>0</v>
      </c>
      <c r="M32" s="124">
        <v>0</v>
      </c>
      <c r="N32" s="124">
        <v>0</v>
      </c>
      <c r="O32" s="124">
        <v>0</v>
      </c>
      <c r="P32" s="124">
        <v>0</v>
      </c>
      <c r="Q32" s="1002"/>
      <c r="R32" s="1002"/>
      <c r="S32" s="124">
        <v>0</v>
      </c>
      <c r="T32" s="124">
        <v>0</v>
      </c>
      <c r="U32" s="124">
        <v>0</v>
      </c>
      <c r="V32" s="81">
        <f t="shared" si="2"/>
        <v>0</v>
      </c>
      <c r="W32" s="1">
        <v>1</v>
      </c>
      <c r="X32" s="7">
        <v>51</v>
      </c>
      <c r="Y32" s="7"/>
    </row>
    <row r="33" spans="1:25" ht="27.95" customHeight="1">
      <c r="A33" s="1">
        <v>1</v>
      </c>
      <c r="B33" s="7">
        <v>52</v>
      </c>
      <c r="C33" s="1308" t="s">
        <v>666</v>
      </c>
      <c r="D33" s="1286"/>
      <c r="E33" s="1287"/>
      <c r="F33" s="1288"/>
      <c r="G33" s="1266" t="s">
        <v>439</v>
      </c>
      <c r="H33" s="1267"/>
      <c r="I33" s="1002">
        <f>'入力用①(22、24表除く）'!I58</f>
        <v>0</v>
      </c>
      <c r="J33" s="124">
        <v>0</v>
      </c>
      <c r="K33" s="124">
        <v>0</v>
      </c>
      <c r="L33" s="124">
        <v>0</v>
      </c>
      <c r="M33" s="124">
        <v>0</v>
      </c>
      <c r="N33" s="124">
        <v>0</v>
      </c>
      <c r="O33" s="124">
        <v>0</v>
      </c>
      <c r="P33" s="124">
        <v>0</v>
      </c>
      <c r="Q33" s="1002"/>
      <c r="R33" s="1002"/>
      <c r="S33" s="124">
        <v>0</v>
      </c>
      <c r="T33" s="124">
        <v>0</v>
      </c>
      <c r="U33" s="124">
        <v>0</v>
      </c>
      <c r="V33" s="81">
        <f t="shared" si="2"/>
        <v>0</v>
      </c>
      <c r="W33" s="1">
        <v>1</v>
      </c>
      <c r="X33" s="7">
        <v>52</v>
      </c>
      <c r="Y33" s="7"/>
    </row>
    <row r="34" spans="1:25" ht="27.95" customHeight="1">
      <c r="A34" s="1">
        <v>1</v>
      </c>
      <c r="B34" s="7">
        <v>53</v>
      </c>
      <c r="C34" s="1308"/>
      <c r="D34" s="1283" t="s">
        <v>1670</v>
      </c>
      <c r="E34" s="1284"/>
      <c r="F34" s="1285"/>
      <c r="G34" s="1266" t="s">
        <v>461</v>
      </c>
      <c r="H34" s="1267"/>
      <c r="I34" s="1002">
        <f>'入力用①(22、24表除く）'!I59</f>
        <v>0</v>
      </c>
      <c r="J34" s="124">
        <v>0</v>
      </c>
      <c r="K34" s="124">
        <v>0</v>
      </c>
      <c r="L34" s="124">
        <v>0</v>
      </c>
      <c r="M34" s="124">
        <v>0</v>
      </c>
      <c r="N34" s="124">
        <v>0</v>
      </c>
      <c r="O34" s="124">
        <v>0</v>
      </c>
      <c r="P34" s="124">
        <v>0</v>
      </c>
      <c r="Q34" s="1002"/>
      <c r="R34" s="1002"/>
      <c r="S34" s="124">
        <v>0</v>
      </c>
      <c r="T34" s="124">
        <v>0</v>
      </c>
      <c r="U34" s="124">
        <v>0</v>
      </c>
      <c r="V34" s="81">
        <f t="shared" si="2"/>
        <v>0</v>
      </c>
      <c r="W34" s="1">
        <v>1</v>
      </c>
      <c r="X34" s="7">
        <v>53</v>
      </c>
      <c r="Y34" s="7"/>
    </row>
    <row r="35" spans="1:25" ht="27.95" customHeight="1">
      <c r="A35" s="1">
        <v>1</v>
      </c>
      <c r="B35" s="7">
        <v>54</v>
      </c>
      <c r="C35" s="1308"/>
      <c r="D35" s="1286"/>
      <c r="E35" s="1287"/>
      <c r="F35" s="1288"/>
      <c r="G35" s="1266" t="s">
        <v>439</v>
      </c>
      <c r="H35" s="1267"/>
      <c r="I35" s="1002">
        <f>'入力用①(22、24表除く）'!I60</f>
        <v>0</v>
      </c>
      <c r="J35" s="124">
        <v>0</v>
      </c>
      <c r="K35" s="124">
        <v>0</v>
      </c>
      <c r="L35" s="124">
        <v>0</v>
      </c>
      <c r="M35" s="124">
        <v>0</v>
      </c>
      <c r="N35" s="124">
        <v>0</v>
      </c>
      <c r="O35" s="124">
        <v>0</v>
      </c>
      <c r="P35" s="124">
        <v>0</v>
      </c>
      <c r="Q35" s="1002"/>
      <c r="R35" s="1002"/>
      <c r="S35" s="124">
        <v>0</v>
      </c>
      <c r="T35" s="124">
        <v>0</v>
      </c>
      <c r="U35" s="124">
        <v>0</v>
      </c>
      <c r="V35" s="81">
        <f t="shared" si="2"/>
        <v>0</v>
      </c>
      <c r="W35" s="1">
        <v>1</v>
      </c>
      <c r="X35" s="7">
        <v>54</v>
      </c>
      <c r="Y35" s="7"/>
    </row>
    <row r="36" spans="1:25" ht="27.95" customHeight="1">
      <c r="A36" s="1">
        <v>1</v>
      </c>
      <c r="B36" s="7">
        <v>55</v>
      </c>
      <c r="C36" s="1308"/>
      <c r="D36" s="1283" t="s">
        <v>1671</v>
      </c>
      <c r="E36" s="1284"/>
      <c r="F36" s="1285"/>
      <c r="G36" s="1266" t="s">
        <v>461</v>
      </c>
      <c r="H36" s="1267"/>
      <c r="I36" s="1002">
        <f>'入力用①(22、24表除く）'!I61</f>
        <v>0</v>
      </c>
      <c r="J36" s="124">
        <v>0</v>
      </c>
      <c r="K36" s="124">
        <v>0</v>
      </c>
      <c r="L36" s="124">
        <v>0</v>
      </c>
      <c r="M36" s="124">
        <v>0</v>
      </c>
      <c r="N36" s="124">
        <v>0</v>
      </c>
      <c r="O36" s="124">
        <v>0</v>
      </c>
      <c r="P36" s="124">
        <v>0</v>
      </c>
      <c r="Q36" s="1002"/>
      <c r="R36" s="1002"/>
      <c r="S36" s="124">
        <v>0</v>
      </c>
      <c r="T36" s="124">
        <v>0</v>
      </c>
      <c r="U36" s="124">
        <v>0</v>
      </c>
      <c r="V36" s="81">
        <f t="shared" si="2"/>
        <v>0</v>
      </c>
      <c r="W36" s="1">
        <v>1</v>
      </c>
      <c r="X36" s="7">
        <v>55</v>
      </c>
      <c r="Y36" s="7"/>
    </row>
    <row r="37" spans="1:25" ht="27.95" customHeight="1">
      <c r="A37" s="1">
        <v>1</v>
      </c>
      <c r="B37" s="7">
        <v>56</v>
      </c>
      <c r="C37" s="1308"/>
      <c r="D37" s="1286"/>
      <c r="E37" s="1287"/>
      <c r="F37" s="1288"/>
      <c r="G37" s="1266" t="s">
        <v>439</v>
      </c>
      <c r="H37" s="1267"/>
      <c r="I37" s="1002">
        <f>'入力用①(22、24表除く）'!I62</f>
        <v>0</v>
      </c>
      <c r="J37" s="124">
        <v>0</v>
      </c>
      <c r="K37" s="124">
        <v>0</v>
      </c>
      <c r="L37" s="124">
        <v>0</v>
      </c>
      <c r="M37" s="124">
        <v>0</v>
      </c>
      <c r="N37" s="124">
        <v>0</v>
      </c>
      <c r="O37" s="124">
        <v>0</v>
      </c>
      <c r="P37" s="124">
        <v>0</v>
      </c>
      <c r="Q37" s="1002"/>
      <c r="R37" s="1002"/>
      <c r="S37" s="124">
        <v>0</v>
      </c>
      <c r="T37" s="124">
        <v>0</v>
      </c>
      <c r="U37" s="124">
        <v>0</v>
      </c>
      <c r="V37" s="81">
        <f t="shared" si="2"/>
        <v>0</v>
      </c>
      <c r="W37" s="1">
        <v>1</v>
      </c>
      <c r="X37" s="7">
        <v>56</v>
      </c>
      <c r="Y37" s="7"/>
    </row>
    <row r="38" spans="1:25" ht="27.95" customHeight="1">
      <c r="A38" s="1">
        <v>1</v>
      </c>
      <c r="B38" s="7">
        <v>57</v>
      </c>
      <c r="C38" s="1308"/>
      <c r="D38" s="1283" t="s">
        <v>1672</v>
      </c>
      <c r="E38" s="1284"/>
      <c r="F38" s="1285"/>
      <c r="G38" s="1266" t="s">
        <v>461</v>
      </c>
      <c r="H38" s="1267"/>
      <c r="I38" s="1002">
        <f>'入力用①(22、24表除く）'!I63</f>
        <v>0</v>
      </c>
      <c r="J38" s="124">
        <v>0</v>
      </c>
      <c r="K38" s="124">
        <v>0</v>
      </c>
      <c r="L38" s="124">
        <v>0</v>
      </c>
      <c r="M38" s="124">
        <v>0</v>
      </c>
      <c r="N38" s="124">
        <v>0</v>
      </c>
      <c r="O38" s="124">
        <v>0</v>
      </c>
      <c r="P38" s="124">
        <v>0</v>
      </c>
      <c r="Q38" s="1002"/>
      <c r="R38" s="1002"/>
      <c r="S38" s="124">
        <v>0</v>
      </c>
      <c r="T38" s="124">
        <v>0</v>
      </c>
      <c r="U38" s="124">
        <v>0</v>
      </c>
      <c r="V38" s="81">
        <f t="shared" si="2"/>
        <v>0</v>
      </c>
      <c r="W38" s="1">
        <v>1</v>
      </c>
      <c r="X38" s="7">
        <v>57</v>
      </c>
      <c r="Y38" s="7"/>
    </row>
    <row r="39" spans="1:25" ht="27.95" customHeight="1">
      <c r="A39" s="1">
        <v>1</v>
      </c>
      <c r="B39" s="7">
        <v>58</v>
      </c>
      <c r="C39" s="1308"/>
      <c r="D39" s="1286"/>
      <c r="E39" s="1287"/>
      <c r="F39" s="1288"/>
      <c r="G39" s="1266" t="s">
        <v>439</v>
      </c>
      <c r="H39" s="1267"/>
      <c r="I39" s="1002">
        <f>'入力用①(22、24表除く）'!I64</f>
        <v>0</v>
      </c>
      <c r="J39" s="124">
        <v>0</v>
      </c>
      <c r="K39" s="124">
        <v>0</v>
      </c>
      <c r="L39" s="124">
        <v>0</v>
      </c>
      <c r="M39" s="124">
        <v>0</v>
      </c>
      <c r="N39" s="124">
        <v>0</v>
      </c>
      <c r="O39" s="124">
        <v>0</v>
      </c>
      <c r="P39" s="124">
        <v>0</v>
      </c>
      <c r="Q39" s="1002"/>
      <c r="R39" s="1002"/>
      <c r="S39" s="124">
        <v>0</v>
      </c>
      <c r="T39" s="124">
        <v>0</v>
      </c>
      <c r="U39" s="124">
        <v>0</v>
      </c>
      <c r="V39" s="81">
        <f t="shared" si="2"/>
        <v>0</v>
      </c>
      <c r="W39" s="1">
        <v>1</v>
      </c>
      <c r="X39" s="7">
        <v>58</v>
      </c>
      <c r="Y39" s="7"/>
    </row>
    <row r="40" spans="1:25" ht="27.95" customHeight="1">
      <c r="A40" s="1">
        <v>1</v>
      </c>
      <c r="B40" s="7">
        <v>59</v>
      </c>
      <c r="C40" s="1308"/>
      <c r="D40" s="1283" t="s">
        <v>1668</v>
      </c>
      <c r="E40" s="1284"/>
      <c r="F40" s="1285"/>
      <c r="G40" s="1266" t="s">
        <v>461</v>
      </c>
      <c r="H40" s="1267"/>
      <c r="I40" s="1002">
        <f>'入力用①(22、24表除く）'!I65</f>
        <v>0</v>
      </c>
      <c r="J40" s="124">
        <v>0</v>
      </c>
      <c r="K40" s="124">
        <v>0</v>
      </c>
      <c r="L40" s="124">
        <v>0</v>
      </c>
      <c r="M40" s="124">
        <v>0</v>
      </c>
      <c r="N40" s="124">
        <v>0</v>
      </c>
      <c r="O40" s="124">
        <v>0</v>
      </c>
      <c r="P40" s="124">
        <v>0</v>
      </c>
      <c r="Q40" s="1002"/>
      <c r="R40" s="1002"/>
      <c r="S40" s="124">
        <v>0</v>
      </c>
      <c r="T40" s="124">
        <v>0</v>
      </c>
      <c r="U40" s="124">
        <v>0</v>
      </c>
      <c r="V40" s="81">
        <f t="shared" si="2"/>
        <v>0</v>
      </c>
      <c r="W40" s="1">
        <v>1</v>
      </c>
      <c r="X40" s="7">
        <v>59</v>
      </c>
      <c r="Y40" s="7"/>
    </row>
    <row r="41" spans="1:25" ht="27.95" customHeight="1">
      <c r="A41" s="1">
        <v>1</v>
      </c>
      <c r="B41" s="7">
        <v>60</v>
      </c>
      <c r="C41" s="1308"/>
      <c r="D41" s="1286"/>
      <c r="E41" s="1287"/>
      <c r="F41" s="1288"/>
      <c r="G41" s="1266" t="s">
        <v>1481</v>
      </c>
      <c r="H41" s="1267"/>
      <c r="I41" s="1002">
        <f>'入力用①(22、24表除く）'!I66</f>
        <v>0</v>
      </c>
      <c r="J41" s="124">
        <v>0</v>
      </c>
      <c r="K41" s="124">
        <v>0</v>
      </c>
      <c r="L41" s="124">
        <v>0</v>
      </c>
      <c r="M41" s="124">
        <v>0</v>
      </c>
      <c r="N41" s="124">
        <v>0</v>
      </c>
      <c r="O41" s="124">
        <v>0</v>
      </c>
      <c r="P41" s="124">
        <v>0</v>
      </c>
      <c r="Q41" s="1002"/>
      <c r="R41" s="1002"/>
      <c r="S41" s="124">
        <v>0</v>
      </c>
      <c r="T41" s="124">
        <v>0</v>
      </c>
      <c r="U41" s="124">
        <v>0</v>
      </c>
      <c r="V41" s="81">
        <f t="shared" si="2"/>
        <v>0</v>
      </c>
      <c r="W41" s="1">
        <v>1</v>
      </c>
      <c r="X41" s="7">
        <v>60</v>
      </c>
      <c r="Y41" s="7"/>
    </row>
    <row r="42" spans="1:25" ht="27.95" customHeight="1">
      <c r="A42" s="1">
        <v>1</v>
      </c>
      <c r="B42" s="7">
        <v>61</v>
      </c>
      <c r="C42" s="1308"/>
      <c r="D42" s="1289" t="s">
        <v>1673</v>
      </c>
      <c r="E42" s="1290"/>
      <c r="F42" s="1291"/>
      <c r="G42" s="1266" t="s">
        <v>461</v>
      </c>
      <c r="H42" s="1267"/>
      <c r="I42" s="1002">
        <f>'入力用①(22、24表除く）'!I67</f>
        <v>0</v>
      </c>
      <c r="J42" s="124">
        <v>0</v>
      </c>
      <c r="K42" s="124">
        <v>0</v>
      </c>
      <c r="L42" s="124">
        <v>0</v>
      </c>
      <c r="M42" s="124">
        <v>0</v>
      </c>
      <c r="N42" s="124">
        <v>0</v>
      </c>
      <c r="O42" s="124">
        <v>0</v>
      </c>
      <c r="P42" s="124">
        <v>0</v>
      </c>
      <c r="Q42" s="1002"/>
      <c r="R42" s="1002"/>
      <c r="S42" s="124">
        <v>0</v>
      </c>
      <c r="T42" s="124">
        <v>0</v>
      </c>
      <c r="U42" s="124">
        <v>0</v>
      </c>
      <c r="V42" s="81">
        <f t="shared" si="2"/>
        <v>0</v>
      </c>
      <c r="W42" s="1">
        <v>1</v>
      </c>
      <c r="X42" s="7">
        <v>61</v>
      </c>
      <c r="Y42" s="7"/>
    </row>
    <row r="43" spans="1:25" ht="27.95" customHeight="1">
      <c r="A43" s="1">
        <v>1</v>
      </c>
      <c r="B43" s="7">
        <v>62</v>
      </c>
      <c r="C43" s="1308"/>
      <c r="D43" s="1292"/>
      <c r="E43" s="1293"/>
      <c r="F43" s="1294"/>
      <c r="G43" s="1274" t="s">
        <v>398</v>
      </c>
      <c r="H43" s="1267"/>
      <c r="I43" s="1002">
        <f>'入力用①(22、24表除く）'!I68</f>
        <v>0</v>
      </c>
      <c r="J43" s="124">
        <v>0</v>
      </c>
      <c r="K43" s="124">
        <v>0</v>
      </c>
      <c r="L43" s="124">
        <v>0</v>
      </c>
      <c r="M43" s="124">
        <v>0</v>
      </c>
      <c r="N43" s="124">
        <v>0</v>
      </c>
      <c r="O43" s="124">
        <v>0</v>
      </c>
      <c r="P43" s="124">
        <v>0</v>
      </c>
      <c r="Q43" s="1002">
        <f>'入力用①(22、24表除く）'!Q68</f>
        <v>0</v>
      </c>
      <c r="R43" s="1002">
        <f>'入力用①(22、24表除く）'!R68</f>
        <v>0</v>
      </c>
      <c r="S43" s="124">
        <v>0</v>
      </c>
      <c r="T43" s="124">
        <v>0</v>
      </c>
      <c r="U43" s="124">
        <v>0</v>
      </c>
      <c r="V43" s="81">
        <f t="shared" si="2"/>
        <v>0</v>
      </c>
      <c r="W43" s="1">
        <v>1</v>
      </c>
      <c r="X43" s="7">
        <v>62</v>
      </c>
      <c r="Y43" s="7"/>
    </row>
    <row r="44" spans="1:25" ht="27.95" customHeight="1">
      <c r="A44" s="1">
        <v>1</v>
      </c>
      <c r="B44" s="7">
        <v>63</v>
      </c>
      <c r="C44" s="1309"/>
      <c r="D44" s="1223" t="s">
        <v>1482</v>
      </c>
      <c r="E44" s="1310"/>
      <c r="F44" s="1311"/>
      <c r="G44" s="1266" t="s">
        <v>461</v>
      </c>
      <c r="H44" s="1267"/>
      <c r="I44" s="1002">
        <f>'入力用①(22、24表除く）'!I69</f>
        <v>0</v>
      </c>
      <c r="J44" s="124">
        <v>0</v>
      </c>
      <c r="K44" s="124">
        <v>0</v>
      </c>
      <c r="L44" s="124">
        <v>0</v>
      </c>
      <c r="M44" s="124">
        <v>0</v>
      </c>
      <c r="N44" s="124">
        <v>0</v>
      </c>
      <c r="O44" s="124">
        <v>0</v>
      </c>
      <c r="P44" s="124">
        <v>0</v>
      </c>
      <c r="Q44" s="1002">
        <f>'入力用①(22、24表除く）'!Q69</f>
        <v>0</v>
      </c>
      <c r="R44" s="1002">
        <f>'入力用①(22、24表除く）'!R69</f>
        <v>0</v>
      </c>
      <c r="S44" s="124">
        <v>0</v>
      </c>
      <c r="T44" s="124">
        <v>0</v>
      </c>
      <c r="U44" s="124">
        <v>0</v>
      </c>
      <c r="V44" s="81">
        <f t="shared" si="2"/>
        <v>0</v>
      </c>
      <c r="W44" s="1">
        <v>1</v>
      </c>
      <c r="X44" s="7">
        <v>63</v>
      </c>
      <c r="Y44" s="7"/>
    </row>
    <row r="45" spans="1:25" ht="27.95" customHeight="1">
      <c r="A45" s="1140">
        <v>1</v>
      </c>
      <c r="B45" s="1141">
        <v>64</v>
      </c>
      <c r="C45" s="1295" t="s">
        <v>1489</v>
      </c>
      <c r="D45" s="1296"/>
      <c r="E45" s="1301" t="s">
        <v>1491</v>
      </c>
      <c r="F45" s="1302"/>
      <c r="G45" s="1302"/>
      <c r="H45" s="1303"/>
      <c r="I45" s="1003">
        <f>'入力用①(22、24表除く）'!I70</f>
        <v>0</v>
      </c>
      <c r="J45" s="124">
        <v>269</v>
      </c>
      <c r="K45" s="124">
        <v>159</v>
      </c>
      <c r="L45" s="124">
        <v>515</v>
      </c>
      <c r="M45" s="124">
        <v>73</v>
      </c>
      <c r="N45" s="124">
        <v>129</v>
      </c>
      <c r="O45" s="124">
        <v>66</v>
      </c>
      <c r="P45" s="124">
        <v>0</v>
      </c>
      <c r="Q45" s="1002"/>
      <c r="R45" s="1002"/>
      <c r="S45" s="124">
        <v>51</v>
      </c>
      <c r="T45" s="124">
        <v>216</v>
      </c>
      <c r="U45" s="124">
        <v>106</v>
      </c>
      <c r="V45" s="852">
        <f t="shared" si="2"/>
        <v>1584</v>
      </c>
      <c r="W45" s="893">
        <v>1</v>
      </c>
      <c r="X45" s="894">
        <v>64</v>
      </c>
      <c r="Y45" s="7"/>
    </row>
    <row r="46" spans="1:25" ht="27.95" customHeight="1">
      <c r="A46" s="1140">
        <v>1</v>
      </c>
      <c r="B46" s="1141">
        <v>65</v>
      </c>
      <c r="C46" s="1297"/>
      <c r="D46" s="1298"/>
      <c r="E46" s="1301" t="s">
        <v>1492</v>
      </c>
      <c r="F46" s="1302"/>
      <c r="G46" s="1302"/>
      <c r="H46" s="1303"/>
      <c r="I46" s="1003">
        <f>'入力用①(22、24表除く）'!I71</f>
        <v>0</v>
      </c>
      <c r="J46" s="124">
        <v>7</v>
      </c>
      <c r="K46" s="124">
        <v>0</v>
      </c>
      <c r="L46" s="124">
        <v>69</v>
      </c>
      <c r="M46" s="124">
        <v>7</v>
      </c>
      <c r="N46" s="124">
        <v>5</v>
      </c>
      <c r="O46" s="124">
        <v>0</v>
      </c>
      <c r="P46" s="124">
        <v>0</v>
      </c>
      <c r="Q46" s="1002"/>
      <c r="R46" s="1002"/>
      <c r="S46" s="124">
        <v>22</v>
      </c>
      <c r="T46" s="124">
        <v>65</v>
      </c>
      <c r="U46" s="124">
        <v>4</v>
      </c>
      <c r="V46" s="852">
        <f t="shared" si="2"/>
        <v>179</v>
      </c>
      <c r="W46" s="893">
        <v>1</v>
      </c>
      <c r="X46" s="894">
        <v>65</v>
      </c>
      <c r="Y46" s="7"/>
    </row>
    <row r="47" spans="1:25" ht="27.95" customHeight="1">
      <c r="A47" s="1140">
        <v>1</v>
      </c>
      <c r="B47" s="1141">
        <v>66</v>
      </c>
      <c r="C47" s="1299"/>
      <c r="D47" s="1300"/>
      <c r="E47" s="1301" t="s">
        <v>1493</v>
      </c>
      <c r="F47" s="1302"/>
      <c r="G47" s="1302"/>
      <c r="H47" s="1303"/>
      <c r="I47" s="1003">
        <f>'入力用①(22、24表除く）'!I72</f>
        <v>0</v>
      </c>
      <c r="J47" s="124">
        <v>195</v>
      </c>
      <c r="K47" s="124">
        <v>70</v>
      </c>
      <c r="L47" s="124">
        <v>69</v>
      </c>
      <c r="M47" s="124">
        <v>33</v>
      </c>
      <c r="N47" s="124">
        <v>42</v>
      </c>
      <c r="O47" s="124">
        <v>21</v>
      </c>
      <c r="P47" s="124">
        <v>0</v>
      </c>
      <c r="Q47" s="1002"/>
      <c r="R47" s="1002"/>
      <c r="S47" s="124">
        <v>3</v>
      </c>
      <c r="T47" s="124">
        <v>13</v>
      </c>
      <c r="U47" s="124">
        <v>46</v>
      </c>
      <c r="V47" s="852">
        <f t="shared" si="2"/>
        <v>492</v>
      </c>
      <c r="W47" s="893">
        <v>1</v>
      </c>
      <c r="X47" s="894">
        <v>66</v>
      </c>
      <c r="Y47" s="7"/>
    </row>
    <row r="48" spans="1:25" ht="27.95" customHeight="1">
      <c r="A48" s="1140">
        <v>1</v>
      </c>
      <c r="B48" s="1141">
        <v>67</v>
      </c>
      <c r="C48" s="1295" t="s">
        <v>1490</v>
      </c>
      <c r="D48" s="1296"/>
      <c r="E48" s="1301" t="s">
        <v>1491</v>
      </c>
      <c r="F48" s="1302"/>
      <c r="G48" s="1302"/>
      <c r="H48" s="1303"/>
      <c r="I48" s="1003">
        <f>'入力用①(22、24表除く）'!I73</f>
        <v>0</v>
      </c>
      <c r="J48" s="1105">
        <v>0</v>
      </c>
      <c r="K48" s="1105">
        <v>0</v>
      </c>
      <c r="L48" s="1105">
        <v>0</v>
      </c>
      <c r="M48" s="1105">
        <v>0</v>
      </c>
      <c r="N48" s="1105">
        <v>0</v>
      </c>
      <c r="O48" s="1105">
        <v>0</v>
      </c>
      <c r="P48" s="1105">
        <v>0</v>
      </c>
      <c r="Q48" s="1003">
        <f>'入力用①(22、24表除く）'!Q73</f>
        <v>0</v>
      </c>
      <c r="R48" s="1003">
        <f>'入力用①(22、24表除く）'!R73</f>
        <v>0</v>
      </c>
      <c r="S48" s="1105">
        <v>0</v>
      </c>
      <c r="T48" s="1105">
        <v>0</v>
      </c>
      <c r="U48" s="1105">
        <v>0</v>
      </c>
      <c r="V48" s="91">
        <f t="shared" si="2"/>
        <v>0</v>
      </c>
      <c r="W48" s="893">
        <v>1</v>
      </c>
      <c r="X48" s="894">
        <v>67</v>
      </c>
      <c r="Y48" s="7"/>
    </row>
    <row r="49" spans="1:25" ht="27.95" customHeight="1">
      <c r="A49" s="1140">
        <v>1</v>
      </c>
      <c r="B49" s="1141">
        <v>68</v>
      </c>
      <c r="C49" s="1297"/>
      <c r="D49" s="1298"/>
      <c r="E49" s="1301" t="s">
        <v>1492</v>
      </c>
      <c r="F49" s="1302"/>
      <c r="G49" s="1302"/>
      <c r="H49" s="1303"/>
      <c r="I49" s="1003">
        <f>'入力用①(22、24表除く）'!I74</f>
        <v>0</v>
      </c>
      <c r="J49" s="1105">
        <v>0</v>
      </c>
      <c r="K49" s="1105">
        <v>0</v>
      </c>
      <c r="L49" s="1105">
        <v>0</v>
      </c>
      <c r="M49" s="1105">
        <v>0</v>
      </c>
      <c r="N49" s="1105">
        <v>0</v>
      </c>
      <c r="O49" s="1105">
        <v>0</v>
      </c>
      <c r="P49" s="1105">
        <v>0</v>
      </c>
      <c r="Q49" s="1003">
        <f>'入力用①(22、24表除く）'!Q74</f>
        <v>0</v>
      </c>
      <c r="R49" s="1003">
        <f>'入力用①(22、24表除く）'!R74</f>
        <v>0</v>
      </c>
      <c r="S49" s="1105">
        <v>0</v>
      </c>
      <c r="T49" s="1105">
        <v>0</v>
      </c>
      <c r="U49" s="1105">
        <v>0</v>
      </c>
      <c r="V49" s="91">
        <f t="shared" si="2"/>
        <v>0</v>
      </c>
      <c r="W49" s="893">
        <v>1</v>
      </c>
      <c r="X49" s="894">
        <v>68</v>
      </c>
      <c r="Y49" s="7"/>
    </row>
    <row r="50" spans="1:25" ht="27.95" customHeight="1">
      <c r="A50" s="1140">
        <v>1</v>
      </c>
      <c r="B50" s="1141">
        <v>69</v>
      </c>
      <c r="C50" s="1299"/>
      <c r="D50" s="1300"/>
      <c r="E50" s="1301" t="s">
        <v>1493</v>
      </c>
      <c r="F50" s="1302"/>
      <c r="G50" s="1302"/>
      <c r="H50" s="1303"/>
      <c r="I50" s="1003">
        <f>'入力用①(22、24表除く）'!I75</f>
        <v>0</v>
      </c>
      <c r="J50" s="1105">
        <v>0</v>
      </c>
      <c r="K50" s="1105">
        <v>0</v>
      </c>
      <c r="L50" s="1105">
        <v>0</v>
      </c>
      <c r="M50" s="1105">
        <v>0</v>
      </c>
      <c r="N50" s="1105">
        <v>0</v>
      </c>
      <c r="O50" s="1105">
        <v>0</v>
      </c>
      <c r="P50" s="1105">
        <v>0</v>
      </c>
      <c r="Q50" s="1003">
        <f>'入力用①(22、24表除く）'!Q75</f>
        <v>0</v>
      </c>
      <c r="R50" s="1003">
        <f>'入力用①(22、24表除く）'!R75</f>
        <v>0</v>
      </c>
      <c r="S50" s="1105">
        <v>0</v>
      </c>
      <c r="T50" s="1105">
        <v>0</v>
      </c>
      <c r="U50" s="1105">
        <v>0</v>
      </c>
      <c r="V50" s="91">
        <f t="shared" si="2"/>
        <v>0</v>
      </c>
      <c r="W50" s="893">
        <v>1</v>
      </c>
      <c r="X50" s="894">
        <v>69</v>
      </c>
      <c r="Y50" s="7"/>
    </row>
    <row r="51" spans="1:25" ht="12.75" customHeight="1">
      <c r="B51" s="1100"/>
      <c r="C51" s="31"/>
      <c r="D51" s="36"/>
      <c r="E51" s="840"/>
      <c r="F51" s="110"/>
      <c r="G51" s="36"/>
      <c r="H51" s="36"/>
      <c r="I51" s="1133"/>
      <c r="J51" s="126"/>
      <c r="K51" s="126"/>
      <c r="L51" s="126"/>
      <c r="M51" s="126"/>
      <c r="N51" s="1133"/>
      <c r="O51" s="129"/>
      <c r="P51" s="126"/>
      <c r="Q51" s="126"/>
      <c r="R51" s="126"/>
      <c r="S51" s="126"/>
      <c r="T51" s="126"/>
      <c r="U51" s="126"/>
      <c r="X51" s="7"/>
      <c r="Y51" s="7"/>
    </row>
    <row r="52" spans="1:25" ht="27.95" customHeight="1">
      <c r="B52" s="7">
        <v>101</v>
      </c>
      <c r="C52" s="1077"/>
      <c r="D52" s="1077"/>
      <c r="E52" s="33"/>
      <c r="F52" s="1268" t="s">
        <v>1273</v>
      </c>
      <c r="G52" s="1269"/>
      <c r="H52" s="119" t="s">
        <v>715</v>
      </c>
      <c r="I52" s="993">
        <f t="shared" ref="I52:U52" si="3">IF(I7=0,0,ROUND(I8/I7,0))</f>
        <v>0</v>
      </c>
      <c r="J52" s="81">
        <f t="shared" si="3"/>
        <v>149</v>
      </c>
      <c r="K52" s="81">
        <f t="shared" si="3"/>
        <v>128</v>
      </c>
      <c r="L52" s="81">
        <f t="shared" si="3"/>
        <v>266</v>
      </c>
      <c r="M52" s="81">
        <f t="shared" si="3"/>
        <v>67</v>
      </c>
      <c r="N52" s="81">
        <f t="shared" si="3"/>
        <v>103</v>
      </c>
      <c r="O52" s="81">
        <f t="shared" si="3"/>
        <v>100</v>
      </c>
      <c r="P52" s="81">
        <f t="shared" si="3"/>
        <v>186</v>
      </c>
      <c r="Q52" s="993">
        <f t="shared" si="3"/>
        <v>0</v>
      </c>
      <c r="R52" s="993">
        <f t="shared" si="3"/>
        <v>0</v>
      </c>
      <c r="S52" s="81">
        <f t="shared" si="3"/>
        <v>46</v>
      </c>
      <c r="T52" s="81">
        <f t="shared" si="3"/>
        <v>126</v>
      </c>
      <c r="U52" s="81">
        <f t="shared" si="3"/>
        <v>87</v>
      </c>
      <c r="V52" s="81">
        <f>SUM(I52:U52)</f>
        <v>1258</v>
      </c>
      <c r="W52" s="1">
        <v>0</v>
      </c>
      <c r="X52" s="7">
        <v>101</v>
      </c>
      <c r="Y52" s="7"/>
    </row>
    <row r="53" spans="1:25" ht="27.95" customHeight="1">
      <c r="B53" s="7">
        <v>102</v>
      </c>
      <c r="C53" s="1120" t="s">
        <v>158</v>
      </c>
      <c r="D53" s="111" t="s">
        <v>407</v>
      </c>
      <c r="E53" s="36"/>
      <c r="F53" s="1270" t="s">
        <v>627</v>
      </c>
      <c r="G53" s="1271"/>
      <c r="H53" s="1081" t="s">
        <v>715</v>
      </c>
      <c r="I53" s="993">
        <f t="shared" ref="I53:I62" si="4">IF(I8=0,0,ROUND(I9/I8,0))</f>
        <v>0</v>
      </c>
      <c r="J53" s="81">
        <f t="shared" ref="J53:U53" si="5">IF(J9=0,0,ROUND(J10/J9,0))</f>
        <v>557</v>
      </c>
      <c r="K53" s="81">
        <f t="shared" si="5"/>
        <v>271</v>
      </c>
      <c r="L53" s="81">
        <f t="shared" si="5"/>
        <v>976</v>
      </c>
      <c r="M53" s="81">
        <f t="shared" si="5"/>
        <v>112</v>
      </c>
      <c r="N53" s="81">
        <f t="shared" si="5"/>
        <v>268</v>
      </c>
      <c r="O53" s="81">
        <f t="shared" si="5"/>
        <v>57</v>
      </c>
      <c r="P53" s="81">
        <f t="shared" si="5"/>
        <v>494</v>
      </c>
      <c r="Q53" s="993">
        <f t="shared" si="5"/>
        <v>0</v>
      </c>
      <c r="R53" s="993">
        <f t="shared" si="5"/>
        <v>0</v>
      </c>
      <c r="S53" s="81">
        <f t="shared" si="5"/>
        <v>111</v>
      </c>
      <c r="T53" s="81">
        <f t="shared" si="5"/>
        <v>425</v>
      </c>
      <c r="U53" s="81">
        <f t="shared" si="5"/>
        <v>245</v>
      </c>
      <c r="V53" s="81">
        <f>SUM(I53:U53)</f>
        <v>3516</v>
      </c>
      <c r="W53" s="1">
        <v>0</v>
      </c>
      <c r="X53" s="7">
        <v>102</v>
      </c>
      <c r="Y53" s="7"/>
    </row>
    <row r="54" spans="1:25" ht="27.95" customHeight="1">
      <c r="B54" s="7">
        <v>103</v>
      </c>
      <c r="C54" s="24"/>
      <c r="D54" s="18"/>
      <c r="E54" s="115"/>
      <c r="F54" s="1272" t="s">
        <v>121</v>
      </c>
      <c r="G54" s="1273"/>
      <c r="H54" s="1081" t="s">
        <v>715</v>
      </c>
      <c r="I54" s="993">
        <f t="shared" si="4"/>
        <v>0</v>
      </c>
      <c r="J54" s="81">
        <f t="shared" ref="J54:V54" si="6">J52+J53</f>
        <v>706</v>
      </c>
      <c r="K54" s="81">
        <f t="shared" si="6"/>
        <v>399</v>
      </c>
      <c r="L54" s="81">
        <f t="shared" si="6"/>
        <v>1242</v>
      </c>
      <c r="M54" s="81">
        <f t="shared" si="6"/>
        <v>179</v>
      </c>
      <c r="N54" s="81">
        <f t="shared" si="6"/>
        <v>371</v>
      </c>
      <c r="O54" s="81">
        <f t="shared" si="6"/>
        <v>157</v>
      </c>
      <c r="P54" s="81">
        <f t="shared" si="6"/>
        <v>680</v>
      </c>
      <c r="Q54" s="993">
        <f t="shared" si="6"/>
        <v>0</v>
      </c>
      <c r="R54" s="993">
        <f t="shared" si="6"/>
        <v>0</v>
      </c>
      <c r="S54" s="81">
        <f t="shared" si="6"/>
        <v>157</v>
      </c>
      <c r="T54" s="81">
        <f t="shared" si="6"/>
        <v>551</v>
      </c>
      <c r="U54" s="81">
        <f t="shared" si="6"/>
        <v>332</v>
      </c>
      <c r="V54" s="81">
        <f t="shared" si="6"/>
        <v>4774</v>
      </c>
      <c r="W54" s="1">
        <v>0</v>
      </c>
      <c r="X54" s="7">
        <v>103</v>
      </c>
      <c r="Y54" s="7"/>
    </row>
    <row r="55" spans="1:25" ht="27.95" customHeight="1">
      <c r="B55" s="7">
        <v>104</v>
      </c>
      <c r="C55" s="24"/>
      <c r="D55" s="1220" t="s">
        <v>1010</v>
      </c>
      <c r="E55" s="1221"/>
      <c r="F55" s="1221"/>
      <c r="G55" s="1275"/>
      <c r="H55" s="120" t="s">
        <v>1006</v>
      </c>
      <c r="I55" s="993">
        <f t="shared" si="4"/>
        <v>0</v>
      </c>
      <c r="J55" s="127">
        <f t="shared" ref="J55:V55" si="7">IF(J8=0,0,ROUND(J10/J8*100,1))</f>
        <v>248.7</v>
      </c>
      <c r="K55" s="127">
        <f t="shared" si="7"/>
        <v>140.9</v>
      </c>
      <c r="L55" s="127">
        <f t="shared" si="7"/>
        <v>243.1</v>
      </c>
      <c r="M55" s="127">
        <f t="shared" si="7"/>
        <v>110</v>
      </c>
      <c r="N55" s="127">
        <f t="shared" si="7"/>
        <v>171.9</v>
      </c>
      <c r="O55" s="127">
        <f t="shared" si="7"/>
        <v>37.5</v>
      </c>
      <c r="P55" s="127">
        <f t="shared" si="7"/>
        <v>176.7</v>
      </c>
      <c r="Q55" s="1004">
        <f t="shared" si="7"/>
        <v>0</v>
      </c>
      <c r="R55" s="1004">
        <f t="shared" si="7"/>
        <v>0</v>
      </c>
      <c r="S55" s="127">
        <f t="shared" si="7"/>
        <v>161.30000000000001</v>
      </c>
      <c r="T55" s="127">
        <f t="shared" si="7"/>
        <v>224.4</v>
      </c>
      <c r="U55" s="127">
        <f t="shared" si="7"/>
        <v>185.7</v>
      </c>
      <c r="V55" s="127">
        <f t="shared" si="7"/>
        <v>185.4</v>
      </c>
      <c r="W55" s="1">
        <v>0</v>
      </c>
      <c r="X55" s="7">
        <v>104</v>
      </c>
      <c r="Y55" s="7"/>
    </row>
    <row r="56" spans="1:25" ht="27.95" customHeight="1">
      <c r="B56" s="7">
        <v>105</v>
      </c>
      <c r="C56" s="1120" t="s">
        <v>165</v>
      </c>
      <c r="D56" s="112" t="s">
        <v>1035</v>
      </c>
      <c r="E56" s="1077"/>
      <c r="F56" s="1268" t="s">
        <v>1273</v>
      </c>
      <c r="G56" s="1269"/>
      <c r="H56" s="121" t="s">
        <v>715</v>
      </c>
      <c r="I56" s="993">
        <f t="shared" si="4"/>
        <v>0</v>
      </c>
      <c r="J56" s="127">
        <f>IF('27表の1'!I19=0,0,ROUND(J8/'27表の1'!I19,1))</f>
        <v>4.3</v>
      </c>
      <c r="K56" s="127">
        <f>IF('27表の1'!J19=0,0,ROUND(K8/'27表の1'!J19,1))</f>
        <v>10.7</v>
      </c>
      <c r="L56" s="127">
        <f>IF('27表の1'!K19=0,0,ROUND(L8/'27表の1'!K19,1))</f>
        <v>3.9</v>
      </c>
      <c r="M56" s="127">
        <f>IF('27表の1'!L19=0,0,ROUND(M8/'27表の1'!L19,1))</f>
        <v>10.4</v>
      </c>
      <c r="N56" s="127">
        <f>IF('27表の1'!M19=0,0,ROUND(N8/'27表の1'!M19,1))</f>
        <v>7.4</v>
      </c>
      <c r="O56" s="127">
        <f>IF('27表の1'!N19=0,0,ROUND(O8/'27表の1'!N19,1))</f>
        <v>21.7</v>
      </c>
      <c r="P56" s="127">
        <f>IF('27表の1'!O19=0,0,ROUND(P8/'27表の1'!O19,1))</f>
        <v>0</v>
      </c>
      <c r="Q56" s="1004">
        <f>IF('27表の1'!P19=0,0,ROUND(Q8/'27表の1'!P19,1))</f>
        <v>0</v>
      </c>
      <c r="R56" s="1004">
        <f>IF('27表の1'!Q19=0,0,ROUND(R8/'27表の1'!Q19,1))</f>
        <v>0</v>
      </c>
      <c r="S56" s="127">
        <f>IF('27表の1'!R19=0,0,ROUND(S8/'27表の1'!R19,1))</f>
        <v>11.4</v>
      </c>
      <c r="T56" s="127">
        <f>IF('27表の1'!S19=0,0,ROUND(T8/'27表の1'!S19,1))</f>
        <v>6.7</v>
      </c>
      <c r="U56" s="127">
        <f>IF('27表の1'!T19=0,0,ROUND(U8/'27表の1'!T19,1))</f>
        <v>9.6</v>
      </c>
      <c r="V56" s="127">
        <f>IF('27表の1'!U19=0,0,ROUND(V8/'27表の1'!U19,1))</f>
        <v>7.3</v>
      </c>
      <c r="W56" s="1">
        <v>0</v>
      </c>
      <c r="X56" s="7">
        <v>105</v>
      </c>
      <c r="Y56" s="7"/>
    </row>
    <row r="57" spans="1:25" ht="27.95" customHeight="1">
      <c r="B57" s="7">
        <v>106</v>
      </c>
      <c r="C57" s="24"/>
      <c r="D57" s="113" t="s">
        <v>54</v>
      </c>
      <c r="E57" s="1079" t="s">
        <v>172</v>
      </c>
      <c r="F57" s="1270" t="s">
        <v>627</v>
      </c>
      <c r="G57" s="1271"/>
      <c r="H57" s="121" t="s">
        <v>715</v>
      </c>
      <c r="I57" s="993">
        <f t="shared" si="4"/>
        <v>0</v>
      </c>
      <c r="J57" s="127">
        <f>IF('27表の1'!I19=0,0,ROUND(J10/'27表の1'!I19,1))</f>
        <v>10.8</v>
      </c>
      <c r="K57" s="127">
        <f>IF('27表の1'!J19=0,0,ROUND(K10/'27表の1'!J19,1))</f>
        <v>15.1</v>
      </c>
      <c r="L57" s="127">
        <f>IF('27表の1'!K19=0,0,ROUND(L10/'27表の1'!K19,1))</f>
        <v>9.4</v>
      </c>
      <c r="M57" s="127">
        <f>IF('27表の1'!L19=0,0,ROUND(M10/'27表の1'!L19,1))</f>
        <v>11.4</v>
      </c>
      <c r="N57" s="127">
        <f>IF('27表の1'!M19=0,0,ROUND(N10/'27表の1'!M19,1))</f>
        <v>12.7</v>
      </c>
      <c r="O57" s="127">
        <f>IF('27表の1'!N19=0,0,ROUND(O10/'27表の1'!N19,1))</f>
        <v>8.1</v>
      </c>
      <c r="P57" s="127">
        <f>IF('27表の1'!O19=0,0,ROUND(P10/'27表の1'!O19,1))</f>
        <v>0</v>
      </c>
      <c r="Q57" s="1004">
        <f>IF('27表の1'!P19=0,0,ROUND(Q10/'27表の1'!P19,1))</f>
        <v>0</v>
      </c>
      <c r="R57" s="1004">
        <f>IF('27表の1'!Q19=0,0,ROUND(R10/'27表の1'!Q19,1))</f>
        <v>0</v>
      </c>
      <c r="S57" s="127">
        <f>IF('27表の1'!R19=0,0,ROUND(S10/'27表の1'!R19,1))</f>
        <v>18.5</v>
      </c>
      <c r="T57" s="127">
        <f>IF('27表の1'!S19=0,0,ROUND(T10/'27表の1'!S19,1))</f>
        <v>15</v>
      </c>
      <c r="U57" s="127">
        <f>IF('27表の1'!T19=0,0,ROUND(U10/'27表の1'!T19,1))</f>
        <v>17.899999999999999</v>
      </c>
      <c r="V57" s="127">
        <f>IF('27表の1'!U19=0,0,ROUND(V10/'27表の1'!U19,1))</f>
        <v>13.5</v>
      </c>
      <c r="W57" s="1">
        <v>0</v>
      </c>
      <c r="X57" s="7">
        <v>106</v>
      </c>
      <c r="Y57" s="7"/>
    </row>
    <row r="58" spans="1:25" ht="27.95" customHeight="1">
      <c r="B58" s="7">
        <v>107</v>
      </c>
      <c r="C58" s="24"/>
      <c r="D58" s="113" t="s">
        <v>174</v>
      </c>
      <c r="E58" s="1079"/>
      <c r="F58" s="1276" t="s">
        <v>121</v>
      </c>
      <c r="G58" s="1277"/>
      <c r="H58" s="1081" t="s">
        <v>715</v>
      </c>
      <c r="I58" s="993">
        <f t="shared" si="4"/>
        <v>0</v>
      </c>
      <c r="J58" s="127">
        <f t="shared" ref="J58:V58" si="8">J56+J57</f>
        <v>15.100000000000001</v>
      </c>
      <c r="K58" s="127">
        <f t="shared" si="8"/>
        <v>25.799999999999997</v>
      </c>
      <c r="L58" s="127">
        <f t="shared" si="8"/>
        <v>13.3</v>
      </c>
      <c r="M58" s="127">
        <f t="shared" si="8"/>
        <v>21.8</v>
      </c>
      <c r="N58" s="127">
        <f t="shared" si="8"/>
        <v>20.100000000000001</v>
      </c>
      <c r="O58" s="127">
        <f t="shared" si="8"/>
        <v>29.799999999999997</v>
      </c>
      <c r="P58" s="127">
        <f t="shared" si="8"/>
        <v>0</v>
      </c>
      <c r="Q58" s="1004">
        <f t="shared" si="8"/>
        <v>0</v>
      </c>
      <c r="R58" s="1004">
        <f t="shared" si="8"/>
        <v>0</v>
      </c>
      <c r="S58" s="127">
        <f t="shared" si="8"/>
        <v>29.9</v>
      </c>
      <c r="T58" s="127">
        <f t="shared" si="8"/>
        <v>21.7</v>
      </c>
      <c r="U58" s="127">
        <f t="shared" si="8"/>
        <v>27.5</v>
      </c>
      <c r="V58" s="127">
        <f t="shared" si="8"/>
        <v>20.8</v>
      </c>
      <c r="W58" s="1">
        <v>0</v>
      </c>
      <c r="X58" s="7">
        <v>107</v>
      </c>
      <c r="Y58" s="7"/>
    </row>
    <row r="59" spans="1:25" ht="27.95" customHeight="1">
      <c r="B59" s="7">
        <v>108</v>
      </c>
      <c r="C59" s="1120" t="s">
        <v>64</v>
      </c>
      <c r="D59" s="113" t="s">
        <v>82</v>
      </c>
      <c r="E59" s="1118" t="s">
        <v>39</v>
      </c>
      <c r="F59" s="1268" t="s">
        <v>1273</v>
      </c>
      <c r="G59" s="1269"/>
      <c r="H59" s="122" t="s">
        <v>715</v>
      </c>
      <c r="I59" s="993">
        <f t="shared" si="4"/>
        <v>0</v>
      </c>
      <c r="J59" s="127">
        <f>IF('27表の1'!I20=0,0,ROUND(J8/'27表の1'!I20,1))</f>
        <v>0.6</v>
      </c>
      <c r="K59" s="127">
        <f>IF('27表の1'!J20=0,0,ROUND(K8/'27表の1'!J20,1))</f>
        <v>1</v>
      </c>
      <c r="L59" s="127">
        <f>IF('27表の1'!K20=0,0,ROUND(L8/'27表の1'!K20,1))</f>
        <v>0.7</v>
      </c>
      <c r="M59" s="127">
        <f>IF('27表の1'!L20=0,0,ROUND(M8/'27表の1'!L20,1))</f>
        <v>1</v>
      </c>
      <c r="N59" s="127">
        <f>IF('27表の1'!M20=0,0,ROUND(N8/'27表の1'!M20,1))</f>
        <v>1</v>
      </c>
      <c r="O59" s="127">
        <f>IF('27表の1'!N20=0,0,ROUND(O8/'27表の1'!N20,1))</f>
        <v>1.7</v>
      </c>
      <c r="P59" s="127">
        <f>IF('27表の1'!O20=0,0,ROUND(P8/'27表の1'!O20,1))</f>
        <v>0</v>
      </c>
      <c r="Q59" s="1004">
        <f>IF('27表の1'!P20=0,0,ROUND(Q8/'27表の1'!P20,1))</f>
        <v>0</v>
      </c>
      <c r="R59" s="1004">
        <f>IF('27表の1'!Q20=0,0,ROUND(R8/'27表の1'!Q20,1))</f>
        <v>0</v>
      </c>
      <c r="S59" s="127">
        <f>IF('27表の1'!R20=0,0,ROUND(S8/'27表の1'!R20,1))</f>
        <v>1.2</v>
      </c>
      <c r="T59" s="127">
        <f>IF('27表の1'!S20=0,0,ROUND(T8/'27表の1'!S20,1))</f>
        <v>0.8</v>
      </c>
      <c r="U59" s="127">
        <f>IF('27表の1'!T20=0,0,ROUND(U8/'27表の1'!T20,1))</f>
        <v>1.1000000000000001</v>
      </c>
      <c r="V59" s="127">
        <f>IF('27表の1'!U20=0,0,ROUND(V8/'27表の1'!U20,1))</f>
        <v>1</v>
      </c>
      <c r="W59" s="1">
        <v>0</v>
      </c>
      <c r="X59" s="7">
        <v>108</v>
      </c>
      <c r="Y59" s="7"/>
    </row>
    <row r="60" spans="1:25" ht="27.95" customHeight="1">
      <c r="B60" s="7">
        <v>109</v>
      </c>
      <c r="C60" s="24"/>
      <c r="D60" s="113" t="s">
        <v>171</v>
      </c>
      <c r="E60" s="1079"/>
      <c r="F60" s="1270" t="s">
        <v>627</v>
      </c>
      <c r="G60" s="1271"/>
      <c r="H60" s="121" t="s">
        <v>715</v>
      </c>
      <c r="I60" s="993">
        <f t="shared" si="4"/>
        <v>0</v>
      </c>
      <c r="J60" s="127">
        <f>IF('27表の1'!I20=0,0,ROUND(J10/'27表の1'!I20,1))</f>
        <v>1.5</v>
      </c>
      <c r="K60" s="127">
        <f>IF('27表の1'!J20=0,0,ROUND(K10/'27表の1'!J20,1))</f>
        <v>1.4</v>
      </c>
      <c r="L60" s="127">
        <f>IF('27表の1'!K20=0,0,ROUND(L10/'27表の1'!K20,1))</f>
        <v>1.6</v>
      </c>
      <c r="M60" s="127">
        <f>IF('27表の1'!L20=0,0,ROUND(M10/'27表の1'!L20,1))</f>
        <v>1.1000000000000001</v>
      </c>
      <c r="N60" s="127">
        <f>IF('27表の1'!M20=0,0,ROUND(N10/'27表の1'!M20,1))</f>
        <v>1.8</v>
      </c>
      <c r="O60" s="127">
        <f>IF('27表の1'!N20=0,0,ROUND(O10/'27表の1'!N20,1))</f>
        <v>0.6</v>
      </c>
      <c r="P60" s="127">
        <f>IF('27表の1'!O20=0,0,ROUND(P10/'27表の1'!O20,1))</f>
        <v>0</v>
      </c>
      <c r="Q60" s="1004">
        <f>IF('27表の1'!P20=0,0,ROUND(Q10/'27表の1'!P20,1))</f>
        <v>0</v>
      </c>
      <c r="R60" s="1004">
        <f>IF('27表の1'!Q20=0,0,ROUND(R10/'27表の1'!Q20,1))</f>
        <v>0</v>
      </c>
      <c r="S60" s="127">
        <f>IF('27表の1'!R20=0,0,ROUND(S10/'27表の1'!R20,1))</f>
        <v>1.9</v>
      </c>
      <c r="T60" s="127">
        <f>IF('27表の1'!S20=0,0,ROUND(T10/'27表の1'!S20,1))</f>
        <v>1.8</v>
      </c>
      <c r="U60" s="127">
        <f>IF('27表の1'!T20=0,0,ROUND(U10/'27表の1'!T20,1))</f>
        <v>2</v>
      </c>
      <c r="V60" s="127">
        <f>IF('27表の1'!U20=0,0,ROUND(V10/'27表の1'!U20,1))</f>
        <v>1.8</v>
      </c>
      <c r="W60" s="1">
        <v>0</v>
      </c>
      <c r="X60" s="7">
        <v>109</v>
      </c>
      <c r="Y60" s="7"/>
    </row>
    <row r="61" spans="1:25" ht="27.95" customHeight="1">
      <c r="B61" s="7">
        <v>110</v>
      </c>
      <c r="C61" s="18"/>
      <c r="D61" s="114" t="s">
        <v>196</v>
      </c>
      <c r="E61" s="1114" t="s">
        <v>177</v>
      </c>
      <c r="F61" s="1272" t="s">
        <v>121</v>
      </c>
      <c r="G61" s="1273"/>
      <c r="H61" s="1081" t="s">
        <v>715</v>
      </c>
      <c r="I61" s="993">
        <f t="shared" si="4"/>
        <v>0</v>
      </c>
      <c r="J61" s="127">
        <f t="shared" ref="J61:V61" si="9">J59+J60</f>
        <v>2.1</v>
      </c>
      <c r="K61" s="127">
        <f t="shared" si="9"/>
        <v>2.4</v>
      </c>
      <c r="L61" s="127">
        <f t="shared" si="9"/>
        <v>2.2999999999999998</v>
      </c>
      <c r="M61" s="127">
        <f t="shared" si="9"/>
        <v>2.1</v>
      </c>
      <c r="N61" s="127">
        <f t="shared" si="9"/>
        <v>2.8</v>
      </c>
      <c r="O61" s="127">
        <f t="shared" si="9"/>
        <v>2.2999999999999998</v>
      </c>
      <c r="P61" s="127">
        <f t="shared" si="9"/>
        <v>0</v>
      </c>
      <c r="Q61" s="1004">
        <f t="shared" si="9"/>
        <v>0</v>
      </c>
      <c r="R61" s="1004">
        <f t="shared" si="9"/>
        <v>0</v>
      </c>
      <c r="S61" s="127">
        <f t="shared" si="9"/>
        <v>3.0999999999999996</v>
      </c>
      <c r="T61" s="127">
        <f t="shared" si="9"/>
        <v>2.6</v>
      </c>
      <c r="U61" s="127">
        <f t="shared" si="9"/>
        <v>3.1</v>
      </c>
      <c r="V61" s="127">
        <f t="shared" si="9"/>
        <v>2.8</v>
      </c>
      <c r="W61" s="1">
        <v>0</v>
      </c>
      <c r="X61" s="7">
        <v>110</v>
      </c>
      <c r="Y61" s="7"/>
    </row>
    <row r="62" spans="1:25" ht="27.95" customHeight="1">
      <c r="B62" s="1">
        <v>111</v>
      </c>
      <c r="C62" s="101" t="s">
        <v>685</v>
      </c>
      <c r="D62" s="1219" t="s">
        <v>959</v>
      </c>
      <c r="E62" s="1278"/>
      <c r="F62" s="1278"/>
      <c r="G62" s="116" t="s">
        <v>1276</v>
      </c>
      <c r="H62" s="123" t="s">
        <v>877</v>
      </c>
      <c r="I62" s="993">
        <f t="shared" si="4"/>
        <v>0</v>
      </c>
      <c r="J62" s="128">
        <f>IF('27表の1'!I13=0,0,ROUND('27表の1'!I7/'27表の1'!I13*100,1))</f>
        <v>65.5</v>
      </c>
      <c r="K62" s="128">
        <f>IF('27表の1'!J13=0,0,ROUND('27表の1'!J7/'27表の1'!J13*100,1))</f>
        <v>91.1</v>
      </c>
      <c r="L62" s="128">
        <f>IF('27表の1'!K13=0,0,ROUND('27表の1'!K7/'27表の1'!K13*100,1))</f>
        <v>65.099999999999994</v>
      </c>
      <c r="M62" s="128">
        <f>IF('27表の1'!L13=0,0,ROUND('27表の1'!L7/'27表の1'!L13*100,1))</f>
        <v>57.6</v>
      </c>
      <c r="N62" s="128">
        <f>IF('27表の1'!M13=0,0,ROUND('27表の1'!M7/'27表の1'!M13*100,1))</f>
        <v>71.400000000000006</v>
      </c>
      <c r="O62" s="128">
        <f>IF('27表の1'!N13=0,0,ROUND('27表の1'!N7/'27表の1'!N13*100,1))</f>
        <v>0</v>
      </c>
      <c r="P62" s="128">
        <f>IF('27表の1'!O13=0,0,ROUND('27表の1'!O7/'27表の1'!O13*100,1))</f>
        <v>63.3</v>
      </c>
      <c r="Q62" s="1005">
        <f>IF('27表の1'!P13=0,0,ROUND('27表の1'!P7/'27表の1'!P13*100,1))</f>
        <v>0</v>
      </c>
      <c r="R62" s="1005">
        <f>IF('27表の1'!Q13=0,0,ROUND('27表の1'!Q7/'27表の1'!Q13*100,1))</f>
        <v>0</v>
      </c>
      <c r="S62" s="128">
        <f>IF('27表の1'!R13=0,0,ROUND('27表の1'!R7/'27表の1'!R13*100,1))</f>
        <v>76.3</v>
      </c>
      <c r="T62" s="128">
        <f>IF('27表の1'!S13=0,0,ROUND('27表の1'!S7/'27表の1'!S13*100,1))</f>
        <v>73.900000000000006</v>
      </c>
      <c r="U62" s="128">
        <f>IF('27表の1'!T13=0,0,ROUND('27表の1'!T7/'27表の1'!T13*100,1))</f>
        <v>80</v>
      </c>
      <c r="V62" s="128">
        <f>IF('27表の1'!U13=0,0,ROUND('27表の1'!U7/'27表の1'!U13*100,1))</f>
        <v>69.2</v>
      </c>
      <c r="W62" s="1">
        <v>0</v>
      </c>
      <c r="X62" s="7">
        <v>111</v>
      </c>
      <c r="Y62" s="7"/>
    </row>
    <row r="63" spans="1:25" ht="27.95" customHeight="1">
      <c r="B63" s="7">
        <v>112</v>
      </c>
      <c r="C63" s="102" t="s">
        <v>354</v>
      </c>
      <c r="D63" s="1219" t="s">
        <v>420</v>
      </c>
      <c r="E63" s="1278"/>
      <c r="F63" s="1278"/>
      <c r="G63" s="116" t="s">
        <v>1276</v>
      </c>
      <c r="H63" s="123" t="s">
        <v>877</v>
      </c>
      <c r="I63" s="993">
        <f>IF(I18=0,0,ROUND(I45/I18,0))</f>
        <v>0</v>
      </c>
      <c r="J63" s="128">
        <f>IF('27表の1'!I14=0,0,ROUND('27表の1'!I8/'27表の1'!I14*100,1))</f>
        <v>0</v>
      </c>
      <c r="K63" s="128">
        <f>IF('27表の1'!J14=0,0,ROUND('27表の1'!J8/'27表の1'!J14*100,1))</f>
        <v>74</v>
      </c>
      <c r="L63" s="128">
        <f>IF('27表の1'!K14=0,0,ROUND('27表の1'!K8/'27表の1'!K14*100,1))</f>
        <v>0</v>
      </c>
      <c r="M63" s="128">
        <f>IF('27表の1'!L14=0,0,ROUND('27表の1'!L8/'27表の1'!L14*100,1))</f>
        <v>75.3</v>
      </c>
      <c r="N63" s="128">
        <f>IF('27表の1'!M14=0,0,ROUND('27表の1'!M8/'27表の1'!M14*100,1))</f>
        <v>0</v>
      </c>
      <c r="O63" s="128">
        <f>IF('27表の1'!N14=0,0,ROUND('27表の1'!N8/'27表の1'!N14*100,1))</f>
        <v>0</v>
      </c>
      <c r="P63" s="128">
        <f>IF('27表の1'!O14=0,0,ROUND('27表の1'!O8/'27表の1'!O14*100,1))</f>
        <v>92.2</v>
      </c>
      <c r="Q63" s="1005">
        <f>IF('27表の1'!P14=0,0,ROUND('27表の1'!P8/'27表の1'!P14*100,1))</f>
        <v>0</v>
      </c>
      <c r="R63" s="1005">
        <f>IF('27表の1'!Q14=0,0,ROUND('27表の1'!Q8/'27表の1'!Q14*100,1))</f>
        <v>0</v>
      </c>
      <c r="S63" s="128">
        <f>IF('27表の1'!R14=0,0,ROUND('27表の1'!R8/'27表の1'!R14*100,1))</f>
        <v>0</v>
      </c>
      <c r="T63" s="128">
        <f>IF('27表の1'!S14=0,0,ROUND('27表の1'!S8/'27表の1'!S14*100,1))</f>
        <v>0</v>
      </c>
      <c r="U63" s="128">
        <f>IF('27表の1'!T14=0,0,ROUND('27表の1'!T8/'27表の1'!T14*100,1))</f>
        <v>73.099999999999994</v>
      </c>
      <c r="V63" s="128">
        <f>IF('27表の1'!U14=0,0,ROUND('27表の1'!U8/'27表の1'!U14*100,1))</f>
        <v>78.5</v>
      </c>
      <c r="X63" s="7">
        <v>112</v>
      </c>
      <c r="Y63" s="7"/>
    </row>
    <row r="64" spans="1:25" ht="27.95" customHeight="1">
      <c r="B64" s="7">
        <v>113</v>
      </c>
      <c r="C64" s="102" t="s">
        <v>955</v>
      </c>
      <c r="D64" s="1219" t="s">
        <v>833</v>
      </c>
      <c r="E64" s="1278"/>
      <c r="F64" s="1278"/>
      <c r="G64" s="116" t="s">
        <v>1276</v>
      </c>
      <c r="H64" s="123" t="s">
        <v>877</v>
      </c>
      <c r="I64" s="993">
        <f>IF(I45=0,0,ROUND(I52/I45,0))</f>
        <v>0</v>
      </c>
      <c r="J64" s="128">
        <f>IF('27表の1'!I15=0,0,ROUND('27表の1'!I9/'27表の1'!I15*100,1))</f>
        <v>0</v>
      </c>
      <c r="K64" s="128">
        <f>IF('27表の1'!J15=0,0,ROUND('27表の1'!J9/'27表の1'!J15*100,1))</f>
        <v>0</v>
      </c>
      <c r="L64" s="128">
        <f>IF('27表の1'!K15=0,0,ROUND('27表の1'!K9/'27表の1'!K15*100,1))</f>
        <v>0</v>
      </c>
      <c r="M64" s="128">
        <f>IF('27表の1'!L15=0,0,ROUND('27表の1'!L9/'27表の1'!L15*100,1))</f>
        <v>0</v>
      </c>
      <c r="N64" s="128">
        <f>IF('27表の1'!M15=0,0,ROUND('27表の1'!M9/'27表の1'!M15*100,1))</f>
        <v>0</v>
      </c>
      <c r="O64" s="128">
        <f>IF('27表の1'!N15=0,0,ROUND('27表の1'!N9/'27表の1'!N15*100,1))</f>
        <v>0</v>
      </c>
      <c r="P64" s="128">
        <f>IF('27表の1'!O15=0,0,ROUND('27表の1'!O9/'27表の1'!O15*100,1))</f>
        <v>0</v>
      </c>
      <c r="Q64" s="1005">
        <f>IF('27表の1'!P15=0,0,ROUND('27表の1'!P9/'27表の1'!P15*100,1))</f>
        <v>0</v>
      </c>
      <c r="R64" s="1005">
        <f>IF('27表の1'!Q15=0,0,ROUND('27表の1'!Q9/'27表の1'!Q15*100,1))</f>
        <v>0</v>
      </c>
      <c r="S64" s="128">
        <f>IF('27表の1'!R15=0,0,ROUND('27表の1'!R9/'27表の1'!R15*100,1))</f>
        <v>0</v>
      </c>
      <c r="T64" s="128">
        <f>IF('27表の1'!S15=0,0,ROUND('27表の1'!S9/'27表の1'!S15*100,1))</f>
        <v>0</v>
      </c>
      <c r="U64" s="128">
        <f>IF('27表の1'!T15=0,0,ROUND('27表の1'!T9/'27表の1'!T15*100,1))</f>
        <v>0</v>
      </c>
      <c r="V64" s="128">
        <f>IF('27表の1'!U15=0,0,ROUND('27表の1'!U9/'27表の1'!U15*100,1))</f>
        <v>0</v>
      </c>
      <c r="W64" s="1">
        <v>0</v>
      </c>
      <c r="X64" s="7">
        <v>113</v>
      </c>
      <c r="Y64" s="7"/>
    </row>
    <row r="65" spans="2:25" ht="27.95" customHeight="1">
      <c r="B65" s="1">
        <v>114</v>
      </c>
      <c r="C65" s="102" t="s">
        <v>958</v>
      </c>
      <c r="D65" s="1219" t="s">
        <v>960</v>
      </c>
      <c r="E65" s="1278"/>
      <c r="F65" s="1278"/>
      <c r="G65" s="116" t="s">
        <v>1276</v>
      </c>
      <c r="H65" s="123" t="s">
        <v>877</v>
      </c>
      <c r="I65" s="993">
        <f>IF(I52=0,0,ROUND(I53/I52,0))</f>
        <v>0</v>
      </c>
      <c r="J65" s="128">
        <f>IF('27表の1'!I16=0,0,ROUND('27表の1'!I10/'27表の1'!I16*100,1))</f>
        <v>0</v>
      </c>
      <c r="K65" s="128">
        <f>IF('27表の1'!J16=0,0,ROUND('27表の1'!J10/'27表の1'!J16*100,1))</f>
        <v>0</v>
      </c>
      <c r="L65" s="128">
        <f>IF('27表の1'!K16=0,0,ROUND('27表の1'!K10/'27表の1'!K16*100,1))</f>
        <v>36.700000000000003</v>
      </c>
      <c r="M65" s="128">
        <f>IF('27表の1'!L16=0,0,ROUND('27表の1'!L10/'27表の1'!L16*100,1))</f>
        <v>0</v>
      </c>
      <c r="N65" s="128">
        <f>IF('27表の1'!M16=0,0,ROUND('27表の1'!M10/'27表の1'!M16*100,1))</f>
        <v>0</v>
      </c>
      <c r="O65" s="128">
        <f>IF('27表の1'!N16=0,0,ROUND('27表の1'!N10/'27表の1'!N16*100,1))</f>
        <v>83.5</v>
      </c>
      <c r="P65" s="128">
        <f>IF('27表の1'!O16=0,0,ROUND('27表の1'!O10/'27表の1'!O16*100,1))</f>
        <v>0</v>
      </c>
      <c r="Q65" s="1005">
        <f>IF('27表の1'!P16=0,0,ROUND('27表の1'!P10/'27表の1'!P16*100,1))</f>
        <v>0</v>
      </c>
      <c r="R65" s="1005">
        <f>IF('27表の1'!Q16=0,0,ROUND('27表の1'!Q10/'27表の1'!Q16*100,1))</f>
        <v>0</v>
      </c>
      <c r="S65" s="128">
        <f>IF('27表の1'!R16=0,0,ROUND('27表の1'!R10/'27表の1'!R16*100,1))</f>
        <v>0</v>
      </c>
      <c r="T65" s="128">
        <f>IF('27表の1'!S16=0,0,ROUND('27表の1'!S10/'27表の1'!S16*100,1))</f>
        <v>0</v>
      </c>
      <c r="U65" s="128">
        <f>IF('27表の1'!T16=0,0,ROUND('27表の1'!T10/'27表の1'!T16*100,1))</f>
        <v>0</v>
      </c>
      <c r="V65" s="128">
        <f>IF('27表の1'!U16=0,0,ROUND('27表の1'!U10/'27表の1'!U16*100,1))</f>
        <v>47.7</v>
      </c>
      <c r="W65" s="1">
        <v>0</v>
      </c>
      <c r="X65" s="7">
        <v>114</v>
      </c>
      <c r="Y65" s="7"/>
    </row>
    <row r="66" spans="2:25" ht="27.95" customHeight="1">
      <c r="B66" s="7">
        <v>115</v>
      </c>
      <c r="C66" s="102" t="s">
        <v>67</v>
      </c>
      <c r="D66" s="1219" t="s">
        <v>962</v>
      </c>
      <c r="E66" s="1278"/>
      <c r="F66" s="1278"/>
      <c r="G66" s="116" t="s">
        <v>1276</v>
      </c>
      <c r="H66" s="123" t="s">
        <v>877</v>
      </c>
      <c r="I66" s="993">
        <f>IF(I53=0,0,ROUND(I54/I53,0))</f>
        <v>0</v>
      </c>
      <c r="J66" s="128">
        <f>IF('27表の1'!I17=0,0,ROUND('27表の1'!I11/'27表の1'!I17*100,1))</f>
        <v>26.7</v>
      </c>
      <c r="K66" s="128">
        <f>IF('27表の1'!J17=0,0,ROUND('27表の1'!J11/'27表の1'!J17*100,1))</f>
        <v>0</v>
      </c>
      <c r="L66" s="128">
        <f>IF('27表の1'!K17=0,0,ROUND('27表の1'!K11/'27表の1'!K17*100,1))</f>
        <v>0</v>
      </c>
      <c r="M66" s="128">
        <f>IF('27表の1'!L17=0,0,ROUND('27表の1'!L11/'27表の1'!L17*100,1))</f>
        <v>0</v>
      </c>
      <c r="N66" s="128">
        <f>IF('27表の1'!M17=0,0,ROUND('27表の1'!M11/'27表の1'!M17*100,1))</f>
        <v>0</v>
      </c>
      <c r="O66" s="128">
        <f>IF('27表の1'!N17=0,0,ROUND('27表の1'!N11/'27表の1'!N17*100,1))</f>
        <v>0</v>
      </c>
      <c r="P66" s="128">
        <f>IF('27表の1'!O17=0,0,ROUND('27表の1'!O11/'27表の1'!O17*100,1))</f>
        <v>0</v>
      </c>
      <c r="Q66" s="1005">
        <f>IF('27表の1'!P17=0,0,ROUND('27表の1'!P11/'27表の1'!P17*100,1))</f>
        <v>0</v>
      </c>
      <c r="R66" s="1005">
        <f>IF('27表の1'!Q17=0,0,ROUND('27表の1'!Q11/'27表の1'!Q17*100,1))</f>
        <v>0</v>
      </c>
      <c r="S66" s="128">
        <f>IF('27表の1'!R17=0,0,ROUND('27表の1'!R11/'27表の1'!R17*100,1))</f>
        <v>0</v>
      </c>
      <c r="T66" s="128">
        <f>IF('27表の1'!S17=0,0,ROUND('27表の1'!S11/'27表の1'!S17*100,1))</f>
        <v>0</v>
      </c>
      <c r="U66" s="128">
        <f>IF('27表の1'!T17=0,0,ROUND('27表の1'!T11/'27表の1'!T17*100,1))</f>
        <v>0</v>
      </c>
      <c r="V66" s="128">
        <f>IF('27表の1'!U17=0,0,ROUND('27表の1'!U11/'27表の1'!U17*100,1))</f>
        <v>10.7</v>
      </c>
      <c r="W66" s="1">
        <v>0</v>
      </c>
      <c r="X66" s="7">
        <v>115</v>
      </c>
      <c r="Y66" s="7"/>
    </row>
    <row r="67" spans="2:25" ht="27.95" customHeight="1">
      <c r="B67" s="7">
        <v>116</v>
      </c>
      <c r="C67" s="103"/>
      <c r="D67" s="1219" t="s">
        <v>27</v>
      </c>
      <c r="E67" s="1278"/>
      <c r="F67" s="1278"/>
      <c r="G67" s="117" t="s">
        <v>1276</v>
      </c>
      <c r="H67" s="118" t="s">
        <v>877</v>
      </c>
      <c r="I67" s="993">
        <f>IF(I54=0,0,ROUND(I55/I54,0))</f>
        <v>0</v>
      </c>
      <c r="J67" s="128">
        <f>IF('27表の1'!I18=0,0,ROUND('27表の1'!I12/'27表の1'!I18*100,1))</f>
        <v>64.900000000000006</v>
      </c>
      <c r="K67" s="128">
        <f>IF('27表の1'!J18=0,0,ROUND('27表の1'!J12/'27表の1'!J18*100,1))</f>
        <v>85.4</v>
      </c>
      <c r="L67" s="128">
        <f>IF('27表の1'!K18=0,0,ROUND('27表の1'!K12/'27表の1'!K18*100,1))</f>
        <v>60.1</v>
      </c>
      <c r="M67" s="128">
        <f>IF('27表の1'!L18=0,0,ROUND('27表の1'!L12/'27表の1'!L18*100,1))</f>
        <v>64.8</v>
      </c>
      <c r="N67" s="128">
        <f>IF('27表の1'!M18=0,0,ROUND('27表の1'!M12/'27表の1'!M18*100,1))</f>
        <v>71.400000000000006</v>
      </c>
      <c r="O67" s="128">
        <f>IF('27表の1'!N18=0,0,ROUND('27表の1'!N12/'27表の1'!N18*100,1))</f>
        <v>83.5</v>
      </c>
      <c r="P67" s="128">
        <f>IF('27表の1'!O18=0,0,ROUND('27表の1'!O12/'27表の1'!O18*100,1))</f>
        <v>58.1</v>
      </c>
      <c r="Q67" s="1005">
        <f>IF('27表の1'!P18=0,0,ROUND('27表の1'!P12/'27表の1'!P18*100,1))</f>
        <v>0</v>
      </c>
      <c r="R67" s="1005">
        <f>IF('27表の1'!Q18=0,0,ROUND('27表の1'!Q12/'27表の1'!Q18*100,1))</f>
        <v>0</v>
      </c>
      <c r="S67" s="128">
        <f>IF('27表の1'!R18=0,0,ROUND('27表の1'!R12/'27表の1'!R18*100,1))</f>
        <v>76.3</v>
      </c>
      <c r="T67" s="128">
        <f>IF('27表の1'!S18=0,0,ROUND('27表の1'!S12/'27表の1'!S18*100,1))</f>
        <v>61</v>
      </c>
      <c r="U67" s="128">
        <f>IF('27表の1'!T18=0,0,ROUND('27表の1'!T12/'27表の1'!T18*100,1))</f>
        <v>76.7</v>
      </c>
      <c r="V67" s="128">
        <f>IF('27表の1'!U18=0,0,ROUND('27表の1'!U12/'27表の1'!U18*100,1))</f>
        <v>66.599999999999994</v>
      </c>
      <c r="W67" s="1">
        <v>0</v>
      </c>
      <c r="X67" s="7">
        <v>116</v>
      </c>
      <c r="Y67" s="7"/>
    </row>
    <row r="68" spans="2:25" ht="15" customHeight="1">
      <c r="O68" s="130"/>
    </row>
    <row r="69" spans="2:25" ht="15" customHeight="1">
      <c r="O69" s="130"/>
    </row>
    <row r="70" spans="2:25" ht="15" customHeight="1">
      <c r="O70" s="130"/>
    </row>
    <row r="71" spans="2:25" ht="15" customHeight="1">
      <c r="O71" s="130"/>
    </row>
    <row r="72" spans="2:25" ht="15" customHeight="1">
      <c r="O72" s="130"/>
    </row>
    <row r="74" spans="2:25" ht="15" customHeight="1">
      <c r="O74" s="130"/>
    </row>
    <row r="75" spans="2:25" ht="15" customHeight="1">
      <c r="O75" s="130"/>
    </row>
    <row r="76" spans="2:25" ht="15" customHeight="1">
      <c r="O76" s="130"/>
    </row>
    <row r="77" spans="2:25" ht="15" customHeight="1">
      <c r="O77" s="130"/>
    </row>
    <row r="78" spans="2:25" ht="15" customHeight="1">
      <c r="O78" s="130"/>
    </row>
    <row r="79" spans="2:25" ht="15" customHeight="1">
      <c r="O79" s="130"/>
    </row>
    <row r="80" spans="2:25" ht="15" customHeight="1">
      <c r="O80" s="130"/>
    </row>
    <row r="82" spans="15:15" ht="15" customHeight="1">
      <c r="O82" s="130"/>
    </row>
    <row r="83" spans="15:15" ht="15" customHeight="1">
      <c r="O83" s="130"/>
    </row>
    <row r="84" spans="15:15" ht="15" customHeight="1">
      <c r="O84" s="130"/>
    </row>
    <row r="85" spans="15:15" ht="15" customHeight="1">
      <c r="O85" s="130"/>
    </row>
    <row r="86" spans="15:15" ht="15" customHeight="1">
      <c r="O86" s="130"/>
    </row>
    <row r="87" spans="15:15" ht="15" customHeight="1">
      <c r="O87" s="130"/>
    </row>
    <row r="88" spans="15:15" ht="15" customHeight="1">
      <c r="O88" s="130"/>
    </row>
  </sheetData>
  <mergeCells count="82">
    <mergeCell ref="C20:C24"/>
    <mergeCell ref="C26:C28"/>
    <mergeCell ref="D32:F33"/>
    <mergeCell ref="D34:F35"/>
    <mergeCell ref="D36:F37"/>
    <mergeCell ref="C33:C44"/>
    <mergeCell ref="D44:F44"/>
    <mergeCell ref="D29:H29"/>
    <mergeCell ref="D30:H30"/>
    <mergeCell ref="D31:H31"/>
    <mergeCell ref="G32:H32"/>
    <mergeCell ref="G33:H33"/>
    <mergeCell ref="E24:H24"/>
    <mergeCell ref="E25:H25"/>
    <mergeCell ref="E26:H26"/>
    <mergeCell ref="E27:H27"/>
    <mergeCell ref="D65:F65"/>
    <mergeCell ref="D66:F66"/>
    <mergeCell ref="D67:F67"/>
    <mergeCell ref="V5:V6"/>
    <mergeCell ref="E15:F16"/>
    <mergeCell ref="D38:F39"/>
    <mergeCell ref="D40:F41"/>
    <mergeCell ref="D42:F43"/>
    <mergeCell ref="C45:D47"/>
    <mergeCell ref="C48:D50"/>
    <mergeCell ref="E45:H45"/>
    <mergeCell ref="E46:H46"/>
    <mergeCell ref="E47:H47"/>
    <mergeCell ref="E48:H48"/>
    <mergeCell ref="E49:H49"/>
    <mergeCell ref="E50:H50"/>
    <mergeCell ref="F60:G60"/>
    <mergeCell ref="F61:G61"/>
    <mergeCell ref="D62:F62"/>
    <mergeCell ref="D63:F63"/>
    <mergeCell ref="D64:F64"/>
    <mergeCell ref="D55:G55"/>
    <mergeCell ref="F56:G56"/>
    <mergeCell ref="F57:G57"/>
    <mergeCell ref="F58:G58"/>
    <mergeCell ref="F59:G59"/>
    <mergeCell ref="G44:H44"/>
    <mergeCell ref="F52:G52"/>
    <mergeCell ref="F53:G53"/>
    <mergeCell ref="F54:G54"/>
    <mergeCell ref="G39:H39"/>
    <mergeCell ref="G40:H40"/>
    <mergeCell ref="G41:H41"/>
    <mergeCell ref="G42:H42"/>
    <mergeCell ref="G43:H43"/>
    <mergeCell ref="G34:H34"/>
    <mergeCell ref="G35:H35"/>
    <mergeCell ref="G36:H36"/>
    <mergeCell ref="G37:H37"/>
    <mergeCell ref="G38:H38"/>
    <mergeCell ref="E28:H28"/>
    <mergeCell ref="E20:H20"/>
    <mergeCell ref="D22:H22"/>
    <mergeCell ref="E23:H23"/>
    <mergeCell ref="E19:H19"/>
    <mergeCell ref="D21:H21"/>
    <mergeCell ref="G16:H16"/>
    <mergeCell ref="E17:F17"/>
    <mergeCell ref="G17:H17"/>
    <mergeCell ref="E18:F18"/>
    <mergeCell ref="G18:H18"/>
    <mergeCell ref="D11:H11"/>
    <mergeCell ref="D12:H12"/>
    <mergeCell ref="E13:H13"/>
    <mergeCell ref="E14:H14"/>
    <mergeCell ref="G15:H15"/>
    <mergeCell ref="S5:T5"/>
    <mergeCell ref="E7:H7"/>
    <mergeCell ref="E8:H8"/>
    <mergeCell ref="E9:H9"/>
    <mergeCell ref="E10:H10"/>
    <mergeCell ref="D1:F1"/>
    <mergeCell ref="C5:F5"/>
    <mergeCell ref="J5:K5"/>
    <mergeCell ref="L5:M5"/>
    <mergeCell ref="P5:R5"/>
  </mergeCells>
  <phoneticPr fontId="2"/>
  <pageMargins left="0.78740157480314965" right="0.59055118110236227" top="0.78740157480314965" bottom="0.39370078740157483" header="0.19685039370078741" footer="0.19685039370078741"/>
  <pageSetup paperSize="9" scale="41" fitToWidth="0" orientation="portrait" r:id="rId1"/>
  <headerFooter alignWithMargins="0"/>
  <colBreaks count="1" manualBreakCount="1">
    <brk id="14" max="6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outlinePr showOutlineSymbols="0"/>
    <pageSetUpPr autoPageBreaks="0" fitToPage="1"/>
  </sheetPr>
  <dimension ref="A1:X113"/>
  <sheetViews>
    <sheetView showZeros="0" showOutlineSymbols="0" view="pageBreakPreview" zoomScale="72" zoomScaleNormal="70" zoomScaleSheetLayoutView="72" workbookViewId="0">
      <pane xSplit="8" ySplit="6" topLeftCell="I7" activePane="bottomRight" state="frozen"/>
      <selection activeCell="K3" sqref="K3"/>
      <selection pane="topRight" activeCell="K3" sqref="K3"/>
      <selection pane="bottomLeft" activeCell="K3" sqref="K3"/>
      <selection pane="bottomRight"/>
    </sheetView>
  </sheetViews>
  <sheetFormatPr defaultColWidth="12.7109375" defaultRowHeight="15" customHeight="1"/>
  <cols>
    <col min="1" max="1" width="4.7109375" style="1" customWidth="1"/>
    <col min="2" max="2" width="5.42578125" style="1" customWidth="1"/>
    <col min="3" max="6" width="5.7109375" style="2" customWidth="1"/>
    <col min="7" max="7" width="27.140625" style="2" customWidth="1"/>
    <col min="8" max="8" width="6.28515625" style="2" customWidth="1"/>
    <col min="9" max="22" width="18.7109375" style="1" customWidth="1"/>
    <col min="23" max="23" width="4.7109375" style="1" customWidth="1"/>
    <col min="24" max="24" width="6" style="1" bestFit="1" customWidth="1"/>
    <col min="25" max="16384" width="12.7109375" style="1"/>
  </cols>
  <sheetData>
    <row r="1" spans="1:24" ht="30" customHeight="1">
      <c r="C1" s="12" t="s">
        <v>87</v>
      </c>
      <c r="D1" s="1178" t="s">
        <v>1103</v>
      </c>
      <c r="E1" s="1179"/>
      <c r="F1" s="1179"/>
      <c r="G1" s="1180"/>
    </row>
    <row r="2" spans="1:24" ht="9.9499999999999993" customHeight="1"/>
    <row r="3" spans="1:24" ht="20.100000000000001" customHeight="1">
      <c r="B3" s="7">
        <v>0</v>
      </c>
      <c r="C3" s="14" t="s">
        <v>1216</v>
      </c>
      <c r="D3" s="56"/>
      <c r="E3" s="56"/>
      <c r="F3" s="56"/>
      <c r="G3" s="56"/>
      <c r="H3" s="31"/>
      <c r="J3" s="85"/>
      <c r="K3" s="85"/>
      <c r="L3" s="85"/>
      <c r="M3" s="85"/>
      <c r="N3" s="85"/>
      <c r="O3" s="202"/>
      <c r="P3" s="202"/>
      <c r="Q3" s="202"/>
      <c r="X3" s="7">
        <v>0</v>
      </c>
    </row>
    <row r="4" spans="1:24" ht="9.9499999999999993" customHeight="1">
      <c r="B4" s="7"/>
      <c r="C4" s="15"/>
      <c r="D4" s="28"/>
      <c r="E4" s="28"/>
      <c r="F4" s="28"/>
      <c r="G4" s="28"/>
      <c r="H4" s="67"/>
      <c r="I4" s="76"/>
      <c r="J4" s="76"/>
      <c r="K4" s="76"/>
      <c r="L4" s="76"/>
      <c r="M4" s="76"/>
      <c r="N4" s="76"/>
      <c r="O4" s="76"/>
      <c r="P4" s="76"/>
      <c r="Q4" s="76"/>
      <c r="X4" s="7"/>
    </row>
    <row r="5" spans="1:24" ht="30" customHeight="1">
      <c r="B5" s="7"/>
      <c r="C5" s="1084"/>
      <c r="D5" s="146"/>
      <c r="E5" s="146"/>
      <c r="F5" s="146"/>
      <c r="G5" s="146"/>
      <c r="H5" s="169" t="s">
        <v>1023</v>
      </c>
      <c r="I5" s="1097" t="s">
        <v>365</v>
      </c>
      <c r="J5" s="1316" t="s">
        <v>1054</v>
      </c>
      <c r="K5" s="1317"/>
      <c r="L5" s="1316" t="s">
        <v>65</v>
      </c>
      <c r="M5" s="1317"/>
      <c r="N5" s="1097" t="s">
        <v>921</v>
      </c>
      <c r="O5" s="1097" t="s">
        <v>824</v>
      </c>
      <c r="P5" s="1184" t="s">
        <v>1057</v>
      </c>
      <c r="Q5" s="1185"/>
      <c r="R5" s="1186"/>
      <c r="S5" s="1316" t="s">
        <v>687</v>
      </c>
      <c r="T5" s="1317"/>
      <c r="U5" s="1097" t="s">
        <v>1059</v>
      </c>
      <c r="V5" s="1344" t="s">
        <v>24</v>
      </c>
      <c r="X5" s="7"/>
    </row>
    <row r="6" spans="1:24" ht="30" customHeight="1">
      <c r="A6" s="4" t="s">
        <v>669</v>
      </c>
      <c r="B6" s="8" t="s">
        <v>736</v>
      </c>
      <c r="C6" s="17" t="s">
        <v>814</v>
      </c>
      <c r="D6" s="29"/>
      <c r="E6" s="29"/>
      <c r="F6" s="29"/>
      <c r="G6" s="29"/>
      <c r="H6" s="170" t="s">
        <v>1025</v>
      </c>
      <c r="I6" s="78" t="s">
        <v>902</v>
      </c>
      <c r="J6" s="192" t="s">
        <v>1052</v>
      </c>
      <c r="K6" s="192" t="s">
        <v>1053</v>
      </c>
      <c r="L6" s="192" t="s">
        <v>572</v>
      </c>
      <c r="M6" s="192" t="s">
        <v>863</v>
      </c>
      <c r="N6" s="877" t="s">
        <v>1633</v>
      </c>
      <c r="O6" s="192" t="s">
        <v>163</v>
      </c>
      <c r="P6" s="192" t="s">
        <v>914</v>
      </c>
      <c r="Q6" s="78" t="s">
        <v>1476</v>
      </c>
      <c r="R6" s="78" t="s">
        <v>807</v>
      </c>
      <c r="S6" s="192" t="s">
        <v>410</v>
      </c>
      <c r="T6" s="192" t="s">
        <v>102</v>
      </c>
      <c r="U6" s="192" t="s">
        <v>804</v>
      </c>
      <c r="V6" s="1345"/>
      <c r="W6" s="4" t="s">
        <v>669</v>
      </c>
      <c r="X6" s="8" t="s">
        <v>736</v>
      </c>
    </row>
    <row r="7" spans="1:24" ht="15" customHeight="1">
      <c r="A7" s="1">
        <v>1</v>
      </c>
      <c r="B7" s="7">
        <v>1</v>
      </c>
      <c r="C7" s="131" t="s">
        <v>184</v>
      </c>
      <c r="D7" s="1318" t="s">
        <v>1135</v>
      </c>
      <c r="E7" s="1318"/>
      <c r="F7" s="1318"/>
      <c r="G7" s="1080" t="s">
        <v>802</v>
      </c>
      <c r="H7" s="171" t="s">
        <v>193</v>
      </c>
      <c r="I7" s="81">
        <v>10241</v>
      </c>
      <c r="J7" s="81">
        <v>5110918</v>
      </c>
      <c r="K7" s="81">
        <v>2419848</v>
      </c>
      <c r="L7" s="81">
        <v>10673684</v>
      </c>
      <c r="M7" s="81">
        <v>1297352</v>
      </c>
      <c r="N7" s="81">
        <v>2563204</v>
      </c>
      <c r="O7" s="81">
        <v>920254</v>
      </c>
      <c r="P7" s="81">
        <v>647636</v>
      </c>
      <c r="Q7" s="993"/>
      <c r="R7" s="81">
        <v>1513</v>
      </c>
      <c r="S7" s="81">
        <v>903455</v>
      </c>
      <c r="T7" s="81">
        <v>3727036</v>
      </c>
      <c r="U7" s="81">
        <v>2211969</v>
      </c>
      <c r="V7" s="185">
        <f t="shared" ref="V7:V38" si="0">SUM(I7:U7)</f>
        <v>30487110</v>
      </c>
      <c r="W7" s="1">
        <v>1</v>
      </c>
      <c r="X7" s="7">
        <v>1</v>
      </c>
    </row>
    <row r="8" spans="1:24" ht="15" customHeight="1">
      <c r="A8" s="1">
        <v>1</v>
      </c>
      <c r="B8" s="7">
        <v>2</v>
      </c>
      <c r="C8" s="132"/>
      <c r="D8" s="147" t="s">
        <v>97</v>
      </c>
      <c r="E8" s="1319" t="s">
        <v>135</v>
      </c>
      <c r="F8" s="1319"/>
      <c r="G8" s="1320"/>
      <c r="H8" s="171" t="s">
        <v>187</v>
      </c>
      <c r="I8" s="81">
        <v>0</v>
      </c>
      <c r="J8" s="81">
        <v>4638587</v>
      </c>
      <c r="K8" s="81">
        <v>2171177</v>
      </c>
      <c r="L8" s="81">
        <v>9074338</v>
      </c>
      <c r="M8" s="81">
        <v>1050812</v>
      </c>
      <c r="N8" s="81">
        <v>2046638</v>
      </c>
      <c r="O8" s="81">
        <v>628321</v>
      </c>
      <c r="P8" s="81">
        <v>59500</v>
      </c>
      <c r="Q8" s="993"/>
      <c r="R8" s="81"/>
      <c r="S8" s="81">
        <v>600696</v>
      </c>
      <c r="T8" s="81">
        <v>3077091</v>
      </c>
      <c r="U8" s="81">
        <v>1852844</v>
      </c>
      <c r="V8" s="185">
        <f t="shared" si="0"/>
        <v>25200004</v>
      </c>
      <c r="W8" s="1">
        <v>1</v>
      </c>
      <c r="X8" s="7">
        <v>2</v>
      </c>
    </row>
    <row r="9" spans="1:24" ht="15" customHeight="1">
      <c r="A9" s="1">
        <v>1</v>
      </c>
      <c r="B9" s="7">
        <v>3</v>
      </c>
      <c r="C9" s="132"/>
      <c r="D9" s="148"/>
      <c r="E9" s="151" t="s">
        <v>197</v>
      </c>
      <c r="F9" s="1321" t="s">
        <v>201</v>
      </c>
      <c r="G9" s="1321"/>
      <c r="H9" s="172"/>
      <c r="I9" s="81">
        <v>0</v>
      </c>
      <c r="J9" s="81">
        <v>2870525</v>
      </c>
      <c r="K9" s="81">
        <v>1501879</v>
      </c>
      <c r="L9" s="81">
        <v>4955956</v>
      </c>
      <c r="M9" s="81">
        <v>685950</v>
      </c>
      <c r="N9" s="81">
        <v>1279533</v>
      </c>
      <c r="O9" s="81">
        <v>544653</v>
      </c>
      <c r="P9" s="81">
        <v>0</v>
      </c>
      <c r="Q9" s="993"/>
      <c r="R9" s="81"/>
      <c r="S9" s="81">
        <v>367594</v>
      </c>
      <c r="T9" s="81">
        <v>1826665</v>
      </c>
      <c r="U9" s="81">
        <v>1332264</v>
      </c>
      <c r="V9" s="185">
        <f t="shared" si="0"/>
        <v>15365019</v>
      </c>
      <c r="W9" s="1">
        <v>1</v>
      </c>
      <c r="X9" s="7">
        <v>3</v>
      </c>
    </row>
    <row r="10" spans="1:24" ht="15" customHeight="1">
      <c r="A10" s="1">
        <v>1</v>
      </c>
      <c r="B10" s="7">
        <v>4</v>
      </c>
      <c r="C10" s="132"/>
      <c r="D10" s="148"/>
      <c r="E10" s="151" t="s">
        <v>204</v>
      </c>
      <c r="F10" s="1321" t="s">
        <v>205</v>
      </c>
      <c r="G10" s="1321"/>
      <c r="H10" s="172"/>
      <c r="I10" s="81">
        <v>0</v>
      </c>
      <c r="J10" s="81">
        <v>1398693</v>
      </c>
      <c r="K10" s="81">
        <v>450147</v>
      </c>
      <c r="L10" s="81">
        <v>3735576</v>
      </c>
      <c r="M10" s="81">
        <v>278606</v>
      </c>
      <c r="N10" s="81">
        <v>649071</v>
      </c>
      <c r="O10" s="81">
        <v>74510</v>
      </c>
      <c r="P10" s="81">
        <v>0</v>
      </c>
      <c r="Q10" s="993"/>
      <c r="R10" s="81"/>
      <c r="S10" s="81">
        <v>180371</v>
      </c>
      <c r="T10" s="81">
        <v>1006501</v>
      </c>
      <c r="U10" s="81">
        <v>419637</v>
      </c>
      <c r="V10" s="185">
        <f t="shared" si="0"/>
        <v>8193112</v>
      </c>
      <c r="W10" s="1">
        <v>1</v>
      </c>
      <c r="X10" s="7">
        <v>4</v>
      </c>
    </row>
    <row r="11" spans="1:24" ht="15" customHeight="1">
      <c r="A11" s="1">
        <v>1</v>
      </c>
      <c r="B11" s="7">
        <v>10</v>
      </c>
      <c r="C11" s="132"/>
      <c r="D11" s="148"/>
      <c r="E11" s="1142" t="s">
        <v>1698</v>
      </c>
      <c r="F11" s="1368" t="s">
        <v>1703</v>
      </c>
      <c r="G11" s="1369"/>
      <c r="H11" s="172"/>
      <c r="I11" s="81"/>
      <c r="J11" s="81"/>
      <c r="K11" s="81"/>
      <c r="L11" s="81"/>
      <c r="M11" s="81"/>
      <c r="N11" s="81"/>
      <c r="O11" s="81"/>
      <c r="P11" s="81"/>
      <c r="Q11" s="993"/>
      <c r="R11" s="81"/>
      <c r="S11" s="81"/>
      <c r="T11" s="81"/>
      <c r="U11" s="81"/>
      <c r="V11" s="185"/>
      <c r="W11" s="1">
        <v>1</v>
      </c>
      <c r="X11" s="7">
        <v>10</v>
      </c>
    </row>
    <row r="12" spans="1:24" ht="15" customHeight="1">
      <c r="A12" s="1">
        <v>1</v>
      </c>
      <c r="B12" s="7">
        <v>11</v>
      </c>
      <c r="C12" s="132"/>
      <c r="D12" s="148"/>
      <c r="E12" s="1142" t="s">
        <v>1700</v>
      </c>
      <c r="F12" s="1368" t="s">
        <v>1704</v>
      </c>
      <c r="G12" s="1370"/>
      <c r="H12" s="172"/>
      <c r="I12" s="81"/>
      <c r="J12" s="81"/>
      <c r="K12" s="81"/>
      <c r="L12" s="81"/>
      <c r="M12" s="81"/>
      <c r="N12" s="81"/>
      <c r="O12" s="81"/>
      <c r="P12" s="81"/>
      <c r="Q12" s="993"/>
      <c r="R12" s="81"/>
      <c r="S12" s="81"/>
      <c r="T12" s="81"/>
      <c r="U12" s="81"/>
      <c r="V12" s="185"/>
      <c r="W12" s="1">
        <v>1</v>
      </c>
      <c r="X12" s="7">
        <v>11</v>
      </c>
    </row>
    <row r="13" spans="1:24" ht="15" customHeight="1">
      <c r="A13" s="1">
        <v>1</v>
      </c>
      <c r="B13" s="7">
        <v>12</v>
      </c>
      <c r="C13" s="132"/>
      <c r="D13" s="148"/>
      <c r="E13" s="151" t="s">
        <v>1702</v>
      </c>
      <c r="F13" s="1321" t="s">
        <v>208</v>
      </c>
      <c r="G13" s="1321"/>
      <c r="H13" s="172"/>
      <c r="I13" s="81"/>
      <c r="J13" s="81">
        <v>369369</v>
      </c>
      <c r="K13" s="81">
        <v>219151</v>
      </c>
      <c r="L13" s="81">
        <v>382806</v>
      </c>
      <c r="M13" s="81">
        <v>86256</v>
      </c>
      <c r="N13" s="81">
        <v>118034</v>
      </c>
      <c r="O13" s="81">
        <v>9158</v>
      </c>
      <c r="P13" s="81">
        <v>59500</v>
      </c>
      <c r="Q13" s="993"/>
      <c r="R13" s="81"/>
      <c r="S13" s="81">
        <v>52731</v>
      </c>
      <c r="T13" s="81">
        <v>243925</v>
      </c>
      <c r="U13" s="81">
        <v>100943</v>
      </c>
      <c r="V13" s="185">
        <f t="shared" si="0"/>
        <v>1641873</v>
      </c>
      <c r="W13" s="1">
        <v>1</v>
      </c>
      <c r="X13" s="7">
        <v>12</v>
      </c>
    </row>
    <row r="14" spans="1:24" ht="15" customHeight="1">
      <c r="A14" s="1">
        <v>1</v>
      </c>
      <c r="B14" s="7">
        <v>13</v>
      </c>
      <c r="C14" s="132"/>
      <c r="D14" s="148"/>
      <c r="E14" s="145"/>
      <c r="F14" s="157" t="s">
        <v>211</v>
      </c>
      <c r="G14" s="168" t="s">
        <v>213</v>
      </c>
      <c r="H14" s="172"/>
      <c r="I14" s="81"/>
      <c r="J14" s="81">
        <v>109282</v>
      </c>
      <c r="K14" s="81">
        <v>59027</v>
      </c>
      <c r="L14" s="81">
        <v>131803</v>
      </c>
      <c r="M14" s="81">
        <v>11180</v>
      </c>
      <c r="N14" s="81">
        <v>77285</v>
      </c>
      <c r="O14" s="81">
        <v>0</v>
      </c>
      <c r="P14" s="81">
        <v>59500</v>
      </c>
      <c r="Q14" s="993"/>
      <c r="R14" s="81"/>
      <c r="S14" s="81">
        <v>22882</v>
      </c>
      <c r="T14" s="81">
        <v>129466</v>
      </c>
      <c r="U14" s="81">
        <v>30500</v>
      </c>
      <c r="V14" s="185">
        <f t="shared" si="0"/>
        <v>630925</v>
      </c>
      <c r="W14" s="1">
        <v>1</v>
      </c>
      <c r="X14" s="7">
        <v>13</v>
      </c>
    </row>
    <row r="15" spans="1:24" ht="15" customHeight="1">
      <c r="A15" s="1">
        <v>1</v>
      </c>
      <c r="B15" s="7">
        <v>14</v>
      </c>
      <c r="C15" s="132"/>
      <c r="D15" s="149"/>
      <c r="E15" s="159"/>
      <c r="F15" s="165" t="s">
        <v>790</v>
      </c>
      <c r="G15" s="168" t="s">
        <v>208</v>
      </c>
      <c r="H15" s="1103"/>
      <c r="I15" s="81"/>
      <c r="J15" s="81">
        <v>260087</v>
      </c>
      <c r="K15" s="81">
        <v>160124</v>
      </c>
      <c r="L15" s="81">
        <v>251003</v>
      </c>
      <c r="M15" s="81">
        <v>75076</v>
      </c>
      <c r="N15" s="81">
        <v>40749</v>
      </c>
      <c r="O15" s="81">
        <v>9158</v>
      </c>
      <c r="P15" s="81">
        <v>0</v>
      </c>
      <c r="Q15" s="993"/>
      <c r="R15" s="81"/>
      <c r="S15" s="81">
        <v>29849</v>
      </c>
      <c r="T15" s="81">
        <v>114459</v>
      </c>
      <c r="U15" s="81">
        <v>70443</v>
      </c>
      <c r="V15" s="185">
        <f t="shared" si="0"/>
        <v>1010948</v>
      </c>
      <c r="W15" s="1">
        <v>1</v>
      </c>
      <c r="X15" s="7">
        <v>14</v>
      </c>
    </row>
    <row r="16" spans="1:24" ht="15" customHeight="1">
      <c r="A16" s="1">
        <v>1</v>
      </c>
      <c r="B16" s="7">
        <v>15</v>
      </c>
      <c r="C16" s="132"/>
      <c r="D16" s="147" t="s">
        <v>103</v>
      </c>
      <c r="E16" s="1319" t="s">
        <v>214</v>
      </c>
      <c r="F16" s="1319"/>
      <c r="G16" s="1320"/>
      <c r="H16" s="171" t="s">
        <v>215</v>
      </c>
      <c r="I16" s="81">
        <v>10241</v>
      </c>
      <c r="J16" s="81">
        <v>463720</v>
      </c>
      <c r="K16" s="81">
        <v>242071</v>
      </c>
      <c r="L16" s="81">
        <v>1596091</v>
      </c>
      <c r="M16" s="81">
        <v>246504</v>
      </c>
      <c r="N16" s="81">
        <v>516566</v>
      </c>
      <c r="O16" s="81">
        <v>291926</v>
      </c>
      <c r="P16" s="81">
        <v>588136</v>
      </c>
      <c r="Q16" s="993"/>
      <c r="R16" s="81">
        <v>1513</v>
      </c>
      <c r="S16" s="81">
        <v>300888</v>
      </c>
      <c r="T16" s="81">
        <v>637113</v>
      </c>
      <c r="U16" s="81">
        <v>359125</v>
      </c>
      <c r="V16" s="185">
        <f t="shared" si="0"/>
        <v>5253894</v>
      </c>
      <c r="W16" s="1">
        <v>1</v>
      </c>
      <c r="X16" s="7">
        <v>15</v>
      </c>
    </row>
    <row r="17" spans="1:24" ht="15" customHeight="1">
      <c r="A17" s="1">
        <v>1</v>
      </c>
      <c r="B17" s="7">
        <v>16</v>
      </c>
      <c r="C17" s="132"/>
      <c r="D17" s="148"/>
      <c r="E17" s="151" t="s">
        <v>197</v>
      </c>
      <c r="F17" s="1321" t="s">
        <v>218</v>
      </c>
      <c r="G17" s="1321"/>
      <c r="H17" s="172"/>
      <c r="I17" s="81">
        <v>0</v>
      </c>
      <c r="J17" s="81">
        <v>326</v>
      </c>
      <c r="K17" s="81">
        <v>33</v>
      </c>
      <c r="L17" s="81">
        <v>0</v>
      </c>
      <c r="M17" s="81"/>
      <c r="N17" s="81"/>
      <c r="O17" s="81">
        <v>2</v>
      </c>
      <c r="P17" s="81">
        <v>0</v>
      </c>
      <c r="Q17" s="993"/>
      <c r="R17" s="81"/>
      <c r="S17" s="81"/>
      <c r="T17" s="81">
        <v>1</v>
      </c>
      <c r="U17" s="81"/>
      <c r="V17" s="185">
        <f t="shared" si="0"/>
        <v>362</v>
      </c>
      <c r="W17" s="1">
        <v>1</v>
      </c>
      <c r="X17" s="7">
        <v>16</v>
      </c>
    </row>
    <row r="18" spans="1:24" ht="15" customHeight="1">
      <c r="A18" s="1">
        <v>1</v>
      </c>
      <c r="B18" s="7">
        <v>17</v>
      </c>
      <c r="C18" s="132"/>
      <c r="D18" s="148"/>
      <c r="E18" s="151" t="s">
        <v>204</v>
      </c>
      <c r="F18" s="1321" t="s">
        <v>219</v>
      </c>
      <c r="G18" s="1321"/>
      <c r="H18" s="172"/>
      <c r="I18" s="81">
        <v>0</v>
      </c>
      <c r="J18" s="81">
        <v>0</v>
      </c>
      <c r="K18" s="81">
        <v>0</v>
      </c>
      <c r="L18" s="81">
        <v>0</v>
      </c>
      <c r="M18" s="81"/>
      <c r="N18" s="81"/>
      <c r="O18" s="81">
        <v>0</v>
      </c>
      <c r="P18" s="81">
        <v>0</v>
      </c>
      <c r="Q18" s="993"/>
      <c r="R18" s="81"/>
      <c r="S18" s="81"/>
      <c r="T18" s="81"/>
      <c r="U18" s="81"/>
      <c r="V18" s="185">
        <f t="shared" si="0"/>
        <v>0</v>
      </c>
      <c r="W18" s="1">
        <v>1</v>
      </c>
      <c r="X18" s="7">
        <v>17</v>
      </c>
    </row>
    <row r="19" spans="1:24" ht="15" customHeight="1">
      <c r="A19" s="1">
        <v>1</v>
      </c>
      <c r="B19" s="7">
        <v>18</v>
      </c>
      <c r="C19" s="132"/>
      <c r="D19" s="148"/>
      <c r="E19" s="151" t="s">
        <v>51</v>
      </c>
      <c r="F19" s="1321" t="s">
        <v>221</v>
      </c>
      <c r="G19" s="1321"/>
      <c r="H19" s="172"/>
      <c r="I19" s="81">
        <v>0</v>
      </c>
      <c r="J19" s="81">
        <v>243494</v>
      </c>
      <c r="K19" s="81">
        <v>59056</v>
      </c>
      <c r="L19" s="81">
        <v>292389</v>
      </c>
      <c r="M19" s="81">
        <v>1310</v>
      </c>
      <c r="N19" s="81">
        <v>183014</v>
      </c>
      <c r="O19" s="81">
        <v>12722</v>
      </c>
      <c r="P19" s="81">
        <v>0</v>
      </c>
      <c r="Q19" s="993"/>
      <c r="R19" s="81"/>
      <c r="S19" s="81">
        <v>336</v>
      </c>
      <c r="T19" s="81">
        <v>144836</v>
      </c>
      <c r="U19" s="81"/>
      <c r="V19" s="185">
        <f t="shared" si="0"/>
        <v>937157</v>
      </c>
      <c r="W19" s="1">
        <v>1</v>
      </c>
      <c r="X19" s="7">
        <v>18</v>
      </c>
    </row>
    <row r="20" spans="1:24" ht="15" customHeight="1">
      <c r="A20" s="1">
        <v>1</v>
      </c>
      <c r="B20" s="7">
        <v>19</v>
      </c>
      <c r="C20" s="132"/>
      <c r="D20" s="148"/>
      <c r="E20" s="151" t="s">
        <v>222</v>
      </c>
      <c r="F20" s="1321" t="s">
        <v>154</v>
      </c>
      <c r="G20" s="1321"/>
      <c r="H20" s="172"/>
      <c r="I20" s="81">
        <v>0</v>
      </c>
      <c r="J20" s="81">
        <v>1371</v>
      </c>
      <c r="K20" s="81">
        <v>0</v>
      </c>
      <c r="L20" s="81">
        <v>18738</v>
      </c>
      <c r="M20" s="81">
        <v>5579</v>
      </c>
      <c r="N20" s="81">
        <v>5869</v>
      </c>
      <c r="O20" s="81">
        <v>0</v>
      </c>
      <c r="P20" s="81">
        <v>19268</v>
      </c>
      <c r="Q20" s="993"/>
      <c r="R20" s="81"/>
      <c r="S20" s="81">
        <v>200</v>
      </c>
      <c r="T20" s="81">
        <v>24523</v>
      </c>
      <c r="U20" s="81">
        <v>807</v>
      </c>
      <c r="V20" s="185">
        <f t="shared" si="0"/>
        <v>76355</v>
      </c>
      <c r="W20" s="1">
        <v>1</v>
      </c>
      <c r="X20" s="7">
        <v>19</v>
      </c>
    </row>
    <row r="21" spans="1:24" ht="15" customHeight="1">
      <c r="A21" s="1">
        <v>1</v>
      </c>
      <c r="B21" s="7">
        <v>20</v>
      </c>
      <c r="C21" s="132"/>
      <c r="D21" s="148"/>
      <c r="E21" s="151" t="s">
        <v>105</v>
      </c>
      <c r="F21" s="1321" t="s">
        <v>190</v>
      </c>
      <c r="G21" s="1321"/>
      <c r="H21" s="172"/>
      <c r="I21" s="81">
        <v>0</v>
      </c>
      <c r="J21" s="81">
        <v>25444</v>
      </c>
      <c r="K21" s="81">
        <v>26752</v>
      </c>
      <c r="L21" s="81">
        <v>275641</v>
      </c>
      <c r="M21" s="81">
        <v>41542</v>
      </c>
      <c r="N21" s="81">
        <v>58975</v>
      </c>
      <c r="O21" s="81">
        <v>1937</v>
      </c>
      <c r="P21" s="81">
        <v>207715</v>
      </c>
      <c r="Q21" s="993"/>
      <c r="R21" s="81"/>
      <c r="S21" s="81">
        <v>53184</v>
      </c>
      <c r="T21" s="81">
        <v>203564</v>
      </c>
      <c r="U21" s="81">
        <v>103200</v>
      </c>
      <c r="V21" s="185">
        <f t="shared" si="0"/>
        <v>997954</v>
      </c>
      <c r="W21" s="1">
        <v>1</v>
      </c>
      <c r="X21" s="7">
        <v>20</v>
      </c>
    </row>
    <row r="22" spans="1:24" ht="15" customHeight="1">
      <c r="A22" s="1">
        <v>1</v>
      </c>
      <c r="B22" s="7">
        <v>21</v>
      </c>
      <c r="C22" s="132"/>
      <c r="D22" s="148"/>
      <c r="E22" s="151" t="s">
        <v>224</v>
      </c>
      <c r="F22" s="1321" t="s">
        <v>213</v>
      </c>
      <c r="G22" s="1321"/>
      <c r="H22" s="172"/>
      <c r="I22" s="81">
        <v>0</v>
      </c>
      <c r="J22" s="81">
        <v>162654</v>
      </c>
      <c r="K22" s="81">
        <v>97859</v>
      </c>
      <c r="L22" s="81">
        <v>849264</v>
      </c>
      <c r="M22" s="81">
        <v>154935</v>
      </c>
      <c r="N22" s="81">
        <v>171800</v>
      </c>
      <c r="O22" s="81">
        <v>247298</v>
      </c>
      <c r="P22" s="81">
        <v>205150</v>
      </c>
      <c r="Q22" s="993"/>
      <c r="R22" s="81">
        <v>1513</v>
      </c>
      <c r="S22" s="81">
        <v>236494</v>
      </c>
      <c r="T22" s="81">
        <v>245814</v>
      </c>
      <c r="U22" s="81">
        <v>196300</v>
      </c>
      <c r="V22" s="185">
        <f t="shared" si="0"/>
        <v>2569081</v>
      </c>
      <c r="W22" s="1">
        <v>1</v>
      </c>
      <c r="X22" s="7">
        <v>21</v>
      </c>
    </row>
    <row r="23" spans="1:24" ht="15" customHeight="1">
      <c r="A23" s="1">
        <v>1</v>
      </c>
      <c r="B23" s="7">
        <v>22</v>
      </c>
      <c r="C23" s="132"/>
      <c r="D23" s="148"/>
      <c r="E23" s="160" t="s">
        <v>1229</v>
      </c>
      <c r="F23" s="1322" t="s">
        <v>1193</v>
      </c>
      <c r="G23" s="1322"/>
      <c r="H23" s="173"/>
      <c r="I23" s="81">
        <v>0</v>
      </c>
      <c r="J23" s="81">
        <v>10513</v>
      </c>
      <c r="K23" s="81">
        <v>13370</v>
      </c>
      <c r="L23" s="81">
        <v>87548</v>
      </c>
      <c r="M23" s="81">
        <v>38173</v>
      </c>
      <c r="N23" s="81">
        <v>88238</v>
      </c>
      <c r="O23" s="81">
        <v>28024</v>
      </c>
      <c r="P23" s="81">
        <v>40712</v>
      </c>
      <c r="Q23" s="993"/>
      <c r="R23" s="81"/>
      <c r="S23" s="81">
        <v>7943</v>
      </c>
      <c r="T23" s="81">
        <v>3427</v>
      </c>
      <c r="U23" s="81">
        <v>43625</v>
      </c>
      <c r="V23" s="185">
        <f t="shared" si="0"/>
        <v>361573</v>
      </c>
      <c r="W23" s="1">
        <v>1</v>
      </c>
      <c r="X23" s="7">
        <v>22</v>
      </c>
    </row>
    <row r="24" spans="1:24" ht="15" customHeight="1">
      <c r="A24" s="1">
        <v>1</v>
      </c>
      <c r="B24" s="7">
        <v>23</v>
      </c>
      <c r="C24" s="132"/>
      <c r="D24" s="148"/>
      <c r="E24" s="160" t="s">
        <v>738</v>
      </c>
      <c r="F24" s="1322" t="s">
        <v>1324</v>
      </c>
      <c r="G24" s="1322"/>
      <c r="H24" s="173"/>
      <c r="I24" s="81">
        <v>0</v>
      </c>
      <c r="J24" s="81">
        <v>0</v>
      </c>
      <c r="K24" s="81">
        <v>0</v>
      </c>
      <c r="L24" s="81">
        <v>0</v>
      </c>
      <c r="M24" s="81">
        <v>0</v>
      </c>
      <c r="N24" s="81">
        <v>0</v>
      </c>
      <c r="O24" s="81">
        <v>0</v>
      </c>
      <c r="P24" s="81">
        <v>0</v>
      </c>
      <c r="Q24" s="993"/>
      <c r="R24" s="81"/>
      <c r="S24" s="81">
        <v>0</v>
      </c>
      <c r="T24" s="81"/>
      <c r="U24" s="81">
        <v>0</v>
      </c>
      <c r="V24" s="185">
        <f t="shared" si="0"/>
        <v>0</v>
      </c>
      <c r="W24" s="1">
        <v>1</v>
      </c>
      <c r="X24" s="7">
        <v>23</v>
      </c>
    </row>
    <row r="25" spans="1:24" ht="15" customHeight="1">
      <c r="A25" s="1">
        <v>1</v>
      </c>
      <c r="B25" s="7">
        <v>24</v>
      </c>
      <c r="C25" s="17"/>
      <c r="D25" s="149"/>
      <c r="E25" s="1128" t="s">
        <v>742</v>
      </c>
      <c r="F25" s="1323" t="s">
        <v>231</v>
      </c>
      <c r="G25" s="1323"/>
      <c r="H25" s="174"/>
      <c r="I25" s="81">
        <v>10241</v>
      </c>
      <c r="J25" s="81">
        <v>19918</v>
      </c>
      <c r="K25" s="81">
        <v>45001</v>
      </c>
      <c r="L25" s="81">
        <v>72511</v>
      </c>
      <c r="M25" s="81">
        <v>4965</v>
      </c>
      <c r="N25" s="81">
        <v>8667</v>
      </c>
      <c r="O25" s="81">
        <v>1943</v>
      </c>
      <c r="P25" s="81">
        <v>115291</v>
      </c>
      <c r="Q25" s="993"/>
      <c r="R25" s="81"/>
      <c r="S25" s="81">
        <v>2731</v>
      </c>
      <c r="T25" s="81">
        <v>14948</v>
      </c>
      <c r="U25" s="81">
        <v>15193</v>
      </c>
      <c r="V25" s="185">
        <f t="shared" si="0"/>
        <v>311409</v>
      </c>
      <c r="W25" s="1">
        <v>1</v>
      </c>
      <c r="X25" s="7">
        <v>24</v>
      </c>
    </row>
    <row r="26" spans="1:24" ht="15" customHeight="1">
      <c r="A26" s="1">
        <v>1</v>
      </c>
      <c r="B26" s="7">
        <v>25</v>
      </c>
      <c r="C26" s="131" t="s">
        <v>147</v>
      </c>
      <c r="D26" s="1318" t="s">
        <v>1136</v>
      </c>
      <c r="E26" s="1318"/>
      <c r="F26" s="1318"/>
      <c r="G26" s="1080" t="s">
        <v>1063</v>
      </c>
      <c r="H26" s="171" t="s">
        <v>59</v>
      </c>
      <c r="I26" s="81">
        <v>10241</v>
      </c>
      <c r="J26" s="81">
        <v>5267727</v>
      </c>
      <c r="K26" s="81">
        <v>2468715</v>
      </c>
      <c r="L26" s="81">
        <v>11136848</v>
      </c>
      <c r="M26" s="81">
        <v>1360586</v>
      </c>
      <c r="N26" s="81">
        <v>2488879</v>
      </c>
      <c r="O26" s="81">
        <v>854373</v>
      </c>
      <c r="P26" s="81">
        <v>944758</v>
      </c>
      <c r="Q26" s="993"/>
      <c r="R26" s="81">
        <v>1513</v>
      </c>
      <c r="S26" s="81">
        <v>917747</v>
      </c>
      <c r="T26" s="81">
        <v>4007897</v>
      </c>
      <c r="U26" s="81">
        <v>2162572</v>
      </c>
      <c r="V26" s="185">
        <f t="shared" si="0"/>
        <v>31621856</v>
      </c>
      <c r="W26" s="1">
        <v>1</v>
      </c>
      <c r="X26" s="7">
        <v>25</v>
      </c>
    </row>
    <row r="27" spans="1:24" ht="15" customHeight="1">
      <c r="A27" s="1">
        <v>1</v>
      </c>
      <c r="B27" s="7">
        <v>26</v>
      </c>
      <c r="C27" s="132"/>
      <c r="D27" s="147" t="s">
        <v>97</v>
      </c>
      <c r="E27" s="1319" t="s">
        <v>116</v>
      </c>
      <c r="F27" s="1319"/>
      <c r="G27" s="1324"/>
      <c r="H27" s="171" t="s">
        <v>235</v>
      </c>
      <c r="I27" s="81">
        <v>0</v>
      </c>
      <c r="J27" s="81">
        <v>5228491</v>
      </c>
      <c r="K27" s="81">
        <v>2430120</v>
      </c>
      <c r="L27" s="81">
        <v>10485276</v>
      </c>
      <c r="M27" s="81">
        <v>1321517</v>
      </c>
      <c r="N27" s="81">
        <v>2377580</v>
      </c>
      <c r="O27" s="81">
        <v>834780</v>
      </c>
      <c r="P27" s="81">
        <v>711618</v>
      </c>
      <c r="Q27" s="993"/>
      <c r="R27" s="81"/>
      <c r="S27" s="81">
        <v>879765</v>
      </c>
      <c r="T27" s="81">
        <v>3859775</v>
      </c>
      <c r="U27" s="81">
        <v>2063693</v>
      </c>
      <c r="V27" s="185">
        <f t="shared" si="0"/>
        <v>30192615</v>
      </c>
      <c r="W27" s="1">
        <v>1</v>
      </c>
      <c r="X27" s="7">
        <v>26</v>
      </c>
    </row>
    <row r="28" spans="1:24" ht="15" customHeight="1">
      <c r="A28" s="1">
        <v>1</v>
      </c>
      <c r="B28" s="7">
        <v>27</v>
      </c>
      <c r="C28" s="132"/>
      <c r="D28" s="148"/>
      <c r="E28" s="151" t="s">
        <v>197</v>
      </c>
      <c r="F28" s="1321" t="s">
        <v>239</v>
      </c>
      <c r="G28" s="1321"/>
      <c r="H28" s="172"/>
      <c r="I28" s="81">
        <v>0</v>
      </c>
      <c r="J28" s="81">
        <v>2878491</v>
      </c>
      <c r="K28" s="81">
        <v>1379822</v>
      </c>
      <c r="L28" s="81">
        <v>4956824</v>
      </c>
      <c r="M28" s="81">
        <v>765193</v>
      </c>
      <c r="N28" s="81">
        <v>1430109</v>
      </c>
      <c r="O28" s="81">
        <v>535478</v>
      </c>
      <c r="P28" s="81">
        <v>0</v>
      </c>
      <c r="Q28" s="993"/>
      <c r="R28" s="81"/>
      <c r="S28" s="81">
        <v>491801</v>
      </c>
      <c r="T28" s="81">
        <v>1981483</v>
      </c>
      <c r="U28" s="81">
        <v>1069183</v>
      </c>
      <c r="V28" s="185">
        <f t="shared" si="0"/>
        <v>15488384</v>
      </c>
      <c r="W28" s="1">
        <v>1</v>
      </c>
      <c r="X28" s="7">
        <v>27</v>
      </c>
    </row>
    <row r="29" spans="1:24" ht="15" customHeight="1">
      <c r="A29" s="1">
        <v>1</v>
      </c>
      <c r="B29" s="7">
        <v>28</v>
      </c>
      <c r="C29" s="132"/>
      <c r="D29" s="148"/>
      <c r="E29" s="151" t="s">
        <v>204</v>
      </c>
      <c r="F29" s="1321" t="s">
        <v>241</v>
      </c>
      <c r="G29" s="1321"/>
      <c r="H29" s="172"/>
      <c r="I29" s="81">
        <v>0</v>
      </c>
      <c r="J29" s="81">
        <v>1035260</v>
      </c>
      <c r="K29" s="81">
        <v>298909</v>
      </c>
      <c r="L29" s="81">
        <v>2640808</v>
      </c>
      <c r="M29" s="81">
        <v>113203</v>
      </c>
      <c r="N29" s="81">
        <v>371470</v>
      </c>
      <c r="O29" s="81">
        <v>35075</v>
      </c>
      <c r="P29" s="81">
        <v>0</v>
      </c>
      <c r="Q29" s="993"/>
      <c r="R29" s="81"/>
      <c r="S29" s="81">
        <v>73995</v>
      </c>
      <c r="T29" s="81">
        <v>597491</v>
      </c>
      <c r="U29" s="81">
        <v>360778</v>
      </c>
      <c r="V29" s="185">
        <f t="shared" si="0"/>
        <v>5526989</v>
      </c>
      <c r="W29" s="1">
        <v>1</v>
      </c>
      <c r="X29" s="7">
        <v>28</v>
      </c>
    </row>
    <row r="30" spans="1:24" ht="15" customHeight="1">
      <c r="A30" s="1">
        <v>1</v>
      </c>
      <c r="B30" s="7">
        <v>29</v>
      </c>
      <c r="C30" s="132"/>
      <c r="D30" s="148"/>
      <c r="E30" s="151" t="s">
        <v>51</v>
      </c>
      <c r="F30" s="1321" t="s">
        <v>244</v>
      </c>
      <c r="G30" s="1321"/>
      <c r="H30" s="172"/>
      <c r="I30" s="81">
        <v>0</v>
      </c>
      <c r="J30" s="81">
        <v>355138</v>
      </c>
      <c r="K30" s="81">
        <v>179224</v>
      </c>
      <c r="L30" s="81">
        <v>469133</v>
      </c>
      <c r="M30" s="81">
        <v>82384</v>
      </c>
      <c r="N30" s="81">
        <v>135646</v>
      </c>
      <c r="O30" s="81">
        <v>43702</v>
      </c>
      <c r="P30" s="81">
        <v>310628</v>
      </c>
      <c r="Q30" s="993"/>
      <c r="R30" s="81"/>
      <c r="S30" s="81">
        <v>67222</v>
      </c>
      <c r="T30" s="81">
        <v>356754</v>
      </c>
      <c r="U30" s="81">
        <v>169937</v>
      </c>
      <c r="V30" s="185">
        <f t="shared" si="0"/>
        <v>2169768</v>
      </c>
      <c r="W30" s="1">
        <v>1</v>
      </c>
      <c r="X30" s="7">
        <v>29</v>
      </c>
    </row>
    <row r="31" spans="1:24" ht="15" customHeight="1">
      <c r="A31" s="1">
        <v>1</v>
      </c>
      <c r="B31" s="7">
        <v>33</v>
      </c>
      <c r="C31" s="132"/>
      <c r="D31" s="149"/>
      <c r="E31" s="1102" t="s">
        <v>105</v>
      </c>
      <c r="F31" s="1325" t="s">
        <v>248</v>
      </c>
      <c r="G31" s="1325"/>
      <c r="H31" s="1103"/>
      <c r="I31" s="81"/>
      <c r="J31" s="81">
        <v>959602</v>
      </c>
      <c r="K31" s="81">
        <v>572165</v>
      </c>
      <c r="L31" s="81">
        <v>2418511</v>
      </c>
      <c r="M31" s="81">
        <v>360737</v>
      </c>
      <c r="N31" s="81">
        <v>440355</v>
      </c>
      <c r="O31" s="81">
        <v>220525</v>
      </c>
      <c r="P31" s="81">
        <v>400990</v>
      </c>
      <c r="Q31" s="993"/>
      <c r="R31" s="81"/>
      <c r="S31" s="81">
        <v>246747</v>
      </c>
      <c r="T31" s="81">
        <v>924047</v>
      </c>
      <c r="U31" s="81">
        <v>463795</v>
      </c>
      <c r="V31" s="185">
        <f t="shared" si="0"/>
        <v>7007474</v>
      </c>
      <c r="W31" s="1">
        <v>1</v>
      </c>
      <c r="X31" s="7">
        <v>33</v>
      </c>
    </row>
    <row r="32" spans="1:24" ht="15" customHeight="1">
      <c r="A32" s="1">
        <v>1</v>
      </c>
      <c r="B32" s="7">
        <v>40</v>
      </c>
      <c r="C32" s="132"/>
      <c r="D32" s="147" t="s">
        <v>103</v>
      </c>
      <c r="E32" s="1319" t="s">
        <v>168</v>
      </c>
      <c r="F32" s="1319"/>
      <c r="G32" s="1320"/>
      <c r="H32" s="171" t="s">
        <v>249</v>
      </c>
      <c r="I32" s="81">
        <v>10241</v>
      </c>
      <c r="J32" s="81">
        <v>30370</v>
      </c>
      <c r="K32" s="81">
        <v>31425</v>
      </c>
      <c r="L32" s="81">
        <v>646655</v>
      </c>
      <c r="M32" s="81">
        <v>39069</v>
      </c>
      <c r="N32" s="81">
        <v>111299</v>
      </c>
      <c r="O32" s="81">
        <v>18529</v>
      </c>
      <c r="P32" s="81">
        <v>233140</v>
      </c>
      <c r="Q32" s="993"/>
      <c r="R32" s="81">
        <v>1513</v>
      </c>
      <c r="S32" s="81">
        <v>37982</v>
      </c>
      <c r="T32" s="81">
        <v>145522</v>
      </c>
      <c r="U32" s="81">
        <v>98879</v>
      </c>
      <c r="V32" s="185">
        <f t="shared" si="0"/>
        <v>1404624</v>
      </c>
      <c r="W32" s="1">
        <v>1</v>
      </c>
      <c r="X32" s="7">
        <v>40</v>
      </c>
    </row>
    <row r="33" spans="1:24" ht="15" customHeight="1">
      <c r="A33" s="1">
        <v>1</v>
      </c>
      <c r="B33" s="7">
        <v>41</v>
      </c>
      <c r="C33" s="132"/>
      <c r="D33" s="148"/>
      <c r="E33" s="151" t="s">
        <v>197</v>
      </c>
      <c r="F33" s="1321" t="s">
        <v>57</v>
      </c>
      <c r="G33" s="1321"/>
      <c r="H33" s="172"/>
      <c r="I33" s="81">
        <v>10241</v>
      </c>
      <c r="J33" s="81">
        <v>29370</v>
      </c>
      <c r="K33" s="81">
        <v>31181</v>
      </c>
      <c r="L33" s="81">
        <v>120897</v>
      </c>
      <c r="M33" s="81">
        <v>501</v>
      </c>
      <c r="N33" s="81">
        <v>34615</v>
      </c>
      <c r="O33" s="81">
        <v>18434</v>
      </c>
      <c r="P33" s="81">
        <v>74421</v>
      </c>
      <c r="Q33" s="993"/>
      <c r="R33" s="81">
        <v>1513</v>
      </c>
      <c r="S33" s="81">
        <v>14119</v>
      </c>
      <c r="T33" s="81">
        <v>10742</v>
      </c>
      <c r="U33" s="81">
        <v>24175</v>
      </c>
      <c r="V33" s="185">
        <f t="shared" si="0"/>
        <v>370209</v>
      </c>
      <c r="W33" s="1">
        <v>1</v>
      </c>
      <c r="X33" s="7">
        <v>41</v>
      </c>
    </row>
    <row r="34" spans="1:24" ht="15" customHeight="1">
      <c r="A34" s="1">
        <v>1</v>
      </c>
      <c r="B34" s="7">
        <v>42</v>
      </c>
      <c r="C34" s="132"/>
      <c r="D34" s="148"/>
      <c r="E34" s="151" t="s">
        <v>204</v>
      </c>
      <c r="F34" s="1321" t="s">
        <v>252</v>
      </c>
      <c r="G34" s="1321"/>
      <c r="H34" s="172"/>
      <c r="I34" s="81">
        <v>0</v>
      </c>
      <c r="J34" s="81">
        <v>0</v>
      </c>
      <c r="K34" s="81">
        <v>0</v>
      </c>
      <c r="L34" s="81">
        <v>0</v>
      </c>
      <c r="M34" s="81">
        <v>0</v>
      </c>
      <c r="N34" s="81">
        <v>0</v>
      </c>
      <c r="O34" s="81">
        <v>0</v>
      </c>
      <c r="P34" s="81">
        <v>0</v>
      </c>
      <c r="Q34" s="993"/>
      <c r="R34" s="81"/>
      <c r="S34" s="81"/>
      <c r="T34" s="81">
        <v>0</v>
      </c>
      <c r="U34" s="81">
        <v>0</v>
      </c>
      <c r="V34" s="185">
        <f t="shared" si="0"/>
        <v>0</v>
      </c>
      <c r="W34" s="1">
        <v>1</v>
      </c>
      <c r="X34" s="7">
        <v>42</v>
      </c>
    </row>
    <row r="35" spans="1:24" ht="15" customHeight="1">
      <c r="A35" s="1">
        <v>1</v>
      </c>
      <c r="B35" s="7">
        <v>43</v>
      </c>
      <c r="C35" s="132"/>
      <c r="D35" s="148"/>
      <c r="E35" s="151" t="s">
        <v>51</v>
      </c>
      <c r="F35" s="1321" t="s">
        <v>254</v>
      </c>
      <c r="G35" s="1321"/>
      <c r="H35" s="172"/>
      <c r="I35" s="81">
        <v>0</v>
      </c>
      <c r="J35" s="81">
        <v>0</v>
      </c>
      <c r="K35" s="81">
        <v>0</v>
      </c>
      <c r="L35" s="81">
        <v>0</v>
      </c>
      <c r="M35" s="81">
        <v>0</v>
      </c>
      <c r="N35" s="81">
        <v>0</v>
      </c>
      <c r="O35" s="81">
        <v>0</v>
      </c>
      <c r="P35" s="81">
        <v>0</v>
      </c>
      <c r="Q35" s="993"/>
      <c r="R35" s="81"/>
      <c r="S35" s="81"/>
      <c r="T35" s="81">
        <v>0</v>
      </c>
      <c r="U35" s="81">
        <v>0</v>
      </c>
      <c r="V35" s="185">
        <f t="shared" si="0"/>
        <v>0</v>
      </c>
      <c r="W35" s="1">
        <v>1</v>
      </c>
      <c r="X35" s="7">
        <v>43</v>
      </c>
    </row>
    <row r="36" spans="1:24" ht="15" customHeight="1">
      <c r="A36" s="1">
        <v>1</v>
      </c>
      <c r="B36" s="7">
        <v>44</v>
      </c>
      <c r="C36" s="132"/>
      <c r="D36" s="148"/>
      <c r="E36" s="151" t="s">
        <v>222</v>
      </c>
      <c r="F36" s="1321" t="s">
        <v>148</v>
      </c>
      <c r="G36" s="1321"/>
      <c r="H36" s="172"/>
      <c r="I36" s="81">
        <v>0</v>
      </c>
      <c r="J36" s="81">
        <v>0</v>
      </c>
      <c r="K36" s="81">
        <v>0</v>
      </c>
      <c r="L36" s="81">
        <v>0</v>
      </c>
      <c r="M36" s="81">
        <v>0</v>
      </c>
      <c r="N36" s="81">
        <v>0</v>
      </c>
      <c r="O36" s="81">
        <v>0</v>
      </c>
      <c r="P36" s="81">
        <v>27206</v>
      </c>
      <c r="Q36" s="993"/>
      <c r="R36" s="81"/>
      <c r="S36" s="81"/>
      <c r="T36" s="81">
        <v>0</v>
      </c>
      <c r="U36" s="81">
        <v>0</v>
      </c>
      <c r="V36" s="185">
        <f t="shared" si="0"/>
        <v>27206</v>
      </c>
      <c r="W36" s="1">
        <v>1</v>
      </c>
      <c r="X36" s="7">
        <v>44</v>
      </c>
    </row>
    <row r="37" spans="1:24" ht="15" customHeight="1">
      <c r="A37" s="1">
        <v>1</v>
      </c>
      <c r="B37" s="7">
        <v>45</v>
      </c>
      <c r="C37" s="17"/>
      <c r="D37" s="149"/>
      <c r="E37" s="1102" t="s">
        <v>105</v>
      </c>
      <c r="F37" s="1325" t="s">
        <v>257</v>
      </c>
      <c r="G37" s="1325"/>
      <c r="H37" s="1103"/>
      <c r="I37" s="87">
        <v>0</v>
      </c>
      <c r="J37" s="87">
        <v>1000</v>
      </c>
      <c r="K37" s="87">
        <v>244</v>
      </c>
      <c r="L37" s="87">
        <v>525758</v>
      </c>
      <c r="M37" s="87">
        <v>38568</v>
      </c>
      <c r="N37" s="87">
        <v>76684</v>
      </c>
      <c r="O37" s="87">
        <v>95</v>
      </c>
      <c r="P37" s="87">
        <v>131513</v>
      </c>
      <c r="Q37" s="1018"/>
      <c r="R37" s="87"/>
      <c r="S37" s="87">
        <v>23863</v>
      </c>
      <c r="T37" s="87">
        <v>134780</v>
      </c>
      <c r="U37" s="87">
        <v>74704</v>
      </c>
      <c r="V37" s="185">
        <f t="shared" si="0"/>
        <v>1007209</v>
      </c>
      <c r="W37" s="1">
        <v>1</v>
      </c>
      <c r="X37" s="7">
        <v>45</v>
      </c>
    </row>
    <row r="38" spans="1:24" ht="15" customHeight="1">
      <c r="A38" s="1">
        <v>1</v>
      </c>
      <c r="B38" s="7">
        <v>46</v>
      </c>
      <c r="C38" s="131" t="s">
        <v>261</v>
      </c>
      <c r="D38" s="1326" t="s">
        <v>267</v>
      </c>
      <c r="E38" s="1326"/>
      <c r="F38" s="1326"/>
      <c r="G38" s="1326"/>
      <c r="H38" s="175"/>
      <c r="I38" s="87"/>
      <c r="J38" s="87">
        <v>0</v>
      </c>
      <c r="K38" s="87">
        <v>0</v>
      </c>
      <c r="L38" s="87"/>
      <c r="M38" s="87">
        <v>0</v>
      </c>
      <c r="N38" s="87">
        <v>74325</v>
      </c>
      <c r="O38" s="87">
        <v>66938</v>
      </c>
      <c r="P38" s="1006">
        <v>0</v>
      </c>
      <c r="Q38" s="1018"/>
      <c r="R38" s="87"/>
      <c r="S38" s="87"/>
      <c r="T38" s="87">
        <v>0</v>
      </c>
      <c r="U38" s="87">
        <v>49397</v>
      </c>
      <c r="V38" s="186">
        <f t="shared" si="0"/>
        <v>190660</v>
      </c>
      <c r="W38" s="1">
        <v>1</v>
      </c>
      <c r="X38" s="7">
        <v>46</v>
      </c>
    </row>
    <row r="39" spans="1:24" ht="15" customHeight="1">
      <c r="B39" s="7" t="s">
        <v>702</v>
      </c>
      <c r="C39" s="133" t="s">
        <v>269</v>
      </c>
      <c r="D39" s="1327" t="s">
        <v>1137</v>
      </c>
      <c r="E39" s="1327"/>
      <c r="F39" s="1327"/>
      <c r="G39" s="1327"/>
      <c r="H39" s="176" t="s">
        <v>269</v>
      </c>
      <c r="I39" s="129"/>
      <c r="J39" s="129"/>
      <c r="K39" s="129"/>
      <c r="L39" s="129"/>
      <c r="M39" s="193"/>
      <c r="N39" s="193"/>
      <c r="O39" s="1012"/>
      <c r="P39" s="126"/>
      <c r="Q39" s="1019"/>
      <c r="R39" s="129"/>
      <c r="S39" s="129"/>
      <c r="T39" s="129"/>
      <c r="U39" s="129"/>
      <c r="V39" s="193" t="s">
        <v>273</v>
      </c>
      <c r="X39" s="7" t="s">
        <v>702</v>
      </c>
    </row>
    <row r="40" spans="1:24" ht="15" customHeight="1">
      <c r="A40" s="1">
        <v>1</v>
      </c>
      <c r="B40" s="7">
        <v>47</v>
      </c>
      <c r="C40" s="17" t="s">
        <v>277</v>
      </c>
      <c r="D40" s="1328" t="s">
        <v>280</v>
      </c>
      <c r="E40" s="1328"/>
      <c r="F40" s="1328"/>
      <c r="G40" s="1328"/>
      <c r="H40" s="177" t="s">
        <v>281</v>
      </c>
      <c r="I40" s="1099"/>
      <c r="J40" s="1099">
        <v>156554</v>
      </c>
      <c r="K40" s="1099">
        <v>48297</v>
      </c>
      <c r="L40" s="1099">
        <v>461502</v>
      </c>
      <c r="M40" s="88">
        <v>63270</v>
      </c>
      <c r="N40" s="88"/>
      <c r="O40" s="194">
        <v>0</v>
      </c>
      <c r="P40" s="184">
        <v>297122</v>
      </c>
      <c r="Q40" s="1020"/>
      <c r="R40" s="1099"/>
      <c r="S40" s="1099">
        <v>16163</v>
      </c>
      <c r="T40" s="1099">
        <v>291093</v>
      </c>
      <c r="U40" s="1099"/>
      <c r="V40" s="203">
        <f t="shared" ref="V40:V48" si="1">SUM(I40:U40)</f>
        <v>1334001</v>
      </c>
      <c r="W40" s="1">
        <v>1</v>
      </c>
      <c r="X40" s="7">
        <v>47</v>
      </c>
    </row>
    <row r="41" spans="1:24" ht="15" customHeight="1">
      <c r="A41" s="1">
        <v>1</v>
      </c>
      <c r="B41" s="7">
        <v>48</v>
      </c>
      <c r="C41" s="131" t="s">
        <v>127</v>
      </c>
      <c r="D41" s="1326" t="s">
        <v>6</v>
      </c>
      <c r="E41" s="1329"/>
      <c r="F41" s="1329"/>
      <c r="G41" s="1329"/>
      <c r="H41" s="171" t="s">
        <v>162</v>
      </c>
      <c r="I41" s="81"/>
      <c r="J41" s="81">
        <v>8611</v>
      </c>
      <c r="K41" s="81">
        <v>6600</v>
      </c>
      <c r="L41" s="81">
        <v>3255</v>
      </c>
      <c r="M41" s="81">
        <v>36</v>
      </c>
      <c r="N41" s="81"/>
      <c r="O41" s="81">
        <v>7</v>
      </c>
      <c r="P41" s="1007"/>
      <c r="Q41" s="993"/>
      <c r="R41" s="81"/>
      <c r="S41" s="81">
        <v>1871</v>
      </c>
      <c r="T41" s="81">
        <v>12832</v>
      </c>
      <c r="U41" s="81"/>
      <c r="V41" s="185">
        <f t="shared" si="1"/>
        <v>33212</v>
      </c>
      <c r="W41" s="1">
        <v>1</v>
      </c>
      <c r="X41" s="7">
        <v>48</v>
      </c>
    </row>
    <row r="42" spans="1:24" ht="15" customHeight="1">
      <c r="A42" s="1">
        <v>1</v>
      </c>
      <c r="B42" s="7">
        <v>49</v>
      </c>
      <c r="C42" s="132"/>
      <c r="D42" s="147" t="s">
        <v>97</v>
      </c>
      <c r="E42" s="1319" t="s">
        <v>286</v>
      </c>
      <c r="F42" s="1319"/>
      <c r="G42" s="1320"/>
      <c r="H42" s="171"/>
      <c r="I42" s="81"/>
      <c r="J42" s="81">
        <v>0</v>
      </c>
      <c r="K42" s="81">
        <v>0</v>
      </c>
      <c r="L42" s="81">
        <v>0</v>
      </c>
      <c r="M42" s="81">
        <v>0</v>
      </c>
      <c r="N42" s="81"/>
      <c r="O42" s="81">
        <v>0</v>
      </c>
      <c r="P42" s="1007"/>
      <c r="Q42" s="993"/>
      <c r="R42" s="81"/>
      <c r="S42" s="81"/>
      <c r="T42" s="81"/>
      <c r="U42" s="81"/>
      <c r="V42" s="185">
        <f t="shared" si="1"/>
        <v>0</v>
      </c>
      <c r="W42" s="1">
        <v>1</v>
      </c>
      <c r="X42" s="7">
        <v>49</v>
      </c>
    </row>
    <row r="43" spans="1:24" ht="15" customHeight="1">
      <c r="A43" s="1">
        <v>1</v>
      </c>
      <c r="B43" s="7">
        <v>50</v>
      </c>
      <c r="C43" s="132"/>
      <c r="D43" s="151" t="s">
        <v>103</v>
      </c>
      <c r="E43" s="1330" t="s">
        <v>268</v>
      </c>
      <c r="F43" s="1330"/>
      <c r="G43" s="1331"/>
      <c r="H43" s="172"/>
      <c r="I43" s="81"/>
      <c r="J43" s="81">
        <v>0</v>
      </c>
      <c r="K43" s="81">
        <v>0</v>
      </c>
      <c r="L43" s="81">
        <v>0</v>
      </c>
      <c r="M43" s="81">
        <v>0</v>
      </c>
      <c r="N43" s="81"/>
      <c r="O43" s="81">
        <v>0</v>
      </c>
      <c r="P43" s="1007"/>
      <c r="Q43" s="993"/>
      <c r="R43" s="81"/>
      <c r="S43" s="81"/>
      <c r="T43" s="81"/>
      <c r="U43" s="81"/>
      <c r="V43" s="185">
        <f t="shared" si="1"/>
        <v>0</v>
      </c>
      <c r="W43" s="1">
        <v>1</v>
      </c>
      <c r="X43" s="7">
        <v>50</v>
      </c>
    </row>
    <row r="44" spans="1:24" ht="15" customHeight="1">
      <c r="A44" s="1">
        <v>1</v>
      </c>
      <c r="B44" s="7">
        <v>51</v>
      </c>
      <c r="C44" s="17"/>
      <c r="D44" s="1102" t="s">
        <v>112</v>
      </c>
      <c r="E44" s="1325" t="s">
        <v>289</v>
      </c>
      <c r="F44" s="1325"/>
      <c r="G44" s="1332"/>
      <c r="H44" s="1103"/>
      <c r="I44" s="81"/>
      <c r="J44" s="81">
        <v>8611</v>
      </c>
      <c r="K44" s="81">
        <v>6600</v>
      </c>
      <c r="L44" s="81">
        <v>3255</v>
      </c>
      <c r="M44" s="81">
        <v>36</v>
      </c>
      <c r="N44" s="81"/>
      <c r="O44" s="81">
        <v>7</v>
      </c>
      <c r="P44" s="1007"/>
      <c r="Q44" s="993"/>
      <c r="R44" s="81"/>
      <c r="S44" s="81">
        <v>1871</v>
      </c>
      <c r="T44" s="81">
        <v>12832</v>
      </c>
      <c r="U44" s="81"/>
      <c r="V44" s="185">
        <f t="shared" si="1"/>
        <v>33212</v>
      </c>
      <c r="W44" s="1">
        <v>1</v>
      </c>
      <c r="X44" s="7">
        <v>51</v>
      </c>
    </row>
    <row r="45" spans="1:24" ht="15" customHeight="1">
      <c r="A45" s="1">
        <v>1</v>
      </c>
      <c r="B45" s="7">
        <v>52</v>
      </c>
      <c r="C45" s="131" t="s">
        <v>291</v>
      </c>
      <c r="D45" s="1326" t="s">
        <v>294</v>
      </c>
      <c r="E45" s="1326"/>
      <c r="F45" s="1326"/>
      <c r="G45" s="1326"/>
      <c r="H45" s="171" t="s">
        <v>238</v>
      </c>
      <c r="I45" s="81"/>
      <c r="J45" s="81">
        <v>8866</v>
      </c>
      <c r="K45" s="81">
        <v>7170</v>
      </c>
      <c r="L45" s="81">
        <v>4917</v>
      </c>
      <c r="M45" s="81">
        <v>0</v>
      </c>
      <c r="N45" s="81"/>
      <c r="O45" s="81">
        <v>1064</v>
      </c>
      <c r="P45" s="1007"/>
      <c r="Q45" s="993"/>
      <c r="R45" s="81"/>
      <c r="S45" s="81"/>
      <c r="T45" s="81">
        <v>2600</v>
      </c>
      <c r="U45" s="81"/>
      <c r="V45" s="185">
        <f t="shared" si="1"/>
        <v>24617</v>
      </c>
      <c r="W45" s="1">
        <v>1</v>
      </c>
      <c r="X45" s="7">
        <v>52</v>
      </c>
    </row>
    <row r="46" spans="1:24" ht="15" customHeight="1">
      <c r="A46" s="1">
        <v>1</v>
      </c>
      <c r="B46" s="7">
        <v>53</v>
      </c>
      <c r="C46" s="132"/>
      <c r="D46" s="147" t="s">
        <v>97</v>
      </c>
      <c r="E46" s="1319" t="s">
        <v>296</v>
      </c>
      <c r="F46" s="1319"/>
      <c r="G46" s="1320"/>
      <c r="H46" s="171"/>
      <c r="I46" s="81"/>
      <c r="J46" s="81">
        <v>0</v>
      </c>
      <c r="K46" s="81">
        <v>0</v>
      </c>
      <c r="L46" s="81">
        <v>0</v>
      </c>
      <c r="M46" s="81">
        <v>0</v>
      </c>
      <c r="N46" s="81"/>
      <c r="O46" s="81">
        <v>0</v>
      </c>
      <c r="P46" s="1007"/>
      <c r="Q46" s="993"/>
      <c r="R46" s="81"/>
      <c r="S46" s="81"/>
      <c r="T46" s="81">
        <v>0</v>
      </c>
      <c r="U46" s="81"/>
      <c r="V46" s="185">
        <f t="shared" si="1"/>
        <v>0</v>
      </c>
      <c r="W46" s="1">
        <v>1</v>
      </c>
      <c r="X46" s="7">
        <v>53</v>
      </c>
    </row>
    <row r="47" spans="1:24" ht="15" customHeight="1">
      <c r="A47" s="1">
        <v>1</v>
      </c>
      <c r="B47" s="7">
        <v>54</v>
      </c>
      <c r="C47" s="17"/>
      <c r="D47" s="1102" t="s">
        <v>103</v>
      </c>
      <c r="E47" s="1325" t="s">
        <v>297</v>
      </c>
      <c r="F47" s="1325"/>
      <c r="G47" s="1332"/>
      <c r="H47" s="1103"/>
      <c r="I47" s="81"/>
      <c r="J47" s="81">
        <v>8866</v>
      </c>
      <c r="K47" s="81">
        <v>7170</v>
      </c>
      <c r="L47" s="81">
        <v>4917</v>
      </c>
      <c r="M47" s="81">
        <v>0</v>
      </c>
      <c r="N47" s="81"/>
      <c r="O47" s="81">
        <v>1064</v>
      </c>
      <c r="P47" s="1007"/>
      <c r="Q47" s="993"/>
      <c r="R47" s="81"/>
      <c r="S47" s="81"/>
      <c r="T47" s="81">
        <v>2600</v>
      </c>
      <c r="U47" s="81"/>
      <c r="V47" s="185">
        <f t="shared" si="1"/>
        <v>24617</v>
      </c>
      <c r="W47" s="1">
        <v>1</v>
      </c>
      <c r="X47" s="7">
        <v>54</v>
      </c>
    </row>
    <row r="48" spans="1:24" ht="15" customHeight="1">
      <c r="A48" s="1">
        <v>1</v>
      </c>
      <c r="B48" s="7">
        <v>55</v>
      </c>
      <c r="C48" s="131" t="s">
        <v>300</v>
      </c>
      <c r="D48" s="1326" t="s">
        <v>309</v>
      </c>
      <c r="E48" s="1326"/>
      <c r="F48" s="1326"/>
      <c r="G48" s="1326"/>
      <c r="H48" s="171"/>
      <c r="I48" s="87"/>
      <c r="J48" s="87">
        <v>0</v>
      </c>
      <c r="K48" s="87">
        <v>0</v>
      </c>
      <c r="L48" s="87"/>
      <c r="M48" s="87">
        <v>0</v>
      </c>
      <c r="N48" s="87">
        <v>74325</v>
      </c>
      <c r="O48" s="87">
        <v>65881</v>
      </c>
      <c r="P48" s="1006"/>
      <c r="Q48" s="1018"/>
      <c r="R48" s="87"/>
      <c r="S48" s="87"/>
      <c r="T48" s="87">
        <v>0</v>
      </c>
      <c r="U48" s="87">
        <v>49397</v>
      </c>
      <c r="V48" s="186">
        <f t="shared" si="1"/>
        <v>189603</v>
      </c>
      <c r="W48" s="1">
        <v>1</v>
      </c>
      <c r="X48" s="7">
        <v>55</v>
      </c>
    </row>
    <row r="49" spans="1:24" ht="15" customHeight="1">
      <c r="B49" s="7"/>
      <c r="C49" s="132" t="s">
        <v>318</v>
      </c>
      <c r="D49" s="152"/>
      <c r="E49" s="152"/>
      <c r="F49" s="152" t="s">
        <v>1133</v>
      </c>
      <c r="G49" s="152"/>
      <c r="H49" s="178"/>
      <c r="I49" s="129" t="s">
        <v>273</v>
      </c>
      <c r="J49" s="129" t="s">
        <v>273</v>
      </c>
      <c r="K49" s="129" t="s">
        <v>273</v>
      </c>
      <c r="L49" s="129" t="s">
        <v>273</v>
      </c>
      <c r="M49" s="193" t="s">
        <v>273</v>
      </c>
      <c r="N49" s="193" t="s">
        <v>273</v>
      </c>
      <c r="O49" s="1012" t="s">
        <v>273</v>
      </c>
      <c r="P49" s="126" t="s">
        <v>273</v>
      </c>
      <c r="Q49" s="1019"/>
      <c r="R49" s="129" t="s">
        <v>273</v>
      </c>
      <c r="S49" s="129" t="s">
        <v>273</v>
      </c>
      <c r="T49" s="129" t="s">
        <v>273</v>
      </c>
      <c r="U49" s="129" t="s">
        <v>273</v>
      </c>
      <c r="V49" s="193" t="s">
        <v>273</v>
      </c>
      <c r="X49" s="7"/>
    </row>
    <row r="50" spans="1:24" ht="15" customHeight="1">
      <c r="A50" s="1">
        <v>1</v>
      </c>
      <c r="B50" s="7">
        <v>56</v>
      </c>
      <c r="C50" s="17" t="s">
        <v>313</v>
      </c>
      <c r="D50" s="1328" t="s">
        <v>315</v>
      </c>
      <c r="E50" s="1328"/>
      <c r="F50" s="1328"/>
      <c r="G50" s="1328"/>
      <c r="H50" s="177" t="s">
        <v>281</v>
      </c>
      <c r="I50" s="1099"/>
      <c r="J50" s="1099">
        <v>156809</v>
      </c>
      <c r="K50" s="1099">
        <v>48867</v>
      </c>
      <c r="L50" s="1099">
        <v>463164</v>
      </c>
      <c r="M50" s="194">
        <v>63234</v>
      </c>
      <c r="N50" s="194"/>
      <c r="O50" s="194"/>
      <c r="P50" s="184">
        <v>297122</v>
      </c>
      <c r="Q50" s="1020"/>
      <c r="R50" s="1099"/>
      <c r="S50" s="1099">
        <v>14292</v>
      </c>
      <c r="T50" s="1099">
        <v>280861</v>
      </c>
      <c r="U50" s="1099"/>
      <c r="V50" s="203">
        <f>SUM(I50:U50)</f>
        <v>1324349</v>
      </c>
      <c r="W50" s="1">
        <v>1</v>
      </c>
      <c r="X50" s="7">
        <v>56</v>
      </c>
    </row>
    <row r="51" spans="1:24" ht="15" customHeight="1">
      <c r="B51" s="1101"/>
      <c r="C51" s="131" t="s">
        <v>319</v>
      </c>
      <c r="D51" s="1326" t="s">
        <v>321</v>
      </c>
      <c r="E51" s="1326"/>
      <c r="F51" s="1326"/>
      <c r="G51" s="1326"/>
      <c r="H51" s="171"/>
      <c r="I51" s="1098"/>
      <c r="J51" s="1098"/>
      <c r="K51" s="1098"/>
      <c r="L51" s="1098"/>
      <c r="M51" s="87"/>
      <c r="N51" s="87"/>
      <c r="O51" s="87"/>
      <c r="P51" s="1008"/>
      <c r="Q51" s="1021"/>
      <c r="R51" s="1098"/>
      <c r="S51" s="1098"/>
      <c r="T51" s="1098"/>
      <c r="U51" s="1098"/>
      <c r="V51" s="186">
        <v>0</v>
      </c>
      <c r="X51" s="7"/>
    </row>
    <row r="52" spans="1:24" ht="15" customHeight="1">
      <c r="A52" s="1">
        <v>1</v>
      </c>
      <c r="B52" s="1101">
        <v>57</v>
      </c>
      <c r="C52" s="134"/>
      <c r="D52" s="1328" t="s">
        <v>299</v>
      </c>
      <c r="E52" s="1328"/>
      <c r="F52" s="1328"/>
      <c r="G52" s="1328"/>
      <c r="H52" s="179"/>
      <c r="I52" s="83"/>
      <c r="J52" s="83">
        <v>310025</v>
      </c>
      <c r="K52" s="83">
        <v>-521045</v>
      </c>
      <c r="L52" s="83">
        <v>-1952516</v>
      </c>
      <c r="M52" s="88">
        <v>36722</v>
      </c>
      <c r="N52" s="88">
        <v>-1612463</v>
      </c>
      <c r="O52" s="88">
        <v>21775</v>
      </c>
      <c r="P52" s="1009">
        <v>-3724070</v>
      </c>
      <c r="Q52" s="1022"/>
      <c r="R52" s="83"/>
      <c r="S52" s="83">
        <v>-1471960</v>
      </c>
      <c r="T52" s="83">
        <v>-4530452</v>
      </c>
      <c r="U52" s="83">
        <v>41096</v>
      </c>
      <c r="V52" s="203">
        <f>SUM(I52:U52)</f>
        <v>-13402888</v>
      </c>
      <c r="W52" s="1">
        <v>1</v>
      </c>
      <c r="X52" s="7">
        <v>57</v>
      </c>
    </row>
    <row r="53" spans="1:24" ht="15" customHeight="1">
      <c r="B53" s="1101"/>
      <c r="C53" s="135" t="s">
        <v>326</v>
      </c>
      <c r="D53" s="1326" t="s">
        <v>1348</v>
      </c>
      <c r="E53" s="1326"/>
      <c r="F53" s="1326"/>
      <c r="G53" s="1326"/>
      <c r="H53" s="178"/>
      <c r="I53" s="1099"/>
      <c r="J53" s="1099"/>
      <c r="K53" s="1099"/>
      <c r="L53" s="1099"/>
      <c r="M53" s="194"/>
      <c r="N53" s="194"/>
      <c r="O53" s="194"/>
      <c r="P53" s="184"/>
      <c r="Q53" s="1020"/>
      <c r="R53" s="1099"/>
      <c r="S53" s="1099"/>
      <c r="T53" s="1099"/>
      <c r="U53" s="1099"/>
      <c r="V53" s="204"/>
      <c r="X53" s="7"/>
    </row>
    <row r="54" spans="1:24" ht="15" customHeight="1">
      <c r="A54" s="1">
        <v>1</v>
      </c>
      <c r="B54" s="1101">
        <v>58</v>
      </c>
      <c r="C54" s="136"/>
      <c r="D54" s="1328" t="s">
        <v>1349</v>
      </c>
      <c r="E54" s="1328"/>
      <c r="F54" s="1328"/>
      <c r="G54" s="1328"/>
      <c r="H54" s="178"/>
      <c r="I54" s="83"/>
      <c r="J54" s="83"/>
      <c r="K54" s="83"/>
      <c r="L54" s="83"/>
      <c r="M54" s="88"/>
      <c r="N54" s="88"/>
      <c r="O54" s="88">
        <v>28000</v>
      </c>
      <c r="P54" s="1009"/>
      <c r="Q54" s="1022"/>
      <c r="R54" s="83"/>
      <c r="S54" s="83"/>
      <c r="T54" s="83"/>
      <c r="U54" s="83"/>
      <c r="V54" s="203">
        <f>SUM(I54:U54)</f>
        <v>28000</v>
      </c>
      <c r="W54" s="1">
        <v>1</v>
      </c>
      <c r="X54" s="7">
        <v>58</v>
      </c>
    </row>
    <row r="55" spans="1:24" ht="15" customHeight="1">
      <c r="B55" s="1101"/>
      <c r="C55" s="131" t="s">
        <v>912</v>
      </c>
      <c r="D55" s="1326" t="s">
        <v>327</v>
      </c>
      <c r="E55" s="1326"/>
      <c r="F55" s="1326"/>
      <c r="G55" s="1326"/>
      <c r="H55" s="171"/>
      <c r="I55" s="1098"/>
      <c r="J55" s="1098"/>
      <c r="K55" s="1098"/>
      <c r="L55" s="1098"/>
      <c r="M55" s="87"/>
      <c r="N55" s="87"/>
      <c r="O55" s="87"/>
      <c r="P55" s="1008"/>
      <c r="Q55" s="1021"/>
      <c r="R55" s="1098"/>
      <c r="S55" s="1098"/>
      <c r="T55" s="1098"/>
      <c r="U55" s="1098"/>
      <c r="V55" s="186">
        <v>0</v>
      </c>
      <c r="X55" s="7"/>
    </row>
    <row r="56" spans="1:24" ht="15" customHeight="1">
      <c r="A56" s="1">
        <v>1</v>
      </c>
      <c r="B56" s="1101">
        <v>59</v>
      </c>
      <c r="C56" s="134"/>
      <c r="D56" s="1328" t="s">
        <v>260</v>
      </c>
      <c r="E56" s="1328"/>
      <c r="F56" s="1328"/>
      <c r="G56" s="1328"/>
      <c r="H56" s="179"/>
      <c r="I56" s="83"/>
      <c r="J56" s="83">
        <v>153216</v>
      </c>
      <c r="K56" s="83">
        <v>-569912</v>
      </c>
      <c r="L56" s="83">
        <v>-2415680</v>
      </c>
      <c r="M56" s="88">
        <v>-26512</v>
      </c>
      <c r="N56" s="88">
        <v>-1538138</v>
      </c>
      <c r="O56" s="88">
        <v>115656</v>
      </c>
      <c r="P56" s="1009">
        <v>-4021192</v>
      </c>
      <c r="Q56" s="1022"/>
      <c r="R56" s="83"/>
      <c r="S56" s="83">
        <v>-1486252</v>
      </c>
      <c r="T56" s="83">
        <v>-4811313</v>
      </c>
      <c r="U56" s="83">
        <v>90493</v>
      </c>
      <c r="V56" s="203">
        <f>SUM(I56:U56)</f>
        <v>-14509634</v>
      </c>
      <c r="W56" s="1">
        <v>1</v>
      </c>
      <c r="X56" s="7">
        <v>59</v>
      </c>
    </row>
    <row r="57" spans="1:24" s="90" customFormat="1" ht="15" customHeight="1">
      <c r="B57" s="1100"/>
      <c r="C57" s="137"/>
      <c r="D57" s="137"/>
      <c r="E57" s="137"/>
      <c r="F57" s="137"/>
      <c r="G57" s="137"/>
      <c r="H57" s="1087"/>
      <c r="I57" s="184"/>
      <c r="J57" s="184"/>
      <c r="K57" s="184"/>
      <c r="L57" s="184"/>
      <c r="M57" s="184"/>
      <c r="N57" s="198"/>
      <c r="O57" s="1013"/>
      <c r="P57" s="184"/>
      <c r="Q57" s="184"/>
      <c r="R57" s="184"/>
      <c r="S57" s="184"/>
      <c r="T57" s="184"/>
      <c r="U57" s="184"/>
      <c r="V57" s="199"/>
      <c r="X57" s="93"/>
    </row>
    <row r="58" spans="1:24" ht="15" customHeight="1">
      <c r="A58" s="1">
        <v>1</v>
      </c>
      <c r="B58" s="1">
        <v>60</v>
      </c>
      <c r="C58" s="1335" t="s">
        <v>940</v>
      </c>
      <c r="D58" s="1336"/>
      <c r="E58" s="1336"/>
      <c r="F58" s="1336"/>
      <c r="G58" s="1336"/>
      <c r="H58" s="1337"/>
      <c r="I58" s="185"/>
      <c r="J58" s="185"/>
      <c r="K58" s="185"/>
      <c r="L58" s="185"/>
      <c r="M58" s="185"/>
      <c r="N58" s="185"/>
      <c r="O58" s="185"/>
      <c r="P58" s="1010"/>
      <c r="Q58" s="1023"/>
      <c r="R58" s="185"/>
      <c r="S58" s="185"/>
      <c r="T58" s="185"/>
      <c r="U58" s="185"/>
      <c r="V58" s="185">
        <f>SUM(I58:U58)</f>
        <v>0</v>
      </c>
      <c r="W58" s="1">
        <v>1</v>
      </c>
      <c r="X58" s="1">
        <v>60</v>
      </c>
    </row>
    <row r="59" spans="1:24" ht="15" customHeight="1">
      <c r="A59" s="1">
        <v>1</v>
      </c>
      <c r="B59" s="1">
        <v>61</v>
      </c>
      <c r="C59" s="1335" t="s">
        <v>884</v>
      </c>
      <c r="D59" s="1336"/>
      <c r="E59" s="1336"/>
      <c r="F59" s="1336"/>
      <c r="G59" s="1336"/>
      <c r="H59" s="1337"/>
      <c r="I59" s="185"/>
      <c r="J59" s="185"/>
      <c r="K59" s="185"/>
      <c r="L59" s="185"/>
      <c r="M59" s="185"/>
      <c r="N59" s="185"/>
      <c r="O59" s="185"/>
      <c r="P59" s="1010"/>
      <c r="Q59" s="1023"/>
      <c r="R59" s="185"/>
      <c r="S59" s="185"/>
      <c r="T59" s="185"/>
      <c r="U59" s="185"/>
      <c r="V59" s="185">
        <f>SUM(I59:U59)</f>
        <v>0</v>
      </c>
      <c r="W59" s="1">
        <v>1</v>
      </c>
      <c r="X59" s="1">
        <v>61</v>
      </c>
    </row>
    <row r="60" spans="1:24" ht="15" customHeight="1">
      <c r="C60" s="1338" t="s">
        <v>1375</v>
      </c>
      <c r="D60" s="1339"/>
      <c r="E60" s="1339"/>
      <c r="F60" s="1339"/>
      <c r="G60" s="1339"/>
      <c r="H60" s="1340"/>
      <c r="I60" s="186"/>
      <c r="J60" s="186"/>
      <c r="K60" s="186"/>
      <c r="L60" s="186"/>
      <c r="M60" s="186"/>
      <c r="N60" s="186"/>
      <c r="O60" s="186"/>
      <c r="P60" s="1011"/>
      <c r="Q60" s="1024"/>
      <c r="R60" s="186"/>
      <c r="S60" s="186"/>
      <c r="T60" s="186"/>
      <c r="U60" s="186"/>
      <c r="V60" s="186"/>
    </row>
    <row r="61" spans="1:24" ht="15" customHeight="1">
      <c r="A61" s="1">
        <v>1</v>
      </c>
      <c r="B61" s="1">
        <v>62</v>
      </c>
      <c r="C61" s="1341" t="s">
        <v>1449</v>
      </c>
      <c r="D61" s="1342"/>
      <c r="E61" s="1342"/>
      <c r="F61" s="1342"/>
      <c r="G61" s="1342"/>
      <c r="H61" s="1343"/>
      <c r="I61" s="83"/>
      <c r="J61" s="83"/>
      <c r="K61" s="83"/>
      <c r="L61" s="83"/>
      <c r="M61" s="88"/>
      <c r="N61" s="88"/>
      <c r="O61" s="88"/>
      <c r="P61" s="1009"/>
      <c r="Q61" s="1022"/>
      <c r="R61" s="83"/>
      <c r="S61" s="83"/>
      <c r="T61" s="83"/>
      <c r="U61" s="83"/>
      <c r="V61" s="203">
        <f t="shared" ref="V61:V80" si="2">SUM(I61:U61)</f>
        <v>0</v>
      </c>
      <c r="W61" s="1">
        <v>1</v>
      </c>
      <c r="X61" s="1">
        <v>62</v>
      </c>
    </row>
    <row r="62" spans="1:24" ht="15" customHeight="1">
      <c r="C62" s="1338" t="s">
        <v>1376</v>
      </c>
      <c r="D62" s="1339"/>
      <c r="E62" s="1339"/>
      <c r="F62" s="1339"/>
      <c r="G62" s="1339"/>
      <c r="H62" s="1340"/>
      <c r="I62" s="1098"/>
      <c r="J62" s="1098"/>
      <c r="K62" s="1098"/>
      <c r="L62" s="1098"/>
      <c r="M62" s="87"/>
      <c r="N62" s="87"/>
      <c r="O62" s="87"/>
      <c r="P62" s="1008"/>
      <c r="Q62" s="1021"/>
      <c r="R62" s="1098"/>
      <c r="S62" s="1098"/>
      <c r="T62" s="1098"/>
      <c r="U62" s="1098"/>
      <c r="V62" s="186">
        <f t="shared" si="2"/>
        <v>0</v>
      </c>
    </row>
    <row r="63" spans="1:24" ht="15" customHeight="1">
      <c r="A63" s="1">
        <v>1</v>
      </c>
      <c r="B63" s="1">
        <v>63</v>
      </c>
      <c r="C63" s="1341" t="s">
        <v>1449</v>
      </c>
      <c r="D63" s="1342"/>
      <c r="E63" s="1342"/>
      <c r="F63" s="1342"/>
      <c r="G63" s="1342"/>
      <c r="H63" s="1343"/>
      <c r="I63" s="83"/>
      <c r="J63" s="83"/>
      <c r="K63" s="83"/>
      <c r="L63" s="83"/>
      <c r="M63" s="88"/>
      <c r="N63" s="88"/>
      <c r="O63" s="88"/>
      <c r="P63" s="1009"/>
      <c r="Q63" s="1022"/>
      <c r="R63" s="83"/>
      <c r="S63" s="83"/>
      <c r="T63" s="83"/>
      <c r="U63" s="83"/>
      <c r="V63" s="203">
        <f t="shared" si="2"/>
        <v>0</v>
      </c>
      <c r="W63" s="1">
        <v>1</v>
      </c>
      <c r="X63" s="1">
        <v>63</v>
      </c>
    </row>
    <row r="64" spans="1:24" ht="15" customHeight="1">
      <c r="A64" s="1">
        <v>1</v>
      </c>
      <c r="B64" s="1">
        <v>64</v>
      </c>
      <c r="C64" s="1387" t="s">
        <v>444</v>
      </c>
      <c r="D64" s="1388"/>
      <c r="E64" s="1388"/>
      <c r="F64" s="1388"/>
      <c r="G64" s="1388"/>
      <c r="H64" s="1389"/>
      <c r="I64" s="83"/>
      <c r="J64" s="83">
        <v>168785</v>
      </c>
      <c r="K64" s="83">
        <v>87458</v>
      </c>
      <c r="L64" s="83">
        <v>325218</v>
      </c>
      <c r="M64" s="88">
        <v>47733</v>
      </c>
      <c r="N64" s="88">
        <v>123929</v>
      </c>
      <c r="O64" s="88">
        <v>32125</v>
      </c>
      <c r="P64" s="1009"/>
      <c r="Q64" s="1022"/>
      <c r="R64" s="83"/>
      <c r="S64" s="83">
        <v>30046</v>
      </c>
      <c r="T64" s="83">
        <v>123238</v>
      </c>
      <c r="U64" s="83">
        <v>62117</v>
      </c>
      <c r="V64" s="203">
        <f t="shared" si="2"/>
        <v>1000649</v>
      </c>
      <c r="W64" s="1">
        <v>1</v>
      </c>
      <c r="X64" s="1">
        <v>64</v>
      </c>
    </row>
    <row r="65" spans="1:24" ht="15" customHeight="1">
      <c r="A65" s="1">
        <v>1</v>
      </c>
      <c r="B65" s="1">
        <v>65</v>
      </c>
      <c r="C65" s="1346" t="s">
        <v>1077</v>
      </c>
      <c r="D65" s="1347"/>
      <c r="E65" s="1333" t="s">
        <v>682</v>
      </c>
      <c r="F65" s="1333"/>
      <c r="G65" s="1333"/>
      <c r="H65" s="1334"/>
      <c r="I65" s="83"/>
      <c r="J65" s="83">
        <v>0</v>
      </c>
      <c r="K65" s="83">
        <v>0</v>
      </c>
      <c r="L65" s="83">
        <v>0</v>
      </c>
      <c r="M65" s="88">
        <v>0</v>
      </c>
      <c r="N65" s="88">
        <v>48425</v>
      </c>
      <c r="O65" s="88">
        <v>3034</v>
      </c>
      <c r="P65" s="1009"/>
      <c r="Q65" s="1022"/>
      <c r="R65" s="83"/>
      <c r="S65" s="83"/>
      <c r="T65" s="83"/>
      <c r="U65" s="83">
        <v>0</v>
      </c>
      <c r="V65" s="203">
        <f t="shared" si="2"/>
        <v>51459</v>
      </c>
      <c r="W65" s="1">
        <v>1</v>
      </c>
      <c r="X65" s="1">
        <v>65</v>
      </c>
    </row>
    <row r="66" spans="1:24" ht="15" customHeight="1">
      <c r="A66" s="1">
        <v>1</v>
      </c>
      <c r="B66" s="1">
        <v>66</v>
      </c>
      <c r="C66" s="1348"/>
      <c r="D66" s="1349"/>
      <c r="E66" s="1333" t="s">
        <v>1377</v>
      </c>
      <c r="F66" s="1333"/>
      <c r="G66" s="1333"/>
      <c r="H66" s="1334"/>
      <c r="I66" s="83"/>
      <c r="J66" s="83">
        <v>168785</v>
      </c>
      <c r="K66" s="83">
        <v>87458</v>
      </c>
      <c r="L66" s="83">
        <v>323055</v>
      </c>
      <c r="M66" s="88">
        <v>47732</v>
      </c>
      <c r="N66" s="88">
        <v>75504</v>
      </c>
      <c r="O66" s="88">
        <v>29091</v>
      </c>
      <c r="P66" s="1009"/>
      <c r="Q66" s="1022"/>
      <c r="R66" s="83"/>
      <c r="S66" s="83">
        <v>30046</v>
      </c>
      <c r="T66" s="83">
        <v>123118</v>
      </c>
      <c r="U66" s="83">
        <v>62117</v>
      </c>
      <c r="V66" s="203">
        <f t="shared" si="2"/>
        <v>946906</v>
      </c>
      <c r="W66" s="1">
        <v>1</v>
      </c>
      <c r="X66" s="1">
        <v>66</v>
      </c>
    </row>
    <row r="67" spans="1:24" ht="15" customHeight="1">
      <c r="A67" s="1">
        <v>1</v>
      </c>
      <c r="B67" s="1">
        <v>67</v>
      </c>
      <c r="C67" s="1348"/>
      <c r="D67" s="1349"/>
      <c r="E67" s="1333" t="s">
        <v>1378</v>
      </c>
      <c r="F67" s="1333"/>
      <c r="G67" s="1333"/>
      <c r="H67" s="1334"/>
      <c r="I67" s="83"/>
      <c r="J67" s="83">
        <v>0</v>
      </c>
      <c r="K67" s="83">
        <v>0</v>
      </c>
      <c r="L67" s="83">
        <v>0</v>
      </c>
      <c r="M67" s="88">
        <v>0</v>
      </c>
      <c r="N67" s="88">
        <v>0</v>
      </c>
      <c r="O67" s="88">
        <v>0</v>
      </c>
      <c r="P67" s="1009"/>
      <c r="Q67" s="1022"/>
      <c r="R67" s="83"/>
      <c r="S67" s="83"/>
      <c r="T67" s="83"/>
      <c r="U67" s="83">
        <v>0</v>
      </c>
      <c r="V67" s="203">
        <f t="shared" si="2"/>
        <v>0</v>
      </c>
      <c r="W67" s="1">
        <v>1</v>
      </c>
      <c r="X67" s="1">
        <v>67</v>
      </c>
    </row>
    <row r="68" spans="1:24" ht="15" customHeight="1">
      <c r="A68" s="1">
        <v>1</v>
      </c>
      <c r="B68" s="1">
        <v>68</v>
      </c>
      <c r="C68" s="1348"/>
      <c r="D68" s="1349"/>
      <c r="E68" s="1333" t="s">
        <v>1379</v>
      </c>
      <c r="F68" s="1333"/>
      <c r="G68" s="1333"/>
      <c r="H68" s="1334"/>
      <c r="I68" s="83"/>
      <c r="J68" s="83">
        <v>0</v>
      </c>
      <c r="K68" s="83">
        <v>0</v>
      </c>
      <c r="L68" s="83">
        <v>0</v>
      </c>
      <c r="M68" s="88">
        <v>0</v>
      </c>
      <c r="N68" s="88">
        <v>0</v>
      </c>
      <c r="O68" s="88">
        <v>0</v>
      </c>
      <c r="P68" s="1009"/>
      <c r="Q68" s="1022"/>
      <c r="R68" s="83"/>
      <c r="S68" s="83"/>
      <c r="T68" s="83"/>
      <c r="U68" s="83">
        <v>0</v>
      </c>
      <c r="V68" s="203">
        <f t="shared" si="2"/>
        <v>0</v>
      </c>
      <c r="W68" s="1">
        <v>1</v>
      </c>
      <c r="X68" s="1">
        <v>68</v>
      </c>
    </row>
    <row r="69" spans="1:24" ht="15" customHeight="1">
      <c r="A69" s="1">
        <v>1</v>
      </c>
      <c r="B69" s="1">
        <v>69</v>
      </c>
      <c r="C69" s="1348"/>
      <c r="D69" s="1349"/>
      <c r="E69" s="1333" t="s">
        <v>946</v>
      </c>
      <c r="F69" s="1333"/>
      <c r="G69" s="1333"/>
      <c r="H69" s="1334"/>
      <c r="I69" s="83"/>
      <c r="J69" s="83">
        <v>0</v>
      </c>
      <c r="K69" s="83">
        <v>0</v>
      </c>
      <c r="L69" s="83">
        <v>2163</v>
      </c>
      <c r="M69" s="88">
        <v>1</v>
      </c>
      <c r="N69" s="88">
        <v>0</v>
      </c>
      <c r="O69" s="88">
        <v>0</v>
      </c>
      <c r="P69" s="1009"/>
      <c r="Q69" s="1022"/>
      <c r="R69" s="83"/>
      <c r="S69" s="83"/>
      <c r="T69" s="83">
        <v>120</v>
      </c>
      <c r="U69" s="83">
        <v>0</v>
      </c>
      <c r="V69" s="203">
        <f t="shared" si="2"/>
        <v>2284</v>
      </c>
      <c r="W69" s="1">
        <v>1</v>
      </c>
      <c r="X69" s="1">
        <v>69</v>
      </c>
    </row>
    <row r="70" spans="1:24" ht="15" customHeight="1">
      <c r="A70" s="1">
        <v>1</v>
      </c>
      <c r="B70" s="1">
        <v>70</v>
      </c>
      <c r="C70" s="1350"/>
      <c r="D70" s="1351"/>
      <c r="E70" s="1333" t="s">
        <v>1380</v>
      </c>
      <c r="F70" s="1333"/>
      <c r="G70" s="1333"/>
      <c r="H70" s="1334"/>
      <c r="I70" s="83"/>
      <c r="J70" s="83">
        <v>0</v>
      </c>
      <c r="K70" s="83">
        <v>0</v>
      </c>
      <c r="L70" s="83"/>
      <c r="M70" s="88">
        <v>0</v>
      </c>
      <c r="N70" s="88">
        <v>0</v>
      </c>
      <c r="O70" s="88">
        <v>0</v>
      </c>
      <c r="P70" s="1009"/>
      <c r="Q70" s="1022"/>
      <c r="R70" s="83"/>
      <c r="S70" s="83"/>
      <c r="T70" s="83"/>
      <c r="U70" s="83">
        <v>0</v>
      </c>
      <c r="V70" s="203">
        <f t="shared" si="2"/>
        <v>0</v>
      </c>
      <c r="W70" s="1">
        <v>1</v>
      </c>
      <c r="X70" s="1">
        <v>70</v>
      </c>
    </row>
    <row r="71" spans="1:24" ht="15" customHeight="1">
      <c r="A71" s="1">
        <v>1</v>
      </c>
      <c r="B71" s="1">
        <v>71</v>
      </c>
      <c r="C71" s="1377" t="s">
        <v>1381</v>
      </c>
      <c r="D71" s="1333"/>
      <c r="E71" s="1333"/>
      <c r="F71" s="1333"/>
      <c r="G71" s="1333"/>
      <c r="H71" s="1334"/>
      <c r="I71" s="83"/>
      <c r="J71" s="83">
        <v>0</v>
      </c>
      <c r="K71" s="83">
        <v>0</v>
      </c>
      <c r="L71" s="83"/>
      <c r="M71" s="88"/>
      <c r="N71" s="88"/>
      <c r="O71" s="88">
        <v>0</v>
      </c>
      <c r="P71" s="1009"/>
      <c r="Q71" s="1022"/>
      <c r="R71" s="83"/>
      <c r="S71" s="83"/>
      <c r="T71" s="83"/>
      <c r="U71" s="83">
        <v>1292</v>
      </c>
      <c r="V71" s="203">
        <f t="shared" si="2"/>
        <v>1292</v>
      </c>
      <c r="W71" s="1">
        <v>1</v>
      </c>
      <c r="X71" s="1">
        <v>71</v>
      </c>
    </row>
    <row r="72" spans="1:24" ht="15" customHeight="1">
      <c r="A72" s="1">
        <v>1</v>
      </c>
      <c r="B72" s="1">
        <v>72</v>
      </c>
      <c r="C72" s="1377" t="s">
        <v>1382</v>
      </c>
      <c r="D72" s="1378"/>
      <c r="E72" s="1333"/>
      <c r="F72" s="1333"/>
      <c r="G72" s="1333"/>
      <c r="H72" s="1334"/>
      <c r="I72" s="83"/>
      <c r="J72" s="83">
        <v>0</v>
      </c>
      <c r="K72" s="83">
        <v>0</v>
      </c>
      <c r="L72" s="83"/>
      <c r="M72" s="88"/>
      <c r="N72" s="88"/>
      <c r="O72" s="88">
        <v>0</v>
      </c>
      <c r="P72" s="1009"/>
      <c r="Q72" s="1022"/>
      <c r="R72" s="83"/>
      <c r="S72" s="83"/>
      <c r="T72" s="83"/>
      <c r="U72" s="83">
        <v>0</v>
      </c>
      <c r="V72" s="203">
        <f t="shared" si="2"/>
        <v>0</v>
      </c>
      <c r="W72" s="1">
        <v>1</v>
      </c>
      <c r="X72" s="1">
        <v>72</v>
      </c>
    </row>
    <row r="73" spans="1:24" ht="15" customHeight="1">
      <c r="A73" s="1">
        <v>1</v>
      </c>
      <c r="B73" s="1">
        <v>73</v>
      </c>
      <c r="C73" s="1377" t="s">
        <v>290</v>
      </c>
      <c r="D73" s="1378"/>
      <c r="E73" s="1333"/>
      <c r="F73" s="1333"/>
      <c r="G73" s="1333"/>
      <c r="H73" s="1334"/>
      <c r="I73" s="83"/>
      <c r="J73" s="83">
        <v>0</v>
      </c>
      <c r="K73" s="83">
        <v>0</v>
      </c>
      <c r="L73" s="83"/>
      <c r="M73" s="88"/>
      <c r="N73" s="88"/>
      <c r="O73" s="88">
        <v>0</v>
      </c>
      <c r="P73" s="1009"/>
      <c r="Q73" s="1022"/>
      <c r="R73" s="83"/>
      <c r="S73" s="83"/>
      <c r="T73" s="83"/>
      <c r="U73" s="83">
        <v>0</v>
      </c>
      <c r="V73" s="203">
        <f t="shared" si="2"/>
        <v>0</v>
      </c>
      <c r="W73" s="1">
        <v>1</v>
      </c>
      <c r="X73" s="1">
        <v>73</v>
      </c>
    </row>
    <row r="74" spans="1:24" ht="15" customHeight="1">
      <c r="A74" s="1">
        <v>1</v>
      </c>
      <c r="B74" s="1">
        <v>74</v>
      </c>
      <c r="C74" s="1377" t="s">
        <v>1383</v>
      </c>
      <c r="D74" s="1378"/>
      <c r="E74" s="1333"/>
      <c r="F74" s="1333"/>
      <c r="G74" s="1333"/>
      <c r="H74" s="1334"/>
      <c r="I74" s="83"/>
      <c r="J74" s="83">
        <v>0</v>
      </c>
      <c r="K74" s="83">
        <v>0</v>
      </c>
      <c r="L74" s="83"/>
      <c r="M74" s="88"/>
      <c r="N74" s="88"/>
      <c r="O74" s="88">
        <v>0</v>
      </c>
      <c r="P74" s="1009"/>
      <c r="Q74" s="1022"/>
      <c r="R74" s="83"/>
      <c r="S74" s="83"/>
      <c r="T74" s="83"/>
      <c r="U74" s="83">
        <v>0</v>
      </c>
      <c r="V74" s="203">
        <f t="shared" si="2"/>
        <v>0</v>
      </c>
      <c r="W74" s="1">
        <v>1</v>
      </c>
      <c r="X74" s="1">
        <v>74</v>
      </c>
    </row>
    <row r="75" spans="1:24" ht="15" customHeight="1">
      <c r="A75" s="1">
        <v>2</v>
      </c>
      <c r="B75" s="1">
        <v>2</v>
      </c>
      <c r="C75" s="1379" t="s">
        <v>1444</v>
      </c>
      <c r="D75" s="1380"/>
      <c r="E75" s="1381"/>
      <c r="F75" s="1381"/>
      <c r="G75" s="1381"/>
      <c r="H75" s="1382"/>
      <c r="I75" s="83"/>
      <c r="J75" s="83">
        <v>0</v>
      </c>
      <c r="K75" s="83">
        <v>0</v>
      </c>
      <c r="L75" s="83">
        <v>0</v>
      </c>
      <c r="M75" s="88">
        <v>0</v>
      </c>
      <c r="N75" s="88">
        <v>0</v>
      </c>
      <c r="O75" s="88">
        <v>0</v>
      </c>
      <c r="P75" s="1009">
        <v>0</v>
      </c>
      <c r="Q75" s="1022"/>
      <c r="R75" s="83"/>
      <c r="S75" s="83"/>
      <c r="T75" s="83"/>
      <c r="U75" s="83"/>
      <c r="V75" s="203">
        <f t="shared" si="2"/>
        <v>0</v>
      </c>
      <c r="W75" s="1">
        <v>2</v>
      </c>
      <c r="X75" s="7">
        <v>2</v>
      </c>
    </row>
    <row r="76" spans="1:24" ht="15" customHeight="1">
      <c r="A76" s="1">
        <v>2</v>
      </c>
      <c r="B76" s="1">
        <v>3</v>
      </c>
      <c r="C76" s="1352" t="s">
        <v>608</v>
      </c>
      <c r="D76" s="1383"/>
      <c r="E76" s="1383"/>
      <c r="F76" s="1383"/>
      <c r="G76" s="1383"/>
      <c r="H76" s="1384"/>
      <c r="I76" s="185"/>
      <c r="J76" s="185">
        <v>297380</v>
      </c>
      <c r="K76" s="185">
        <v>183638</v>
      </c>
      <c r="L76" s="185">
        <v>1256708</v>
      </c>
      <c r="M76" s="185">
        <v>207657</v>
      </c>
      <c r="N76" s="185">
        <v>308060</v>
      </c>
      <c r="O76" s="185">
        <v>249235</v>
      </c>
      <c r="P76" s="1010">
        <v>472365</v>
      </c>
      <c r="Q76" s="1023"/>
      <c r="R76" s="185">
        <v>1513</v>
      </c>
      <c r="S76" s="185">
        <v>312560</v>
      </c>
      <c r="T76" s="185">
        <v>578844</v>
      </c>
      <c r="U76" s="185">
        <v>330000</v>
      </c>
      <c r="V76" s="185">
        <f t="shared" si="2"/>
        <v>4197960</v>
      </c>
      <c r="W76" s="1">
        <v>2</v>
      </c>
      <c r="X76" s="7">
        <v>3</v>
      </c>
    </row>
    <row r="77" spans="1:24" ht="15" customHeight="1">
      <c r="A77" s="1">
        <v>2</v>
      </c>
      <c r="B77" s="1">
        <v>4</v>
      </c>
      <c r="C77" s="138"/>
      <c r="D77" s="147" t="s">
        <v>97</v>
      </c>
      <c r="E77" s="1366" t="s">
        <v>674</v>
      </c>
      <c r="F77" s="1366"/>
      <c r="G77" s="1366"/>
      <c r="H77" s="1367"/>
      <c r="I77" s="185"/>
      <c r="J77" s="185">
        <v>277694</v>
      </c>
      <c r="K77" s="185">
        <v>183638</v>
      </c>
      <c r="L77" s="185">
        <v>1256708</v>
      </c>
      <c r="M77" s="185">
        <v>207657</v>
      </c>
      <c r="N77" s="185">
        <v>308060</v>
      </c>
      <c r="O77" s="185">
        <v>249235</v>
      </c>
      <c r="P77" s="1010">
        <v>227319</v>
      </c>
      <c r="Q77" s="1023"/>
      <c r="R77" s="185">
        <v>1008</v>
      </c>
      <c r="S77" s="185">
        <v>312560</v>
      </c>
      <c r="T77" s="185">
        <v>578844</v>
      </c>
      <c r="U77" s="185">
        <v>277296</v>
      </c>
      <c r="V77" s="185">
        <f t="shared" si="2"/>
        <v>3880019</v>
      </c>
      <c r="W77" s="1">
        <v>2</v>
      </c>
      <c r="X77" s="7">
        <v>4</v>
      </c>
    </row>
    <row r="78" spans="1:24" ht="15" customHeight="1">
      <c r="A78" s="1">
        <v>2</v>
      </c>
      <c r="B78" s="1">
        <v>5</v>
      </c>
      <c r="C78" s="138"/>
      <c r="D78" s="151" t="s">
        <v>103</v>
      </c>
      <c r="E78" s="1366" t="s">
        <v>676</v>
      </c>
      <c r="F78" s="1366"/>
      <c r="G78" s="1366"/>
      <c r="H78" s="1367"/>
      <c r="I78" s="185"/>
      <c r="J78" s="185">
        <v>19686</v>
      </c>
      <c r="K78" s="185">
        <v>0</v>
      </c>
      <c r="L78" s="185">
        <v>0</v>
      </c>
      <c r="M78" s="185">
        <v>0</v>
      </c>
      <c r="N78" s="185">
        <v>0</v>
      </c>
      <c r="O78" s="185">
        <v>0</v>
      </c>
      <c r="P78" s="1010">
        <v>245046</v>
      </c>
      <c r="Q78" s="1023"/>
      <c r="R78" s="185">
        <v>505</v>
      </c>
      <c r="S78" s="185"/>
      <c r="T78" s="185"/>
      <c r="U78" s="185">
        <v>52704</v>
      </c>
      <c r="V78" s="185">
        <f t="shared" si="2"/>
        <v>317941</v>
      </c>
      <c r="W78" s="1">
        <v>2</v>
      </c>
      <c r="X78" s="7">
        <v>5</v>
      </c>
    </row>
    <row r="79" spans="1:24" ht="15" customHeight="1">
      <c r="A79" s="1">
        <v>2</v>
      </c>
      <c r="B79" s="1">
        <v>6</v>
      </c>
      <c r="C79" s="138"/>
      <c r="D79" s="153"/>
      <c r="E79" s="161" t="s">
        <v>197</v>
      </c>
      <c r="F79" s="1385" t="s">
        <v>677</v>
      </c>
      <c r="G79" s="1385"/>
      <c r="H79" s="1386"/>
      <c r="I79" s="185"/>
      <c r="J79" s="185">
        <v>0</v>
      </c>
      <c r="K79" s="185">
        <v>0</v>
      </c>
      <c r="L79" s="185">
        <v>0</v>
      </c>
      <c r="M79" s="185">
        <v>0</v>
      </c>
      <c r="N79" s="185">
        <v>0</v>
      </c>
      <c r="O79" s="185">
        <v>0</v>
      </c>
      <c r="P79" s="1010">
        <v>37331</v>
      </c>
      <c r="Q79" s="1023"/>
      <c r="R79" s="185">
        <v>505</v>
      </c>
      <c r="S79" s="185"/>
      <c r="T79" s="185"/>
      <c r="U79" s="185">
        <v>0</v>
      </c>
      <c r="V79" s="185">
        <f t="shared" si="2"/>
        <v>37836</v>
      </c>
      <c r="W79" s="1">
        <v>2</v>
      </c>
      <c r="X79" s="7">
        <v>6</v>
      </c>
    </row>
    <row r="80" spans="1:24" ht="15" customHeight="1">
      <c r="A80" s="1">
        <v>2</v>
      </c>
      <c r="B80" s="1">
        <v>7</v>
      </c>
      <c r="C80" s="139"/>
      <c r="D80" s="154"/>
      <c r="E80" s="161" t="s">
        <v>204</v>
      </c>
      <c r="F80" s="1193" t="s">
        <v>681</v>
      </c>
      <c r="G80" s="1193"/>
      <c r="H80" s="1194"/>
      <c r="I80" s="185"/>
      <c r="J80" s="185">
        <v>19686</v>
      </c>
      <c r="K80" s="185">
        <v>0</v>
      </c>
      <c r="L80" s="185">
        <v>0</v>
      </c>
      <c r="M80" s="185">
        <v>0</v>
      </c>
      <c r="N80" s="185">
        <v>0</v>
      </c>
      <c r="O80" s="185">
        <v>0</v>
      </c>
      <c r="P80" s="1010">
        <v>207715</v>
      </c>
      <c r="Q80" s="1023"/>
      <c r="R80" s="185"/>
      <c r="S80" s="185"/>
      <c r="T80" s="185"/>
      <c r="U80" s="185">
        <v>52704</v>
      </c>
      <c r="V80" s="185">
        <f t="shared" si="2"/>
        <v>280105</v>
      </c>
      <c r="W80" s="1">
        <v>2</v>
      </c>
      <c r="X80" s="7">
        <v>7</v>
      </c>
    </row>
    <row r="81" spans="1:24" ht="15" customHeight="1">
      <c r="I81" s="187"/>
      <c r="J81" s="187"/>
      <c r="K81" s="187"/>
      <c r="L81" s="187"/>
      <c r="M81" s="187"/>
      <c r="N81" s="187"/>
      <c r="O81" s="187"/>
      <c r="P81" s="187"/>
      <c r="Q81" s="187"/>
      <c r="R81" s="187"/>
      <c r="S81" s="187"/>
      <c r="T81" s="187"/>
      <c r="U81" s="187"/>
      <c r="V81" s="188"/>
      <c r="X81" s="7"/>
    </row>
    <row r="82" spans="1:24" ht="15" customHeight="1">
      <c r="C82" s="140" t="s">
        <v>462</v>
      </c>
      <c r="I82" s="187"/>
      <c r="J82" s="187"/>
      <c r="K82" s="187"/>
      <c r="L82" s="187"/>
      <c r="M82" s="187"/>
      <c r="N82" s="187"/>
      <c r="O82" s="187"/>
      <c r="P82" s="187"/>
      <c r="Q82" s="187"/>
      <c r="R82" s="187"/>
      <c r="S82" s="187"/>
      <c r="T82" s="187"/>
      <c r="U82" s="187"/>
      <c r="V82" s="200"/>
      <c r="X82" s="7"/>
    </row>
    <row r="83" spans="1:24" ht="15" customHeight="1">
      <c r="A83" s="1">
        <v>2</v>
      </c>
      <c r="B83" s="1">
        <v>9</v>
      </c>
      <c r="C83" s="1352" t="s">
        <v>967</v>
      </c>
      <c r="D83" s="1353"/>
      <c r="E83" s="1354"/>
      <c r="F83" s="1335" t="s">
        <v>970</v>
      </c>
      <c r="G83" s="1366"/>
      <c r="H83" s="1367"/>
      <c r="I83" s="1023"/>
      <c r="J83" s="185">
        <v>7530766</v>
      </c>
      <c r="K83" s="1023"/>
      <c r="L83" s="185">
        <v>11971036</v>
      </c>
      <c r="M83" s="1023"/>
      <c r="N83" s="185">
        <v>2563204</v>
      </c>
      <c r="O83" s="185">
        <v>920254</v>
      </c>
      <c r="P83" s="185">
        <v>647636</v>
      </c>
      <c r="Q83" s="1023"/>
      <c r="R83" s="1023"/>
      <c r="S83" s="185">
        <v>4630491</v>
      </c>
      <c r="T83" s="1023"/>
      <c r="U83" s="185">
        <v>2211969</v>
      </c>
      <c r="V83" s="185">
        <f t="shared" ref="V83:V88" si="3">SUM(I83:U83)</f>
        <v>30475356</v>
      </c>
      <c r="W83" s="1">
        <v>2</v>
      </c>
      <c r="X83" s="7">
        <v>9</v>
      </c>
    </row>
    <row r="84" spans="1:24" ht="15" customHeight="1">
      <c r="A84" s="1">
        <v>2</v>
      </c>
      <c r="B84" s="1">
        <v>10</v>
      </c>
      <c r="C84" s="1355"/>
      <c r="D84" s="1356"/>
      <c r="E84" s="1357"/>
      <c r="F84" s="1335" t="s">
        <v>70</v>
      </c>
      <c r="G84" s="1366"/>
      <c r="H84" s="1367"/>
      <c r="I84" s="1023"/>
      <c r="J84" s="185">
        <v>7570252</v>
      </c>
      <c r="K84" s="1023"/>
      <c r="L84" s="185">
        <v>12000593</v>
      </c>
      <c r="M84" s="1023"/>
      <c r="N84" s="185">
        <v>2570136</v>
      </c>
      <c r="O84" s="185">
        <v>920254</v>
      </c>
      <c r="P84" s="185">
        <v>659164</v>
      </c>
      <c r="Q84" s="1023"/>
      <c r="R84" s="1023"/>
      <c r="S84" s="185">
        <v>4644016</v>
      </c>
      <c r="T84" s="1023"/>
      <c r="U84" s="185">
        <v>2219937</v>
      </c>
      <c r="V84" s="185">
        <f t="shared" si="3"/>
        <v>30584352</v>
      </c>
      <c r="W84" s="1">
        <v>2</v>
      </c>
      <c r="X84" s="7">
        <v>10</v>
      </c>
    </row>
    <row r="85" spans="1:24" ht="15" customHeight="1">
      <c r="A85" s="1">
        <v>2</v>
      </c>
      <c r="B85" s="1">
        <v>11</v>
      </c>
      <c r="C85" s="1352" t="s">
        <v>13</v>
      </c>
      <c r="D85" s="1353"/>
      <c r="E85" s="1354"/>
      <c r="F85" s="1335" t="s">
        <v>970</v>
      </c>
      <c r="G85" s="1366"/>
      <c r="H85" s="1367"/>
      <c r="I85" s="1023"/>
      <c r="J85" s="185">
        <v>7736443</v>
      </c>
      <c r="K85" s="1023"/>
      <c r="L85" s="185">
        <v>12497434</v>
      </c>
      <c r="M85" s="1023"/>
      <c r="N85" s="185">
        <v>2488879</v>
      </c>
      <c r="O85" s="185">
        <v>854373</v>
      </c>
      <c r="P85" s="185">
        <v>940063</v>
      </c>
      <c r="Q85" s="1023"/>
      <c r="R85" s="1023"/>
      <c r="S85" s="185">
        <v>4925644</v>
      </c>
      <c r="T85" s="1023"/>
      <c r="U85" s="185">
        <v>2162572</v>
      </c>
      <c r="V85" s="185">
        <f t="shared" si="3"/>
        <v>31605408</v>
      </c>
      <c r="W85" s="1">
        <v>2</v>
      </c>
      <c r="X85" s="7">
        <v>11</v>
      </c>
    </row>
    <row r="86" spans="1:24" ht="15" customHeight="1">
      <c r="A86" s="1">
        <v>2</v>
      </c>
      <c r="B86" s="1">
        <v>12</v>
      </c>
      <c r="C86" s="1355"/>
      <c r="D86" s="1356"/>
      <c r="E86" s="1357"/>
      <c r="F86" s="1335" t="s">
        <v>70</v>
      </c>
      <c r="G86" s="1366"/>
      <c r="H86" s="1367"/>
      <c r="I86" s="1023"/>
      <c r="J86" s="185">
        <v>7754524</v>
      </c>
      <c r="K86" s="1023"/>
      <c r="L86" s="185">
        <v>12518333</v>
      </c>
      <c r="M86" s="1023"/>
      <c r="N86" s="185">
        <v>2495811</v>
      </c>
      <c r="O86" s="185">
        <v>854373</v>
      </c>
      <c r="P86" s="185">
        <v>956286</v>
      </c>
      <c r="Q86" s="1023"/>
      <c r="R86" s="1023"/>
      <c r="S86" s="185">
        <v>5055641</v>
      </c>
      <c r="T86" s="1023"/>
      <c r="U86" s="185">
        <v>2170348</v>
      </c>
      <c r="V86" s="185">
        <f t="shared" si="3"/>
        <v>31805316</v>
      </c>
      <c r="W86" s="1">
        <v>2</v>
      </c>
      <c r="X86" s="7">
        <v>12</v>
      </c>
    </row>
    <row r="87" spans="1:24" ht="15" customHeight="1">
      <c r="A87" s="1">
        <v>2</v>
      </c>
      <c r="B87" s="1">
        <v>13</v>
      </c>
      <c r="C87" s="1358" t="s">
        <v>1280</v>
      </c>
      <c r="D87" s="1359"/>
      <c r="E87" s="1360"/>
      <c r="F87" s="1335" t="s">
        <v>1281</v>
      </c>
      <c r="G87" s="1366"/>
      <c r="H87" s="1367"/>
      <c r="I87" s="1023"/>
      <c r="J87" s="185">
        <v>21405</v>
      </c>
      <c r="K87" s="1023"/>
      <c r="L87" s="185">
        <v>0</v>
      </c>
      <c r="M87" s="1023"/>
      <c r="N87" s="185">
        <v>0</v>
      </c>
      <c r="O87" s="185">
        <v>0</v>
      </c>
      <c r="P87" s="185">
        <v>0</v>
      </c>
      <c r="Q87" s="1023"/>
      <c r="R87" s="1023"/>
      <c r="S87" s="185">
        <v>0</v>
      </c>
      <c r="T87" s="1023"/>
      <c r="U87" s="185">
        <v>0</v>
      </c>
      <c r="V87" s="185">
        <f t="shared" si="3"/>
        <v>21405</v>
      </c>
      <c r="W87" s="1">
        <v>2</v>
      </c>
      <c r="X87" s="7">
        <v>13</v>
      </c>
    </row>
    <row r="88" spans="1:24" ht="15" customHeight="1">
      <c r="A88" s="1">
        <v>2</v>
      </c>
      <c r="B88" s="1">
        <v>14</v>
      </c>
      <c r="C88" s="1361"/>
      <c r="D88" s="1362"/>
      <c r="E88" s="1363"/>
      <c r="F88" s="1335" t="s">
        <v>1282</v>
      </c>
      <c r="G88" s="1366"/>
      <c r="H88" s="1367"/>
      <c r="I88" s="1023"/>
      <c r="J88" s="185">
        <v>0</v>
      </c>
      <c r="K88" s="1023"/>
      <c r="L88" s="185">
        <v>12882</v>
      </c>
      <c r="M88" s="1023"/>
      <c r="N88" s="185">
        <v>4767</v>
      </c>
      <c r="O88" s="185">
        <v>0</v>
      </c>
      <c r="P88" s="185">
        <v>0</v>
      </c>
      <c r="Q88" s="1023"/>
      <c r="R88" s="1023"/>
      <c r="S88" s="185">
        <v>9837</v>
      </c>
      <c r="T88" s="1023"/>
      <c r="U88" s="185">
        <v>4568</v>
      </c>
      <c r="V88" s="185">
        <f t="shared" si="3"/>
        <v>32054</v>
      </c>
      <c r="W88" s="1">
        <v>2</v>
      </c>
      <c r="X88" s="7">
        <v>14</v>
      </c>
    </row>
    <row r="89" spans="1:24" ht="15" customHeight="1">
      <c r="C89" s="141"/>
      <c r="D89" s="141"/>
      <c r="E89" s="141"/>
      <c r="F89" s="166"/>
      <c r="G89" s="166"/>
      <c r="H89" s="166"/>
      <c r="I89" s="188"/>
      <c r="J89" s="188"/>
      <c r="K89" s="188"/>
      <c r="L89" s="188"/>
      <c r="M89" s="188"/>
      <c r="N89" s="199"/>
      <c r="O89" s="188"/>
      <c r="P89" s="188"/>
      <c r="Q89" s="188"/>
      <c r="R89" s="188"/>
      <c r="S89" s="188"/>
      <c r="T89" s="188"/>
      <c r="U89" s="188"/>
      <c r="V89" s="188"/>
      <c r="X89" s="7"/>
    </row>
    <row r="90" spans="1:24" ht="15" customHeight="1">
      <c r="C90" s="142" t="s">
        <v>1350</v>
      </c>
      <c r="D90" s="155"/>
      <c r="E90" s="155"/>
      <c r="F90" s="155"/>
      <c r="G90" s="155"/>
      <c r="H90" s="155"/>
      <c r="I90" s="188"/>
      <c r="J90" s="188"/>
      <c r="K90" s="188"/>
      <c r="L90" s="188"/>
      <c r="M90" s="188"/>
      <c r="N90" s="200"/>
      <c r="O90" s="188"/>
      <c r="P90" s="188"/>
      <c r="Q90" s="188"/>
      <c r="R90" s="188"/>
      <c r="S90" s="188"/>
      <c r="T90" s="188"/>
      <c r="U90" s="188"/>
      <c r="V90" s="188"/>
      <c r="X90" s="7"/>
    </row>
    <row r="91" spans="1:24" ht="15" customHeight="1">
      <c r="A91" s="1">
        <v>2</v>
      </c>
      <c r="B91" s="1">
        <v>15</v>
      </c>
      <c r="C91" s="143" t="s">
        <v>97</v>
      </c>
      <c r="D91" s="1365" t="s">
        <v>1351</v>
      </c>
      <c r="E91" s="1364"/>
      <c r="F91" s="1364"/>
      <c r="G91" s="1364"/>
      <c r="H91" s="1364"/>
      <c r="I91" s="1023"/>
      <c r="J91" s="185">
        <v>246762</v>
      </c>
      <c r="K91" s="185">
        <v>154163</v>
      </c>
      <c r="L91" s="185">
        <v>-46037</v>
      </c>
      <c r="M91" s="1023"/>
      <c r="N91" s="185">
        <v>166953</v>
      </c>
      <c r="O91" s="185">
        <v>93045</v>
      </c>
      <c r="P91" s="1010">
        <v>0</v>
      </c>
      <c r="Q91" s="185"/>
      <c r="R91" s="185"/>
      <c r="S91" s="185">
        <v>47680</v>
      </c>
      <c r="T91" s="185">
        <v>68420</v>
      </c>
      <c r="U91" s="185">
        <v>220235</v>
      </c>
      <c r="V91" s="185">
        <f t="shared" ref="V91:V97" si="4">SUM(I91:U91)</f>
        <v>951221</v>
      </c>
      <c r="W91" s="1">
        <v>2</v>
      </c>
      <c r="X91" s="7">
        <v>15</v>
      </c>
    </row>
    <row r="92" spans="1:24" ht="15" customHeight="1">
      <c r="A92" s="1">
        <v>2</v>
      </c>
      <c r="B92" s="1">
        <v>16</v>
      </c>
      <c r="C92" s="143" t="s">
        <v>103</v>
      </c>
      <c r="D92" s="1365" t="s">
        <v>1352</v>
      </c>
      <c r="E92" s="1364"/>
      <c r="F92" s="1364"/>
      <c r="G92" s="1364"/>
      <c r="H92" s="1364"/>
      <c r="I92" s="1023"/>
      <c r="J92" s="185">
        <v>-710016</v>
      </c>
      <c r="K92" s="185">
        <v>-133329</v>
      </c>
      <c r="L92" s="185">
        <v>-986087</v>
      </c>
      <c r="M92" s="1023"/>
      <c r="N92" s="185">
        <v>-57219</v>
      </c>
      <c r="O92" s="185">
        <v>-90980</v>
      </c>
      <c r="P92" s="1010">
        <v>256527</v>
      </c>
      <c r="Q92" s="1023"/>
      <c r="R92" s="1023"/>
      <c r="S92" s="185">
        <v>0</v>
      </c>
      <c r="T92" s="185">
        <v>-31800</v>
      </c>
      <c r="U92" s="185">
        <v>-22835</v>
      </c>
      <c r="V92" s="185">
        <f t="shared" si="4"/>
        <v>-1775739</v>
      </c>
      <c r="W92" s="1">
        <v>2</v>
      </c>
      <c r="X92" s="7">
        <v>16</v>
      </c>
    </row>
    <row r="93" spans="1:24" ht="15" customHeight="1">
      <c r="A93" s="1">
        <v>2</v>
      </c>
      <c r="B93" s="1">
        <v>17</v>
      </c>
      <c r="C93" s="143" t="s">
        <v>112</v>
      </c>
      <c r="D93" s="1365" t="s">
        <v>1354</v>
      </c>
      <c r="E93" s="1364"/>
      <c r="F93" s="1364"/>
      <c r="G93" s="1364"/>
      <c r="H93" s="1364"/>
      <c r="I93" s="1023"/>
      <c r="J93" s="185">
        <v>397564</v>
      </c>
      <c r="K93" s="185">
        <v>19925</v>
      </c>
      <c r="L93" s="185">
        <v>925272</v>
      </c>
      <c r="M93" s="1023"/>
      <c r="N93" s="185">
        <v>-53786</v>
      </c>
      <c r="O93" s="185">
        <v>48326</v>
      </c>
      <c r="P93" s="1010">
        <v>-256527</v>
      </c>
      <c r="Q93" s="1023"/>
      <c r="R93" s="1023"/>
      <c r="S93" s="185">
        <v>-47614</v>
      </c>
      <c r="T93" s="185">
        <v>-73178</v>
      </c>
      <c r="U93" s="185">
        <v>-157991</v>
      </c>
      <c r="V93" s="185">
        <f t="shared" si="4"/>
        <v>801991</v>
      </c>
      <c r="W93" s="1">
        <v>2</v>
      </c>
      <c r="X93" s="7">
        <v>17</v>
      </c>
    </row>
    <row r="94" spans="1:24" ht="15" customHeight="1">
      <c r="A94" s="1">
        <v>2</v>
      </c>
      <c r="B94" s="1">
        <v>18</v>
      </c>
      <c r="C94" s="143" t="s">
        <v>115</v>
      </c>
      <c r="D94" s="1365" t="s">
        <v>1443</v>
      </c>
      <c r="E94" s="1364"/>
      <c r="F94" s="1364"/>
      <c r="G94" s="1364"/>
      <c r="H94" s="1364"/>
      <c r="I94" s="1023"/>
      <c r="J94" s="185">
        <v>0</v>
      </c>
      <c r="K94" s="185">
        <v>0</v>
      </c>
      <c r="L94" s="185">
        <v>0</v>
      </c>
      <c r="M94" s="1023"/>
      <c r="N94" s="185">
        <v>0</v>
      </c>
      <c r="O94" s="185">
        <v>0</v>
      </c>
      <c r="P94" s="1010">
        <v>0</v>
      </c>
      <c r="Q94" s="1023"/>
      <c r="R94" s="1023"/>
      <c r="S94" s="185">
        <v>0</v>
      </c>
      <c r="T94" s="185">
        <v>0</v>
      </c>
      <c r="U94" s="185">
        <v>0</v>
      </c>
      <c r="V94" s="185">
        <f t="shared" si="4"/>
        <v>0</v>
      </c>
      <c r="W94" s="1">
        <v>2</v>
      </c>
      <c r="X94" s="7">
        <v>18</v>
      </c>
    </row>
    <row r="95" spans="1:24" ht="15" customHeight="1">
      <c r="A95" s="1">
        <v>2</v>
      </c>
      <c r="B95" s="1">
        <v>19</v>
      </c>
      <c r="C95" s="143" t="s">
        <v>126</v>
      </c>
      <c r="D95" s="1365" t="s">
        <v>1355</v>
      </c>
      <c r="E95" s="1364"/>
      <c r="F95" s="1364"/>
      <c r="G95" s="1364"/>
      <c r="H95" s="1364"/>
      <c r="I95" s="1023"/>
      <c r="J95" s="185">
        <v>-65690</v>
      </c>
      <c r="K95" s="185">
        <v>40759</v>
      </c>
      <c r="L95" s="185">
        <v>-106852</v>
      </c>
      <c r="M95" s="1023"/>
      <c r="N95" s="185">
        <v>55948</v>
      </c>
      <c r="O95" s="185">
        <v>50391</v>
      </c>
      <c r="P95" s="1010">
        <v>0</v>
      </c>
      <c r="Q95" s="1023"/>
      <c r="R95" s="1023"/>
      <c r="S95" s="185">
        <v>66</v>
      </c>
      <c r="T95" s="185">
        <v>-36558</v>
      </c>
      <c r="U95" s="185">
        <v>39409</v>
      </c>
      <c r="V95" s="185">
        <f t="shared" si="4"/>
        <v>-22527</v>
      </c>
      <c r="W95" s="1">
        <v>2</v>
      </c>
      <c r="X95" s="7">
        <v>19</v>
      </c>
    </row>
    <row r="96" spans="1:24" ht="15" customHeight="1">
      <c r="A96" s="1">
        <v>2</v>
      </c>
      <c r="B96" s="1">
        <v>20</v>
      </c>
      <c r="C96" s="143" t="s">
        <v>359</v>
      </c>
      <c r="D96" s="1365" t="s">
        <v>1450</v>
      </c>
      <c r="E96" s="1364"/>
      <c r="F96" s="1364"/>
      <c r="G96" s="1364"/>
      <c r="H96" s="1364"/>
      <c r="I96" s="1023"/>
      <c r="J96" s="185">
        <v>2411614</v>
      </c>
      <c r="K96" s="185">
        <v>1622689</v>
      </c>
      <c r="L96" s="185">
        <v>462088</v>
      </c>
      <c r="M96" s="1023"/>
      <c r="N96" s="185">
        <v>117571</v>
      </c>
      <c r="O96" s="185">
        <v>205058</v>
      </c>
      <c r="P96" s="1010">
        <v>0</v>
      </c>
      <c r="Q96" s="1023"/>
      <c r="R96" s="1023"/>
      <c r="S96" s="185">
        <v>7481</v>
      </c>
      <c r="T96" s="185">
        <v>53200</v>
      </c>
      <c r="U96" s="185">
        <v>51901</v>
      </c>
      <c r="V96" s="185">
        <f t="shared" si="4"/>
        <v>4931602</v>
      </c>
      <c r="W96" s="1">
        <v>2</v>
      </c>
      <c r="X96" s="7">
        <v>20</v>
      </c>
    </row>
    <row r="97" spans="1:24" ht="15" customHeight="1">
      <c r="A97" s="1">
        <v>2</v>
      </c>
      <c r="B97" s="1">
        <v>21</v>
      </c>
      <c r="C97" s="143" t="s">
        <v>648</v>
      </c>
      <c r="D97" s="1365" t="s">
        <v>661</v>
      </c>
      <c r="E97" s="1364"/>
      <c r="F97" s="1364"/>
      <c r="G97" s="1364"/>
      <c r="H97" s="1364"/>
      <c r="I97" s="1023"/>
      <c r="J97" s="185">
        <v>2345924</v>
      </c>
      <c r="K97" s="185">
        <v>1663448</v>
      </c>
      <c r="L97" s="185">
        <v>355236</v>
      </c>
      <c r="M97" s="1023"/>
      <c r="N97" s="185">
        <v>173519</v>
      </c>
      <c r="O97" s="185">
        <v>255449</v>
      </c>
      <c r="P97" s="1010">
        <v>0</v>
      </c>
      <c r="Q97" s="1023"/>
      <c r="R97" s="1023"/>
      <c r="S97" s="185">
        <v>7547</v>
      </c>
      <c r="T97" s="185">
        <v>16642</v>
      </c>
      <c r="U97" s="185">
        <v>91310</v>
      </c>
      <c r="V97" s="185">
        <f t="shared" si="4"/>
        <v>4909075</v>
      </c>
      <c r="W97" s="1">
        <v>2</v>
      </c>
      <c r="X97" s="7">
        <v>21</v>
      </c>
    </row>
    <row r="98" spans="1:24" ht="15" customHeight="1">
      <c r="C98" s="144"/>
      <c r="D98" s="144"/>
      <c r="E98" s="144"/>
      <c r="F98" s="144"/>
      <c r="G98" s="144"/>
      <c r="H98" s="144"/>
      <c r="I98" s="188"/>
      <c r="J98" s="188"/>
      <c r="K98" s="188"/>
      <c r="L98" s="188"/>
      <c r="M98" s="188"/>
      <c r="N98" s="188"/>
      <c r="O98" s="1017"/>
      <c r="P98" s="188"/>
      <c r="Q98" s="188"/>
      <c r="R98" s="188"/>
      <c r="S98" s="188"/>
      <c r="T98" s="188"/>
      <c r="U98" s="188"/>
      <c r="V98" s="188"/>
      <c r="X98" s="7"/>
    </row>
    <row r="99" spans="1:24" ht="15" customHeight="1">
      <c r="A99" s="1">
        <v>2</v>
      </c>
      <c r="B99" s="1">
        <v>22</v>
      </c>
      <c r="C99" s="1364" t="s">
        <v>565</v>
      </c>
      <c r="D99" s="1364"/>
      <c r="E99" s="1364"/>
      <c r="F99" s="1364" t="s">
        <v>1353</v>
      </c>
      <c r="G99" s="1364"/>
      <c r="H99" s="1364"/>
      <c r="I99" s="1023"/>
      <c r="J99" s="185">
        <v>5256</v>
      </c>
      <c r="K99" s="185">
        <v>13212</v>
      </c>
      <c r="L99" s="185">
        <v>2140</v>
      </c>
      <c r="M99" s="1023"/>
      <c r="N99" s="185">
        <v>0</v>
      </c>
      <c r="O99" s="185">
        <v>3596</v>
      </c>
      <c r="P99" s="1010">
        <v>5224</v>
      </c>
      <c r="Q99" s="1023"/>
      <c r="R99" s="1023"/>
      <c r="S99" s="185">
        <v>5259</v>
      </c>
      <c r="T99" s="185">
        <v>2167</v>
      </c>
      <c r="U99" s="185">
        <v>7464</v>
      </c>
      <c r="V99" s="185">
        <f t="shared" ref="V99:V106" si="5">SUM(I99:U99)</f>
        <v>44318</v>
      </c>
      <c r="W99" s="1">
        <v>2</v>
      </c>
      <c r="X99" s="1">
        <v>22</v>
      </c>
    </row>
    <row r="100" spans="1:24" ht="15" customHeight="1">
      <c r="A100" s="1">
        <v>2</v>
      </c>
      <c r="B100" s="1">
        <v>23</v>
      </c>
      <c r="C100" s="1364"/>
      <c r="D100" s="1364"/>
      <c r="E100" s="1364"/>
      <c r="F100" s="1364" t="s">
        <v>1390</v>
      </c>
      <c r="G100" s="1364"/>
      <c r="H100" s="1364"/>
      <c r="I100" s="1023"/>
      <c r="J100" s="185">
        <v>5257</v>
      </c>
      <c r="K100" s="185">
        <v>0</v>
      </c>
      <c r="L100" s="185">
        <v>74423</v>
      </c>
      <c r="M100" s="1023"/>
      <c r="N100" s="185">
        <v>18245</v>
      </c>
      <c r="O100" s="185">
        <v>1199</v>
      </c>
      <c r="P100" s="1010">
        <v>35488</v>
      </c>
      <c r="Q100" s="1023"/>
      <c r="R100" s="1023"/>
      <c r="S100" s="185">
        <v>2684</v>
      </c>
      <c r="T100" s="185">
        <v>968</v>
      </c>
      <c r="U100" s="185">
        <v>0</v>
      </c>
      <c r="V100" s="185">
        <f t="shared" si="5"/>
        <v>138264</v>
      </c>
      <c r="W100" s="1">
        <v>2</v>
      </c>
      <c r="X100" s="1">
        <v>23</v>
      </c>
    </row>
    <row r="101" spans="1:24" ht="15" customHeight="1">
      <c r="A101" s="1">
        <v>2</v>
      </c>
      <c r="B101" s="1">
        <v>24</v>
      </c>
      <c r="C101" s="1364"/>
      <c r="D101" s="1364"/>
      <c r="E101" s="1364"/>
      <c r="F101" s="1364" t="s">
        <v>1391</v>
      </c>
      <c r="G101" s="1364"/>
      <c r="H101" s="1364"/>
      <c r="I101" s="1023"/>
      <c r="J101" s="185">
        <v>0</v>
      </c>
      <c r="K101" s="185">
        <v>0</v>
      </c>
      <c r="L101" s="185">
        <v>5518</v>
      </c>
      <c r="M101" s="1023"/>
      <c r="N101" s="185">
        <v>0</v>
      </c>
      <c r="O101" s="185">
        <v>0</v>
      </c>
      <c r="P101" s="1010">
        <v>0</v>
      </c>
      <c r="Q101" s="1023"/>
      <c r="R101" s="1023"/>
      <c r="S101" s="185"/>
      <c r="T101" s="185">
        <v>0</v>
      </c>
      <c r="U101" s="185">
        <v>0</v>
      </c>
      <c r="V101" s="185">
        <f t="shared" si="5"/>
        <v>5518</v>
      </c>
      <c r="W101" s="1">
        <v>2</v>
      </c>
      <c r="X101" s="1">
        <v>24</v>
      </c>
    </row>
    <row r="102" spans="1:24" ht="15" customHeight="1">
      <c r="A102" s="1">
        <v>2</v>
      </c>
      <c r="B102" s="1">
        <v>25</v>
      </c>
      <c r="C102" s="1364"/>
      <c r="D102" s="1364"/>
      <c r="E102" s="1364"/>
      <c r="F102" s="1364" t="s">
        <v>1392</v>
      </c>
      <c r="G102" s="1364"/>
      <c r="H102" s="1364"/>
      <c r="I102" s="1023"/>
      <c r="J102" s="185">
        <v>0</v>
      </c>
      <c r="K102" s="185">
        <v>158</v>
      </c>
      <c r="L102" s="185">
        <v>5467</v>
      </c>
      <c r="M102" s="1023"/>
      <c r="N102" s="185">
        <v>68093</v>
      </c>
      <c r="O102" s="185">
        <v>23229</v>
      </c>
      <c r="P102" s="1010">
        <v>0</v>
      </c>
      <c r="Q102" s="1023"/>
      <c r="R102" s="1023"/>
      <c r="S102" s="185"/>
      <c r="T102" s="185">
        <v>0</v>
      </c>
      <c r="U102" s="185">
        <v>36161</v>
      </c>
      <c r="V102" s="185">
        <f t="shared" si="5"/>
        <v>133108</v>
      </c>
      <c r="W102" s="1">
        <v>2</v>
      </c>
      <c r="X102" s="1">
        <v>25</v>
      </c>
    </row>
    <row r="103" spans="1:24" ht="15" customHeight="1">
      <c r="A103" s="1">
        <v>2</v>
      </c>
      <c r="B103" s="1">
        <v>26</v>
      </c>
      <c r="C103" s="1364"/>
      <c r="D103" s="1364"/>
      <c r="E103" s="1364"/>
      <c r="F103" s="1364" t="s">
        <v>1393</v>
      </c>
      <c r="G103" s="1364"/>
      <c r="H103" s="1364"/>
      <c r="I103" s="1023"/>
      <c r="J103" s="185">
        <v>0</v>
      </c>
      <c r="K103" s="185">
        <v>0</v>
      </c>
      <c r="L103" s="185">
        <v>0</v>
      </c>
      <c r="M103" s="1023"/>
      <c r="N103" s="185">
        <v>0</v>
      </c>
      <c r="O103" s="185">
        <v>0</v>
      </c>
      <c r="P103" s="1010">
        <v>0</v>
      </c>
      <c r="Q103" s="1023"/>
      <c r="R103" s="1023"/>
      <c r="S103" s="185"/>
      <c r="T103" s="185">
        <v>70</v>
      </c>
      <c r="U103" s="185">
        <v>0</v>
      </c>
      <c r="V103" s="185">
        <f t="shared" si="5"/>
        <v>70</v>
      </c>
      <c r="W103" s="1">
        <v>2</v>
      </c>
      <c r="X103" s="1">
        <v>26</v>
      </c>
    </row>
    <row r="104" spans="1:24" ht="15" customHeight="1">
      <c r="A104" s="1">
        <v>2</v>
      </c>
      <c r="B104" s="1">
        <v>27</v>
      </c>
      <c r="C104" s="1364"/>
      <c r="D104" s="1364"/>
      <c r="E104" s="1364"/>
      <c r="F104" s="1364" t="s">
        <v>1394</v>
      </c>
      <c r="G104" s="1364"/>
      <c r="H104" s="1364"/>
      <c r="I104" s="1023"/>
      <c r="J104" s="185">
        <v>0</v>
      </c>
      <c r="K104" s="185">
        <v>0</v>
      </c>
      <c r="L104" s="185">
        <v>0</v>
      </c>
      <c r="M104" s="1023"/>
      <c r="N104" s="185">
        <v>0</v>
      </c>
      <c r="O104" s="185">
        <v>0</v>
      </c>
      <c r="P104" s="1010">
        <v>0</v>
      </c>
      <c r="Q104" s="1023"/>
      <c r="R104" s="1023"/>
      <c r="S104" s="185"/>
      <c r="T104" s="185">
        <v>222</v>
      </c>
      <c r="U104" s="185">
        <v>0</v>
      </c>
      <c r="V104" s="185">
        <f t="shared" si="5"/>
        <v>222</v>
      </c>
      <c r="W104" s="1">
        <v>2</v>
      </c>
      <c r="X104" s="1">
        <v>27</v>
      </c>
    </row>
    <row r="105" spans="1:24" ht="15" customHeight="1">
      <c r="A105" s="1">
        <v>2</v>
      </c>
      <c r="B105" s="1">
        <v>28</v>
      </c>
      <c r="C105" s="1364"/>
      <c r="D105" s="1364"/>
      <c r="E105" s="1364"/>
      <c r="F105" s="1364" t="s">
        <v>657</v>
      </c>
      <c r="G105" s="1364"/>
      <c r="H105" s="1364"/>
      <c r="I105" s="1023"/>
      <c r="J105" s="185">
        <v>0</v>
      </c>
      <c r="K105" s="185">
        <v>0</v>
      </c>
      <c r="L105" s="185">
        <v>0</v>
      </c>
      <c r="M105" s="1023"/>
      <c r="N105" s="185">
        <v>1900</v>
      </c>
      <c r="O105" s="185">
        <v>0</v>
      </c>
      <c r="P105" s="1010">
        <v>0</v>
      </c>
      <c r="Q105" s="1023"/>
      <c r="R105" s="1023"/>
      <c r="S105" s="185"/>
      <c r="T105" s="185">
        <v>0</v>
      </c>
      <c r="U105" s="185">
        <v>0</v>
      </c>
      <c r="V105" s="185">
        <f t="shared" si="5"/>
        <v>1900</v>
      </c>
      <c r="W105" s="1">
        <v>2</v>
      </c>
      <c r="X105" s="1">
        <v>28</v>
      </c>
    </row>
    <row r="106" spans="1:24" s="90" customFormat="1" ht="15" customHeight="1">
      <c r="A106" s="90">
        <v>2</v>
      </c>
      <c r="B106" s="1100">
        <v>29</v>
      </c>
      <c r="C106" s="1371" t="s">
        <v>1638</v>
      </c>
      <c r="D106" s="1372"/>
      <c r="E106" s="1373"/>
      <c r="F106" s="1374" t="s">
        <v>1639</v>
      </c>
      <c r="G106" s="1375"/>
      <c r="H106" s="1376"/>
      <c r="I106" s="1023"/>
      <c r="J106" s="185">
        <v>0</v>
      </c>
      <c r="K106" s="185">
        <v>0</v>
      </c>
      <c r="L106" s="185">
        <v>0</v>
      </c>
      <c r="M106" s="1023"/>
      <c r="N106" s="185">
        <v>0</v>
      </c>
      <c r="O106" s="185">
        <v>0</v>
      </c>
      <c r="P106" s="1010">
        <v>0</v>
      </c>
      <c r="Q106" s="1023"/>
      <c r="R106" s="1023"/>
      <c r="S106" s="185"/>
      <c r="T106" s="185">
        <v>0</v>
      </c>
      <c r="U106" s="185">
        <v>0</v>
      </c>
      <c r="V106" s="185">
        <f t="shared" si="5"/>
        <v>0</v>
      </c>
      <c r="W106" s="90">
        <v>2</v>
      </c>
      <c r="X106" s="93">
        <v>29</v>
      </c>
    </row>
    <row r="107" spans="1:24" ht="15" customHeight="1">
      <c r="B107" s="7">
        <v>101</v>
      </c>
      <c r="C107" s="131"/>
      <c r="D107" s="156" t="s">
        <v>97</v>
      </c>
      <c r="E107" s="1319" t="s">
        <v>330</v>
      </c>
      <c r="F107" s="1319"/>
      <c r="G107" s="1320"/>
      <c r="H107" s="180" t="s">
        <v>1006</v>
      </c>
      <c r="I107" s="189">
        <f t="shared" ref="I107:V107" si="6">IF(I26=0,0,ROUND(I7/I26*100,1))</f>
        <v>100</v>
      </c>
      <c r="J107" s="189">
        <f t="shared" si="6"/>
        <v>97</v>
      </c>
      <c r="K107" s="189">
        <f t="shared" si="6"/>
        <v>98</v>
      </c>
      <c r="L107" s="189">
        <f t="shared" si="6"/>
        <v>95.8</v>
      </c>
      <c r="M107" s="195">
        <f t="shared" si="6"/>
        <v>95.4</v>
      </c>
      <c r="N107" s="195">
        <f t="shared" si="6"/>
        <v>103</v>
      </c>
      <c r="O107" s="195">
        <f t="shared" si="6"/>
        <v>107.7</v>
      </c>
      <c r="P107" s="1014">
        <f t="shared" si="6"/>
        <v>68.599999999999994</v>
      </c>
      <c r="Q107" s="189">
        <f t="shared" si="6"/>
        <v>0</v>
      </c>
      <c r="R107" s="189">
        <f t="shared" si="6"/>
        <v>100</v>
      </c>
      <c r="S107" s="189">
        <f t="shared" si="6"/>
        <v>98.4</v>
      </c>
      <c r="T107" s="189">
        <f t="shared" si="6"/>
        <v>93</v>
      </c>
      <c r="U107" s="189">
        <f t="shared" si="6"/>
        <v>102.3</v>
      </c>
      <c r="V107" s="127">
        <f t="shared" si="6"/>
        <v>96.4</v>
      </c>
      <c r="X107" s="7">
        <v>101</v>
      </c>
    </row>
    <row r="108" spans="1:24" ht="15" customHeight="1">
      <c r="B108" s="7">
        <v>102</v>
      </c>
      <c r="C108" s="132"/>
      <c r="D108" s="157" t="s">
        <v>103</v>
      </c>
      <c r="E108" s="1321" t="s">
        <v>332</v>
      </c>
      <c r="F108" s="1321"/>
      <c r="G108" s="1209"/>
      <c r="H108" s="180" t="s">
        <v>1006</v>
      </c>
      <c r="I108" s="190">
        <f t="shared" ref="I108:V108" si="7">IF((I26-I45)=0,0,ROUND((I7-I41)/(I26-I45)*100,1))</f>
        <v>100</v>
      </c>
      <c r="J108" s="190">
        <f t="shared" si="7"/>
        <v>97</v>
      </c>
      <c r="K108" s="190">
        <f t="shared" si="7"/>
        <v>98</v>
      </c>
      <c r="L108" s="190">
        <f t="shared" si="7"/>
        <v>95.9</v>
      </c>
      <c r="M108" s="196">
        <f t="shared" si="7"/>
        <v>95.3</v>
      </c>
      <c r="N108" s="196">
        <f t="shared" si="7"/>
        <v>103</v>
      </c>
      <c r="O108" s="196">
        <f t="shared" si="7"/>
        <v>107.8</v>
      </c>
      <c r="P108" s="1015">
        <f t="shared" si="7"/>
        <v>68.599999999999994</v>
      </c>
      <c r="Q108" s="190">
        <f t="shared" si="7"/>
        <v>0</v>
      </c>
      <c r="R108" s="190">
        <f t="shared" si="7"/>
        <v>100</v>
      </c>
      <c r="S108" s="190">
        <f t="shared" si="7"/>
        <v>98.2</v>
      </c>
      <c r="T108" s="190">
        <f t="shared" si="7"/>
        <v>92.7</v>
      </c>
      <c r="U108" s="190">
        <f t="shared" si="7"/>
        <v>102.3</v>
      </c>
      <c r="V108" s="127">
        <f t="shared" si="7"/>
        <v>96.4</v>
      </c>
      <c r="X108" s="7">
        <v>102</v>
      </c>
    </row>
    <row r="109" spans="1:24" ht="15" customHeight="1">
      <c r="B109" s="7">
        <v>103</v>
      </c>
      <c r="C109" s="145" t="s">
        <v>333</v>
      </c>
      <c r="D109" s="157" t="s">
        <v>112</v>
      </c>
      <c r="E109" s="1321" t="s">
        <v>264</v>
      </c>
      <c r="F109" s="1321"/>
      <c r="G109" s="1209"/>
      <c r="H109" s="180" t="s">
        <v>1006</v>
      </c>
      <c r="I109" s="190">
        <f t="shared" ref="I109:V109" si="8">IF(I27=0,0,ROUND(I8/I27*100,1))</f>
        <v>0</v>
      </c>
      <c r="J109" s="190">
        <f t="shared" si="8"/>
        <v>88.7</v>
      </c>
      <c r="K109" s="190">
        <f t="shared" si="8"/>
        <v>89.3</v>
      </c>
      <c r="L109" s="190">
        <f t="shared" si="8"/>
        <v>86.5</v>
      </c>
      <c r="M109" s="196">
        <f t="shared" si="8"/>
        <v>79.5</v>
      </c>
      <c r="N109" s="196">
        <f t="shared" si="8"/>
        <v>86.1</v>
      </c>
      <c r="O109" s="196">
        <f t="shared" si="8"/>
        <v>75.3</v>
      </c>
      <c r="P109" s="1015">
        <f t="shared" si="8"/>
        <v>8.4</v>
      </c>
      <c r="Q109" s="190">
        <f t="shared" si="8"/>
        <v>0</v>
      </c>
      <c r="R109" s="190">
        <f t="shared" si="8"/>
        <v>0</v>
      </c>
      <c r="S109" s="190">
        <f t="shared" si="8"/>
        <v>68.3</v>
      </c>
      <c r="T109" s="190">
        <f t="shared" si="8"/>
        <v>79.7</v>
      </c>
      <c r="U109" s="190">
        <f t="shared" si="8"/>
        <v>89.8</v>
      </c>
      <c r="V109" s="127">
        <f t="shared" si="8"/>
        <v>83.5</v>
      </c>
      <c r="X109" s="7">
        <v>103</v>
      </c>
    </row>
    <row r="110" spans="1:24" ht="15" customHeight="1">
      <c r="B110" s="7">
        <v>104</v>
      </c>
      <c r="C110" s="145"/>
      <c r="D110" s="49" t="s">
        <v>7</v>
      </c>
      <c r="E110" s="162"/>
      <c r="F110" s="167" t="s">
        <v>115</v>
      </c>
      <c r="G110" s="1085" t="s">
        <v>1132</v>
      </c>
      <c r="H110" s="180" t="s">
        <v>1006</v>
      </c>
      <c r="I110" s="190">
        <f t="shared" ref="I110:V110" si="9">IF((I7-I41)=0,0,ROUND(I28/(I7-I41)*100,1))</f>
        <v>0</v>
      </c>
      <c r="J110" s="190">
        <f t="shared" si="9"/>
        <v>56.4</v>
      </c>
      <c r="K110" s="190">
        <f t="shared" si="9"/>
        <v>57.2</v>
      </c>
      <c r="L110" s="190">
        <f t="shared" si="9"/>
        <v>46.5</v>
      </c>
      <c r="M110" s="196">
        <f t="shared" si="9"/>
        <v>59</v>
      </c>
      <c r="N110" s="196">
        <f t="shared" si="9"/>
        <v>55.8</v>
      </c>
      <c r="O110" s="196">
        <f t="shared" si="9"/>
        <v>58.2</v>
      </c>
      <c r="P110" s="1015">
        <f t="shared" si="9"/>
        <v>0</v>
      </c>
      <c r="Q110" s="190">
        <f t="shared" si="9"/>
        <v>0</v>
      </c>
      <c r="R110" s="190">
        <f t="shared" si="9"/>
        <v>0</v>
      </c>
      <c r="S110" s="190">
        <f t="shared" si="9"/>
        <v>54.5</v>
      </c>
      <c r="T110" s="190">
        <f t="shared" si="9"/>
        <v>53.3</v>
      </c>
      <c r="U110" s="190">
        <f t="shared" si="9"/>
        <v>48.3</v>
      </c>
      <c r="V110" s="127">
        <f t="shared" si="9"/>
        <v>50.9</v>
      </c>
      <c r="X110" s="7">
        <v>104</v>
      </c>
    </row>
    <row r="111" spans="1:24" ht="15" customHeight="1">
      <c r="B111" s="7">
        <v>105</v>
      </c>
      <c r="C111" s="145" t="s">
        <v>337</v>
      </c>
      <c r="D111" s="50" t="s">
        <v>571</v>
      </c>
      <c r="E111" s="163"/>
      <c r="F111" s="167" t="s">
        <v>126</v>
      </c>
      <c r="G111" s="1085" t="s">
        <v>620</v>
      </c>
      <c r="H111" s="180" t="s">
        <v>1006</v>
      </c>
      <c r="I111" s="190">
        <f t="shared" ref="I111:V111" si="10">IF(I8=0,0,ROUND(I28/I8*100,1))</f>
        <v>0</v>
      </c>
      <c r="J111" s="190">
        <f t="shared" si="10"/>
        <v>62.1</v>
      </c>
      <c r="K111" s="190">
        <f t="shared" si="10"/>
        <v>63.6</v>
      </c>
      <c r="L111" s="190">
        <f t="shared" si="10"/>
        <v>54.6</v>
      </c>
      <c r="M111" s="196">
        <f t="shared" si="10"/>
        <v>72.8</v>
      </c>
      <c r="N111" s="196">
        <f t="shared" si="10"/>
        <v>69.900000000000006</v>
      </c>
      <c r="O111" s="196">
        <f t="shared" si="10"/>
        <v>85.2</v>
      </c>
      <c r="P111" s="1015">
        <f t="shared" si="10"/>
        <v>0</v>
      </c>
      <c r="Q111" s="190">
        <f t="shared" si="10"/>
        <v>0</v>
      </c>
      <c r="R111" s="190">
        <f t="shared" si="10"/>
        <v>0</v>
      </c>
      <c r="S111" s="190">
        <f t="shared" si="10"/>
        <v>81.900000000000006</v>
      </c>
      <c r="T111" s="190">
        <f t="shared" si="10"/>
        <v>64.400000000000006</v>
      </c>
      <c r="U111" s="190">
        <f t="shared" si="10"/>
        <v>57.7</v>
      </c>
      <c r="V111" s="127">
        <f t="shared" si="10"/>
        <v>61.5</v>
      </c>
      <c r="X111" s="7">
        <v>105</v>
      </c>
    </row>
    <row r="112" spans="1:24" ht="15" customHeight="1">
      <c r="B112" s="7">
        <v>106</v>
      </c>
      <c r="C112" s="132"/>
      <c r="D112" s="49" t="s">
        <v>1036</v>
      </c>
      <c r="E112" s="162"/>
      <c r="F112" s="167" t="s">
        <v>359</v>
      </c>
      <c r="G112" s="1085" t="s">
        <v>1132</v>
      </c>
      <c r="H112" s="180" t="s">
        <v>1006</v>
      </c>
      <c r="I112" s="190">
        <f t="shared" ref="I112:V112" si="11">IF((I7-I41)=0,0,ROUND((I14+I21+I22)/(I7-I41)*100,1))</f>
        <v>0</v>
      </c>
      <c r="J112" s="190">
        <f t="shared" si="11"/>
        <v>5.8</v>
      </c>
      <c r="K112" s="190">
        <f t="shared" si="11"/>
        <v>7.6</v>
      </c>
      <c r="L112" s="190">
        <f t="shared" si="11"/>
        <v>11.8</v>
      </c>
      <c r="M112" s="196">
        <f t="shared" si="11"/>
        <v>16</v>
      </c>
      <c r="N112" s="196">
        <f t="shared" si="11"/>
        <v>12</v>
      </c>
      <c r="O112" s="196">
        <f t="shared" si="11"/>
        <v>27.1</v>
      </c>
      <c r="P112" s="1015">
        <f t="shared" si="11"/>
        <v>72.900000000000006</v>
      </c>
      <c r="Q112" s="190">
        <f t="shared" si="11"/>
        <v>0</v>
      </c>
      <c r="R112" s="190">
        <f t="shared" si="11"/>
        <v>100</v>
      </c>
      <c r="S112" s="190">
        <f t="shared" si="11"/>
        <v>34.700000000000003</v>
      </c>
      <c r="T112" s="190">
        <f t="shared" si="11"/>
        <v>15.6</v>
      </c>
      <c r="U112" s="190">
        <f t="shared" si="11"/>
        <v>14.9</v>
      </c>
      <c r="V112" s="127">
        <f t="shared" si="11"/>
        <v>13.8</v>
      </c>
      <c r="X112" s="7">
        <v>106</v>
      </c>
    </row>
    <row r="113" spans="2:24" ht="15" customHeight="1">
      <c r="B113" s="7">
        <v>107</v>
      </c>
      <c r="C113" s="17"/>
      <c r="D113" s="158" t="s">
        <v>1038</v>
      </c>
      <c r="E113" s="164"/>
      <c r="F113" s="165" t="s">
        <v>648</v>
      </c>
      <c r="G113" s="1086" t="s">
        <v>620</v>
      </c>
      <c r="H113" s="181" t="s">
        <v>1006</v>
      </c>
      <c r="I113" s="191">
        <f t="shared" ref="I113:V113" si="12">IF(I8=0,0,ROUND((I14+I21+I22)/I8*100,1))</f>
        <v>0</v>
      </c>
      <c r="J113" s="191">
        <f t="shared" si="12"/>
        <v>6.4</v>
      </c>
      <c r="K113" s="191">
        <f t="shared" si="12"/>
        <v>8.5</v>
      </c>
      <c r="L113" s="191">
        <f t="shared" si="12"/>
        <v>13.8</v>
      </c>
      <c r="M113" s="197">
        <f t="shared" si="12"/>
        <v>19.8</v>
      </c>
      <c r="N113" s="197">
        <f t="shared" si="12"/>
        <v>15.1</v>
      </c>
      <c r="O113" s="197">
        <f t="shared" si="12"/>
        <v>39.700000000000003</v>
      </c>
      <c r="P113" s="1016">
        <f t="shared" si="12"/>
        <v>793.9</v>
      </c>
      <c r="Q113" s="191">
        <f t="shared" si="12"/>
        <v>0</v>
      </c>
      <c r="R113" s="191">
        <f t="shared" si="12"/>
        <v>0</v>
      </c>
      <c r="S113" s="191">
        <f t="shared" si="12"/>
        <v>52</v>
      </c>
      <c r="T113" s="191">
        <f t="shared" si="12"/>
        <v>18.8</v>
      </c>
      <c r="U113" s="191">
        <f t="shared" si="12"/>
        <v>17.8</v>
      </c>
      <c r="V113" s="127">
        <f t="shared" si="12"/>
        <v>16.7</v>
      </c>
      <c r="X113" s="7">
        <v>107</v>
      </c>
    </row>
  </sheetData>
  <mergeCells count="106">
    <mergeCell ref="F11:G11"/>
    <mergeCell ref="F12:G12"/>
    <mergeCell ref="C106:E106"/>
    <mergeCell ref="F106:H106"/>
    <mergeCell ref="F103:H103"/>
    <mergeCell ref="F104:H104"/>
    <mergeCell ref="F105:H105"/>
    <mergeCell ref="E107:G107"/>
    <mergeCell ref="E108:G108"/>
    <mergeCell ref="D92:H92"/>
    <mergeCell ref="C71:H71"/>
    <mergeCell ref="C72:H72"/>
    <mergeCell ref="C73:H73"/>
    <mergeCell ref="C74:H74"/>
    <mergeCell ref="C75:H75"/>
    <mergeCell ref="C76:H76"/>
    <mergeCell ref="E77:H77"/>
    <mergeCell ref="E78:H78"/>
    <mergeCell ref="F79:H79"/>
    <mergeCell ref="C62:H62"/>
    <mergeCell ref="C63:H63"/>
    <mergeCell ref="C64:H64"/>
    <mergeCell ref="E65:H65"/>
    <mergeCell ref="E66:H66"/>
    <mergeCell ref="E109:G109"/>
    <mergeCell ref="V5:V6"/>
    <mergeCell ref="C65:D70"/>
    <mergeCell ref="C83:E84"/>
    <mergeCell ref="C85:E86"/>
    <mergeCell ref="C87:E88"/>
    <mergeCell ref="C99:E105"/>
    <mergeCell ref="D93:H93"/>
    <mergeCell ref="D94:H94"/>
    <mergeCell ref="D95:H95"/>
    <mergeCell ref="D96:H96"/>
    <mergeCell ref="D97:H97"/>
    <mergeCell ref="F99:H99"/>
    <mergeCell ref="F100:H100"/>
    <mergeCell ref="F101:H101"/>
    <mergeCell ref="F102:H102"/>
    <mergeCell ref="F80:H80"/>
    <mergeCell ref="F83:H83"/>
    <mergeCell ref="F84:H84"/>
    <mergeCell ref="F85:H85"/>
    <mergeCell ref="F86:H86"/>
    <mergeCell ref="F87:H87"/>
    <mergeCell ref="F88:H88"/>
    <mergeCell ref="D91:H91"/>
    <mergeCell ref="E67:H67"/>
    <mergeCell ref="E68:H68"/>
    <mergeCell ref="E69:H69"/>
    <mergeCell ref="E70:H70"/>
    <mergeCell ref="D52:G52"/>
    <mergeCell ref="D53:G53"/>
    <mergeCell ref="D54:G54"/>
    <mergeCell ref="D55:G55"/>
    <mergeCell ref="D56:G56"/>
    <mergeCell ref="C58:H58"/>
    <mergeCell ref="C59:H59"/>
    <mergeCell ref="C60:H60"/>
    <mergeCell ref="C61:H61"/>
    <mergeCell ref="E42:G42"/>
    <mergeCell ref="E43:G43"/>
    <mergeCell ref="E44:G44"/>
    <mergeCell ref="D45:G45"/>
    <mergeCell ref="E46:G46"/>
    <mergeCell ref="E47:G47"/>
    <mergeCell ref="D48:G48"/>
    <mergeCell ref="D50:G50"/>
    <mergeCell ref="D51:G51"/>
    <mergeCell ref="F33:G33"/>
    <mergeCell ref="F34:G34"/>
    <mergeCell ref="F35:G35"/>
    <mergeCell ref="F36:G36"/>
    <mergeCell ref="F37:G37"/>
    <mergeCell ref="D38:G38"/>
    <mergeCell ref="D39:G39"/>
    <mergeCell ref="D40:G40"/>
    <mergeCell ref="D41:G41"/>
    <mergeCell ref="F24:G24"/>
    <mergeCell ref="F25:G25"/>
    <mergeCell ref="D26:F26"/>
    <mergeCell ref="E27:G27"/>
    <mergeCell ref="F28:G28"/>
    <mergeCell ref="F29:G29"/>
    <mergeCell ref="F30:G30"/>
    <mergeCell ref="F31:G31"/>
    <mergeCell ref="E32:G32"/>
    <mergeCell ref="F13:G13"/>
    <mergeCell ref="E16:G16"/>
    <mergeCell ref="F17:G17"/>
    <mergeCell ref="F18:G18"/>
    <mergeCell ref="F19:G19"/>
    <mergeCell ref="F20:G20"/>
    <mergeCell ref="F21:G21"/>
    <mergeCell ref="F22:G22"/>
    <mergeCell ref="F23:G23"/>
    <mergeCell ref="D1:G1"/>
    <mergeCell ref="J5:K5"/>
    <mergeCell ref="L5:M5"/>
    <mergeCell ref="P5:R5"/>
    <mergeCell ref="S5:T5"/>
    <mergeCell ref="D7:F7"/>
    <mergeCell ref="E8:G8"/>
    <mergeCell ref="F9:G9"/>
    <mergeCell ref="F10:G10"/>
  </mergeCells>
  <phoneticPr fontId="2"/>
  <pageMargins left="0.78740157480314965" right="0.78740157480314965" top="0.78740157480314965" bottom="0.39370078740157483" header="0.19685039370078741" footer="0.19685039370078741"/>
  <pageSetup paperSize="9" scale="46" fitToWidth="0" orientation="portrait" r:id="rId1"/>
  <headerFooter alignWithMargins="0"/>
  <colBreaks count="1" manualBreakCount="1">
    <brk id="15" max="11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outlinePr showOutlineSymbols="0"/>
    <pageSetUpPr autoPageBreaks="0"/>
  </sheetPr>
  <dimension ref="A1:W172"/>
  <sheetViews>
    <sheetView showZeros="0" showOutlineSymbols="0" view="pageBreakPreview" zoomScale="40" zoomScaleNormal="40" zoomScaleSheetLayoutView="40" workbookViewId="0">
      <selection activeCell="B1" sqref="B1"/>
    </sheetView>
  </sheetViews>
  <sheetFormatPr defaultColWidth="12.7109375" defaultRowHeight="15.95" customHeight="1"/>
  <cols>
    <col min="1" max="1" width="4.7109375" style="7" customWidth="1"/>
    <col min="2" max="2" width="7" style="7" customWidth="1"/>
    <col min="3" max="3" width="5.7109375" style="7" customWidth="1"/>
    <col min="4" max="4" width="9.28515625" style="7" customWidth="1"/>
    <col min="5" max="5" width="7" style="7" customWidth="1"/>
    <col min="6" max="6" width="36.7109375" style="7" customWidth="1"/>
    <col min="7" max="20" width="26.7109375" style="7" customWidth="1"/>
    <col min="21" max="21" width="4.7109375" style="7" customWidth="1"/>
    <col min="22" max="22" width="6" style="7" bestFit="1" customWidth="1"/>
    <col min="23" max="16384" width="12.7109375" style="7"/>
  </cols>
  <sheetData>
    <row r="1" spans="1:23" ht="30" customHeight="1">
      <c r="C1" s="209" t="s">
        <v>87</v>
      </c>
      <c r="D1" s="1390" t="s">
        <v>1103</v>
      </c>
      <c r="E1" s="1391"/>
      <c r="F1" s="1392"/>
      <c r="W1" s="246" t="s">
        <v>1226</v>
      </c>
    </row>
    <row r="2" spans="1:23" ht="9.9499999999999993" customHeight="1"/>
    <row r="3" spans="1:23" ht="19.5" customHeight="1">
      <c r="B3" s="205"/>
      <c r="C3" s="85" t="s">
        <v>823</v>
      </c>
      <c r="D3" s="215"/>
      <c r="E3" s="230"/>
      <c r="F3" s="235"/>
      <c r="G3" s="235"/>
      <c r="H3" s="235"/>
      <c r="I3" s="235"/>
      <c r="J3" s="235"/>
      <c r="K3" s="235"/>
      <c r="L3" s="235"/>
      <c r="M3" s="75"/>
      <c r="N3" s="202"/>
      <c r="O3" s="202"/>
      <c r="P3" s="202"/>
      <c r="Q3" s="202"/>
      <c r="R3" s="202"/>
      <c r="S3" s="202"/>
      <c r="T3" s="245"/>
      <c r="V3" s="205"/>
    </row>
    <row r="4" spans="1:23" ht="9.9499999999999993" customHeight="1">
      <c r="B4" s="205"/>
      <c r="D4" s="216"/>
      <c r="E4" s="216"/>
      <c r="F4" s="216"/>
      <c r="G4" s="216"/>
      <c r="H4" s="216"/>
      <c r="I4" s="216"/>
      <c r="J4" s="216"/>
      <c r="K4" s="216"/>
      <c r="L4" s="216"/>
      <c r="M4" s="241"/>
      <c r="N4" s="241"/>
      <c r="O4" s="241"/>
      <c r="P4" s="241"/>
      <c r="Q4" s="241"/>
      <c r="R4" s="241"/>
      <c r="S4" s="241"/>
      <c r="T4" s="241"/>
      <c r="V4" s="205"/>
    </row>
    <row r="5" spans="1:23" ht="30" customHeight="1">
      <c r="B5" s="205"/>
      <c r="C5" s="1134"/>
      <c r="D5" s="217"/>
      <c r="E5" s="217"/>
      <c r="F5" s="236" t="s">
        <v>1021</v>
      </c>
      <c r="G5" s="1097" t="s">
        <v>365</v>
      </c>
      <c r="H5" s="1316" t="s">
        <v>1054</v>
      </c>
      <c r="I5" s="1317"/>
      <c r="J5" s="1184" t="s">
        <v>65</v>
      </c>
      <c r="K5" s="1186"/>
      <c r="L5" s="1097" t="s">
        <v>921</v>
      </c>
      <c r="M5" s="1097" t="s">
        <v>824</v>
      </c>
      <c r="N5" s="1184" t="s">
        <v>1057</v>
      </c>
      <c r="O5" s="1184"/>
      <c r="P5" s="1186"/>
      <c r="Q5" s="1184" t="s">
        <v>687</v>
      </c>
      <c r="R5" s="1186"/>
      <c r="S5" s="1097" t="s">
        <v>1059</v>
      </c>
      <c r="T5" s="1435" t="s">
        <v>1033</v>
      </c>
      <c r="V5" s="205"/>
    </row>
    <row r="6" spans="1:23" ht="30" customHeight="1">
      <c r="A6" s="8" t="s">
        <v>669</v>
      </c>
      <c r="B6" s="8" t="s">
        <v>736</v>
      </c>
      <c r="C6" s="1099" t="s">
        <v>814</v>
      </c>
      <c r="D6" s="208"/>
      <c r="E6" s="208"/>
      <c r="F6" s="237" t="s">
        <v>377</v>
      </c>
      <c r="G6" s="78" t="s">
        <v>1320</v>
      </c>
      <c r="H6" s="192" t="s">
        <v>1052</v>
      </c>
      <c r="I6" s="78" t="s">
        <v>1053</v>
      </c>
      <c r="J6" s="192" t="s">
        <v>572</v>
      </c>
      <c r="K6" s="192" t="s">
        <v>863</v>
      </c>
      <c r="L6" s="875" t="s">
        <v>1633</v>
      </c>
      <c r="M6" s="192" t="s">
        <v>163</v>
      </c>
      <c r="N6" s="242" t="s">
        <v>914</v>
      </c>
      <c r="O6" s="78" t="s">
        <v>1460</v>
      </c>
      <c r="P6" s="78" t="s">
        <v>1473</v>
      </c>
      <c r="Q6" s="192" t="s">
        <v>858</v>
      </c>
      <c r="R6" s="192" t="s">
        <v>102</v>
      </c>
      <c r="S6" s="192" t="s">
        <v>804</v>
      </c>
      <c r="T6" s="1436"/>
      <c r="U6" s="8" t="s">
        <v>669</v>
      </c>
      <c r="V6" s="8" t="s">
        <v>736</v>
      </c>
    </row>
    <row r="7" spans="1:23" ht="30" customHeight="1">
      <c r="A7" s="7">
        <v>1</v>
      </c>
      <c r="B7" s="208">
        <v>1</v>
      </c>
      <c r="C7" s="1098" t="s">
        <v>184</v>
      </c>
      <c r="D7" s="959" t="s">
        <v>97</v>
      </c>
      <c r="E7" s="1402" t="s">
        <v>338</v>
      </c>
      <c r="F7" s="1403"/>
      <c r="G7" s="966">
        <v>0</v>
      </c>
      <c r="H7" s="966">
        <v>1414009</v>
      </c>
      <c r="I7" s="966">
        <v>694044</v>
      </c>
      <c r="J7" s="966">
        <v>2385794</v>
      </c>
      <c r="K7" s="966">
        <v>407342</v>
      </c>
      <c r="L7" s="966">
        <v>523213</v>
      </c>
      <c r="M7" s="966">
        <v>252750</v>
      </c>
      <c r="N7" s="967"/>
      <c r="O7" s="1054"/>
      <c r="P7" s="966"/>
      <c r="Q7" s="966">
        <v>254879</v>
      </c>
      <c r="R7" s="966">
        <v>994009</v>
      </c>
      <c r="S7" s="966">
        <v>420461</v>
      </c>
      <c r="T7" s="968">
        <f t="shared" ref="T7:T47" si="0">SUM(G7:S7)</f>
        <v>7346501</v>
      </c>
      <c r="U7" s="7">
        <v>1</v>
      </c>
      <c r="V7" s="207">
        <v>1</v>
      </c>
    </row>
    <row r="8" spans="1:23" ht="30" customHeight="1">
      <c r="A8" s="7">
        <v>1</v>
      </c>
      <c r="B8" s="208">
        <v>2</v>
      </c>
      <c r="C8" s="129" t="s">
        <v>339</v>
      </c>
      <c r="D8" s="960" t="s">
        <v>103</v>
      </c>
      <c r="E8" s="1398" t="s">
        <v>341</v>
      </c>
      <c r="F8" s="1399"/>
      <c r="G8" s="966">
        <v>0</v>
      </c>
      <c r="H8" s="966">
        <v>1029731</v>
      </c>
      <c r="I8" s="966">
        <v>472876</v>
      </c>
      <c r="J8" s="966">
        <v>1790736</v>
      </c>
      <c r="K8" s="966">
        <v>239450</v>
      </c>
      <c r="L8" s="966">
        <v>463640</v>
      </c>
      <c r="M8" s="966">
        <v>159311</v>
      </c>
      <c r="N8" s="967"/>
      <c r="O8" s="1054"/>
      <c r="P8" s="966"/>
      <c r="Q8" s="966">
        <v>158133</v>
      </c>
      <c r="R8" s="966">
        <v>671133</v>
      </c>
      <c r="S8" s="966">
        <v>344132</v>
      </c>
      <c r="T8" s="968">
        <f t="shared" si="0"/>
        <v>5329142</v>
      </c>
      <c r="U8" s="7">
        <v>1</v>
      </c>
      <c r="V8" s="207">
        <v>2</v>
      </c>
    </row>
    <row r="9" spans="1:23" ht="30" customHeight="1">
      <c r="A9" s="7">
        <v>1</v>
      </c>
      <c r="B9" s="208">
        <v>3</v>
      </c>
      <c r="C9" s="129" t="s">
        <v>63</v>
      </c>
      <c r="D9" s="960" t="s">
        <v>112</v>
      </c>
      <c r="E9" s="1398" t="s">
        <v>1507</v>
      </c>
      <c r="F9" s="1399"/>
      <c r="G9" s="966">
        <v>0</v>
      </c>
      <c r="H9" s="966">
        <v>0</v>
      </c>
      <c r="I9" s="966">
        <v>0</v>
      </c>
      <c r="J9" s="966">
        <v>0</v>
      </c>
      <c r="K9" s="966">
        <v>0</v>
      </c>
      <c r="L9" s="966">
        <v>197929</v>
      </c>
      <c r="M9" s="966">
        <v>36921</v>
      </c>
      <c r="N9" s="967"/>
      <c r="O9" s="1054"/>
      <c r="P9" s="966"/>
      <c r="Q9" s="966">
        <v>0</v>
      </c>
      <c r="R9" s="966">
        <v>0</v>
      </c>
      <c r="S9" s="966">
        <v>93643</v>
      </c>
      <c r="T9" s="968">
        <f t="shared" si="0"/>
        <v>328493</v>
      </c>
      <c r="U9" s="7">
        <v>1</v>
      </c>
      <c r="V9" s="207">
        <v>3</v>
      </c>
    </row>
    <row r="10" spans="1:23" ht="30" customHeight="1">
      <c r="A10" s="7">
        <v>1</v>
      </c>
      <c r="B10" s="208">
        <v>4</v>
      </c>
      <c r="C10" s="129" t="s">
        <v>343</v>
      </c>
      <c r="D10" s="960" t="s">
        <v>115</v>
      </c>
      <c r="E10" s="1398" t="s">
        <v>1360</v>
      </c>
      <c r="F10" s="1399"/>
      <c r="G10" s="966">
        <v>0</v>
      </c>
      <c r="H10" s="966">
        <v>0</v>
      </c>
      <c r="I10" s="966">
        <v>0</v>
      </c>
      <c r="J10" s="966">
        <v>0</v>
      </c>
      <c r="K10" s="966">
        <v>0</v>
      </c>
      <c r="L10" s="966">
        <v>48425</v>
      </c>
      <c r="M10" s="966">
        <v>3034</v>
      </c>
      <c r="N10" s="967"/>
      <c r="O10" s="1054"/>
      <c r="P10" s="966"/>
      <c r="Q10" s="966">
        <v>0</v>
      </c>
      <c r="R10" s="966">
        <v>0</v>
      </c>
      <c r="S10" s="966">
        <v>53579</v>
      </c>
      <c r="T10" s="968">
        <f t="shared" si="0"/>
        <v>105038</v>
      </c>
      <c r="U10" s="7">
        <v>1</v>
      </c>
      <c r="V10" s="207">
        <v>4</v>
      </c>
    </row>
    <row r="11" spans="1:23" ht="30" customHeight="1">
      <c r="A11" s="7">
        <v>1</v>
      </c>
      <c r="B11" s="208">
        <v>5</v>
      </c>
      <c r="C11" s="129" t="s">
        <v>40</v>
      </c>
      <c r="D11" s="960" t="s">
        <v>126</v>
      </c>
      <c r="E11" s="1398" t="s">
        <v>347</v>
      </c>
      <c r="F11" s="1399"/>
      <c r="G11" s="966">
        <v>0</v>
      </c>
      <c r="H11" s="966">
        <v>434751</v>
      </c>
      <c r="I11" s="966">
        <v>212902</v>
      </c>
      <c r="J11" s="966">
        <v>780294</v>
      </c>
      <c r="K11" s="966">
        <v>118401</v>
      </c>
      <c r="L11" s="966">
        <v>196902</v>
      </c>
      <c r="M11" s="966">
        <v>83462</v>
      </c>
      <c r="N11" s="967"/>
      <c r="O11" s="1054"/>
      <c r="P11" s="966"/>
      <c r="Q11" s="966">
        <v>78789</v>
      </c>
      <c r="R11" s="966">
        <v>316341</v>
      </c>
      <c r="S11" s="966">
        <v>157368</v>
      </c>
      <c r="T11" s="968">
        <f t="shared" si="0"/>
        <v>2379210</v>
      </c>
      <c r="U11" s="7">
        <v>1</v>
      </c>
      <c r="V11" s="207">
        <v>5</v>
      </c>
    </row>
    <row r="12" spans="1:23" ht="30" customHeight="1">
      <c r="A12" s="7">
        <v>1</v>
      </c>
      <c r="B12" s="208">
        <v>6</v>
      </c>
      <c r="C12" s="211" t="s">
        <v>352</v>
      </c>
      <c r="D12" s="961" t="s">
        <v>359</v>
      </c>
      <c r="E12" s="1393" t="s">
        <v>121</v>
      </c>
      <c r="F12" s="1394"/>
      <c r="G12" s="966">
        <v>0</v>
      </c>
      <c r="H12" s="966">
        <v>2878491</v>
      </c>
      <c r="I12" s="966">
        <v>1379822</v>
      </c>
      <c r="J12" s="966">
        <v>4956824</v>
      </c>
      <c r="K12" s="966">
        <v>765193</v>
      </c>
      <c r="L12" s="966">
        <v>1430109</v>
      </c>
      <c r="M12" s="966">
        <v>535478</v>
      </c>
      <c r="N12" s="967"/>
      <c r="O12" s="1054"/>
      <c r="P12" s="966"/>
      <c r="Q12" s="966">
        <v>491801</v>
      </c>
      <c r="R12" s="966">
        <v>1981483</v>
      </c>
      <c r="S12" s="966">
        <v>1069183</v>
      </c>
      <c r="T12" s="968">
        <f t="shared" si="0"/>
        <v>15488384</v>
      </c>
      <c r="U12" s="7">
        <v>1</v>
      </c>
      <c r="V12" s="207">
        <v>6</v>
      </c>
    </row>
    <row r="13" spans="1:23" ht="30" customHeight="1">
      <c r="A13" s="7">
        <v>1</v>
      </c>
      <c r="B13" s="208">
        <v>7</v>
      </c>
      <c r="C13" s="83" t="s">
        <v>147</v>
      </c>
      <c r="D13" s="1395" t="s">
        <v>353</v>
      </c>
      <c r="E13" s="1396"/>
      <c r="F13" s="1397"/>
      <c r="G13" s="966">
        <v>10241</v>
      </c>
      <c r="H13" s="966">
        <v>29370</v>
      </c>
      <c r="I13" s="966">
        <v>31181</v>
      </c>
      <c r="J13" s="966">
        <v>120897</v>
      </c>
      <c r="K13" s="966">
        <v>501</v>
      </c>
      <c r="L13" s="966">
        <v>34615</v>
      </c>
      <c r="M13" s="966">
        <v>18434</v>
      </c>
      <c r="N13" s="967">
        <v>74421</v>
      </c>
      <c r="O13" s="1054"/>
      <c r="P13" s="966">
        <v>1513</v>
      </c>
      <c r="Q13" s="966">
        <v>14119</v>
      </c>
      <c r="R13" s="966">
        <v>10742</v>
      </c>
      <c r="S13" s="966">
        <v>24175</v>
      </c>
      <c r="T13" s="968">
        <f t="shared" si="0"/>
        <v>370209</v>
      </c>
      <c r="U13" s="7">
        <v>1</v>
      </c>
      <c r="V13" s="207">
        <v>7</v>
      </c>
    </row>
    <row r="14" spans="1:23" ht="30" customHeight="1">
      <c r="A14" s="7">
        <v>1</v>
      </c>
      <c r="B14" s="208">
        <v>8</v>
      </c>
      <c r="C14" s="1437" t="s">
        <v>728</v>
      </c>
      <c r="D14" s="960" t="s">
        <v>97</v>
      </c>
      <c r="E14" s="1398" t="s">
        <v>363</v>
      </c>
      <c r="F14" s="1399"/>
      <c r="G14" s="966">
        <v>10241</v>
      </c>
      <c r="H14" s="966">
        <v>29370</v>
      </c>
      <c r="I14" s="966">
        <v>31181</v>
      </c>
      <c r="J14" s="966">
        <v>120537</v>
      </c>
      <c r="K14" s="966">
        <v>220</v>
      </c>
      <c r="L14" s="966">
        <v>34549</v>
      </c>
      <c r="M14" s="966">
        <v>18434</v>
      </c>
      <c r="N14" s="967">
        <v>74215</v>
      </c>
      <c r="O14" s="1054"/>
      <c r="P14" s="966">
        <v>1513</v>
      </c>
      <c r="Q14" s="966">
        <v>12991</v>
      </c>
      <c r="R14" s="966">
        <v>9504</v>
      </c>
      <c r="S14" s="966">
        <v>24175</v>
      </c>
      <c r="T14" s="968">
        <f t="shared" si="0"/>
        <v>366930</v>
      </c>
      <c r="U14" s="7">
        <v>1</v>
      </c>
      <c r="V14" s="207">
        <v>8</v>
      </c>
    </row>
    <row r="15" spans="1:23" ht="30" customHeight="1">
      <c r="A15" s="7">
        <v>1</v>
      </c>
      <c r="B15" s="208">
        <v>9</v>
      </c>
      <c r="C15" s="1426"/>
      <c r="D15" s="960" t="s">
        <v>103</v>
      </c>
      <c r="E15" s="1398" t="s">
        <v>1039</v>
      </c>
      <c r="F15" s="1399"/>
      <c r="G15" s="966">
        <v>0</v>
      </c>
      <c r="H15" s="966">
        <v>0</v>
      </c>
      <c r="I15" s="966">
        <v>0</v>
      </c>
      <c r="J15" s="966">
        <v>360</v>
      </c>
      <c r="K15" s="966">
        <v>281</v>
      </c>
      <c r="L15" s="966">
        <v>66</v>
      </c>
      <c r="M15" s="966">
        <v>0</v>
      </c>
      <c r="N15" s="967">
        <v>0</v>
      </c>
      <c r="O15" s="1054"/>
      <c r="P15" s="966"/>
      <c r="Q15" s="966">
        <v>1128</v>
      </c>
      <c r="R15" s="966">
        <v>1238</v>
      </c>
      <c r="S15" s="966">
        <v>0</v>
      </c>
      <c r="T15" s="968">
        <f t="shared" si="0"/>
        <v>3073</v>
      </c>
      <c r="U15" s="7">
        <v>1</v>
      </c>
      <c r="V15" s="207">
        <v>9</v>
      </c>
    </row>
    <row r="16" spans="1:23" ht="30" customHeight="1">
      <c r="A16" s="7">
        <v>1</v>
      </c>
      <c r="B16" s="208">
        <v>10</v>
      </c>
      <c r="C16" s="1427"/>
      <c r="D16" s="960" t="s">
        <v>112</v>
      </c>
      <c r="E16" s="1400" t="s">
        <v>910</v>
      </c>
      <c r="F16" s="1401"/>
      <c r="G16" s="966">
        <v>0</v>
      </c>
      <c r="H16" s="966">
        <v>0</v>
      </c>
      <c r="I16" s="966">
        <v>0</v>
      </c>
      <c r="J16" s="966">
        <v>0</v>
      </c>
      <c r="K16" s="966">
        <v>0</v>
      </c>
      <c r="L16" s="966">
        <v>0</v>
      </c>
      <c r="M16" s="966">
        <v>0</v>
      </c>
      <c r="N16" s="967">
        <v>206</v>
      </c>
      <c r="O16" s="1054"/>
      <c r="P16" s="966"/>
      <c r="Q16" s="966">
        <v>0</v>
      </c>
      <c r="R16" s="966">
        <v>0</v>
      </c>
      <c r="S16" s="966">
        <v>0</v>
      </c>
      <c r="T16" s="968">
        <f t="shared" si="0"/>
        <v>206</v>
      </c>
      <c r="U16" s="7">
        <v>1</v>
      </c>
      <c r="V16" s="207">
        <v>10</v>
      </c>
    </row>
    <row r="17" spans="1:22" ht="30" customHeight="1">
      <c r="A17" s="7">
        <v>1</v>
      </c>
      <c r="B17" s="208">
        <v>11</v>
      </c>
      <c r="C17" s="1130" t="s">
        <v>261</v>
      </c>
      <c r="D17" s="1410" t="s">
        <v>367</v>
      </c>
      <c r="E17" s="1405"/>
      <c r="F17" s="1406"/>
      <c r="G17" s="966">
        <v>0</v>
      </c>
      <c r="H17" s="966">
        <v>355138</v>
      </c>
      <c r="I17" s="966">
        <v>179224</v>
      </c>
      <c r="J17" s="966">
        <v>469133</v>
      </c>
      <c r="K17" s="966">
        <v>82384</v>
      </c>
      <c r="L17" s="966">
        <v>135646</v>
      </c>
      <c r="M17" s="966">
        <v>43702</v>
      </c>
      <c r="N17" s="967">
        <v>310628</v>
      </c>
      <c r="O17" s="1054"/>
      <c r="P17" s="966"/>
      <c r="Q17" s="966">
        <v>67222</v>
      </c>
      <c r="R17" s="966">
        <v>356754</v>
      </c>
      <c r="S17" s="966">
        <v>169937</v>
      </c>
      <c r="T17" s="968">
        <f t="shared" si="0"/>
        <v>2169768</v>
      </c>
      <c r="U17" s="7">
        <v>1</v>
      </c>
      <c r="V17" s="207">
        <v>11</v>
      </c>
    </row>
    <row r="18" spans="1:22" ht="30" customHeight="1">
      <c r="A18" s="7">
        <v>1</v>
      </c>
      <c r="B18" s="208">
        <v>13</v>
      </c>
      <c r="C18" s="1099" t="s">
        <v>277</v>
      </c>
      <c r="D18" s="1407" t="s">
        <v>371</v>
      </c>
      <c r="E18" s="1408"/>
      <c r="F18" s="1409"/>
      <c r="G18" s="966"/>
      <c r="H18" s="966">
        <v>79420</v>
      </c>
      <c r="I18" s="966">
        <v>45269</v>
      </c>
      <c r="J18" s="966">
        <v>132251</v>
      </c>
      <c r="K18" s="966">
        <v>23346</v>
      </c>
      <c r="L18" s="966">
        <v>45917</v>
      </c>
      <c r="M18" s="966">
        <v>28301</v>
      </c>
      <c r="N18" s="967"/>
      <c r="O18" s="1054"/>
      <c r="P18" s="966"/>
      <c r="Q18" s="966">
        <v>20604</v>
      </c>
      <c r="R18" s="966">
        <v>55488</v>
      </c>
      <c r="S18" s="966">
        <v>35727</v>
      </c>
      <c r="T18" s="968">
        <f t="shared" si="0"/>
        <v>466323</v>
      </c>
      <c r="U18" s="7">
        <v>1</v>
      </c>
      <c r="V18" s="207">
        <v>13</v>
      </c>
    </row>
    <row r="19" spans="1:22" ht="30" customHeight="1">
      <c r="A19" s="7">
        <v>1</v>
      </c>
      <c r="B19" s="208">
        <v>14</v>
      </c>
      <c r="C19" s="1130" t="s">
        <v>127</v>
      </c>
      <c r="D19" s="1411" t="s">
        <v>372</v>
      </c>
      <c r="E19" s="1412"/>
      <c r="F19" s="1413"/>
      <c r="G19" s="966"/>
      <c r="H19" s="966">
        <v>10968</v>
      </c>
      <c r="I19" s="966">
        <v>6659</v>
      </c>
      <c r="J19" s="966">
        <v>10976</v>
      </c>
      <c r="K19" s="966">
        <v>2325</v>
      </c>
      <c r="L19" s="966">
        <v>5927</v>
      </c>
      <c r="M19" s="966">
        <v>1037</v>
      </c>
      <c r="N19" s="967"/>
      <c r="O19" s="1054"/>
      <c r="P19" s="966"/>
      <c r="Q19" s="966">
        <v>1360</v>
      </c>
      <c r="R19" s="966">
        <v>3412</v>
      </c>
      <c r="S19" s="966">
        <v>2312</v>
      </c>
      <c r="T19" s="968">
        <f t="shared" si="0"/>
        <v>44976</v>
      </c>
      <c r="U19" s="7">
        <v>1</v>
      </c>
      <c r="V19" s="207">
        <v>14</v>
      </c>
    </row>
    <row r="20" spans="1:22" ht="30" customHeight="1">
      <c r="A20" s="7">
        <v>1</v>
      </c>
      <c r="B20" s="208">
        <v>15</v>
      </c>
      <c r="C20" s="1099" t="s">
        <v>291</v>
      </c>
      <c r="D20" s="1407" t="s">
        <v>375</v>
      </c>
      <c r="E20" s="1408"/>
      <c r="F20" s="1409"/>
      <c r="G20" s="966"/>
      <c r="H20" s="966">
        <v>53759</v>
      </c>
      <c r="I20" s="966">
        <v>13148</v>
      </c>
      <c r="J20" s="966">
        <v>68046</v>
      </c>
      <c r="K20" s="966">
        <v>7055</v>
      </c>
      <c r="L20" s="966">
        <v>14819</v>
      </c>
      <c r="M20" s="966">
        <v>3850</v>
      </c>
      <c r="N20" s="967"/>
      <c r="O20" s="1054"/>
      <c r="P20" s="966"/>
      <c r="Q20" s="966">
        <v>5233</v>
      </c>
      <c r="R20" s="966">
        <v>11232</v>
      </c>
      <c r="S20" s="966">
        <v>21583</v>
      </c>
      <c r="T20" s="968">
        <f t="shared" si="0"/>
        <v>198725</v>
      </c>
      <c r="U20" s="7">
        <v>1</v>
      </c>
      <c r="V20" s="207">
        <v>15</v>
      </c>
    </row>
    <row r="21" spans="1:22" ht="30" customHeight="1">
      <c r="A21" s="7">
        <v>1</v>
      </c>
      <c r="B21" s="208">
        <v>19</v>
      </c>
      <c r="C21" s="1130" t="s">
        <v>300</v>
      </c>
      <c r="D21" s="1410" t="s">
        <v>378</v>
      </c>
      <c r="E21" s="1405"/>
      <c r="F21" s="1406"/>
      <c r="G21" s="966">
        <v>0</v>
      </c>
      <c r="H21" s="966">
        <v>342576</v>
      </c>
      <c r="I21" s="966">
        <v>251626</v>
      </c>
      <c r="J21" s="966">
        <v>1079122</v>
      </c>
      <c r="K21" s="966">
        <v>177762</v>
      </c>
      <c r="L21" s="966">
        <v>220736</v>
      </c>
      <c r="M21" s="966">
        <v>104347</v>
      </c>
      <c r="N21" s="967">
        <v>161964</v>
      </c>
      <c r="O21" s="1054"/>
      <c r="P21" s="966"/>
      <c r="Q21" s="966">
        <v>68469</v>
      </c>
      <c r="R21" s="966">
        <v>274012</v>
      </c>
      <c r="S21" s="966">
        <v>247442</v>
      </c>
      <c r="T21" s="968">
        <f t="shared" si="0"/>
        <v>2928056</v>
      </c>
      <c r="U21" s="7">
        <v>1</v>
      </c>
      <c r="V21" s="207">
        <v>19</v>
      </c>
    </row>
    <row r="22" spans="1:22" ht="30" customHeight="1">
      <c r="A22" s="7">
        <v>1</v>
      </c>
      <c r="B22" s="208">
        <v>20</v>
      </c>
      <c r="C22" s="1099" t="s">
        <v>313</v>
      </c>
      <c r="D22" s="962" t="s">
        <v>97</v>
      </c>
      <c r="E22" s="962" t="s">
        <v>197</v>
      </c>
      <c r="F22" s="963" t="s">
        <v>379</v>
      </c>
      <c r="G22" s="966">
        <v>0</v>
      </c>
      <c r="H22" s="966">
        <v>84985</v>
      </c>
      <c r="I22" s="966">
        <v>41024</v>
      </c>
      <c r="J22" s="966">
        <v>280878</v>
      </c>
      <c r="K22" s="966">
        <v>8835</v>
      </c>
      <c r="L22" s="966">
        <v>29337</v>
      </c>
      <c r="M22" s="966">
        <v>21434</v>
      </c>
      <c r="N22" s="967"/>
      <c r="O22" s="1054"/>
      <c r="P22" s="966"/>
      <c r="Q22" s="966">
        <v>16672</v>
      </c>
      <c r="R22" s="966">
        <v>72163</v>
      </c>
      <c r="S22" s="966">
        <v>32187</v>
      </c>
      <c r="T22" s="968">
        <f t="shared" si="0"/>
        <v>587515</v>
      </c>
      <c r="U22" s="7">
        <v>1</v>
      </c>
      <c r="V22" s="207">
        <v>20</v>
      </c>
    </row>
    <row r="23" spans="1:22" ht="30" customHeight="1">
      <c r="A23" s="7">
        <v>1</v>
      </c>
      <c r="B23" s="208">
        <v>21</v>
      </c>
      <c r="C23" s="1438" t="s">
        <v>26</v>
      </c>
      <c r="D23" s="962" t="s">
        <v>228</v>
      </c>
      <c r="E23" s="960" t="s">
        <v>204</v>
      </c>
      <c r="F23" s="964" t="s">
        <v>382</v>
      </c>
      <c r="G23" s="966">
        <v>0</v>
      </c>
      <c r="H23" s="966">
        <v>406275</v>
      </c>
      <c r="I23" s="966">
        <v>99624</v>
      </c>
      <c r="J23" s="966">
        <v>1312027</v>
      </c>
      <c r="K23" s="966">
        <v>22506</v>
      </c>
      <c r="L23" s="966">
        <v>194265</v>
      </c>
      <c r="M23" s="966">
        <v>3115</v>
      </c>
      <c r="N23" s="967"/>
      <c r="O23" s="1054"/>
      <c r="P23" s="966"/>
      <c r="Q23" s="966">
        <v>15409</v>
      </c>
      <c r="R23" s="966">
        <v>176662</v>
      </c>
      <c r="S23" s="966">
        <v>121247</v>
      </c>
      <c r="T23" s="968">
        <f t="shared" si="0"/>
        <v>2351130</v>
      </c>
      <c r="U23" s="7">
        <v>1</v>
      </c>
      <c r="V23" s="207">
        <v>21</v>
      </c>
    </row>
    <row r="24" spans="1:22" ht="30" customHeight="1">
      <c r="A24" s="7">
        <v>1</v>
      </c>
      <c r="B24" s="208">
        <v>22</v>
      </c>
      <c r="C24" s="1439"/>
      <c r="D24" s="962" t="s">
        <v>352</v>
      </c>
      <c r="E24" s="960" t="s">
        <v>51</v>
      </c>
      <c r="F24" s="964" t="s">
        <v>182</v>
      </c>
      <c r="G24" s="966">
        <v>0</v>
      </c>
      <c r="H24" s="966">
        <v>491260</v>
      </c>
      <c r="I24" s="966">
        <v>140648</v>
      </c>
      <c r="J24" s="966">
        <v>1592905</v>
      </c>
      <c r="K24" s="966">
        <v>31341</v>
      </c>
      <c r="L24" s="966">
        <v>223602</v>
      </c>
      <c r="M24" s="966">
        <v>24549</v>
      </c>
      <c r="N24" s="967"/>
      <c r="O24" s="1054"/>
      <c r="P24" s="966"/>
      <c r="Q24" s="966">
        <v>32081</v>
      </c>
      <c r="R24" s="966">
        <v>248825</v>
      </c>
      <c r="S24" s="966">
        <v>153434</v>
      </c>
      <c r="T24" s="968">
        <f t="shared" si="0"/>
        <v>2938645</v>
      </c>
      <c r="U24" s="7">
        <v>1</v>
      </c>
      <c r="V24" s="207">
        <v>22</v>
      </c>
    </row>
    <row r="25" spans="1:22" ht="30" customHeight="1">
      <c r="A25" s="7">
        <v>1</v>
      </c>
      <c r="B25" s="208">
        <v>23</v>
      </c>
      <c r="C25" s="1439"/>
      <c r="D25" s="960" t="s">
        <v>103</v>
      </c>
      <c r="E25" s="1398" t="s">
        <v>392</v>
      </c>
      <c r="F25" s="1399"/>
      <c r="G25" s="966">
        <v>0</v>
      </c>
      <c r="H25" s="966">
        <v>542686</v>
      </c>
      <c r="I25" s="966">
        <v>153830</v>
      </c>
      <c r="J25" s="966">
        <v>1019214</v>
      </c>
      <c r="K25" s="966">
        <v>69832</v>
      </c>
      <c r="L25" s="966">
        <v>147868</v>
      </c>
      <c r="M25" s="966">
        <v>10526</v>
      </c>
      <c r="N25" s="967"/>
      <c r="O25" s="1054"/>
      <c r="P25" s="966"/>
      <c r="Q25" s="966">
        <v>30496</v>
      </c>
      <c r="R25" s="966">
        <v>320796</v>
      </c>
      <c r="S25" s="966">
        <v>185497</v>
      </c>
      <c r="T25" s="968">
        <f t="shared" si="0"/>
        <v>2480745</v>
      </c>
      <c r="U25" s="7">
        <v>1</v>
      </c>
      <c r="V25" s="207">
        <v>23</v>
      </c>
    </row>
    <row r="26" spans="1:22" ht="30" customHeight="1">
      <c r="A26" s="7">
        <v>1</v>
      </c>
      <c r="B26" s="208">
        <v>24</v>
      </c>
      <c r="C26" s="1440"/>
      <c r="D26" s="960" t="s">
        <v>112</v>
      </c>
      <c r="E26" s="1400" t="s">
        <v>121</v>
      </c>
      <c r="F26" s="1401"/>
      <c r="G26" s="966">
        <v>0</v>
      </c>
      <c r="H26" s="966">
        <v>1033946</v>
      </c>
      <c r="I26" s="966">
        <v>294478</v>
      </c>
      <c r="J26" s="966">
        <v>2612119</v>
      </c>
      <c r="K26" s="966">
        <v>101173</v>
      </c>
      <c r="L26" s="966">
        <v>371470</v>
      </c>
      <c r="M26" s="966">
        <v>35075</v>
      </c>
      <c r="N26" s="967"/>
      <c r="O26" s="1054"/>
      <c r="P26" s="966"/>
      <c r="Q26" s="966">
        <v>62577</v>
      </c>
      <c r="R26" s="966">
        <v>569621</v>
      </c>
      <c r="S26" s="966">
        <v>338931</v>
      </c>
      <c r="T26" s="968">
        <f t="shared" si="0"/>
        <v>5419390</v>
      </c>
      <c r="U26" s="7">
        <v>1</v>
      </c>
      <c r="V26" s="207">
        <v>24</v>
      </c>
    </row>
    <row r="27" spans="1:22" ht="30" customHeight="1">
      <c r="A27" s="7">
        <v>1</v>
      </c>
      <c r="B27" s="208">
        <v>25</v>
      </c>
      <c r="C27" s="1130" t="s">
        <v>319</v>
      </c>
      <c r="D27" s="1404" t="s">
        <v>399</v>
      </c>
      <c r="E27" s="1405"/>
      <c r="F27" s="1406"/>
      <c r="G27" s="966">
        <v>0</v>
      </c>
      <c r="H27" s="966">
        <v>1314</v>
      </c>
      <c r="I27" s="966">
        <v>4431</v>
      </c>
      <c r="J27" s="966">
        <v>28689</v>
      </c>
      <c r="K27" s="966">
        <v>12030</v>
      </c>
      <c r="L27" s="966"/>
      <c r="M27" s="966"/>
      <c r="N27" s="967"/>
      <c r="O27" s="1054"/>
      <c r="P27" s="966"/>
      <c r="Q27" s="966">
        <v>11418</v>
      </c>
      <c r="R27" s="966">
        <v>27870</v>
      </c>
      <c r="S27" s="966">
        <v>21847</v>
      </c>
      <c r="T27" s="968">
        <f t="shared" si="0"/>
        <v>107599</v>
      </c>
      <c r="U27" s="7">
        <v>1</v>
      </c>
      <c r="V27" s="207">
        <v>25</v>
      </c>
    </row>
    <row r="28" spans="1:22" ht="30" customHeight="1">
      <c r="A28" s="7">
        <v>1</v>
      </c>
      <c r="B28" s="208">
        <v>28</v>
      </c>
      <c r="C28" s="1099" t="s">
        <v>403</v>
      </c>
      <c r="D28" s="1407" t="s">
        <v>404</v>
      </c>
      <c r="E28" s="1408"/>
      <c r="F28" s="1409"/>
      <c r="G28" s="966">
        <v>0</v>
      </c>
      <c r="H28" s="966">
        <v>473879</v>
      </c>
      <c r="I28" s="966">
        <v>255707</v>
      </c>
      <c r="J28" s="966">
        <v>1653874</v>
      </c>
      <c r="K28" s="966">
        <v>188817</v>
      </c>
      <c r="L28" s="966">
        <v>229640</v>
      </c>
      <c r="M28" s="966">
        <v>83085</v>
      </c>
      <c r="N28" s="967">
        <v>397745</v>
      </c>
      <c r="O28" s="1054"/>
      <c r="P28" s="966"/>
      <c r="Q28" s="966">
        <v>174944</v>
      </c>
      <c r="R28" s="966">
        <v>714683</v>
      </c>
      <c r="S28" s="966">
        <v>231435</v>
      </c>
      <c r="T28" s="968">
        <f t="shared" si="0"/>
        <v>4403809</v>
      </c>
      <c r="U28" s="7">
        <v>1</v>
      </c>
      <c r="V28" s="207">
        <v>28</v>
      </c>
    </row>
    <row r="29" spans="1:22" ht="30" customHeight="1">
      <c r="A29" s="7">
        <v>1</v>
      </c>
      <c r="B29" s="208">
        <v>29</v>
      </c>
      <c r="C29" s="1130" t="s">
        <v>406</v>
      </c>
      <c r="D29" s="1404" t="s">
        <v>408</v>
      </c>
      <c r="E29" s="1405"/>
      <c r="F29" s="1406"/>
      <c r="G29" s="966">
        <v>10241</v>
      </c>
      <c r="H29" s="966">
        <v>5258861</v>
      </c>
      <c r="I29" s="966">
        <v>2461545</v>
      </c>
      <c r="J29" s="966">
        <v>11131931</v>
      </c>
      <c r="K29" s="966">
        <v>1360586</v>
      </c>
      <c r="L29" s="966">
        <v>2488879</v>
      </c>
      <c r="M29" s="966">
        <v>853309</v>
      </c>
      <c r="N29" s="967">
        <v>944758</v>
      </c>
      <c r="O29" s="1054"/>
      <c r="P29" s="966">
        <v>1513</v>
      </c>
      <c r="Q29" s="966">
        <v>917747</v>
      </c>
      <c r="R29" s="966">
        <v>4005297</v>
      </c>
      <c r="S29" s="966">
        <v>2162572</v>
      </c>
      <c r="T29" s="968">
        <f t="shared" si="0"/>
        <v>31597239</v>
      </c>
      <c r="U29" s="7">
        <v>1</v>
      </c>
      <c r="V29" s="207">
        <v>29</v>
      </c>
    </row>
    <row r="30" spans="1:22" ht="30" customHeight="1">
      <c r="A30" s="1143">
        <v>1</v>
      </c>
      <c r="B30" s="1144">
        <v>30</v>
      </c>
      <c r="C30" s="1145" t="s">
        <v>1653</v>
      </c>
      <c r="D30" s="1462" t="s">
        <v>1508</v>
      </c>
      <c r="E30" s="1463"/>
      <c r="F30" s="1464"/>
      <c r="G30" s="966">
        <v>0</v>
      </c>
      <c r="H30" s="966">
        <v>5604</v>
      </c>
      <c r="I30" s="966">
        <v>2747</v>
      </c>
      <c r="J30" s="966">
        <v>7763</v>
      </c>
      <c r="K30" s="966">
        <v>1296</v>
      </c>
      <c r="L30" s="966">
        <v>2152</v>
      </c>
      <c r="M30" s="966">
        <v>1067</v>
      </c>
      <c r="N30" s="967"/>
      <c r="O30" s="1054"/>
      <c r="P30" s="966"/>
      <c r="Q30" s="966">
        <v>912</v>
      </c>
      <c r="R30" s="966">
        <v>3532</v>
      </c>
      <c r="S30" s="966">
        <v>1848</v>
      </c>
      <c r="T30" s="968">
        <f t="shared" si="0"/>
        <v>26921</v>
      </c>
      <c r="U30" s="7">
        <v>1</v>
      </c>
      <c r="V30" s="208">
        <v>30</v>
      </c>
    </row>
    <row r="31" spans="1:22" ht="30" customHeight="1">
      <c r="A31" s="1143">
        <v>1</v>
      </c>
      <c r="B31" s="1144">
        <v>31</v>
      </c>
      <c r="C31" s="1486" t="s">
        <v>1656</v>
      </c>
      <c r="D31" s="1462" t="s">
        <v>1509</v>
      </c>
      <c r="E31" s="1463"/>
      <c r="F31" s="1464"/>
      <c r="G31" s="966"/>
      <c r="H31" s="966">
        <v>470</v>
      </c>
      <c r="I31" s="966">
        <v>229</v>
      </c>
      <c r="J31" s="966">
        <v>652</v>
      </c>
      <c r="K31" s="966">
        <v>113</v>
      </c>
      <c r="L31" s="966">
        <v>176</v>
      </c>
      <c r="M31" s="966">
        <v>87</v>
      </c>
      <c r="N31" s="967"/>
      <c r="O31" s="1054"/>
      <c r="P31" s="966"/>
      <c r="Q31" s="966">
        <v>76</v>
      </c>
      <c r="R31" s="966">
        <v>294</v>
      </c>
      <c r="S31" s="966">
        <v>156</v>
      </c>
      <c r="T31" s="968">
        <f t="shared" si="0"/>
        <v>2253</v>
      </c>
      <c r="U31" s="7">
        <v>1</v>
      </c>
      <c r="V31" s="208">
        <v>31</v>
      </c>
    </row>
    <row r="32" spans="1:22" ht="30" customHeight="1">
      <c r="A32" s="1143">
        <v>1</v>
      </c>
      <c r="B32" s="1144">
        <v>32</v>
      </c>
      <c r="C32" s="1487"/>
      <c r="D32" s="1462" t="s">
        <v>1510</v>
      </c>
      <c r="E32" s="1463"/>
      <c r="F32" s="1464"/>
      <c r="G32" s="966"/>
      <c r="H32" s="966">
        <v>1404463</v>
      </c>
      <c r="I32" s="966">
        <v>694044</v>
      </c>
      <c r="J32" s="966">
        <v>2375101</v>
      </c>
      <c r="K32" s="966">
        <v>407342</v>
      </c>
      <c r="L32" s="966">
        <v>523213</v>
      </c>
      <c r="M32" s="966">
        <v>252750</v>
      </c>
      <c r="N32" s="967"/>
      <c r="O32" s="1054"/>
      <c r="P32" s="966"/>
      <c r="Q32" s="966">
        <v>254879</v>
      </c>
      <c r="R32" s="966">
        <v>994009</v>
      </c>
      <c r="S32" s="966">
        <v>420461</v>
      </c>
      <c r="T32" s="968">
        <f t="shared" si="0"/>
        <v>7326262</v>
      </c>
      <c r="U32" s="7">
        <v>1</v>
      </c>
      <c r="V32" s="208">
        <v>32</v>
      </c>
    </row>
    <row r="33" spans="1:22" ht="30" customHeight="1">
      <c r="A33" s="1143">
        <v>1</v>
      </c>
      <c r="B33" s="1144">
        <v>33</v>
      </c>
      <c r="C33" s="1487"/>
      <c r="D33" s="1465" t="s">
        <v>728</v>
      </c>
      <c r="E33" s="1466"/>
      <c r="F33" s="1146" t="s">
        <v>1511</v>
      </c>
      <c r="G33" s="966"/>
      <c r="H33" s="966">
        <v>1378887</v>
      </c>
      <c r="I33" s="966">
        <v>679604</v>
      </c>
      <c r="J33" s="966">
        <v>2268716</v>
      </c>
      <c r="K33" s="966">
        <v>396839</v>
      </c>
      <c r="L33" s="966">
        <v>509582</v>
      </c>
      <c r="M33" s="966">
        <v>243918</v>
      </c>
      <c r="N33" s="967"/>
      <c r="O33" s="1054"/>
      <c r="P33" s="966"/>
      <c r="Q33" s="966">
        <v>250847</v>
      </c>
      <c r="R33" s="966">
        <v>972483</v>
      </c>
      <c r="S33" s="966">
        <v>402173</v>
      </c>
      <c r="T33" s="968">
        <f t="shared" si="0"/>
        <v>7103049</v>
      </c>
      <c r="U33" s="7">
        <v>1</v>
      </c>
      <c r="V33" s="208">
        <v>33</v>
      </c>
    </row>
    <row r="34" spans="1:22" ht="30" customHeight="1">
      <c r="A34" s="1143">
        <v>1</v>
      </c>
      <c r="B34" s="1144">
        <v>34</v>
      </c>
      <c r="C34" s="1487"/>
      <c r="D34" s="1467"/>
      <c r="E34" s="1468"/>
      <c r="F34" s="1146" t="s">
        <v>1512</v>
      </c>
      <c r="G34" s="966"/>
      <c r="H34" s="966">
        <v>25576</v>
      </c>
      <c r="I34" s="966">
        <v>14440</v>
      </c>
      <c r="J34" s="966">
        <v>52124</v>
      </c>
      <c r="K34" s="966">
        <v>5115</v>
      </c>
      <c r="L34" s="966">
        <v>13631</v>
      </c>
      <c r="M34" s="966">
        <v>8832</v>
      </c>
      <c r="N34" s="967"/>
      <c r="O34" s="1054"/>
      <c r="P34" s="966"/>
      <c r="Q34" s="966">
        <v>4032</v>
      </c>
      <c r="R34" s="966">
        <v>21526</v>
      </c>
      <c r="S34" s="966">
        <v>18288</v>
      </c>
      <c r="T34" s="968">
        <f t="shared" si="0"/>
        <v>163564</v>
      </c>
      <c r="U34" s="7">
        <v>1</v>
      </c>
      <c r="V34" s="208">
        <v>34</v>
      </c>
    </row>
    <row r="35" spans="1:22" ht="30" customHeight="1">
      <c r="A35" s="1143">
        <v>1</v>
      </c>
      <c r="B35" s="1144">
        <v>35</v>
      </c>
      <c r="C35" s="1487"/>
      <c r="D35" s="1469"/>
      <c r="E35" s="1470"/>
      <c r="F35" s="1147" t="s">
        <v>1513</v>
      </c>
      <c r="G35" s="966"/>
      <c r="H35" s="966">
        <v>0</v>
      </c>
      <c r="I35" s="966">
        <v>0</v>
      </c>
      <c r="J35" s="966">
        <v>54261</v>
      </c>
      <c r="K35" s="966">
        <v>5388</v>
      </c>
      <c r="L35" s="966">
        <v>0</v>
      </c>
      <c r="M35" s="966"/>
      <c r="N35" s="967"/>
      <c r="O35" s="1054"/>
      <c r="P35" s="966"/>
      <c r="Q35" s="966"/>
      <c r="R35" s="966"/>
      <c r="S35" s="966"/>
      <c r="T35" s="968">
        <f t="shared" si="0"/>
        <v>59649</v>
      </c>
      <c r="U35" s="7">
        <v>1</v>
      </c>
      <c r="V35" s="208">
        <v>35</v>
      </c>
    </row>
    <row r="36" spans="1:22" ht="30" customHeight="1">
      <c r="A36" s="1143">
        <v>1</v>
      </c>
      <c r="B36" s="1144">
        <v>36</v>
      </c>
      <c r="C36" s="1487"/>
      <c r="D36" s="1462" t="s">
        <v>1514</v>
      </c>
      <c r="E36" s="1463"/>
      <c r="F36" s="1464"/>
      <c r="G36" s="966"/>
      <c r="H36" s="966">
        <v>874799</v>
      </c>
      <c r="I36" s="966">
        <v>399677</v>
      </c>
      <c r="J36" s="966">
        <v>1789018</v>
      </c>
      <c r="K36" s="966">
        <v>242573</v>
      </c>
      <c r="L36" s="966">
        <v>463640</v>
      </c>
      <c r="M36" s="966">
        <v>159311</v>
      </c>
      <c r="N36" s="967"/>
      <c r="O36" s="1054"/>
      <c r="P36" s="966"/>
      <c r="Q36" s="966">
        <v>160063</v>
      </c>
      <c r="R36" s="966">
        <v>674029</v>
      </c>
      <c r="S36" s="966">
        <v>344132</v>
      </c>
      <c r="T36" s="968">
        <f t="shared" si="0"/>
        <v>5107242</v>
      </c>
      <c r="U36" s="7">
        <v>1</v>
      </c>
      <c r="V36" s="208">
        <v>36</v>
      </c>
    </row>
    <row r="37" spans="1:22" ht="30" customHeight="1">
      <c r="A37" s="1143">
        <v>1</v>
      </c>
      <c r="B37" s="1144">
        <v>37</v>
      </c>
      <c r="C37" s="1487"/>
      <c r="D37" s="1465" t="s">
        <v>728</v>
      </c>
      <c r="E37" s="1466"/>
      <c r="F37" s="1146" t="s">
        <v>1515</v>
      </c>
      <c r="G37" s="966"/>
      <c r="H37" s="966">
        <v>86147</v>
      </c>
      <c r="I37" s="966">
        <v>33659</v>
      </c>
      <c r="J37" s="966">
        <v>277265</v>
      </c>
      <c r="K37" s="966">
        <v>17993</v>
      </c>
      <c r="L37" s="966">
        <v>44115</v>
      </c>
      <c r="M37" s="966">
        <v>9838</v>
      </c>
      <c r="N37" s="967"/>
      <c r="O37" s="1054"/>
      <c r="P37" s="966"/>
      <c r="Q37" s="966">
        <v>5984</v>
      </c>
      <c r="R37" s="966">
        <v>23711</v>
      </c>
      <c r="S37" s="966">
        <v>44819</v>
      </c>
      <c r="T37" s="968">
        <f t="shared" si="0"/>
        <v>543531</v>
      </c>
      <c r="U37" s="7">
        <v>1</v>
      </c>
      <c r="V37" s="208">
        <v>37</v>
      </c>
    </row>
    <row r="38" spans="1:22" ht="30" customHeight="1">
      <c r="A38" s="1143">
        <v>1</v>
      </c>
      <c r="B38" s="1144">
        <v>38</v>
      </c>
      <c r="C38" s="1487"/>
      <c r="D38" s="1467"/>
      <c r="E38" s="1468"/>
      <c r="F38" s="1146" t="s">
        <v>1516</v>
      </c>
      <c r="G38" s="966"/>
      <c r="H38" s="966">
        <v>302578</v>
      </c>
      <c r="I38" s="966">
        <v>114945</v>
      </c>
      <c r="J38" s="966">
        <v>515206</v>
      </c>
      <c r="K38" s="966">
        <v>61918</v>
      </c>
      <c r="L38" s="966">
        <v>157467</v>
      </c>
      <c r="M38" s="966">
        <v>29376</v>
      </c>
      <c r="N38" s="967"/>
      <c r="O38" s="1054"/>
      <c r="P38" s="966"/>
      <c r="Q38" s="966">
        <v>43848</v>
      </c>
      <c r="R38" s="966">
        <v>225845</v>
      </c>
      <c r="S38" s="966">
        <v>75158</v>
      </c>
      <c r="T38" s="968">
        <f t="shared" si="0"/>
        <v>1526341</v>
      </c>
      <c r="U38" s="7">
        <v>1</v>
      </c>
      <c r="V38" s="208">
        <v>38</v>
      </c>
    </row>
    <row r="39" spans="1:22" ht="30" customHeight="1">
      <c r="A39" s="1143">
        <v>1</v>
      </c>
      <c r="B39" s="1144">
        <v>39</v>
      </c>
      <c r="C39" s="1487"/>
      <c r="D39" s="1467"/>
      <c r="E39" s="1468"/>
      <c r="F39" s="1147" t="s">
        <v>1517</v>
      </c>
      <c r="G39" s="966"/>
      <c r="H39" s="966">
        <v>297426</v>
      </c>
      <c r="I39" s="966">
        <v>151310</v>
      </c>
      <c r="J39" s="966">
        <v>805410</v>
      </c>
      <c r="K39" s="966">
        <v>131216</v>
      </c>
      <c r="L39" s="966">
        <v>200844</v>
      </c>
      <c r="M39" s="966">
        <v>88205</v>
      </c>
      <c r="N39" s="967"/>
      <c r="O39" s="1054"/>
      <c r="P39" s="966"/>
      <c r="Q39" s="966">
        <v>86456</v>
      </c>
      <c r="R39" s="966">
        <v>329058</v>
      </c>
      <c r="S39" s="966">
        <v>167030</v>
      </c>
      <c r="T39" s="968">
        <f t="shared" si="0"/>
        <v>2256955</v>
      </c>
      <c r="U39" s="7">
        <v>1</v>
      </c>
      <c r="V39" s="208">
        <v>39</v>
      </c>
    </row>
    <row r="40" spans="1:22" ht="30" customHeight="1">
      <c r="A40" s="1143">
        <v>1</v>
      </c>
      <c r="B40" s="1144">
        <v>40</v>
      </c>
      <c r="C40" s="1487"/>
      <c r="D40" s="1471"/>
      <c r="E40" s="1472"/>
      <c r="F40" s="1147" t="s">
        <v>657</v>
      </c>
      <c r="G40" s="966"/>
      <c r="H40" s="966">
        <v>188648</v>
      </c>
      <c r="I40" s="966">
        <v>99763</v>
      </c>
      <c r="J40" s="966">
        <v>191137</v>
      </c>
      <c r="K40" s="966">
        <v>31446</v>
      </c>
      <c r="L40" s="966">
        <v>61214</v>
      </c>
      <c r="M40" s="966">
        <v>31892</v>
      </c>
      <c r="N40" s="967"/>
      <c r="O40" s="1054"/>
      <c r="P40" s="966"/>
      <c r="Q40" s="966">
        <v>23775</v>
      </c>
      <c r="R40" s="966">
        <v>95415</v>
      </c>
      <c r="S40" s="966">
        <v>57125</v>
      </c>
      <c r="T40" s="968">
        <f t="shared" si="0"/>
        <v>780415</v>
      </c>
      <c r="U40" s="7">
        <v>1</v>
      </c>
      <c r="V40" s="208">
        <v>40</v>
      </c>
    </row>
    <row r="41" spans="1:22" ht="30" customHeight="1">
      <c r="A41" s="1143">
        <v>1</v>
      </c>
      <c r="B41" s="1144">
        <v>41</v>
      </c>
      <c r="C41" s="1487"/>
      <c r="D41" s="1473" t="s">
        <v>1507</v>
      </c>
      <c r="E41" s="1463"/>
      <c r="F41" s="1464"/>
      <c r="G41" s="966"/>
      <c r="H41" s="966">
        <v>0</v>
      </c>
      <c r="I41" s="966">
        <v>0</v>
      </c>
      <c r="J41" s="966">
        <v>0</v>
      </c>
      <c r="K41" s="966">
        <v>0</v>
      </c>
      <c r="L41" s="966">
        <v>197929</v>
      </c>
      <c r="M41" s="966">
        <v>36921</v>
      </c>
      <c r="N41" s="967"/>
      <c r="O41" s="1054"/>
      <c r="P41" s="966"/>
      <c r="Q41" s="966"/>
      <c r="R41" s="966"/>
      <c r="S41" s="966">
        <v>93643</v>
      </c>
      <c r="T41" s="968">
        <f t="shared" si="0"/>
        <v>328493</v>
      </c>
      <c r="U41" s="7">
        <v>1</v>
      </c>
      <c r="V41" s="208">
        <v>41</v>
      </c>
    </row>
    <row r="42" spans="1:22" ht="30" customHeight="1">
      <c r="A42" s="1143">
        <v>1</v>
      </c>
      <c r="B42" s="1144">
        <v>42</v>
      </c>
      <c r="C42" s="1487"/>
      <c r="D42" s="1473" t="s">
        <v>27</v>
      </c>
      <c r="E42" s="1463"/>
      <c r="F42" s="1464"/>
      <c r="G42" s="966"/>
      <c r="H42" s="966">
        <v>2279262</v>
      </c>
      <c r="I42" s="966">
        <v>1093721</v>
      </c>
      <c r="J42" s="966">
        <v>4164119</v>
      </c>
      <c r="K42" s="966">
        <v>649915</v>
      </c>
      <c r="L42" s="966">
        <v>1184782</v>
      </c>
      <c r="M42" s="966">
        <v>448982</v>
      </c>
      <c r="N42" s="967"/>
      <c r="O42" s="1054"/>
      <c r="P42" s="966"/>
      <c r="Q42" s="966">
        <v>414942</v>
      </c>
      <c r="R42" s="966">
        <v>1668038</v>
      </c>
      <c r="S42" s="966">
        <v>858236</v>
      </c>
      <c r="T42" s="968">
        <f t="shared" si="0"/>
        <v>12761997</v>
      </c>
      <c r="U42" s="7">
        <v>1</v>
      </c>
      <c r="V42" s="208">
        <v>42</v>
      </c>
    </row>
    <row r="43" spans="1:22" ht="30" customHeight="1">
      <c r="A43" s="1143">
        <v>1</v>
      </c>
      <c r="B43" s="1144">
        <v>43</v>
      </c>
      <c r="C43" s="1487"/>
      <c r="D43" s="1474" t="s">
        <v>1658</v>
      </c>
      <c r="E43" s="1475"/>
      <c r="F43" s="1476"/>
      <c r="G43" s="966"/>
      <c r="H43" s="966">
        <v>20492</v>
      </c>
      <c r="I43" s="966">
        <v>9986</v>
      </c>
      <c r="J43" s="966">
        <v>27425</v>
      </c>
      <c r="K43" s="966">
        <v>5941</v>
      </c>
      <c r="L43" s="966">
        <v>8196</v>
      </c>
      <c r="M43" s="966">
        <v>4022</v>
      </c>
      <c r="N43" s="967"/>
      <c r="O43" s="1054"/>
      <c r="P43" s="966"/>
      <c r="Q43" s="966">
        <v>3655</v>
      </c>
      <c r="R43" s="966">
        <v>13202</v>
      </c>
      <c r="S43" s="966">
        <v>7267</v>
      </c>
      <c r="T43" s="968">
        <f t="shared" si="0"/>
        <v>100186</v>
      </c>
      <c r="U43" s="7">
        <v>1</v>
      </c>
      <c r="V43" s="208">
        <v>43</v>
      </c>
    </row>
    <row r="44" spans="1:22" ht="30" customHeight="1">
      <c r="A44" s="1143">
        <v>1</v>
      </c>
      <c r="B44" s="1144">
        <v>44</v>
      </c>
      <c r="C44" s="1488"/>
      <c r="D44" s="1477" t="s">
        <v>1657</v>
      </c>
      <c r="E44" s="1475"/>
      <c r="F44" s="1476"/>
      <c r="G44" s="966"/>
      <c r="H44" s="966">
        <v>6902</v>
      </c>
      <c r="I44" s="966">
        <v>4047</v>
      </c>
      <c r="J44" s="966">
        <v>10880</v>
      </c>
      <c r="K44" s="966">
        <v>2893</v>
      </c>
      <c r="L44" s="966">
        <v>2591</v>
      </c>
      <c r="M44" s="966">
        <v>1519</v>
      </c>
      <c r="N44" s="967"/>
      <c r="O44" s="1054"/>
      <c r="P44" s="966"/>
      <c r="Q44" s="966">
        <v>1601</v>
      </c>
      <c r="R44" s="966">
        <v>5610</v>
      </c>
      <c r="S44" s="966">
        <v>2169</v>
      </c>
      <c r="T44" s="968">
        <f t="shared" si="0"/>
        <v>38212</v>
      </c>
      <c r="U44" s="7">
        <v>1</v>
      </c>
      <c r="V44" s="208">
        <v>44</v>
      </c>
    </row>
    <row r="45" spans="1:22" ht="30" customHeight="1">
      <c r="A45" s="7">
        <v>1</v>
      </c>
      <c r="B45" s="208">
        <v>45</v>
      </c>
      <c r="C45" s="213" t="s">
        <v>785</v>
      </c>
      <c r="D45" s="1478" t="s">
        <v>411</v>
      </c>
      <c r="E45" s="1479"/>
      <c r="F45" s="1480"/>
      <c r="G45" s="966"/>
      <c r="H45" s="966">
        <v>0</v>
      </c>
      <c r="I45" s="966">
        <v>0</v>
      </c>
      <c r="J45" s="966"/>
      <c r="K45" s="966"/>
      <c r="L45" s="966">
        <v>5581</v>
      </c>
      <c r="M45" s="966"/>
      <c r="N45" s="967"/>
      <c r="O45" s="1054"/>
      <c r="P45" s="966"/>
      <c r="Q45" s="966"/>
      <c r="R45" s="966"/>
      <c r="S45" s="966"/>
      <c r="T45" s="968">
        <f t="shared" si="0"/>
        <v>5581</v>
      </c>
      <c r="U45" s="7">
        <v>1</v>
      </c>
      <c r="V45" s="207">
        <v>45</v>
      </c>
    </row>
    <row r="46" spans="1:22" ht="30" customHeight="1">
      <c r="A46" s="7">
        <v>1</v>
      </c>
      <c r="B46" s="208">
        <v>46</v>
      </c>
      <c r="C46" s="1460" t="s">
        <v>639</v>
      </c>
      <c r="D46" s="1441" t="s">
        <v>728</v>
      </c>
      <c r="E46" s="1481" t="s">
        <v>19</v>
      </c>
      <c r="F46" s="1399"/>
      <c r="G46" s="966"/>
      <c r="H46" s="966">
        <v>0</v>
      </c>
      <c r="I46" s="966">
        <v>0</v>
      </c>
      <c r="J46" s="966"/>
      <c r="K46" s="966"/>
      <c r="L46" s="966">
        <v>0</v>
      </c>
      <c r="M46" s="966"/>
      <c r="N46" s="967"/>
      <c r="O46" s="1054"/>
      <c r="P46" s="966"/>
      <c r="Q46" s="966"/>
      <c r="R46" s="966"/>
      <c r="S46" s="966"/>
      <c r="T46" s="968">
        <f t="shared" si="0"/>
        <v>0</v>
      </c>
      <c r="U46" s="7">
        <v>1</v>
      </c>
      <c r="V46" s="207">
        <v>46</v>
      </c>
    </row>
    <row r="47" spans="1:22" ht="30" customHeight="1">
      <c r="A47" s="7">
        <v>1</v>
      </c>
      <c r="B47" s="208">
        <v>47</v>
      </c>
      <c r="C47" s="1461"/>
      <c r="D47" s="1442"/>
      <c r="E47" s="1482" t="s">
        <v>108</v>
      </c>
      <c r="F47" s="1483"/>
      <c r="G47" s="966"/>
      <c r="H47" s="966">
        <v>0</v>
      </c>
      <c r="I47" s="966">
        <v>0</v>
      </c>
      <c r="J47" s="966"/>
      <c r="K47" s="966"/>
      <c r="L47" s="966">
        <v>0</v>
      </c>
      <c r="M47" s="966"/>
      <c r="N47" s="967"/>
      <c r="O47" s="1054"/>
      <c r="P47" s="966"/>
      <c r="Q47" s="966"/>
      <c r="R47" s="966"/>
      <c r="S47" s="966"/>
      <c r="T47" s="968">
        <f t="shared" si="0"/>
        <v>0</v>
      </c>
      <c r="U47" s="7">
        <v>1</v>
      </c>
      <c r="V47" s="207">
        <v>47</v>
      </c>
    </row>
    <row r="48" spans="1:22" ht="30" customHeight="1">
      <c r="A48" s="7">
        <v>1</v>
      </c>
      <c r="B48" s="206"/>
      <c r="C48" s="1461"/>
      <c r="D48" s="1442"/>
      <c r="E48" s="1484" t="s">
        <v>1361</v>
      </c>
      <c r="F48" s="1480"/>
      <c r="G48" s="969"/>
      <c r="H48" s="969"/>
      <c r="I48" s="969"/>
      <c r="J48" s="969"/>
      <c r="K48" s="969"/>
      <c r="L48" s="969"/>
      <c r="M48" s="969"/>
      <c r="N48" s="970"/>
      <c r="O48" s="1055"/>
      <c r="P48" s="969"/>
      <c r="Q48" s="969"/>
      <c r="R48" s="969"/>
      <c r="S48" s="969"/>
      <c r="T48" s="971"/>
      <c r="U48" s="7">
        <v>1</v>
      </c>
      <c r="V48" s="207"/>
    </row>
    <row r="49" spans="1:22" ht="30" customHeight="1">
      <c r="A49" s="7">
        <v>1</v>
      </c>
      <c r="B49" s="206">
        <v>48</v>
      </c>
      <c r="C49" s="1461"/>
      <c r="D49" s="1443"/>
      <c r="E49" s="1485" t="s">
        <v>1014</v>
      </c>
      <c r="F49" s="1397"/>
      <c r="G49" s="972"/>
      <c r="H49" s="972"/>
      <c r="I49" s="972"/>
      <c r="J49" s="972"/>
      <c r="K49" s="972"/>
      <c r="L49" s="972">
        <v>5581</v>
      </c>
      <c r="M49" s="972"/>
      <c r="N49" s="973"/>
      <c r="O49" s="1056"/>
      <c r="P49" s="972"/>
      <c r="Q49" s="972"/>
      <c r="R49" s="972"/>
      <c r="S49" s="972"/>
      <c r="T49" s="974">
        <f t="shared" ref="T49:T103" si="1">SUM(G49:S49)</f>
        <v>5581</v>
      </c>
      <c r="U49" s="7">
        <v>1</v>
      </c>
      <c r="V49" s="207">
        <v>48</v>
      </c>
    </row>
    <row r="50" spans="1:22" ht="30" customHeight="1">
      <c r="A50" s="7">
        <v>1</v>
      </c>
      <c r="B50" s="208">
        <v>49</v>
      </c>
      <c r="C50" s="1461"/>
      <c r="D50" s="1395" t="s">
        <v>1040</v>
      </c>
      <c r="E50" s="1396"/>
      <c r="F50" s="1397"/>
      <c r="G50" s="966"/>
      <c r="H50" s="966"/>
      <c r="I50" s="966"/>
      <c r="J50" s="966"/>
      <c r="K50" s="966"/>
      <c r="L50" s="966">
        <v>7</v>
      </c>
      <c r="M50" s="966"/>
      <c r="N50" s="967"/>
      <c r="O50" s="1054"/>
      <c r="P50" s="966"/>
      <c r="Q50" s="966"/>
      <c r="R50" s="966"/>
      <c r="S50" s="966"/>
      <c r="T50" s="968">
        <f t="shared" si="1"/>
        <v>7</v>
      </c>
      <c r="U50" s="7">
        <v>1</v>
      </c>
      <c r="V50" s="207">
        <v>49</v>
      </c>
    </row>
    <row r="51" spans="1:22" ht="30" customHeight="1">
      <c r="A51" s="7">
        <v>1</v>
      </c>
      <c r="B51" s="208">
        <v>50</v>
      </c>
      <c r="C51" s="1461"/>
      <c r="D51" s="1398" t="s">
        <v>104</v>
      </c>
      <c r="E51" s="1456"/>
      <c r="F51" s="1399"/>
      <c r="G51" s="975"/>
      <c r="H51" s="975"/>
      <c r="I51" s="975"/>
      <c r="J51" s="975"/>
      <c r="K51" s="975"/>
      <c r="L51" s="975">
        <v>1518</v>
      </c>
      <c r="M51" s="975"/>
      <c r="N51" s="976"/>
      <c r="O51" s="1057"/>
      <c r="P51" s="975"/>
      <c r="Q51" s="975"/>
      <c r="R51" s="975"/>
      <c r="S51" s="975"/>
      <c r="T51" s="977">
        <f t="shared" si="1"/>
        <v>1518</v>
      </c>
      <c r="U51" s="7">
        <v>1</v>
      </c>
      <c r="V51" s="207">
        <v>50</v>
      </c>
    </row>
    <row r="52" spans="1:22" ht="30" customHeight="1">
      <c r="A52" s="7">
        <v>1</v>
      </c>
      <c r="B52" s="208">
        <v>51</v>
      </c>
      <c r="C52" s="1461"/>
      <c r="D52" s="1400" t="s">
        <v>232</v>
      </c>
      <c r="E52" s="1457"/>
      <c r="F52" s="1401"/>
      <c r="G52" s="966"/>
      <c r="H52" s="966"/>
      <c r="I52" s="966"/>
      <c r="J52" s="966"/>
      <c r="K52" s="966"/>
      <c r="L52" s="966">
        <v>126</v>
      </c>
      <c r="M52" s="966"/>
      <c r="N52" s="967"/>
      <c r="O52" s="1054"/>
      <c r="P52" s="966"/>
      <c r="Q52" s="966"/>
      <c r="R52" s="966"/>
      <c r="S52" s="966"/>
      <c r="T52" s="968">
        <f t="shared" si="1"/>
        <v>126</v>
      </c>
      <c r="U52" s="7">
        <v>1</v>
      </c>
      <c r="V52" s="207">
        <v>51</v>
      </c>
    </row>
    <row r="53" spans="1:22" ht="30" customHeight="1">
      <c r="A53" s="7">
        <v>1</v>
      </c>
      <c r="B53" s="208">
        <v>58</v>
      </c>
      <c r="C53" s="214" t="s">
        <v>1440</v>
      </c>
      <c r="D53" s="1410" t="s">
        <v>418</v>
      </c>
      <c r="E53" s="1405"/>
      <c r="F53" s="1406"/>
      <c r="G53" s="966">
        <v>10241</v>
      </c>
      <c r="H53" s="966">
        <v>5258861</v>
      </c>
      <c r="I53" s="966">
        <v>2461545</v>
      </c>
      <c r="J53" s="966">
        <v>11131931</v>
      </c>
      <c r="K53" s="966">
        <v>1360586</v>
      </c>
      <c r="L53" s="966">
        <v>2488879</v>
      </c>
      <c r="M53" s="966">
        <v>853309</v>
      </c>
      <c r="N53" s="967">
        <v>944758</v>
      </c>
      <c r="O53" s="1054"/>
      <c r="P53" s="966">
        <v>1513</v>
      </c>
      <c r="Q53" s="966">
        <v>917747</v>
      </c>
      <c r="R53" s="966">
        <v>4005297</v>
      </c>
      <c r="S53" s="966">
        <v>2162572</v>
      </c>
      <c r="T53" s="968">
        <f t="shared" si="1"/>
        <v>31597239</v>
      </c>
      <c r="U53" s="7">
        <v>1</v>
      </c>
      <c r="V53" s="207">
        <v>58</v>
      </c>
    </row>
    <row r="54" spans="1:22" ht="30" customHeight="1">
      <c r="A54" s="7">
        <v>1</v>
      </c>
      <c r="B54" s="208">
        <v>60</v>
      </c>
      <c r="C54" s="1444" t="s">
        <v>1234</v>
      </c>
      <c r="D54" s="1445"/>
      <c r="E54" s="1446"/>
      <c r="F54" s="965" t="s">
        <v>1064</v>
      </c>
      <c r="G54" s="966"/>
      <c r="H54" s="966"/>
      <c r="I54" s="966">
        <v>20213</v>
      </c>
      <c r="J54" s="966">
        <v>79580</v>
      </c>
      <c r="K54" s="966">
        <v>113</v>
      </c>
      <c r="L54" s="966">
        <v>22996</v>
      </c>
      <c r="M54" s="966">
        <v>12289</v>
      </c>
      <c r="N54" s="967">
        <v>37090</v>
      </c>
      <c r="O54" s="1054"/>
      <c r="P54" s="966">
        <v>1008</v>
      </c>
      <c r="Q54" s="966">
        <v>8660</v>
      </c>
      <c r="R54" s="966">
        <v>5443</v>
      </c>
      <c r="S54" s="966">
        <v>16043</v>
      </c>
      <c r="T54" s="968">
        <f t="shared" si="1"/>
        <v>203435</v>
      </c>
      <c r="U54" s="7">
        <v>1</v>
      </c>
      <c r="V54" s="207">
        <v>60</v>
      </c>
    </row>
    <row r="55" spans="1:22" s="93" customFormat="1" ht="30" customHeight="1">
      <c r="A55" s="1100">
        <v>1</v>
      </c>
      <c r="B55" s="208">
        <v>61</v>
      </c>
      <c r="C55" s="1447"/>
      <c r="D55" s="1448"/>
      <c r="E55" s="1449"/>
      <c r="F55" s="965" t="s">
        <v>292</v>
      </c>
      <c r="G55" s="966"/>
      <c r="H55" s="966">
        <v>7349</v>
      </c>
      <c r="I55" s="966">
        <v>19169</v>
      </c>
      <c r="J55" s="966">
        <v>79580</v>
      </c>
      <c r="K55" s="966">
        <v>113</v>
      </c>
      <c r="L55" s="966">
        <v>22996</v>
      </c>
      <c r="M55" s="966">
        <v>12289</v>
      </c>
      <c r="N55" s="967">
        <v>74421</v>
      </c>
      <c r="O55" s="1054"/>
      <c r="P55" s="966">
        <v>1513</v>
      </c>
      <c r="Q55" s="966">
        <v>8660</v>
      </c>
      <c r="R55" s="966">
        <v>5443</v>
      </c>
      <c r="S55" s="966">
        <v>20000</v>
      </c>
      <c r="T55" s="968">
        <f t="shared" si="1"/>
        <v>251533</v>
      </c>
      <c r="U55" s="93">
        <v>1</v>
      </c>
      <c r="V55" s="208">
        <v>61</v>
      </c>
    </row>
    <row r="56" spans="1:22" s="93" customFormat="1" ht="30" customHeight="1">
      <c r="A56" s="1100">
        <v>1</v>
      </c>
      <c r="B56" s="208">
        <v>64</v>
      </c>
      <c r="C56" s="1458" t="s">
        <v>596</v>
      </c>
      <c r="D56" s="1459"/>
      <c r="E56" s="1431" t="s">
        <v>1300</v>
      </c>
      <c r="F56" s="1432"/>
      <c r="G56" s="966">
        <v>10241</v>
      </c>
      <c r="H56" s="966"/>
      <c r="I56" s="966">
        <v>31181</v>
      </c>
      <c r="J56" s="966"/>
      <c r="K56" s="966"/>
      <c r="L56" s="966"/>
      <c r="M56" s="966">
        <v>18434</v>
      </c>
      <c r="N56" s="967">
        <v>74215</v>
      </c>
      <c r="O56" s="1054"/>
      <c r="P56" s="966">
        <v>1513</v>
      </c>
      <c r="Q56" s="966">
        <v>12991</v>
      </c>
      <c r="R56" s="966"/>
      <c r="S56" s="966"/>
      <c r="T56" s="968">
        <f t="shared" si="1"/>
        <v>148575</v>
      </c>
      <c r="U56" s="93">
        <v>1</v>
      </c>
      <c r="V56" s="208">
        <v>64</v>
      </c>
    </row>
    <row r="57" spans="1:22" ht="30" customHeight="1">
      <c r="A57" s="1141">
        <v>2</v>
      </c>
      <c r="B57" s="907">
        <v>1</v>
      </c>
      <c r="C57" s="1148" t="s">
        <v>1652</v>
      </c>
      <c r="D57" s="1428" t="s">
        <v>1510</v>
      </c>
      <c r="E57" s="1433" t="s">
        <v>1491</v>
      </c>
      <c r="F57" s="1434"/>
      <c r="G57" s="978"/>
      <c r="H57" s="979">
        <v>1029816</v>
      </c>
      <c r="I57" s="979">
        <v>578010</v>
      </c>
      <c r="J57" s="979">
        <v>2078497</v>
      </c>
      <c r="K57" s="979">
        <v>321303</v>
      </c>
      <c r="L57" s="979">
        <v>509331</v>
      </c>
      <c r="M57" s="979">
        <v>252750</v>
      </c>
      <c r="N57" s="979"/>
      <c r="O57" s="1058"/>
      <c r="P57" s="979"/>
      <c r="Q57" s="979">
        <v>202974</v>
      </c>
      <c r="R57" s="979">
        <v>836916</v>
      </c>
      <c r="S57" s="979">
        <v>402997</v>
      </c>
      <c r="T57" s="979">
        <f t="shared" si="1"/>
        <v>6212594</v>
      </c>
      <c r="U57" s="896">
        <v>2</v>
      </c>
      <c r="V57" s="897">
        <v>1</v>
      </c>
    </row>
    <row r="58" spans="1:22" ht="30" customHeight="1">
      <c r="A58" s="1141">
        <v>2</v>
      </c>
      <c r="B58" s="907">
        <v>2</v>
      </c>
      <c r="C58" s="1489" t="s">
        <v>1654</v>
      </c>
      <c r="D58" s="1429"/>
      <c r="E58" s="1433" t="s">
        <v>1518</v>
      </c>
      <c r="F58" s="1434"/>
      <c r="G58" s="980"/>
      <c r="H58" s="981">
        <v>24480</v>
      </c>
      <c r="I58" s="981">
        <v>0</v>
      </c>
      <c r="J58" s="981">
        <v>192934</v>
      </c>
      <c r="K58" s="981">
        <v>16520</v>
      </c>
      <c r="L58" s="981">
        <v>13882</v>
      </c>
      <c r="M58" s="981">
        <v>0</v>
      </c>
      <c r="N58" s="981"/>
      <c r="O58" s="1059"/>
      <c r="P58" s="981"/>
      <c r="Q58" s="981">
        <v>46263</v>
      </c>
      <c r="R58" s="981">
        <v>141039</v>
      </c>
      <c r="S58" s="981">
        <v>17464</v>
      </c>
      <c r="T58" s="981">
        <f t="shared" si="1"/>
        <v>452582</v>
      </c>
      <c r="U58" s="896">
        <v>2</v>
      </c>
      <c r="V58" s="897">
        <v>2</v>
      </c>
    </row>
    <row r="59" spans="1:22" ht="30" customHeight="1">
      <c r="A59" s="1141">
        <v>2</v>
      </c>
      <c r="B59" s="907">
        <v>3</v>
      </c>
      <c r="C59" s="1490"/>
      <c r="D59" s="1430"/>
      <c r="E59" s="1433" t="s">
        <v>1519</v>
      </c>
      <c r="F59" s="1434"/>
      <c r="G59" s="980"/>
      <c r="H59" s="981">
        <v>359713</v>
      </c>
      <c r="I59" s="981">
        <v>116034</v>
      </c>
      <c r="J59" s="981">
        <v>114363</v>
      </c>
      <c r="K59" s="981">
        <v>69519</v>
      </c>
      <c r="L59" s="981">
        <v>0</v>
      </c>
      <c r="M59" s="981">
        <v>0</v>
      </c>
      <c r="N59" s="981"/>
      <c r="O59" s="1059"/>
      <c r="P59" s="981"/>
      <c r="Q59" s="981">
        <v>5642</v>
      </c>
      <c r="R59" s="981">
        <v>16054</v>
      </c>
      <c r="S59" s="981">
        <v>0</v>
      </c>
      <c r="T59" s="981">
        <f t="shared" si="1"/>
        <v>681325</v>
      </c>
      <c r="U59" s="896">
        <v>2</v>
      </c>
      <c r="V59" s="897">
        <v>3</v>
      </c>
    </row>
    <row r="60" spans="1:22" ht="30" customHeight="1">
      <c r="A60" s="1141">
        <v>2</v>
      </c>
      <c r="B60" s="907">
        <v>4</v>
      </c>
      <c r="C60" s="1490"/>
      <c r="D60" s="1428" t="s">
        <v>1514</v>
      </c>
      <c r="E60" s="1433" t="s">
        <v>1491</v>
      </c>
      <c r="F60" s="1434"/>
      <c r="G60" s="980"/>
      <c r="H60" s="981">
        <v>896659</v>
      </c>
      <c r="I60" s="981">
        <v>436097</v>
      </c>
      <c r="J60" s="981">
        <v>1648635</v>
      </c>
      <c r="K60" s="981">
        <v>217017</v>
      </c>
      <c r="L60" s="981">
        <v>442034</v>
      </c>
      <c r="M60" s="981">
        <v>154046</v>
      </c>
      <c r="N60" s="981"/>
      <c r="O60" s="1059"/>
      <c r="P60" s="981"/>
      <c r="Q60" s="981">
        <v>143622</v>
      </c>
      <c r="R60" s="981">
        <v>599778</v>
      </c>
      <c r="S60" s="981">
        <v>305019</v>
      </c>
      <c r="T60" s="981">
        <f t="shared" si="1"/>
        <v>4842907</v>
      </c>
      <c r="U60" s="896">
        <v>2</v>
      </c>
      <c r="V60" s="897">
        <v>4</v>
      </c>
    </row>
    <row r="61" spans="1:22" ht="30" customHeight="1">
      <c r="A61" s="1141">
        <v>2</v>
      </c>
      <c r="B61" s="907">
        <v>5</v>
      </c>
      <c r="C61" s="1490"/>
      <c r="D61" s="1429"/>
      <c r="E61" s="1433" t="s">
        <v>1518</v>
      </c>
      <c r="F61" s="1434"/>
      <c r="G61" s="980"/>
      <c r="H61" s="981">
        <v>31901</v>
      </c>
      <c r="I61" s="981">
        <v>0</v>
      </c>
      <c r="J61" s="981">
        <v>110331</v>
      </c>
      <c r="K61" s="981">
        <v>7632</v>
      </c>
      <c r="L61" s="981">
        <v>6070</v>
      </c>
      <c r="M61" s="981">
        <v>0</v>
      </c>
      <c r="N61" s="981"/>
      <c r="O61" s="1059"/>
      <c r="P61" s="981"/>
      <c r="Q61" s="981">
        <v>13051</v>
      </c>
      <c r="R61" s="981">
        <v>64149</v>
      </c>
      <c r="S61" s="981">
        <v>24944</v>
      </c>
      <c r="T61" s="981">
        <f t="shared" si="1"/>
        <v>258078</v>
      </c>
      <c r="U61" s="896">
        <v>2</v>
      </c>
      <c r="V61" s="897">
        <v>5</v>
      </c>
    </row>
    <row r="62" spans="1:22" ht="30" customHeight="1">
      <c r="A62" s="1141">
        <v>2</v>
      </c>
      <c r="B62" s="907">
        <v>6</v>
      </c>
      <c r="C62" s="1490"/>
      <c r="D62" s="1430"/>
      <c r="E62" s="1433" t="s">
        <v>1519</v>
      </c>
      <c r="F62" s="1434"/>
      <c r="G62" s="980"/>
      <c r="H62" s="981">
        <v>101171</v>
      </c>
      <c r="I62" s="981">
        <v>36779</v>
      </c>
      <c r="J62" s="981">
        <v>31770</v>
      </c>
      <c r="K62" s="981">
        <v>14801</v>
      </c>
      <c r="L62" s="981">
        <v>15536</v>
      </c>
      <c r="M62" s="981">
        <v>5265</v>
      </c>
      <c r="N62" s="981"/>
      <c r="O62" s="1059"/>
      <c r="P62" s="981"/>
      <c r="Q62" s="981">
        <v>1460</v>
      </c>
      <c r="R62" s="981">
        <v>7206</v>
      </c>
      <c r="S62" s="981">
        <v>14169</v>
      </c>
      <c r="T62" s="981">
        <f t="shared" si="1"/>
        <v>228157</v>
      </c>
      <c r="U62" s="896">
        <v>2</v>
      </c>
      <c r="V62" s="897">
        <v>6</v>
      </c>
    </row>
    <row r="63" spans="1:22" ht="30" customHeight="1">
      <c r="A63" s="1141">
        <v>2</v>
      </c>
      <c r="B63" s="907">
        <v>7</v>
      </c>
      <c r="C63" s="1490"/>
      <c r="D63" s="1149" t="s">
        <v>1520</v>
      </c>
      <c r="E63" s="1433" t="s">
        <v>1519</v>
      </c>
      <c r="F63" s="1434"/>
      <c r="G63" s="980"/>
      <c r="H63" s="981">
        <v>0</v>
      </c>
      <c r="I63" s="981">
        <v>0</v>
      </c>
      <c r="J63" s="981">
        <v>0</v>
      </c>
      <c r="K63" s="981">
        <v>0</v>
      </c>
      <c r="L63" s="981">
        <v>197929</v>
      </c>
      <c r="M63" s="981">
        <v>36921</v>
      </c>
      <c r="N63" s="981"/>
      <c r="O63" s="1059"/>
      <c r="P63" s="981"/>
      <c r="Q63" s="981">
        <v>0</v>
      </c>
      <c r="R63" s="981">
        <v>0</v>
      </c>
      <c r="S63" s="981">
        <v>93643</v>
      </c>
      <c r="T63" s="981">
        <f t="shared" si="1"/>
        <v>328493</v>
      </c>
      <c r="U63" s="896">
        <v>2</v>
      </c>
      <c r="V63" s="897">
        <v>7</v>
      </c>
    </row>
    <row r="64" spans="1:22" ht="30" customHeight="1">
      <c r="A64" s="1141">
        <v>2</v>
      </c>
      <c r="B64" s="907">
        <v>8</v>
      </c>
      <c r="C64" s="1490"/>
      <c r="D64" s="1492" t="s">
        <v>1521</v>
      </c>
      <c r="E64" s="1433" t="s">
        <v>1491</v>
      </c>
      <c r="F64" s="1434"/>
      <c r="G64" s="980"/>
      <c r="H64" s="981">
        <v>0</v>
      </c>
      <c r="I64" s="981">
        <v>0</v>
      </c>
      <c r="J64" s="981">
        <v>0</v>
      </c>
      <c r="K64" s="981">
        <v>0</v>
      </c>
      <c r="L64" s="981">
        <v>48425</v>
      </c>
      <c r="M64" s="981">
        <v>3034</v>
      </c>
      <c r="N64" s="981"/>
      <c r="O64" s="1059"/>
      <c r="P64" s="981"/>
      <c r="Q64" s="981">
        <v>0</v>
      </c>
      <c r="R64" s="981">
        <v>0</v>
      </c>
      <c r="S64" s="981">
        <v>52795</v>
      </c>
      <c r="T64" s="981">
        <f t="shared" si="1"/>
        <v>104254</v>
      </c>
      <c r="U64" s="896">
        <v>2</v>
      </c>
      <c r="V64" s="897">
        <v>8</v>
      </c>
    </row>
    <row r="65" spans="1:22" ht="30" customHeight="1">
      <c r="A65" s="1141">
        <v>2</v>
      </c>
      <c r="B65" s="907">
        <v>9</v>
      </c>
      <c r="C65" s="1490"/>
      <c r="D65" s="1493"/>
      <c r="E65" s="1433" t="s">
        <v>1518</v>
      </c>
      <c r="F65" s="1434"/>
      <c r="G65" s="980"/>
      <c r="H65" s="981">
        <v>0</v>
      </c>
      <c r="I65" s="981">
        <v>0</v>
      </c>
      <c r="J65" s="981">
        <v>0</v>
      </c>
      <c r="K65" s="981">
        <v>0</v>
      </c>
      <c r="L65" s="981">
        <v>0</v>
      </c>
      <c r="M65" s="981">
        <v>0</v>
      </c>
      <c r="N65" s="981"/>
      <c r="O65" s="1059"/>
      <c r="P65" s="981"/>
      <c r="Q65" s="981">
        <v>0</v>
      </c>
      <c r="R65" s="981">
        <v>0</v>
      </c>
      <c r="S65" s="981">
        <v>784</v>
      </c>
      <c r="T65" s="981">
        <f t="shared" si="1"/>
        <v>784</v>
      </c>
      <c r="U65" s="896">
        <v>2</v>
      </c>
      <c r="V65" s="897">
        <v>9</v>
      </c>
    </row>
    <row r="66" spans="1:22" ht="30" customHeight="1">
      <c r="A66" s="1141">
        <v>2</v>
      </c>
      <c r="B66" s="907">
        <v>10</v>
      </c>
      <c r="C66" s="1490"/>
      <c r="D66" s="1494"/>
      <c r="E66" s="1433" t="s">
        <v>1519</v>
      </c>
      <c r="F66" s="1434"/>
      <c r="G66" s="980"/>
      <c r="H66" s="981">
        <v>0</v>
      </c>
      <c r="I66" s="981">
        <v>0</v>
      </c>
      <c r="J66" s="981">
        <v>0</v>
      </c>
      <c r="K66" s="981">
        <v>0</v>
      </c>
      <c r="L66" s="981">
        <v>0</v>
      </c>
      <c r="M66" s="981">
        <v>0</v>
      </c>
      <c r="N66" s="981"/>
      <c r="O66" s="1059"/>
      <c r="P66" s="981"/>
      <c r="Q66" s="981">
        <v>0</v>
      </c>
      <c r="R66" s="981">
        <v>0</v>
      </c>
      <c r="S66" s="981">
        <v>0</v>
      </c>
      <c r="T66" s="981">
        <f t="shared" si="1"/>
        <v>0</v>
      </c>
      <c r="U66" s="896">
        <v>2</v>
      </c>
      <c r="V66" s="897">
        <v>10</v>
      </c>
    </row>
    <row r="67" spans="1:22" ht="30" customHeight="1">
      <c r="A67" s="1141">
        <v>2</v>
      </c>
      <c r="B67" s="907">
        <v>11</v>
      </c>
      <c r="C67" s="1490"/>
      <c r="D67" s="1492" t="s">
        <v>1522</v>
      </c>
      <c r="E67" s="1433" t="s">
        <v>1491</v>
      </c>
      <c r="F67" s="1434"/>
      <c r="G67" s="980"/>
      <c r="H67" s="981">
        <v>368567</v>
      </c>
      <c r="I67" s="981">
        <v>188887</v>
      </c>
      <c r="J67" s="981">
        <v>740545</v>
      </c>
      <c r="K67" s="981">
        <v>107486</v>
      </c>
      <c r="L67" s="981">
        <v>178122</v>
      </c>
      <c r="M67" s="981">
        <v>79168</v>
      </c>
      <c r="N67" s="981"/>
      <c r="O67" s="1059"/>
      <c r="P67" s="981"/>
      <c r="Q67" s="981">
        <v>65708</v>
      </c>
      <c r="R67" s="981">
        <v>309194</v>
      </c>
      <c r="S67" s="981">
        <v>138519</v>
      </c>
      <c r="T67" s="981">
        <f t="shared" si="1"/>
        <v>2176196</v>
      </c>
      <c r="U67" s="896">
        <v>2</v>
      </c>
      <c r="V67" s="897">
        <v>11</v>
      </c>
    </row>
    <row r="68" spans="1:22" ht="30" customHeight="1">
      <c r="A68" s="1141">
        <v>2</v>
      </c>
      <c r="B68" s="907">
        <v>12</v>
      </c>
      <c r="C68" s="1490"/>
      <c r="D68" s="1493"/>
      <c r="E68" s="1433" t="s">
        <v>1518</v>
      </c>
      <c r="F68" s="1434"/>
      <c r="G68" s="980"/>
      <c r="H68" s="981">
        <v>3119</v>
      </c>
      <c r="I68" s="981">
        <v>0</v>
      </c>
      <c r="J68" s="981">
        <v>17149</v>
      </c>
      <c r="K68" s="981">
        <v>2890</v>
      </c>
      <c r="L68" s="981">
        <v>2796</v>
      </c>
      <c r="M68" s="981">
        <v>0</v>
      </c>
      <c r="N68" s="981"/>
      <c r="O68" s="1059"/>
      <c r="P68" s="981"/>
      <c r="Q68" s="981">
        <v>11532</v>
      </c>
      <c r="R68" s="981">
        <v>5004</v>
      </c>
      <c r="S68" s="981">
        <v>5890</v>
      </c>
      <c r="T68" s="981">
        <f t="shared" si="1"/>
        <v>48380</v>
      </c>
      <c r="U68" s="896">
        <v>2</v>
      </c>
      <c r="V68" s="897">
        <v>12</v>
      </c>
    </row>
    <row r="69" spans="1:22" ht="30" customHeight="1">
      <c r="A69" s="1141">
        <v>2</v>
      </c>
      <c r="B69" s="907">
        <v>13</v>
      </c>
      <c r="C69" s="1491"/>
      <c r="D69" s="1494"/>
      <c r="E69" s="1433" t="s">
        <v>1519</v>
      </c>
      <c r="F69" s="1434"/>
      <c r="G69" s="980"/>
      <c r="H69" s="981">
        <v>63065</v>
      </c>
      <c r="I69" s="981">
        <v>24015</v>
      </c>
      <c r="J69" s="981">
        <v>22600</v>
      </c>
      <c r="K69" s="981">
        <v>8025</v>
      </c>
      <c r="L69" s="981">
        <v>15984</v>
      </c>
      <c r="M69" s="981">
        <v>4294</v>
      </c>
      <c r="N69" s="981"/>
      <c r="O69" s="1059"/>
      <c r="P69" s="981"/>
      <c r="Q69" s="981">
        <v>1549</v>
      </c>
      <c r="R69" s="981">
        <v>2143</v>
      </c>
      <c r="S69" s="981">
        <v>12959</v>
      </c>
      <c r="T69" s="981">
        <f t="shared" si="1"/>
        <v>154634</v>
      </c>
      <c r="U69" s="896">
        <v>2</v>
      </c>
      <c r="V69" s="897">
        <v>13</v>
      </c>
    </row>
    <row r="70" spans="1:22" ht="30" customHeight="1">
      <c r="A70" s="1141">
        <v>2</v>
      </c>
      <c r="B70" s="907">
        <v>14</v>
      </c>
      <c r="C70" s="1148" t="s">
        <v>1653</v>
      </c>
      <c r="D70" s="1501" t="s">
        <v>1676</v>
      </c>
      <c r="E70" s="1433" t="s">
        <v>1491</v>
      </c>
      <c r="F70" s="1434"/>
      <c r="G70" s="980"/>
      <c r="H70" s="981">
        <v>3238</v>
      </c>
      <c r="I70" s="981">
        <v>1908</v>
      </c>
      <c r="J70" s="981">
        <v>6135</v>
      </c>
      <c r="K70" s="981">
        <v>873</v>
      </c>
      <c r="L70" s="981">
        <v>1561</v>
      </c>
      <c r="M70" s="981">
        <v>810</v>
      </c>
      <c r="N70" s="981"/>
      <c r="O70" s="1059"/>
      <c r="P70" s="981"/>
      <c r="Q70" s="981">
        <v>601</v>
      </c>
      <c r="R70" s="981">
        <v>2611</v>
      </c>
      <c r="S70" s="981">
        <v>1248</v>
      </c>
      <c r="T70" s="981">
        <f t="shared" si="1"/>
        <v>18985</v>
      </c>
      <c r="U70" s="896">
        <v>2</v>
      </c>
      <c r="V70" s="897">
        <v>14</v>
      </c>
    </row>
    <row r="71" spans="1:22" ht="30" customHeight="1">
      <c r="A71" s="1141">
        <v>2</v>
      </c>
      <c r="B71" s="907">
        <v>15</v>
      </c>
      <c r="C71" s="1489" t="s">
        <v>1655</v>
      </c>
      <c r="D71" s="1502"/>
      <c r="E71" s="1433" t="s">
        <v>1518</v>
      </c>
      <c r="F71" s="1434"/>
      <c r="G71" s="980"/>
      <c r="H71" s="981">
        <v>84</v>
      </c>
      <c r="I71" s="981">
        <v>0</v>
      </c>
      <c r="J71" s="981">
        <v>869</v>
      </c>
      <c r="K71" s="981">
        <v>74</v>
      </c>
      <c r="L71" s="981">
        <v>60</v>
      </c>
      <c r="M71" s="981">
        <v>0</v>
      </c>
      <c r="N71" s="981"/>
      <c r="O71" s="1059"/>
      <c r="P71" s="981"/>
      <c r="Q71" s="981">
        <v>268</v>
      </c>
      <c r="R71" s="981">
        <v>776</v>
      </c>
      <c r="S71" s="981">
        <v>72</v>
      </c>
      <c r="T71" s="981">
        <f t="shared" si="1"/>
        <v>2203</v>
      </c>
      <c r="U71" s="896">
        <v>2</v>
      </c>
      <c r="V71" s="897">
        <v>15</v>
      </c>
    </row>
    <row r="72" spans="1:22" ht="30" customHeight="1">
      <c r="A72" s="1141">
        <v>2</v>
      </c>
      <c r="B72" s="907">
        <v>16</v>
      </c>
      <c r="C72" s="1490"/>
      <c r="D72" s="1503"/>
      <c r="E72" s="1433" t="s">
        <v>1519</v>
      </c>
      <c r="F72" s="1434"/>
      <c r="G72" s="980"/>
      <c r="H72" s="981">
        <v>2282</v>
      </c>
      <c r="I72" s="981">
        <v>839</v>
      </c>
      <c r="J72" s="981">
        <v>759</v>
      </c>
      <c r="K72" s="981">
        <v>349</v>
      </c>
      <c r="L72" s="981">
        <v>531</v>
      </c>
      <c r="M72" s="981">
        <v>257</v>
      </c>
      <c r="N72" s="981"/>
      <c r="O72" s="1059"/>
      <c r="P72" s="981"/>
      <c r="Q72" s="981">
        <v>43</v>
      </c>
      <c r="R72" s="981">
        <v>145</v>
      </c>
      <c r="S72" s="981">
        <v>528</v>
      </c>
      <c r="T72" s="981">
        <f t="shared" si="1"/>
        <v>5733</v>
      </c>
      <c r="U72" s="896">
        <v>2</v>
      </c>
      <c r="V72" s="897">
        <v>16</v>
      </c>
    </row>
    <row r="73" spans="1:22" ht="30" customHeight="1">
      <c r="A73" s="1141">
        <v>2</v>
      </c>
      <c r="B73" s="907">
        <v>17</v>
      </c>
      <c r="C73" s="1490"/>
      <c r="D73" s="1501" t="s">
        <v>1677</v>
      </c>
      <c r="E73" s="1433" t="s">
        <v>1491</v>
      </c>
      <c r="F73" s="1434"/>
      <c r="G73" s="980"/>
      <c r="H73" s="981">
        <v>268</v>
      </c>
      <c r="I73" s="981">
        <v>159</v>
      </c>
      <c r="J73" s="981">
        <v>514</v>
      </c>
      <c r="K73" s="981">
        <v>73</v>
      </c>
      <c r="L73" s="981">
        <v>129</v>
      </c>
      <c r="M73" s="981">
        <v>66</v>
      </c>
      <c r="N73" s="981"/>
      <c r="O73" s="1059"/>
      <c r="P73" s="981"/>
      <c r="Q73" s="981">
        <v>51</v>
      </c>
      <c r="R73" s="981">
        <v>216</v>
      </c>
      <c r="S73" s="981">
        <v>104</v>
      </c>
      <c r="T73" s="981">
        <f t="shared" si="1"/>
        <v>1580</v>
      </c>
      <c r="U73" s="896">
        <v>2</v>
      </c>
      <c r="V73" s="897">
        <v>17</v>
      </c>
    </row>
    <row r="74" spans="1:22" ht="30" customHeight="1">
      <c r="A74" s="1141">
        <v>2</v>
      </c>
      <c r="B74" s="907">
        <v>18</v>
      </c>
      <c r="C74" s="1490"/>
      <c r="D74" s="1502"/>
      <c r="E74" s="1433" t="s">
        <v>1518</v>
      </c>
      <c r="F74" s="1434"/>
      <c r="G74" s="980"/>
      <c r="H74" s="981">
        <v>7</v>
      </c>
      <c r="I74" s="981">
        <v>0</v>
      </c>
      <c r="J74" s="981">
        <v>69</v>
      </c>
      <c r="K74" s="981">
        <v>7</v>
      </c>
      <c r="L74" s="981">
        <v>5</v>
      </c>
      <c r="M74" s="981">
        <v>0</v>
      </c>
      <c r="N74" s="981"/>
      <c r="O74" s="1059"/>
      <c r="P74" s="981"/>
      <c r="Q74" s="981">
        <v>22</v>
      </c>
      <c r="R74" s="981">
        <v>65</v>
      </c>
      <c r="S74" s="981">
        <v>6</v>
      </c>
      <c r="T74" s="981">
        <f t="shared" si="1"/>
        <v>181</v>
      </c>
      <c r="U74" s="896">
        <v>2</v>
      </c>
      <c r="V74" s="897">
        <v>18</v>
      </c>
    </row>
    <row r="75" spans="1:22" ht="30" customHeight="1">
      <c r="A75" s="1141">
        <v>2</v>
      </c>
      <c r="B75" s="907">
        <v>19</v>
      </c>
      <c r="C75" s="1490"/>
      <c r="D75" s="1503"/>
      <c r="E75" s="1433" t="s">
        <v>1519</v>
      </c>
      <c r="F75" s="1434"/>
      <c r="G75" s="980"/>
      <c r="H75" s="981">
        <v>195</v>
      </c>
      <c r="I75" s="981">
        <v>70</v>
      </c>
      <c r="J75" s="981">
        <v>69</v>
      </c>
      <c r="K75" s="981">
        <v>33</v>
      </c>
      <c r="L75" s="981">
        <v>42</v>
      </c>
      <c r="M75" s="981">
        <v>21</v>
      </c>
      <c r="N75" s="981"/>
      <c r="O75" s="1059"/>
      <c r="P75" s="981"/>
      <c r="Q75" s="981">
        <v>3</v>
      </c>
      <c r="R75" s="981">
        <v>13</v>
      </c>
      <c r="S75" s="981">
        <v>46</v>
      </c>
      <c r="T75" s="981">
        <f t="shared" si="1"/>
        <v>492</v>
      </c>
      <c r="U75" s="896">
        <v>2</v>
      </c>
      <c r="V75" s="897">
        <v>19</v>
      </c>
    </row>
    <row r="76" spans="1:22" ht="30" customHeight="1">
      <c r="A76" s="1141">
        <v>2</v>
      </c>
      <c r="B76" s="907">
        <v>20</v>
      </c>
      <c r="C76" s="1490"/>
      <c r="D76" s="1428" t="s">
        <v>1523</v>
      </c>
      <c r="E76" s="1495" t="s">
        <v>1511</v>
      </c>
      <c r="F76" s="1150" t="s">
        <v>1491</v>
      </c>
      <c r="G76" s="980"/>
      <c r="H76" s="981">
        <v>994694</v>
      </c>
      <c r="I76" s="981">
        <v>563570</v>
      </c>
      <c r="J76" s="981">
        <v>1961953</v>
      </c>
      <c r="K76" s="981">
        <v>310800</v>
      </c>
      <c r="L76" s="981">
        <v>495700</v>
      </c>
      <c r="M76" s="981">
        <v>243918</v>
      </c>
      <c r="N76" s="981"/>
      <c r="O76" s="1059"/>
      <c r="P76" s="981"/>
      <c r="Q76" s="981">
        <v>198942</v>
      </c>
      <c r="R76" s="981">
        <v>815390</v>
      </c>
      <c r="S76" s="981">
        <v>384978</v>
      </c>
      <c r="T76" s="981">
        <f t="shared" si="1"/>
        <v>5969945</v>
      </c>
      <c r="U76" s="896">
        <v>2</v>
      </c>
      <c r="V76" s="897">
        <v>20</v>
      </c>
    </row>
    <row r="77" spans="1:22" ht="30" customHeight="1">
      <c r="A77" s="1141">
        <v>2</v>
      </c>
      <c r="B77" s="907">
        <v>21</v>
      </c>
      <c r="C77" s="1490"/>
      <c r="D77" s="1429"/>
      <c r="E77" s="1496"/>
      <c r="F77" s="1151" t="s">
        <v>1492</v>
      </c>
      <c r="G77" s="980"/>
      <c r="H77" s="981">
        <v>24480</v>
      </c>
      <c r="I77" s="981">
        <v>0</v>
      </c>
      <c r="J77" s="981">
        <v>192934</v>
      </c>
      <c r="K77" s="981">
        <v>16520</v>
      </c>
      <c r="L77" s="981">
        <v>13882</v>
      </c>
      <c r="M77" s="981">
        <v>0</v>
      </c>
      <c r="N77" s="981"/>
      <c r="O77" s="1059"/>
      <c r="P77" s="981"/>
      <c r="Q77" s="981">
        <v>46263</v>
      </c>
      <c r="R77" s="981">
        <v>141039</v>
      </c>
      <c r="S77" s="981">
        <v>17195</v>
      </c>
      <c r="T77" s="981">
        <f t="shared" si="1"/>
        <v>452313</v>
      </c>
      <c r="U77" s="896">
        <v>2</v>
      </c>
      <c r="V77" s="897">
        <v>21</v>
      </c>
    </row>
    <row r="78" spans="1:22" ht="30" customHeight="1">
      <c r="A78" s="1141">
        <v>2</v>
      </c>
      <c r="B78" s="907">
        <v>22</v>
      </c>
      <c r="C78" s="1490"/>
      <c r="D78" s="1429"/>
      <c r="E78" s="1497"/>
      <c r="F78" s="1151" t="s">
        <v>1493</v>
      </c>
      <c r="G78" s="980"/>
      <c r="H78" s="981">
        <v>359713</v>
      </c>
      <c r="I78" s="981">
        <v>116034</v>
      </c>
      <c r="J78" s="981">
        <v>113829</v>
      </c>
      <c r="K78" s="981">
        <v>69519</v>
      </c>
      <c r="L78" s="981">
        <v>0</v>
      </c>
      <c r="M78" s="981">
        <v>0</v>
      </c>
      <c r="N78" s="981"/>
      <c r="O78" s="1059"/>
      <c r="P78" s="981"/>
      <c r="Q78" s="981">
        <v>5642</v>
      </c>
      <c r="R78" s="981">
        <v>16054</v>
      </c>
      <c r="S78" s="981">
        <v>0</v>
      </c>
      <c r="T78" s="981">
        <f t="shared" si="1"/>
        <v>680791</v>
      </c>
      <c r="U78" s="896">
        <v>2</v>
      </c>
      <c r="V78" s="897">
        <v>22</v>
      </c>
    </row>
    <row r="79" spans="1:22" ht="30" customHeight="1">
      <c r="A79" s="1141">
        <v>2</v>
      </c>
      <c r="B79" s="907">
        <v>23</v>
      </c>
      <c r="C79" s="1490"/>
      <c r="D79" s="1429"/>
      <c r="E79" s="1495" t="s">
        <v>1512</v>
      </c>
      <c r="F79" s="1150" t="s">
        <v>1491</v>
      </c>
      <c r="G79" s="980"/>
      <c r="H79" s="981">
        <v>25576</v>
      </c>
      <c r="I79" s="981">
        <v>14440</v>
      </c>
      <c r="J79" s="981">
        <v>52124</v>
      </c>
      <c r="K79" s="981">
        <v>5115</v>
      </c>
      <c r="L79" s="981">
        <v>13631</v>
      </c>
      <c r="M79" s="981">
        <v>8832</v>
      </c>
      <c r="N79" s="981"/>
      <c r="O79" s="1059"/>
      <c r="P79" s="981"/>
      <c r="Q79" s="981">
        <v>4032</v>
      </c>
      <c r="R79" s="981">
        <v>21526</v>
      </c>
      <c r="S79" s="981">
        <v>18018</v>
      </c>
      <c r="T79" s="981">
        <f t="shared" si="1"/>
        <v>163294</v>
      </c>
      <c r="U79" s="896">
        <v>2</v>
      </c>
      <c r="V79" s="897">
        <v>23</v>
      </c>
    </row>
    <row r="80" spans="1:22" ht="30" customHeight="1">
      <c r="A80" s="1141">
        <v>2</v>
      </c>
      <c r="B80" s="907">
        <v>24</v>
      </c>
      <c r="C80" s="1490"/>
      <c r="D80" s="1429"/>
      <c r="E80" s="1496"/>
      <c r="F80" s="1151" t="s">
        <v>1492</v>
      </c>
      <c r="G80" s="980"/>
      <c r="H80" s="981">
        <v>0</v>
      </c>
      <c r="I80" s="981">
        <v>0</v>
      </c>
      <c r="J80" s="981">
        <v>0</v>
      </c>
      <c r="K80" s="981">
        <v>0</v>
      </c>
      <c r="L80" s="981">
        <v>0</v>
      </c>
      <c r="M80" s="981">
        <v>0</v>
      </c>
      <c r="N80" s="981"/>
      <c r="O80" s="1059"/>
      <c r="P80" s="981"/>
      <c r="Q80" s="981">
        <v>0</v>
      </c>
      <c r="R80" s="981">
        <v>0</v>
      </c>
      <c r="S80" s="981">
        <v>270</v>
      </c>
      <c r="T80" s="981">
        <f t="shared" si="1"/>
        <v>270</v>
      </c>
      <c r="U80" s="896">
        <v>2</v>
      </c>
      <c r="V80" s="897">
        <v>24</v>
      </c>
    </row>
    <row r="81" spans="1:22" ht="30" customHeight="1">
      <c r="A81" s="1141">
        <v>2</v>
      </c>
      <c r="B81" s="907">
        <v>25</v>
      </c>
      <c r="C81" s="1490"/>
      <c r="D81" s="1429"/>
      <c r="E81" s="1497"/>
      <c r="F81" s="1151" t="s">
        <v>1493</v>
      </c>
      <c r="G81" s="980"/>
      <c r="H81" s="981">
        <v>0</v>
      </c>
      <c r="I81" s="981">
        <v>0</v>
      </c>
      <c r="J81" s="981">
        <v>0</v>
      </c>
      <c r="K81" s="981">
        <v>0</v>
      </c>
      <c r="L81" s="981">
        <v>0</v>
      </c>
      <c r="M81" s="981">
        <v>0</v>
      </c>
      <c r="N81" s="981"/>
      <c r="O81" s="1059"/>
      <c r="P81" s="981"/>
      <c r="Q81" s="981">
        <v>0</v>
      </c>
      <c r="R81" s="981">
        <v>0</v>
      </c>
      <c r="S81" s="981">
        <v>0</v>
      </c>
      <c r="T81" s="981">
        <f t="shared" si="1"/>
        <v>0</v>
      </c>
      <c r="U81" s="896">
        <v>2</v>
      </c>
      <c r="V81" s="897">
        <v>25</v>
      </c>
    </row>
    <row r="82" spans="1:22" ht="30" customHeight="1">
      <c r="A82" s="1141">
        <v>2</v>
      </c>
      <c r="B82" s="907">
        <v>26</v>
      </c>
      <c r="C82" s="1490"/>
      <c r="D82" s="1429"/>
      <c r="E82" s="1495" t="s">
        <v>1513</v>
      </c>
      <c r="F82" s="1150" t="s">
        <v>1491</v>
      </c>
      <c r="G82" s="980"/>
      <c r="H82" s="981">
        <v>0</v>
      </c>
      <c r="I82" s="981">
        <v>0</v>
      </c>
      <c r="J82" s="981">
        <v>53727</v>
      </c>
      <c r="K82" s="981">
        <v>5388</v>
      </c>
      <c r="L82" s="981">
        <v>0</v>
      </c>
      <c r="M82" s="981">
        <v>0</v>
      </c>
      <c r="N82" s="981"/>
      <c r="O82" s="1059"/>
      <c r="P82" s="981"/>
      <c r="Q82" s="981">
        <v>0</v>
      </c>
      <c r="R82" s="981">
        <v>0</v>
      </c>
      <c r="S82" s="981">
        <v>0</v>
      </c>
      <c r="T82" s="981">
        <f t="shared" si="1"/>
        <v>59115</v>
      </c>
      <c r="U82" s="896">
        <v>2</v>
      </c>
      <c r="V82" s="897">
        <v>26</v>
      </c>
    </row>
    <row r="83" spans="1:22" ht="30" customHeight="1">
      <c r="A83" s="1141">
        <v>2</v>
      </c>
      <c r="B83" s="907">
        <v>27</v>
      </c>
      <c r="C83" s="1490"/>
      <c r="D83" s="1429"/>
      <c r="E83" s="1496"/>
      <c r="F83" s="1151" t="s">
        <v>1492</v>
      </c>
      <c r="G83" s="980"/>
      <c r="H83" s="981">
        <v>0</v>
      </c>
      <c r="I83" s="981">
        <v>0</v>
      </c>
      <c r="J83" s="981">
        <v>0</v>
      </c>
      <c r="K83" s="981">
        <v>0</v>
      </c>
      <c r="L83" s="981">
        <v>0</v>
      </c>
      <c r="M83" s="981">
        <v>0</v>
      </c>
      <c r="N83" s="981"/>
      <c r="O83" s="1059"/>
      <c r="P83" s="981"/>
      <c r="Q83" s="981">
        <v>0</v>
      </c>
      <c r="R83" s="981">
        <v>0</v>
      </c>
      <c r="S83" s="981">
        <v>0</v>
      </c>
      <c r="T83" s="981">
        <f t="shared" si="1"/>
        <v>0</v>
      </c>
      <c r="U83" s="896">
        <v>2</v>
      </c>
      <c r="V83" s="897">
        <v>27</v>
      </c>
    </row>
    <row r="84" spans="1:22" ht="30" customHeight="1">
      <c r="A84" s="1141">
        <v>2</v>
      </c>
      <c r="B84" s="907">
        <v>28</v>
      </c>
      <c r="C84" s="1490"/>
      <c r="D84" s="1430"/>
      <c r="E84" s="1497"/>
      <c r="F84" s="1151" t="s">
        <v>1493</v>
      </c>
      <c r="G84" s="980"/>
      <c r="H84" s="981">
        <v>0</v>
      </c>
      <c r="I84" s="981">
        <v>0</v>
      </c>
      <c r="J84" s="981">
        <v>534</v>
      </c>
      <c r="K84" s="981">
        <v>0</v>
      </c>
      <c r="L84" s="981">
        <v>0</v>
      </c>
      <c r="M84" s="981">
        <v>0</v>
      </c>
      <c r="N84" s="981"/>
      <c r="O84" s="1059"/>
      <c r="P84" s="981"/>
      <c r="Q84" s="981">
        <v>0</v>
      </c>
      <c r="R84" s="981">
        <v>0</v>
      </c>
      <c r="S84" s="981">
        <v>0</v>
      </c>
      <c r="T84" s="981">
        <f t="shared" si="1"/>
        <v>534</v>
      </c>
      <c r="U84" s="896">
        <v>2</v>
      </c>
      <c r="V84" s="897">
        <v>28</v>
      </c>
    </row>
    <row r="85" spans="1:22" ht="30" customHeight="1">
      <c r="A85" s="1141">
        <v>2</v>
      </c>
      <c r="B85" s="907">
        <v>29</v>
      </c>
      <c r="C85" s="1490"/>
      <c r="D85" s="1428" t="s">
        <v>1525</v>
      </c>
      <c r="E85" s="1498" t="s">
        <v>1678</v>
      </c>
      <c r="F85" s="1150" t="s">
        <v>1491</v>
      </c>
      <c r="G85" s="980"/>
      <c r="H85" s="981">
        <v>67290</v>
      </c>
      <c r="I85" s="981">
        <v>27427</v>
      </c>
      <c r="J85" s="981">
        <v>270185</v>
      </c>
      <c r="K85" s="981">
        <v>16970</v>
      </c>
      <c r="L85" s="981">
        <v>42658</v>
      </c>
      <c r="M85" s="981">
        <v>9758</v>
      </c>
      <c r="N85" s="981"/>
      <c r="O85" s="1059"/>
      <c r="P85" s="981"/>
      <c r="Q85" s="981">
        <v>4751</v>
      </c>
      <c r="R85" s="981">
        <v>19731</v>
      </c>
      <c r="S85" s="981">
        <v>43896</v>
      </c>
      <c r="T85" s="981">
        <f t="shared" si="1"/>
        <v>502666</v>
      </c>
      <c r="U85" s="896">
        <v>2</v>
      </c>
      <c r="V85" s="897">
        <v>29</v>
      </c>
    </row>
    <row r="86" spans="1:22" ht="30" customHeight="1">
      <c r="A86" s="1141">
        <v>2</v>
      </c>
      <c r="B86" s="907">
        <v>30</v>
      </c>
      <c r="C86" s="1490"/>
      <c r="D86" s="1429"/>
      <c r="E86" s="1499"/>
      <c r="F86" s="1151" t="s">
        <v>1492</v>
      </c>
      <c r="G86" s="980"/>
      <c r="H86" s="981">
        <v>7631</v>
      </c>
      <c r="I86" s="981">
        <v>0</v>
      </c>
      <c r="J86" s="981">
        <v>5185</v>
      </c>
      <c r="K86" s="981">
        <v>542</v>
      </c>
      <c r="L86" s="981">
        <v>1457</v>
      </c>
      <c r="M86" s="981">
        <v>0</v>
      </c>
      <c r="N86" s="981"/>
      <c r="O86" s="1059"/>
      <c r="P86" s="981"/>
      <c r="Q86" s="981">
        <v>1194</v>
      </c>
      <c r="R86" s="981">
        <v>3508</v>
      </c>
      <c r="S86" s="981">
        <v>923</v>
      </c>
      <c r="T86" s="981">
        <f t="shared" si="1"/>
        <v>20440</v>
      </c>
      <c r="U86" s="896">
        <v>2</v>
      </c>
      <c r="V86" s="897">
        <v>30</v>
      </c>
    </row>
    <row r="87" spans="1:22" ht="30" customHeight="1">
      <c r="A87" s="1141">
        <v>2</v>
      </c>
      <c r="B87" s="907">
        <v>31</v>
      </c>
      <c r="C87" s="1490"/>
      <c r="D87" s="1429"/>
      <c r="E87" s="1500"/>
      <c r="F87" s="1151" t="s">
        <v>1493</v>
      </c>
      <c r="G87" s="980"/>
      <c r="H87" s="981">
        <v>11226</v>
      </c>
      <c r="I87" s="981">
        <v>6232</v>
      </c>
      <c r="J87" s="981">
        <v>1895</v>
      </c>
      <c r="K87" s="981">
        <v>481</v>
      </c>
      <c r="L87" s="981">
        <v>0</v>
      </c>
      <c r="M87" s="981">
        <v>80</v>
      </c>
      <c r="N87" s="981"/>
      <c r="O87" s="1059"/>
      <c r="P87" s="981"/>
      <c r="Q87" s="981">
        <v>39</v>
      </c>
      <c r="R87" s="981">
        <v>472</v>
      </c>
      <c r="S87" s="981">
        <v>0</v>
      </c>
      <c r="T87" s="981">
        <f t="shared" si="1"/>
        <v>20425</v>
      </c>
      <c r="U87" s="896">
        <v>2</v>
      </c>
      <c r="V87" s="897">
        <v>31</v>
      </c>
    </row>
    <row r="88" spans="1:22" ht="30" customHeight="1">
      <c r="A88" s="1141">
        <v>2</v>
      </c>
      <c r="B88" s="907">
        <v>32</v>
      </c>
      <c r="C88" s="1490"/>
      <c r="D88" s="1429"/>
      <c r="E88" s="1498" t="s">
        <v>1674</v>
      </c>
      <c r="F88" s="1150" t="s">
        <v>1491</v>
      </c>
      <c r="G88" s="980"/>
      <c r="H88" s="981">
        <v>278422</v>
      </c>
      <c r="I88" s="981">
        <v>109783</v>
      </c>
      <c r="J88" s="981">
        <v>443146</v>
      </c>
      <c r="K88" s="981">
        <v>56622</v>
      </c>
      <c r="L88" s="981">
        <v>156626</v>
      </c>
      <c r="M88" s="981">
        <v>29104</v>
      </c>
      <c r="N88" s="981"/>
      <c r="O88" s="1059"/>
      <c r="P88" s="981"/>
      <c r="Q88" s="981">
        <v>43100</v>
      </c>
      <c r="R88" s="981">
        <v>198314</v>
      </c>
      <c r="S88" s="981">
        <v>61160</v>
      </c>
      <c r="T88" s="981">
        <f t="shared" si="1"/>
        <v>1376277</v>
      </c>
      <c r="U88" s="896">
        <v>2</v>
      </c>
      <c r="V88" s="897">
        <v>32</v>
      </c>
    </row>
    <row r="89" spans="1:22" ht="30" customHeight="1">
      <c r="A89" s="1141">
        <v>2</v>
      </c>
      <c r="B89" s="907">
        <v>33</v>
      </c>
      <c r="C89" s="1490"/>
      <c r="D89" s="1429"/>
      <c r="E89" s="1499"/>
      <c r="F89" s="1151" t="s">
        <v>1492</v>
      </c>
      <c r="G89" s="980"/>
      <c r="H89" s="981">
        <v>13446</v>
      </c>
      <c r="I89" s="981">
        <v>0</v>
      </c>
      <c r="J89" s="981">
        <v>65726</v>
      </c>
      <c r="K89" s="981">
        <v>2370</v>
      </c>
      <c r="L89" s="981">
        <v>841</v>
      </c>
      <c r="M89" s="981">
        <v>0</v>
      </c>
      <c r="N89" s="981"/>
      <c r="O89" s="1059"/>
      <c r="P89" s="981"/>
      <c r="Q89" s="981">
        <v>571</v>
      </c>
      <c r="R89" s="981">
        <v>24501</v>
      </c>
      <c r="S89" s="981">
        <v>13998</v>
      </c>
      <c r="T89" s="981">
        <f t="shared" si="1"/>
        <v>121453</v>
      </c>
      <c r="U89" s="896">
        <v>2</v>
      </c>
      <c r="V89" s="897">
        <v>33</v>
      </c>
    </row>
    <row r="90" spans="1:22" ht="30" customHeight="1">
      <c r="A90" s="1141">
        <v>2</v>
      </c>
      <c r="B90" s="907">
        <v>34</v>
      </c>
      <c r="C90" s="1490"/>
      <c r="D90" s="1429"/>
      <c r="E90" s="1500"/>
      <c r="F90" s="1151" t="s">
        <v>1493</v>
      </c>
      <c r="G90" s="980"/>
      <c r="H90" s="981">
        <v>10710</v>
      </c>
      <c r="I90" s="981">
        <v>5162</v>
      </c>
      <c r="J90" s="981">
        <v>6334</v>
      </c>
      <c r="K90" s="981">
        <v>2926</v>
      </c>
      <c r="L90" s="981">
        <v>0</v>
      </c>
      <c r="M90" s="981">
        <v>272</v>
      </c>
      <c r="N90" s="981"/>
      <c r="O90" s="1059"/>
      <c r="P90" s="981"/>
      <c r="Q90" s="981">
        <v>177</v>
      </c>
      <c r="R90" s="981">
        <v>3030</v>
      </c>
      <c r="S90" s="981">
        <v>0</v>
      </c>
      <c r="T90" s="981">
        <f t="shared" si="1"/>
        <v>28611</v>
      </c>
      <c r="U90" s="896">
        <v>2</v>
      </c>
      <c r="V90" s="897">
        <v>34</v>
      </c>
    </row>
    <row r="91" spans="1:22" ht="30" customHeight="1">
      <c r="A91" s="1141">
        <v>2</v>
      </c>
      <c r="B91" s="907">
        <v>35</v>
      </c>
      <c r="C91" s="1490"/>
      <c r="D91" s="1429"/>
      <c r="E91" s="1498" t="s">
        <v>1675</v>
      </c>
      <c r="F91" s="1150" t="s">
        <v>1491</v>
      </c>
      <c r="G91" s="980"/>
      <c r="H91" s="981">
        <v>225707</v>
      </c>
      <c r="I91" s="981">
        <v>131638</v>
      </c>
      <c r="J91" s="981">
        <v>748297</v>
      </c>
      <c r="K91" s="981">
        <v>117881</v>
      </c>
      <c r="L91" s="981">
        <v>182566</v>
      </c>
      <c r="M91" s="981">
        <v>83367</v>
      </c>
      <c r="N91" s="981"/>
      <c r="O91" s="1059"/>
      <c r="P91" s="981"/>
      <c r="Q91" s="981">
        <v>76075</v>
      </c>
      <c r="R91" s="981">
        <v>297935</v>
      </c>
      <c r="S91" s="981">
        <v>147591</v>
      </c>
      <c r="T91" s="981">
        <f t="shared" si="1"/>
        <v>2011057</v>
      </c>
      <c r="U91" s="896">
        <v>2</v>
      </c>
      <c r="V91" s="897">
        <v>35</v>
      </c>
    </row>
    <row r="92" spans="1:22" ht="30" customHeight="1">
      <c r="A92" s="1141">
        <v>2</v>
      </c>
      <c r="B92" s="907">
        <v>36</v>
      </c>
      <c r="C92" s="1490"/>
      <c r="D92" s="1429"/>
      <c r="E92" s="1499"/>
      <c r="F92" s="1151" t="s">
        <v>1492</v>
      </c>
      <c r="G92" s="980"/>
      <c r="H92" s="981">
        <v>5100</v>
      </c>
      <c r="I92" s="981">
        <v>0</v>
      </c>
      <c r="J92" s="981">
        <v>36243</v>
      </c>
      <c r="K92" s="981">
        <v>2743</v>
      </c>
      <c r="L92" s="981">
        <v>2742</v>
      </c>
      <c r="M92" s="981">
        <v>0</v>
      </c>
      <c r="N92" s="981"/>
      <c r="O92" s="1059"/>
      <c r="P92" s="981"/>
      <c r="Q92" s="981">
        <v>9162</v>
      </c>
      <c r="R92" s="981">
        <v>28327</v>
      </c>
      <c r="S92" s="981">
        <v>5270</v>
      </c>
      <c r="T92" s="981">
        <f t="shared" si="1"/>
        <v>89587</v>
      </c>
      <c r="U92" s="896">
        <v>2</v>
      </c>
      <c r="V92" s="897">
        <v>36</v>
      </c>
    </row>
    <row r="93" spans="1:22" ht="30" customHeight="1">
      <c r="A93" s="1141">
        <v>2</v>
      </c>
      <c r="B93" s="907">
        <v>37</v>
      </c>
      <c r="C93" s="1490"/>
      <c r="D93" s="1429"/>
      <c r="E93" s="1500"/>
      <c r="F93" s="1151" t="s">
        <v>1493</v>
      </c>
      <c r="G93" s="980"/>
      <c r="H93" s="981">
        <v>66619</v>
      </c>
      <c r="I93" s="981">
        <v>19672</v>
      </c>
      <c r="J93" s="981">
        <v>20870</v>
      </c>
      <c r="K93" s="981">
        <v>10592</v>
      </c>
      <c r="L93" s="981">
        <v>15536</v>
      </c>
      <c r="M93" s="981">
        <v>4838</v>
      </c>
      <c r="N93" s="981"/>
      <c r="O93" s="1059"/>
      <c r="P93" s="981"/>
      <c r="Q93" s="981">
        <v>1219</v>
      </c>
      <c r="R93" s="981">
        <v>2796</v>
      </c>
      <c r="S93" s="981">
        <v>14169</v>
      </c>
      <c r="T93" s="981">
        <f t="shared" si="1"/>
        <v>156311</v>
      </c>
      <c r="U93" s="896">
        <v>2</v>
      </c>
      <c r="V93" s="897">
        <v>37</v>
      </c>
    </row>
    <row r="94" spans="1:22" ht="30" customHeight="1">
      <c r="A94" s="1141">
        <v>2</v>
      </c>
      <c r="B94" s="907">
        <v>38</v>
      </c>
      <c r="C94" s="1490"/>
      <c r="D94" s="1429"/>
      <c r="E94" s="1498" t="s">
        <v>1524</v>
      </c>
      <c r="F94" s="1150" t="s">
        <v>1491</v>
      </c>
      <c r="G94" s="980"/>
      <c r="H94" s="981">
        <v>170308</v>
      </c>
      <c r="I94" s="981">
        <v>94050</v>
      </c>
      <c r="J94" s="981">
        <v>184824</v>
      </c>
      <c r="K94" s="981">
        <v>28408</v>
      </c>
      <c r="L94" s="981">
        <v>60184</v>
      </c>
      <c r="M94" s="981">
        <v>31817</v>
      </c>
      <c r="N94" s="981"/>
      <c r="O94" s="1059"/>
      <c r="P94" s="981"/>
      <c r="Q94" s="981">
        <v>21485</v>
      </c>
      <c r="R94" s="981">
        <v>86308</v>
      </c>
      <c r="S94" s="981">
        <v>52372</v>
      </c>
      <c r="T94" s="981">
        <f t="shared" si="1"/>
        <v>729756</v>
      </c>
      <c r="U94" s="896">
        <v>2</v>
      </c>
      <c r="V94" s="897">
        <v>38</v>
      </c>
    </row>
    <row r="95" spans="1:22" ht="30" customHeight="1">
      <c r="A95" s="1141">
        <v>2</v>
      </c>
      <c r="B95" s="907">
        <v>39</v>
      </c>
      <c r="C95" s="1490"/>
      <c r="D95" s="1429"/>
      <c r="E95" s="1499"/>
      <c r="F95" s="1151" t="s">
        <v>1492</v>
      </c>
      <c r="G95" s="980"/>
      <c r="H95" s="981">
        <v>5724</v>
      </c>
      <c r="I95" s="981">
        <v>0</v>
      </c>
      <c r="J95" s="981">
        <v>3414</v>
      </c>
      <c r="K95" s="981">
        <v>1319</v>
      </c>
      <c r="L95" s="981">
        <v>1030</v>
      </c>
      <c r="M95" s="981">
        <v>0</v>
      </c>
      <c r="N95" s="981"/>
      <c r="O95" s="1059"/>
      <c r="P95" s="981"/>
      <c r="Q95" s="981">
        <v>2263</v>
      </c>
      <c r="R95" s="981">
        <v>8156</v>
      </c>
      <c r="S95" s="981">
        <v>4753</v>
      </c>
      <c r="T95" s="981">
        <f t="shared" si="1"/>
        <v>26659</v>
      </c>
      <c r="U95" s="896">
        <v>2</v>
      </c>
      <c r="V95" s="897">
        <v>39</v>
      </c>
    </row>
    <row r="96" spans="1:22" ht="30" customHeight="1">
      <c r="A96" s="1141">
        <v>2</v>
      </c>
      <c r="B96" s="907">
        <v>40</v>
      </c>
      <c r="C96" s="1490"/>
      <c r="D96" s="1430"/>
      <c r="E96" s="1500"/>
      <c r="F96" s="1151" t="s">
        <v>1493</v>
      </c>
      <c r="G96" s="980"/>
      <c r="H96" s="981">
        <v>12616</v>
      </c>
      <c r="I96" s="981">
        <v>5713</v>
      </c>
      <c r="J96" s="981">
        <v>2899</v>
      </c>
      <c r="K96" s="981">
        <v>1719</v>
      </c>
      <c r="L96" s="981">
        <v>0</v>
      </c>
      <c r="M96" s="981">
        <v>75</v>
      </c>
      <c r="N96" s="981"/>
      <c r="O96" s="1059"/>
      <c r="P96" s="981"/>
      <c r="Q96" s="981">
        <v>27</v>
      </c>
      <c r="R96" s="981">
        <v>951</v>
      </c>
      <c r="S96" s="981">
        <v>0</v>
      </c>
      <c r="T96" s="981">
        <f t="shared" si="1"/>
        <v>24000</v>
      </c>
      <c r="U96" s="896">
        <v>2</v>
      </c>
      <c r="V96" s="897">
        <v>40</v>
      </c>
    </row>
    <row r="97" spans="1:22" ht="30" customHeight="1">
      <c r="A97" s="1141">
        <v>2</v>
      </c>
      <c r="B97" s="907">
        <v>41</v>
      </c>
      <c r="C97" s="1491"/>
      <c r="D97" s="1152" t="s">
        <v>1520</v>
      </c>
      <c r="E97" s="1433" t="s">
        <v>1519</v>
      </c>
      <c r="F97" s="1434"/>
      <c r="G97" s="980"/>
      <c r="H97" s="981">
        <v>0</v>
      </c>
      <c r="I97" s="981">
        <v>0</v>
      </c>
      <c r="J97" s="981">
        <v>0</v>
      </c>
      <c r="K97" s="981">
        <v>0</v>
      </c>
      <c r="L97" s="981">
        <v>197929</v>
      </c>
      <c r="M97" s="981">
        <v>36921</v>
      </c>
      <c r="N97" s="981"/>
      <c r="O97" s="1059"/>
      <c r="P97" s="981"/>
      <c r="Q97" s="981">
        <v>0</v>
      </c>
      <c r="R97" s="981">
        <v>0</v>
      </c>
      <c r="S97" s="981">
        <v>93643</v>
      </c>
      <c r="T97" s="981">
        <f t="shared" si="1"/>
        <v>328493</v>
      </c>
      <c r="U97" s="896">
        <v>2</v>
      </c>
      <c r="V97" s="897">
        <v>41</v>
      </c>
    </row>
    <row r="98" spans="1:22" ht="30" customHeight="1">
      <c r="A98" s="1141">
        <v>2</v>
      </c>
      <c r="B98" s="907">
        <v>42</v>
      </c>
      <c r="C98" s="1504" t="s">
        <v>1526</v>
      </c>
      <c r="D98" s="1505"/>
      <c r="E98" s="1433" t="s">
        <v>1491</v>
      </c>
      <c r="F98" s="1434"/>
      <c r="G98" s="980">
        <f>'入力用①(22、24表除く）'!I316</f>
        <v>0</v>
      </c>
      <c r="H98" s="981">
        <v>0</v>
      </c>
      <c r="I98" s="981">
        <v>0</v>
      </c>
      <c r="J98" s="981">
        <v>0</v>
      </c>
      <c r="K98" s="981">
        <v>0</v>
      </c>
      <c r="L98" s="981">
        <v>5581</v>
      </c>
      <c r="M98" s="981">
        <v>0</v>
      </c>
      <c r="N98" s="981">
        <f>'入力用①(22、24表除く）'!P316</f>
        <v>0</v>
      </c>
      <c r="O98" s="1059">
        <f>'入力用①(22、24表除く）'!Q316</f>
        <v>0</v>
      </c>
      <c r="P98" s="981">
        <f>'入力用①(22、24表除く）'!R316</f>
        <v>0</v>
      </c>
      <c r="Q98" s="981">
        <v>0</v>
      </c>
      <c r="R98" s="981">
        <v>0</v>
      </c>
      <c r="S98" s="981">
        <v>0</v>
      </c>
      <c r="T98" s="981">
        <f t="shared" si="1"/>
        <v>5581</v>
      </c>
      <c r="U98" s="896">
        <v>2</v>
      </c>
      <c r="V98" s="897">
        <v>42</v>
      </c>
    </row>
    <row r="99" spans="1:22" ht="30" customHeight="1">
      <c r="A99" s="1141">
        <v>2</v>
      </c>
      <c r="B99" s="907">
        <v>43</v>
      </c>
      <c r="C99" s="1506"/>
      <c r="D99" s="1507"/>
      <c r="E99" s="1433" t="s">
        <v>1518</v>
      </c>
      <c r="F99" s="1434"/>
      <c r="G99" s="980">
        <f>'入力用①(22、24表除く）'!I317</f>
        <v>0</v>
      </c>
      <c r="H99" s="981">
        <v>0</v>
      </c>
      <c r="I99" s="981">
        <v>0</v>
      </c>
      <c r="J99" s="981">
        <v>0</v>
      </c>
      <c r="K99" s="981">
        <v>0</v>
      </c>
      <c r="L99" s="981">
        <v>0</v>
      </c>
      <c r="M99" s="981">
        <v>0</v>
      </c>
      <c r="N99" s="981">
        <f>'入力用①(22、24表除く）'!P317</f>
        <v>0</v>
      </c>
      <c r="O99" s="1059">
        <f>'入力用①(22、24表除く）'!Q317</f>
        <v>0</v>
      </c>
      <c r="P99" s="981">
        <f>'入力用①(22、24表除く）'!R317</f>
        <v>0</v>
      </c>
      <c r="Q99" s="981">
        <v>0</v>
      </c>
      <c r="R99" s="981">
        <v>0</v>
      </c>
      <c r="S99" s="981">
        <v>0</v>
      </c>
      <c r="T99" s="981">
        <f t="shared" si="1"/>
        <v>0</v>
      </c>
      <c r="U99" s="896">
        <v>2</v>
      </c>
      <c r="V99" s="897">
        <v>43</v>
      </c>
    </row>
    <row r="100" spans="1:22" ht="30" customHeight="1">
      <c r="A100" s="1141">
        <v>2</v>
      </c>
      <c r="B100" s="907">
        <v>44</v>
      </c>
      <c r="C100" s="1508"/>
      <c r="D100" s="1509"/>
      <c r="E100" s="1433" t="s">
        <v>1519</v>
      </c>
      <c r="F100" s="1434"/>
      <c r="G100" s="980">
        <f>'入力用①(22、24表除く）'!I318</f>
        <v>0</v>
      </c>
      <c r="H100" s="981">
        <v>0</v>
      </c>
      <c r="I100" s="981">
        <v>0</v>
      </c>
      <c r="J100" s="981">
        <v>0</v>
      </c>
      <c r="K100" s="981">
        <v>0</v>
      </c>
      <c r="L100" s="981">
        <v>0</v>
      </c>
      <c r="M100" s="981">
        <v>0</v>
      </c>
      <c r="N100" s="981">
        <f>'入力用①(22、24表除く）'!P318</f>
        <v>0</v>
      </c>
      <c r="O100" s="1059">
        <f>'入力用①(22、24表除く）'!Q318</f>
        <v>0</v>
      </c>
      <c r="P100" s="981">
        <f>'入力用①(22、24表除く）'!R318</f>
        <v>0</v>
      </c>
      <c r="Q100" s="981">
        <v>0</v>
      </c>
      <c r="R100" s="981">
        <v>0</v>
      </c>
      <c r="S100" s="981">
        <v>0</v>
      </c>
      <c r="T100" s="981">
        <f t="shared" si="1"/>
        <v>0</v>
      </c>
      <c r="U100" s="896">
        <v>2</v>
      </c>
      <c r="V100" s="897">
        <v>44</v>
      </c>
    </row>
    <row r="101" spans="1:22" ht="30" customHeight="1">
      <c r="A101" s="1141">
        <v>2</v>
      </c>
      <c r="B101" s="907">
        <v>45</v>
      </c>
      <c r="C101" s="1504" t="s">
        <v>1527</v>
      </c>
      <c r="D101" s="1505"/>
      <c r="E101" s="1433" t="s">
        <v>1491</v>
      </c>
      <c r="F101" s="1434"/>
      <c r="G101" s="980">
        <f>'入力用①(22、24表除く）'!I319</f>
        <v>0</v>
      </c>
      <c r="H101" s="981">
        <v>0</v>
      </c>
      <c r="I101" s="981">
        <v>0</v>
      </c>
      <c r="J101" s="981">
        <v>0</v>
      </c>
      <c r="K101" s="981">
        <v>0</v>
      </c>
      <c r="L101" s="981">
        <v>6</v>
      </c>
      <c r="M101" s="981">
        <v>0</v>
      </c>
      <c r="N101" s="981">
        <f>'入力用①(22、24表除く）'!P319</f>
        <v>0</v>
      </c>
      <c r="O101" s="1059">
        <f>'入力用①(22、24表除く）'!Q319</f>
        <v>0</v>
      </c>
      <c r="P101" s="981">
        <f>'入力用①(22、24表除く）'!R319</f>
        <v>0</v>
      </c>
      <c r="Q101" s="981">
        <v>0</v>
      </c>
      <c r="R101" s="981">
        <v>0</v>
      </c>
      <c r="S101" s="981">
        <v>0</v>
      </c>
      <c r="T101" s="981">
        <f t="shared" si="1"/>
        <v>6</v>
      </c>
      <c r="U101" s="896">
        <v>2</v>
      </c>
      <c r="V101" s="897">
        <v>45</v>
      </c>
    </row>
    <row r="102" spans="1:22" ht="30" customHeight="1">
      <c r="A102" s="1141">
        <v>2</v>
      </c>
      <c r="B102" s="907">
        <v>46</v>
      </c>
      <c r="C102" s="1506"/>
      <c r="D102" s="1507"/>
      <c r="E102" s="1433" t="s">
        <v>1518</v>
      </c>
      <c r="F102" s="1434"/>
      <c r="G102" s="980">
        <f>'入力用①(22、24表除く）'!I320</f>
        <v>0</v>
      </c>
      <c r="H102" s="981">
        <v>0</v>
      </c>
      <c r="I102" s="981">
        <v>0</v>
      </c>
      <c r="J102" s="981">
        <v>0</v>
      </c>
      <c r="K102" s="981">
        <v>0</v>
      </c>
      <c r="L102" s="981">
        <v>1</v>
      </c>
      <c r="M102" s="981">
        <v>0</v>
      </c>
      <c r="N102" s="981">
        <f>'入力用①(22、24表除く）'!P320</f>
        <v>0</v>
      </c>
      <c r="O102" s="1059">
        <f>'入力用①(22、24表除く）'!Q320</f>
        <v>0</v>
      </c>
      <c r="P102" s="981">
        <f>'入力用①(22、24表除く）'!R320</f>
        <v>0</v>
      </c>
      <c r="Q102" s="981">
        <v>0</v>
      </c>
      <c r="R102" s="981">
        <v>0</v>
      </c>
      <c r="S102" s="981">
        <v>0</v>
      </c>
      <c r="T102" s="981">
        <f t="shared" si="1"/>
        <v>1</v>
      </c>
      <c r="U102" s="896">
        <v>2</v>
      </c>
      <c r="V102" s="897">
        <v>46</v>
      </c>
    </row>
    <row r="103" spans="1:22" ht="30" customHeight="1">
      <c r="A103" s="1141">
        <v>2</v>
      </c>
      <c r="B103" s="907">
        <v>47</v>
      </c>
      <c r="C103" s="1508"/>
      <c r="D103" s="1509"/>
      <c r="E103" s="1433" t="s">
        <v>1519</v>
      </c>
      <c r="F103" s="1434"/>
      <c r="G103" s="980">
        <f>'入力用①(22、24表除く）'!I321</f>
        <v>0</v>
      </c>
      <c r="H103" s="981">
        <v>0</v>
      </c>
      <c r="I103" s="981">
        <v>0</v>
      </c>
      <c r="J103" s="981">
        <v>0</v>
      </c>
      <c r="K103" s="981">
        <v>0</v>
      </c>
      <c r="L103" s="981">
        <v>0</v>
      </c>
      <c r="M103" s="981">
        <v>0</v>
      </c>
      <c r="N103" s="981">
        <f>'入力用①(22、24表除く）'!P321</f>
        <v>0</v>
      </c>
      <c r="O103" s="1059">
        <f>'入力用①(22、24表除く）'!Q321</f>
        <v>0</v>
      </c>
      <c r="P103" s="981">
        <f>'入力用①(22、24表除く）'!R321</f>
        <v>0</v>
      </c>
      <c r="Q103" s="981">
        <v>0</v>
      </c>
      <c r="R103" s="981">
        <v>0</v>
      </c>
      <c r="S103" s="981">
        <v>0</v>
      </c>
      <c r="T103" s="981">
        <f t="shared" si="1"/>
        <v>0</v>
      </c>
      <c r="U103" s="896">
        <v>2</v>
      </c>
      <c r="V103" s="897">
        <v>47</v>
      </c>
    </row>
    <row r="104" spans="1:22" ht="30" customHeight="1">
      <c r="B104" s="7">
        <v>101</v>
      </c>
      <c r="C104" s="193"/>
      <c r="D104" s="184" t="s">
        <v>184</v>
      </c>
      <c r="E104" s="1452" t="s">
        <v>296</v>
      </c>
      <c r="F104" s="1453"/>
      <c r="G104" s="982">
        <f>IF('20表'!I$8=0,0,ROUND(G12/'20表'!I$8*100,1))</f>
        <v>0</v>
      </c>
      <c r="H104" s="982">
        <f>IF('20表'!J$8=0,0,ROUND(H12/'20表'!J$8*100,1))</f>
        <v>62.1</v>
      </c>
      <c r="I104" s="982">
        <f>IF('20表'!K$8=0,0,ROUND(I12/'20表'!K$8*100,1))</f>
        <v>63.6</v>
      </c>
      <c r="J104" s="982">
        <f>IF('20表'!L$8=0,0,ROUND(J12/'20表'!L$8*100,1))</f>
        <v>54.6</v>
      </c>
      <c r="K104" s="982">
        <f>IF('20表'!M$8=0,0,ROUND(K12/'20表'!M$8*100,1))</f>
        <v>72.8</v>
      </c>
      <c r="L104" s="982">
        <f>IF('20表'!N$8=0,0,ROUND(L12/'20表'!N$8*100,1))</f>
        <v>69.900000000000006</v>
      </c>
      <c r="M104" s="982">
        <f>IF('20表'!O$8=0,0,ROUND(M12/'20表'!O$8*100,1))</f>
        <v>85.2</v>
      </c>
      <c r="N104" s="983">
        <f>IF('20表'!P$8=0,0,ROUND(N12/'20表'!P$8*100,1))</f>
        <v>0</v>
      </c>
      <c r="O104" s="1060">
        <f>IF('20表'!Q$8=0,0,ROUND(O12/'20表'!Q$8*100,1))</f>
        <v>0</v>
      </c>
      <c r="P104" s="982">
        <f>IF('20表'!R$8=0,0,ROUND(P12/'20表'!R$8*100,1))</f>
        <v>0</v>
      </c>
      <c r="Q104" s="982">
        <f>IF('20表'!S$8=0,0,ROUND(Q12/'20表'!S$8*100,1))</f>
        <v>81.900000000000006</v>
      </c>
      <c r="R104" s="982">
        <f>IF('20表'!T$8=0,0,ROUND(R12/'20表'!T$8*100,1))</f>
        <v>64.400000000000006</v>
      </c>
      <c r="S104" s="982">
        <f>IF('20表'!U$8=0,0,ROUND(S12/'20表'!U$8*100,1))</f>
        <v>57.7</v>
      </c>
      <c r="T104" s="982">
        <f>IF('20表'!V$8=0,0,ROUND(T12/'20表'!V$8*100,1))</f>
        <v>61.5</v>
      </c>
      <c r="U104" s="7">
        <v>0</v>
      </c>
      <c r="V104" s="7">
        <v>101</v>
      </c>
    </row>
    <row r="105" spans="1:22" ht="30" customHeight="1">
      <c r="B105" s="7">
        <v>102</v>
      </c>
      <c r="C105" s="193"/>
      <c r="D105" s="225" t="s">
        <v>270</v>
      </c>
      <c r="E105" s="1454" t="s">
        <v>338</v>
      </c>
      <c r="F105" s="1419"/>
      <c r="G105" s="982">
        <f>IF('20表'!I$8=0,0,ROUND(G7/'20表'!I$8*100,1))</f>
        <v>0</v>
      </c>
      <c r="H105" s="982">
        <f>IF('20表'!J$8=0,0,ROUND(H7/'20表'!J$8*100,1))</f>
        <v>30.5</v>
      </c>
      <c r="I105" s="982">
        <f>IF('20表'!K$8=0,0,ROUND(I7/'20表'!K$8*100,1))</f>
        <v>32</v>
      </c>
      <c r="J105" s="982">
        <f>IF('20表'!L$8=0,0,ROUND(J7/'20表'!L$8*100,1))</f>
        <v>26.3</v>
      </c>
      <c r="K105" s="982">
        <f>IF('20表'!M$8=0,0,ROUND(K7/'20表'!M$8*100,1))</f>
        <v>38.799999999999997</v>
      </c>
      <c r="L105" s="982">
        <f>IF('20表'!N$8=0,0,ROUND(L7/'20表'!N$8*100,1))</f>
        <v>25.6</v>
      </c>
      <c r="M105" s="982">
        <f>IF('20表'!O$8=0,0,ROUND(M7/'20表'!O$8*100,1))</f>
        <v>40.200000000000003</v>
      </c>
      <c r="N105" s="983">
        <f>IF('20表'!P$8=0,0,ROUND(N7/'20表'!P$8*100,1))</f>
        <v>0</v>
      </c>
      <c r="O105" s="1060">
        <f>IF('20表'!Q$8=0,0,ROUND(O7/'20表'!Q$8*100,1))</f>
        <v>0</v>
      </c>
      <c r="P105" s="982">
        <f>IF('20表'!R$8=0,0,ROUND(P7/'20表'!R$8*100,1))</f>
        <v>0</v>
      </c>
      <c r="Q105" s="982">
        <f>IF('20表'!S$8=0,0,ROUND(Q7/'20表'!S$8*100,1))</f>
        <v>42.4</v>
      </c>
      <c r="R105" s="982">
        <f>IF('20表'!T$8=0,0,ROUND(R7/'20表'!T$8*100,1))</f>
        <v>32.299999999999997</v>
      </c>
      <c r="S105" s="982">
        <f>IF('20表'!U$8=0,0,ROUND(S7/'20表'!U$8*100,1))</f>
        <v>22.7</v>
      </c>
      <c r="T105" s="982">
        <f>IF('20表'!V$8=0,0,ROUND(T7/'20表'!V$8*100,1))</f>
        <v>29.2</v>
      </c>
      <c r="U105" s="7">
        <v>0</v>
      </c>
      <c r="V105" s="7">
        <v>102</v>
      </c>
    </row>
    <row r="106" spans="1:22" ht="30" customHeight="1">
      <c r="B106" s="7">
        <v>103</v>
      </c>
      <c r="C106" s="193" t="s">
        <v>423</v>
      </c>
      <c r="D106" s="126" t="s">
        <v>425</v>
      </c>
      <c r="E106" s="1455" t="s">
        <v>341</v>
      </c>
      <c r="F106" s="1420"/>
      <c r="G106" s="982">
        <f>IF('20表'!I$8=0,0,ROUND(G8/'20表'!I$8*100,1))</f>
        <v>0</v>
      </c>
      <c r="H106" s="982">
        <f>IF('20表'!J$8=0,0,ROUND(H8/'20表'!J$8*100,1))</f>
        <v>22.2</v>
      </c>
      <c r="I106" s="982">
        <f>IF('20表'!K$8=0,0,ROUND(I8/'20表'!K$8*100,1))</f>
        <v>21.8</v>
      </c>
      <c r="J106" s="982">
        <f>IF('20表'!L$8=0,0,ROUND(J8/'20表'!L$8*100,1))</f>
        <v>19.7</v>
      </c>
      <c r="K106" s="982">
        <f>IF('20表'!M$8=0,0,ROUND(K8/'20表'!M$8*100,1))</f>
        <v>22.8</v>
      </c>
      <c r="L106" s="982">
        <f>IF('20表'!N$8=0,0,ROUND(L8/'20表'!N$8*100,1))</f>
        <v>22.7</v>
      </c>
      <c r="M106" s="982">
        <f>IF('20表'!O$8=0,0,ROUND(M8/'20表'!O$8*100,1))</f>
        <v>25.4</v>
      </c>
      <c r="N106" s="983">
        <f>IF('20表'!P$8=0,0,ROUND(N8/'20表'!P$8*100,1))</f>
        <v>0</v>
      </c>
      <c r="O106" s="1060">
        <f>IF('20表'!Q$8=0,0,ROUND(O8/'20表'!Q$8*100,1))</f>
        <v>0</v>
      </c>
      <c r="P106" s="982">
        <f>IF('20表'!R$8=0,0,ROUND(P8/'20表'!R$8*100,1))</f>
        <v>0</v>
      </c>
      <c r="Q106" s="982">
        <f>IF('20表'!S$8=0,0,ROUND(Q8/'20表'!S$8*100,1))</f>
        <v>26.3</v>
      </c>
      <c r="R106" s="982">
        <f>IF('20表'!T$8=0,0,ROUND(R8/'20表'!T$8*100,1))</f>
        <v>21.8</v>
      </c>
      <c r="S106" s="982">
        <f>IF('20表'!U$8=0,0,ROUND(S8/'20表'!U$8*100,1))</f>
        <v>18.600000000000001</v>
      </c>
      <c r="T106" s="982">
        <f>IF('20表'!V$8=0,0,ROUND(T8/'20表'!V$8*100,1))</f>
        <v>21.1</v>
      </c>
      <c r="U106" s="7">
        <v>0</v>
      </c>
      <c r="V106" s="7">
        <v>103</v>
      </c>
    </row>
    <row r="107" spans="1:22" ht="30" customHeight="1">
      <c r="B107" s="7">
        <v>104</v>
      </c>
      <c r="C107" s="193" t="s">
        <v>0</v>
      </c>
      <c r="D107" s="226" t="s">
        <v>147</v>
      </c>
      <c r="E107" s="1322" t="s">
        <v>353</v>
      </c>
      <c r="F107" s="1420"/>
      <c r="G107" s="982">
        <f>IF('20表'!I$8=0,0,ROUND(G13/'20表'!I$8*100,1))</f>
        <v>0</v>
      </c>
      <c r="H107" s="982">
        <f>IF('20表'!J$8=0,0,ROUND(H13/'20表'!J$8*100,1))</f>
        <v>0.6</v>
      </c>
      <c r="I107" s="982">
        <f>IF('20表'!K$8=0,0,ROUND(I13/'20表'!K$8*100,1))</f>
        <v>1.4</v>
      </c>
      <c r="J107" s="982">
        <f>IF('20表'!L$8=0,0,ROUND(J13/'20表'!L$8*100,1))</f>
        <v>1.3</v>
      </c>
      <c r="K107" s="982">
        <f>IF('20表'!M$8=0,0,ROUND(K13/'20表'!M$8*100,1))</f>
        <v>0</v>
      </c>
      <c r="L107" s="982">
        <f>IF('20表'!N$8=0,0,ROUND(L13/'20表'!N$8*100,1))</f>
        <v>1.7</v>
      </c>
      <c r="M107" s="982">
        <f>IF('20表'!O$8=0,0,ROUND(M13/'20表'!O$8*100,1))</f>
        <v>2.9</v>
      </c>
      <c r="N107" s="983">
        <f>IF('20表'!P$8=0,0,ROUND(N13/'20表'!P$8*100,1))</f>
        <v>125.1</v>
      </c>
      <c r="O107" s="1060">
        <f>IF('20表'!Q$8=0,0,ROUND(O13/'20表'!Q$8*100,1))</f>
        <v>0</v>
      </c>
      <c r="P107" s="982">
        <f>IF('20表'!R$8=0,0,ROUND(P13/'20表'!R$8*100,1))</f>
        <v>0</v>
      </c>
      <c r="Q107" s="982">
        <f>IF('20表'!S$8=0,0,ROUND(Q13/'20表'!S$8*100,1))</f>
        <v>2.4</v>
      </c>
      <c r="R107" s="982">
        <f>IF('20表'!T$8=0,0,ROUND(R13/'20表'!T$8*100,1))</f>
        <v>0.3</v>
      </c>
      <c r="S107" s="982">
        <f>IF('20表'!U$8=0,0,ROUND(S13/'20表'!U$8*100,1))</f>
        <v>1.3</v>
      </c>
      <c r="T107" s="982">
        <f>IF('20表'!V$8=0,0,ROUND(T13/'20表'!V$8*100,1))</f>
        <v>1.5</v>
      </c>
      <c r="U107" s="7">
        <v>0</v>
      </c>
      <c r="V107" s="7">
        <v>104</v>
      </c>
    </row>
    <row r="108" spans="1:22" ht="30" customHeight="1">
      <c r="B108" s="7">
        <v>105</v>
      </c>
      <c r="C108" s="193" t="s">
        <v>427</v>
      </c>
      <c r="D108" s="184"/>
      <c r="E108" s="1421" t="s">
        <v>429</v>
      </c>
      <c r="F108" s="1422"/>
      <c r="G108" s="982">
        <f>IF('20表'!I$8=0,0,ROUND(G14/'20表'!I$8*100,1))</f>
        <v>0</v>
      </c>
      <c r="H108" s="982">
        <f>IF('20表'!J$8=0,0,ROUND(H14/'20表'!J$8*100,1))</f>
        <v>0.6</v>
      </c>
      <c r="I108" s="982">
        <f>IF('20表'!K$8=0,0,ROUND(I14/'20表'!K$8*100,1))</f>
        <v>1.4</v>
      </c>
      <c r="J108" s="982">
        <f>IF('20表'!L$8=0,0,ROUND(J14/'20表'!L$8*100,1))</f>
        <v>1.3</v>
      </c>
      <c r="K108" s="982">
        <f>IF('20表'!M$8=0,0,ROUND(K14/'20表'!M$8*100,1))</f>
        <v>0</v>
      </c>
      <c r="L108" s="982">
        <f>IF('20表'!N$8=0,0,ROUND(L14/'20表'!N$8*100,1))</f>
        <v>1.7</v>
      </c>
      <c r="M108" s="982">
        <f>IF('20表'!O$8=0,0,ROUND(M14/'20表'!O$8*100,1))</f>
        <v>2.9</v>
      </c>
      <c r="N108" s="983">
        <f>IF('20表'!P$8=0,0,ROUND(N14/'20表'!P$8*100,1))</f>
        <v>124.7</v>
      </c>
      <c r="O108" s="1060">
        <f>IF('20表'!Q$8=0,0,ROUND(O14/'20表'!Q$8*100,1))</f>
        <v>0</v>
      </c>
      <c r="P108" s="982">
        <f>IF('20表'!R$8=0,0,ROUND(P14/'20表'!R$8*100,1))</f>
        <v>0</v>
      </c>
      <c r="Q108" s="982">
        <f>IF('20表'!S$8=0,0,ROUND(Q14/'20表'!S$8*100,1))</f>
        <v>2.2000000000000002</v>
      </c>
      <c r="R108" s="982">
        <f>IF('20表'!T$8=0,0,ROUND(R14/'20表'!T$8*100,1))</f>
        <v>0.3</v>
      </c>
      <c r="S108" s="982">
        <f>IF('20表'!U$8=0,0,ROUND(S14/'20表'!U$8*100,1))</f>
        <v>1.3</v>
      </c>
      <c r="T108" s="982">
        <f>IF('20表'!V$8=0,0,ROUND(T14/'20表'!V$8*100,1))</f>
        <v>1.5</v>
      </c>
      <c r="U108" s="7">
        <v>0</v>
      </c>
      <c r="V108" s="7">
        <v>105</v>
      </c>
    </row>
    <row r="109" spans="1:22" ht="30" customHeight="1">
      <c r="B109" s="7">
        <v>106</v>
      </c>
      <c r="C109" s="193" t="s">
        <v>242</v>
      </c>
      <c r="D109" s="226" t="s">
        <v>261</v>
      </c>
      <c r="E109" s="1322" t="s">
        <v>367</v>
      </c>
      <c r="F109" s="1420"/>
      <c r="G109" s="982">
        <f>IF('20表'!I$8=0,0,ROUND(G17/'20表'!I$8*100,1))</f>
        <v>0</v>
      </c>
      <c r="H109" s="982">
        <f>IF('20表'!J$8=0,0,ROUND(H17/'20表'!J$8*100,1))</f>
        <v>7.7</v>
      </c>
      <c r="I109" s="982">
        <f>IF('20表'!K$8=0,0,ROUND(I17/'20表'!K$8*100,1))</f>
        <v>8.3000000000000007</v>
      </c>
      <c r="J109" s="982">
        <f>IF('20表'!L$8=0,0,ROUND(J17/'20表'!L$8*100,1))</f>
        <v>5.2</v>
      </c>
      <c r="K109" s="982">
        <f>IF('20表'!M$8=0,0,ROUND(K17/'20表'!M$8*100,1))</f>
        <v>7.8</v>
      </c>
      <c r="L109" s="982">
        <f>IF('20表'!N$8=0,0,ROUND(L17/'20表'!N$8*100,1))</f>
        <v>6.6</v>
      </c>
      <c r="M109" s="982">
        <f>IF('20表'!O$8=0,0,ROUND(M17/'20表'!O$8*100,1))</f>
        <v>7</v>
      </c>
      <c r="N109" s="983">
        <f>IF('20表'!P$8=0,0,ROUND(N17/'20表'!P$8*100,1))</f>
        <v>522.1</v>
      </c>
      <c r="O109" s="1060">
        <f>IF('20表'!Q$8=0,0,ROUND(O17/'20表'!Q$8*100,1))</f>
        <v>0</v>
      </c>
      <c r="P109" s="982">
        <f>IF('20表'!R$8=0,0,ROUND(P17/'20表'!R$8*100,1))</f>
        <v>0</v>
      </c>
      <c r="Q109" s="982">
        <f>IF('20表'!S$8=0,0,ROUND(Q17/'20表'!S$8*100,1))</f>
        <v>11.2</v>
      </c>
      <c r="R109" s="982">
        <f>IF('20表'!T$8=0,0,ROUND(R17/'20表'!T$8*100,1))</f>
        <v>11.6</v>
      </c>
      <c r="S109" s="982">
        <f>IF('20表'!U$8=0,0,ROUND(S17/'20表'!U$8*100,1))</f>
        <v>9.1999999999999993</v>
      </c>
      <c r="T109" s="982">
        <f>IF('20表'!V$8=0,0,ROUND(T17/'20表'!V$8*100,1))</f>
        <v>8.6</v>
      </c>
      <c r="U109" s="7">
        <v>0</v>
      </c>
      <c r="V109" s="7">
        <v>106</v>
      </c>
    </row>
    <row r="110" spans="1:22" ht="30" customHeight="1">
      <c r="B110" s="7">
        <v>107</v>
      </c>
      <c r="C110" s="193" t="s">
        <v>413</v>
      </c>
      <c r="D110" s="226" t="s">
        <v>277</v>
      </c>
      <c r="E110" s="1322" t="s">
        <v>371</v>
      </c>
      <c r="F110" s="1420"/>
      <c r="G110" s="982">
        <f>IF('20表'!I$8=0,0,ROUND(G18/'20表'!I$8*100,1))</f>
        <v>0</v>
      </c>
      <c r="H110" s="982">
        <f>IF('20表'!J$8=0,0,ROUND(H18/'20表'!J$8*100,1))</f>
        <v>1.7</v>
      </c>
      <c r="I110" s="982">
        <f>IF('20表'!K$8=0,0,ROUND(I18/'20表'!K$8*100,1))</f>
        <v>2.1</v>
      </c>
      <c r="J110" s="982">
        <f>IF('20表'!L$8=0,0,ROUND(J18/'20表'!L$8*100,1))</f>
        <v>1.5</v>
      </c>
      <c r="K110" s="982">
        <f>IF('20表'!M$8=0,0,ROUND(K18/'20表'!M$8*100,1))</f>
        <v>2.2000000000000002</v>
      </c>
      <c r="L110" s="982">
        <f>IF('20表'!N$8=0,0,ROUND(L18/'20表'!N$8*100,1))</f>
        <v>2.2000000000000002</v>
      </c>
      <c r="M110" s="982">
        <f>IF('20表'!O$8=0,0,ROUND(M18/'20表'!O$8*100,1))</f>
        <v>4.5</v>
      </c>
      <c r="N110" s="983">
        <f>IF('20表'!P$8=0,0,ROUND(N18/'20表'!P$8*100,1))</f>
        <v>0</v>
      </c>
      <c r="O110" s="1060">
        <f>IF('20表'!Q$8=0,0,ROUND(O18/'20表'!Q$8*100,1))</f>
        <v>0</v>
      </c>
      <c r="P110" s="982">
        <f>IF('20表'!R$8=0,0,ROUND(P18/'20表'!R$8*100,1))</f>
        <v>0</v>
      </c>
      <c r="Q110" s="982">
        <f>IF('20表'!S$8=0,0,ROUND(Q18/'20表'!S$8*100,1))</f>
        <v>3.4</v>
      </c>
      <c r="R110" s="982">
        <f>IF('20表'!T$8=0,0,ROUND(R18/'20表'!T$8*100,1))</f>
        <v>1.8</v>
      </c>
      <c r="S110" s="982">
        <f>IF('20表'!U$8=0,0,ROUND(S18/'20表'!U$8*100,1))</f>
        <v>1.9</v>
      </c>
      <c r="T110" s="982">
        <f>IF('20表'!V$8=0,0,ROUND(T18/'20表'!V$8*100,1))</f>
        <v>1.9</v>
      </c>
      <c r="U110" s="7">
        <v>0</v>
      </c>
      <c r="V110" s="7">
        <v>107</v>
      </c>
    </row>
    <row r="111" spans="1:22" ht="30" customHeight="1">
      <c r="B111" s="7">
        <v>108</v>
      </c>
      <c r="C111" s="193" t="s">
        <v>434</v>
      </c>
      <c r="D111" s="226" t="s">
        <v>127</v>
      </c>
      <c r="E111" s="1322" t="s">
        <v>372</v>
      </c>
      <c r="F111" s="1420"/>
      <c r="G111" s="982">
        <f>IF('20表'!I$8=0,0,ROUND(G19/'20表'!I$8*100,1))</f>
        <v>0</v>
      </c>
      <c r="H111" s="982">
        <f>IF('20表'!J$8=0,0,ROUND(H19/'20表'!J$8*100,1))</f>
        <v>0.2</v>
      </c>
      <c r="I111" s="982">
        <f>IF('20表'!K$8=0,0,ROUND(I19/'20表'!K$8*100,1))</f>
        <v>0.3</v>
      </c>
      <c r="J111" s="982">
        <f>IF('20表'!L$8=0,0,ROUND(J19/'20表'!L$8*100,1))</f>
        <v>0.1</v>
      </c>
      <c r="K111" s="982">
        <f>IF('20表'!M$8=0,0,ROUND(K19/'20表'!M$8*100,1))</f>
        <v>0.2</v>
      </c>
      <c r="L111" s="982">
        <f>IF('20表'!N$8=0,0,ROUND(L19/'20表'!N$8*100,1))</f>
        <v>0.3</v>
      </c>
      <c r="M111" s="982">
        <f>IF('20表'!O$8=0,0,ROUND(M19/'20表'!O$8*100,1))</f>
        <v>0.2</v>
      </c>
      <c r="N111" s="983">
        <f>IF('20表'!P$8=0,0,ROUND(N19/'20表'!P$8*100,1))</f>
        <v>0</v>
      </c>
      <c r="O111" s="1060">
        <f>IF('20表'!Q$8=0,0,ROUND(O19/'20表'!Q$8*100,1))</f>
        <v>0</v>
      </c>
      <c r="P111" s="982">
        <f>IF('20表'!R$8=0,0,ROUND(P19/'20表'!R$8*100,1))</f>
        <v>0</v>
      </c>
      <c r="Q111" s="982">
        <f>IF('20表'!S$8=0,0,ROUND(Q19/'20表'!S$8*100,1))</f>
        <v>0.2</v>
      </c>
      <c r="R111" s="982">
        <f>IF('20表'!T$8=0,0,ROUND(R19/'20表'!T$8*100,1))</f>
        <v>0.1</v>
      </c>
      <c r="S111" s="982">
        <f>IF('20表'!U$8=0,0,ROUND(S19/'20表'!U$8*100,1))</f>
        <v>0.1</v>
      </c>
      <c r="T111" s="982">
        <f>IF('20表'!V$8=0,0,ROUND(T19/'20表'!V$8*100,1))</f>
        <v>0.2</v>
      </c>
      <c r="U111" s="7">
        <v>0</v>
      </c>
      <c r="V111" s="7">
        <v>108</v>
      </c>
    </row>
    <row r="112" spans="1:22" ht="30" customHeight="1">
      <c r="B112" s="7">
        <v>109</v>
      </c>
      <c r="C112" s="193" t="s">
        <v>415</v>
      </c>
      <c r="D112" s="226" t="s">
        <v>291</v>
      </c>
      <c r="E112" s="1322" t="s">
        <v>375</v>
      </c>
      <c r="F112" s="1420"/>
      <c r="G112" s="982">
        <f>IF('20表'!I$8=0,0,ROUND(G20/'20表'!I$8*100,1))</f>
        <v>0</v>
      </c>
      <c r="H112" s="982">
        <f>IF('20表'!J$8=0,0,ROUND(H20/'20表'!J$8*100,1))</f>
        <v>1.2</v>
      </c>
      <c r="I112" s="982">
        <f>IF('20表'!K$8=0,0,ROUND(I20/'20表'!K$8*100,1))</f>
        <v>0.6</v>
      </c>
      <c r="J112" s="982">
        <f>IF('20表'!L$8=0,0,ROUND(J20/'20表'!L$8*100,1))</f>
        <v>0.7</v>
      </c>
      <c r="K112" s="982">
        <f>IF('20表'!M$8=0,0,ROUND(K20/'20表'!M$8*100,1))</f>
        <v>0.7</v>
      </c>
      <c r="L112" s="982">
        <f>IF('20表'!N$8=0,0,ROUND(L20/'20表'!N$8*100,1))</f>
        <v>0.7</v>
      </c>
      <c r="M112" s="982">
        <f>IF('20表'!O$8=0,0,ROUND(M20/'20表'!O$8*100,1))</f>
        <v>0.6</v>
      </c>
      <c r="N112" s="983">
        <f>IF('20表'!P$8=0,0,ROUND(N20/'20表'!P$8*100,1))</f>
        <v>0</v>
      </c>
      <c r="O112" s="1060">
        <f>IF('20表'!Q$8=0,0,ROUND(O20/'20表'!Q$8*100,1))</f>
        <v>0</v>
      </c>
      <c r="P112" s="982">
        <f>IF('20表'!R$8=0,0,ROUND(P20/'20表'!R$8*100,1))</f>
        <v>0</v>
      </c>
      <c r="Q112" s="982">
        <f>IF('20表'!S$8=0,0,ROUND(Q20/'20表'!S$8*100,1))</f>
        <v>0.9</v>
      </c>
      <c r="R112" s="982">
        <f>IF('20表'!T$8=0,0,ROUND(R20/'20表'!T$8*100,1))</f>
        <v>0.4</v>
      </c>
      <c r="S112" s="982">
        <f>IF('20表'!U$8=0,0,ROUND(S20/'20表'!U$8*100,1))</f>
        <v>1.2</v>
      </c>
      <c r="T112" s="982">
        <f>IF('20表'!V$8=0,0,ROUND(T20/'20表'!V$8*100,1))</f>
        <v>0.8</v>
      </c>
      <c r="U112" s="7">
        <v>0</v>
      </c>
      <c r="V112" s="7">
        <v>109</v>
      </c>
    </row>
    <row r="113" spans="2:22" ht="30" customHeight="1">
      <c r="B113" s="7">
        <v>110</v>
      </c>
      <c r="C113" s="193" t="s">
        <v>417</v>
      </c>
      <c r="D113" s="226" t="s">
        <v>300</v>
      </c>
      <c r="E113" s="1322" t="s">
        <v>378</v>
      </c>
      <c r="F113" s="1420"/>
      <c r="G113" s="982">
        <f>IF('20表'!I$8=0,0,ROUND(G21/'20表'!I$8*100,1))</f>
        <v>0</v>
      </c>
      <c r="H113" s="982">
        <f>IF('20表'!J$8=0,0,ROUND(H21/'20表'!J$8*100,1))</f>
        <v>7.4</v>
      </c>
      <c r="I113" s="982">
        <f>IF('20表'!K$8=0,0,ROUND(I21/'20表'!K$8*100,1))</f>
        <v>11.6</v>
      </c>
      <c r="J113" s="982">
        <f>IF('20表'!L$8=0,0,ROUND(J21/'20表'!L$8*100,1))</f>
        <v>11.9</v>
      </c>
      <c r="K113" s="982">
        <f>IF('20表'!M$8=0,0,ROUND(K21/'20表'!M$8*100,1))</f>
        <v>16.899999999999999</v>
      </c>
      <c r="L113" s="982">
        <f>IF('20表'!N$8=0,0,ROUND(L21/'20表'!N$8*100,1))</f>
        <v>10.8</v>
      </c>
      <c r="M113" s="982">
        <f>IF('20表'!O$8=0,0,ROUND(M21/'20表'!O$8*100,1))</f>
        <v>16.600000000000001</v>
      </c>
      <c r="N113" s="983">
        <f>IF('20表'!P$8=0,0,ROUND(N21/'20表'!P$8*100,1))</f>
        <v>272.2</v>
      </c>
      <c r="O113" s="1060">
        <f>IF('20表'!Q$8=0,0,ROUND(O21/'20表'!Q$8*100,1))</f>
        <v>0</v>
      </c>
      <c r="P113" s="982">
        <f>IF('20表'!R$8=0,0,ROUND(P21/'20表'!R$8*100,1))</f>
        <v>0</v>
      </c>
      <c r="Q113" s="982">
        <f>IF('20表'!S$8=0,0,ROUND(Q21/'20表'!S$8*100,1))</f>
        <v>11.4</v>
      </c>
      <c r="R113" s="982">
        <f>IF('20表'!T$8=0,0,ROUND(R21/'20表'!T$8*100,1))</f>
        <v>8.9</v>
      </c>
      <c r="S113" s="982">
        <f>IF('20表'!U$8=0,0,ROUND(S21/'20表'!U$8*100,1))</f>
        <v>13.4</v>
      </c>
      <c r="T113" s="982">
        <f>IF('20表'!V$8=0,0,ROUND(T21/'20表'!V$8*100,1))</f>
        <v>11.6</v>
      </c>
      <c r="U113" s="7">
        <v>0</v>
      </c>
      <c r="V113" s="7">
        <v>110</v>
      </c>
    </row>
    <row r="114" spans="2:22" ht="30" customHeight="1">
      <c r="B114" s="7">
        <v>111</v>
      </c>
      <c r="C114" s="193" t="s">
        <v>435</v>
      </c>
      <c r="D114" s="226" t="s">
        <v>313</v>
      </c>
      <c r="E114" s="1322" t="s">
        <v>438</v>
      </c>
      <c r="F114" s="1420"/>
      <c r="G114" s="982">
        <f>IF('20表'!I$8=0,0,ROUND(G26/'20表'!I$8*100,1))</f>
        <v>0</v>
      </c>
      <c r="H114" s="982">
        <f>IF('20表'!J$8=0,0,ROUND(H26/'20表'!J$8*100,1))</f>
        <v>22.3</v>
      </c>
      <c r="I114" s="982">
        <f>IF('20表'!K$8=0,0,ROUND(I26/'20表'!K$8*100,1))</f>
        <v>13.6</v>
      </c>
      <c r="J114" s="982">
        <f>IF('20表'!L$8=0,0,ROUND(J26/'20表'!L$8*100,1))</f>
        <v>28.8</v>
      </c>
      <c r="K114" s="982">
        <f>IF('20表'!M$8=0,0,ROUND(K26/'20表'!M$8*100,1))</f>
        <v>9.6</v>
      </c>
      <c r="L114" s="982">
        <f>IF('20表'!N$8=0,0,ROUND(L26/'20表'!N$8*100,1))</f>
        <v>18.2</v>
      </c>
      <c r="M114" s="982">
        <f>IF('20表'!O$8=0,0,ROUND(M26/'20表'!O$8*100,1))</f>
        <v>5.6</v>
      </c>
      <c r="N114" s="983">
        <f>IF('20表'!P$8=0,0,ROUND(N26/'20表'!P$8*100,1))</f>
        <v>0</v>
      </c>
      <c r="O114" s="1060">
        <f>IF('20表'!Q$8=0,0,ROUND(O26/'20表'!Q$8*100,1))</f>
        <v>0</v>
      </c>
      <c r="P114" s="982">
        <f>IF('20表'!R$8=0,0,ROUND(P26/'20表'!R$8*100,1))</f>
        <v>0</v>
      </c>
      <c r="Q114" s="982">
        <f>IF('20表'!S$8=0,0,ROUND(Q26/'20表'!S$8*100,1))</f>
        <v>10.4</v>
      </c>
      <c r="R114" s="982">
        <f>IF('20表'!T$8=0,0,ROUND(R26/'20表'!T$8*100,1))</f>
        <v>18.5</v>
      </c>
      <c r="S114" s="982">
        <f>IF('20表'!U$8=0,0,ROUND(S26/'20表'!U$8*100,1))</f>
        <v>18.3</v>
      </c>
      <c r="T114" s="982">
        <f>IF('20表'!V$8=0,0,ROUND(T26/'20表'!V$8*100,1))</f>
        <v>21.5</v>
      </c>
      <c r="U114" s="7">
        <v>0</v>
      </c>
      <c r="V114" s="7">
        <v>111</v>
      </c>
    </row>
    <row r="115" spans="2:22" ht="30" customHeight="1">
      <c r="B115" s="7">
        <v>112</v>
      </c>
      <c r="C115" s="193" t="s">
        <v>443</v>
      </c>
      <c r="D115" s="184"/>
      <c r="E115" s="1421" t="s">
        <v>448</v>
      </c>
      <c r="F115" s="1422"/>
      <c r="G115" s="982">
        <f>IF('20表'!I$8=0,0,ROUND(G24/'20表'!I$8*100,1))</f>
        <v>0</v>
      </c>
      <c r="H115" s="982">
        <f>IF('20表'!J$8=0,0,ROUND(H24/'20表'!J$8*100,1))</f>
        <v>10.6</v>
      </c>
      <c r="I115" s="982">
        <f>IF('20表'!K$8=0,0,ROUND(I24/'20表'!K$8*100,1))</f>
        <v>6.5</v>
      </c>
      <c r="J115" s="982">
        <f>IF('20表'!L$8=0,0,ROUND(J24/'20表'!L$8*100,1))</f>
        <v>17.600000000000001</v>
      </c>
      <c r="K115" s="982">
        <f>IF('20表'!M$8=0,0,ROUND(K24/'20表'!M$8*100,1))</f>
        <v>3</v>
      </c>
      <c r="L115" s="982">
        <f>IF('20表'!N$8=0,0,ROUND(L24/'20表'!N$8*100,1))</f>
        <v>10.9</v>
      </c>
      <c r="M115" s="982">
        <f>IF('20表'!O$8=0,0,ROUND(M24/'20表'!O$8*100,1))</f>
        <v>3.9</v>
      </c>
      <c r="N115" s="983">
        <f>IF('20表'!P$8=0,0,ROUND(N24/'20表'!P$8*100,1))</f>
        <v>0</v>
      </c>
      <c r="O115" s="1060">
        <f>IF('20表'!Q$8=0,0,ROUND(O24/'20表'!Q$8*100,1))</f>
        <v>0</v>
      </c>
      <c r="P115" s="982">
        <f>IF('20表'!R$8=0,0,ROUND(P24/'20表'!R$8*100,1))</f>
        <v>0</v>
      </c>
      <c r="Q115" s="982">
        <f>IF('20表'!S$8=0,0,ROUND(Q24/'20表'!S$8*100,1))</f>
        <v>5.3</v>
      </c>
      <c r="R115" s="982">
        <f>IF('20表'!T$8=0,0,ROUND(R24/'20表'!T$8*100,1))</f>
        <v>8.1</v>
      </c>
      <c r="S115" s="982">
        <f>IF('20表'!U$8=0,0,ROUND(S24/'20表'!U$8*100,1))</f>
        <v>8.3000000000000007</v>
      </c>
      <c r="T115" s="982">
        <f>IF('20表'!V$8=0,0,ROUND(T24/'20表'!V$8*100,1))</f>
        <v>11.7</v>
      </c>
      <c r="U115" s="7">
        <v>0</v>
      </c>
      <c r="V115" s="7">
        <v>112</v>
      </c>
    </row>
    <row r="116" spans="2:22" ht="30" customHeight="1">
      <c r="B116" s="7">
        <v>113</v>
      </c>
      <c r="C116" s="193" t="s">
        <v>1006</v>
      </c>
      <c r="D116" s="226" t="s">
        <v>319</v>
      </c>
      <c r="E116" s="1322" t="s">
        <v>399</v>
      </c>
      <c r="F116" s="1420"/>
      <c r="G116" s="982">
        <f>IF('20表'!I$8=0,0,ROUND(G27/'20表'!I$8*100,1))</f>
        <v>0</v>
      </c>
      <c r="H116" s="982">
        <f>IF('20表'!J$8=0,0,ROUND(H27/'20表'!J$8*100,1))</f>
        <v>0</v>
      </c>
      <c r="I116" s="982">
        <f>IF('20表'!K$8=0,0,ROUND(I27/'20表'!K$8*100,1))</f>
        <v>0.2</v>
      </c>
      <c r="J116" s="982">
        <f>IF('20表'!L$8=0,0,ROUND(J27/'20表'!L$8*100,1))</f>
        <v>0.3</v>
      </c>
      <c r="K116" s="982">
        <f>IF('20表'!M$8=0,0,ROUND(K27/'20表'!M$8*100,1))</f>
        <v>1.1000000000000001</v>
      </c>
      <c r="L116" s="982">
        <f>IF('20表'!N$8=0,0,ROUND(L27/'20表'!N$8*100,1))</f>
        <v>0</v>
      </c>
      <c r="M116" s="982">
        <f>IF('20表'!O$8=0,0,ROUND(M27/'20表'!O$8*100,1))</f>
        <v>0</v>
      </c>
      <c r="N116" s="982">
        <f>IF('20表'!P$8=0,0,ROUND(N27/'20表'!P$8*100,1))</f>
        <v>0</v>
      </c>
      <c r="O116" s="1060">
        <f>IF('20表'!Q$8=0,0,ROUND(O27/'20表'!Q$8*100,1))</f>
        <v>0</v>
      </c>
      <c r="P116" s="982">
        <f>IF('20表'!R$8=0,0,ROUND(P27/'20表'!R$8*100,1))</f>
        <v>0</v>
      </c>
      <c r="Q116" s="982">
        <f>IF('20表'!S$8=0,0,ROUND(Q27/'20表'!S$8*100,1))</f>
        <v>1.9</v>
      </c>
      <c r="R116" s="982">
        <f>IF('20表'!T$8=0,0,ROUND(R27/'20表'!T$8*100,1))</f>
        <v>0.9</v>
      </c>
      <c r="S116" s="982">
        <f>IF('20表'!U$8=0,0,ROUND(S27/'20表'!U$8*100,1))</f>
        <v>1.2</v>
      </c>
      <c r="T116" s="982">
        <f>IF('20表'!V$8=0,0,ROUND(T27/'20表'!V$8*100,1))</f>
        <v>0.4</v>
      </c>
      <c r="U116" s="7">
        <v>0</v>
      </c>
      <c r="V116" s="7">
        <v>113</v>
      </c>
    </row>
    <row r="117" spans="2:22" ht="30" customHeight="1">
      <c r="B117" s="7">
        <v>114</v>
      </c>
      <c r="C117" s="194"/>
      <c r="D117" s="226" t="s">
        <v>403</v>
      </c>
      <c r="E117" s="1322" t="s">
        <v>404</v>
      </c>
      <c r="F117" s="1420"/>
      <c r="G117" s="982">
        <f>IF('20表'!I$8=0,0,ROUND(G28/'20表'!I$8*100,1))</f>
        <v>0</v>
      </c>
      <c r="H117" s="982">
        <f>IF('20表'!J$8=0,0,ROUND(H28/'20表'!J$8*100,1))</f>
        <v>10.199999999999999</v>
      </c>
      <c r="I117" s="982">
        <f>IF('20表'!K$8=0,0,ROUND(I28/'20表'!K$8*100,1))</f>
        <v>11.8</v>
      </c>
      <c r="J117" s="982">
        <f>IF('20表'!L$8=0,0,ROUND(J28/'20表'!L$8*100,1))</f>
        <v>18.2</v>
      </c>
      <c r="K117" s="982">
        <f>IF('20表'!M$8=0,0,ROUND(K28/'20表'!M$8*100,1))</f>
        <v>18</v>
      </c>
      <c r="L117" s="982">
        <f>IF('20表'!N$8=0,0,ROUND(L28/'20表'!N$8*100,1))</f>
        <v>11.2</v>
      </c>
      <c r="M117" s="982">
        <f>IF('20表'!O$8=0,0,ROUND(M28/'20表'!O$8*100,1))</f>
        <v>13.2</v>
      </c>
      <c r="N117" s="983">
        <f>IF('20表'!P$8=0,0,ROUND(N28/'20表'!P$8*100,1))</f>
        <v>668.5</v>
      </c>
      <c r="O117" s="1060">
        <f>IF('20表'!Q$8=0,0,ROUND(O28/'20表'!Q$8*100,1))</f>
        <v>0</v>
      </c>
      <c r="P117" s="982">
        <f>IF('20表'!R$8=0,0,ROUND(P28/'20表'!R$8*100,1))</f>
        <v>0</v>
      </c>
      <c r="Q117" s="982">
        <f>IF('20表'!S$8=0,0,ROUND(Q28/'20表'!S$8*100,1))</f>
        <v>29.1</v>
      </c>
      <c r="R117" s="982">
        <f>IF('20表'!T$8=0,0,ROUND(R28/'20表'!T$8*100,1))</f>
        <v>23.2</v>
      </c>
      <c r="S117" s="982">
        <f>IF('20表'!U$8=0,0,ROUND(S28/'20表'!U$8*100,1))</f>
        <v>12.5</v>
      </c>
      <c r="T117" s="982">
        <f>IF('20表'!V$8=0,0,ROUND(T28/'20表'!V$8*100,1))</f>
        <v>17.5</v>
      </c>
      <c r="U117" s="7">
        <v>0</v>
      </c>
      <c r="V117" s="7">
        <v>114</v>
      </c>
    </row>
    <row r="118" spans="2:22" ht="30" customHeight="1">
      <c r="B118" s="7">
        <v>115</v>
      </c>
      <c r="C118" s="88"/>
      <c r="D118" s="226" t="s">
        <v>406</v>
      </c>
      <c r="E118" s="1423" t="s">
        <v>408</v>
      </c>
      <c r="F118" s="1424"/>
      <c r="G118" s="982">
        <f>IF('20表'!I$8=0,0,ROUND(G29/'20表'!I$8*100,1))</f>
        <v>0</v>
      </c>
      <c r="H118" s="982">
        <f>IF('20表'!J$8=0,0,ROUND(H29/'20表'!J$8*100,1))</f>
        <v>113.4</v>
      </c>
      <c r="I118" s="982">
        <f>IF('20表'!K$8=0,0,ROUND(I29/'20表'!K$8*100,1))</f>
        <v>113.4</v>
      </c>
      <c r="J118" s="982">
        <f>IF('20表'!L$8=0,0,ROUND(J29/'20表'!L$8*100,1))</f>
        <v>122.7</v>
      </c>
      <c r="K118" s="982">
        <f>IF('20表'!M$8=0,0,ROUND(K29/'20表'!M$8*100,1))</f>
        <v>129.5</v>
      </c>
      <c r="L118" s="982">
        <f>IF('20表'!N$8=0,0,ROUND(L29/'20表'!N$8*100,1))</f>
        <v>121.6</v>
      </c>
      <c r="M118" s="982">
        <f>IF('20表'!O$8=0,0,ROUND(M29/'20表'!O$8*100,1))</f>
        <v>135.80000000000001</v>
      </c>
      <c r="N118" s="983">
        <f>IF('20表'!P$8=0,0,ROUND(N29/'20表'!P$8*100,1))</f>
        <v>1587.8</v>
      </c>
      <c r="O118" s="1060">
        <f>IF('20表'!Q$8=0,0,ROUND(O29/'20表'!Q$8*100,1))</f>
        <v>0</v>
      </c>
      <c r="P118" s="982">
        <f>IF('20表'!R$8=0,0,ROUND(P29/'20表'!R$8*100,1))</f>
        <v>0</v>
      </c>
      <c r="Q118" s="982">
        <f>IF('20表'!S$8=0,0,ROUND(Q29/'20表'!S$8*100,1))</f>
        <v>152.80000000000001</v>
      </c>
      <c r="R118" s="982">
        <f>IF('20表'!T$8=0,0,ROUND(R29/'20表'!T$8*100,1))</f>
        <v>130.19999999999999</v>
      </c>
      <c r="S118" s="982">
        <f>IF('20表'!U$8=0,0,ROUND(S29/'20表'!U$8*100,1))</f>
        <v>116.7</v>
      </c>
      <c r="T118" s="982">
        <f>IF('20表'!V$8=0,0,ROUND(T29/'20表'!V$8*100,1))</f>
        <v>125.4</v>
      </c>
      <c r="U118" s="7">
        <v>0</v>
      </c>
      <c r="V118" s="7">
        <v>115</v>
      </c>
    </row>
    <row r="119" spans="2:22" ht="30" customHeight="1">
      <c r="B119" s="7">
        <v>116</v>
      </c>
      <c r="C119" s="129"/>
      <c r="D119" s="1098" t="s">
        <v>184</v>
      </c>
      <c r="E119" s="218" t="s">
        <v>97</v>
      </c>
      <c r="F119" s="1129" t="s">
        <v>338</v>
      </c>
      <c r="G119" s="984">
        <f t="shared" ref="G119:T133" si="2">IF(G$29=0,0,ROUND(G7/G$29*100,1))</f>
        <v>0</v>
      </c>
      <c r="H119" s="984">
        <f t="shared" si="2"/>
        <v>26.9</v>
      </c>
      <c r="I119" s="984">
        <f t="shared" si="2"/>
        <v>28.2</v>
      </c>
      <c r="J119" s="984">
        <f t="shared" si="2"/>
        <v>21.4</v>
      </c>
      <c r="K119" s="984">
        <f t="shared" si="2"/>
        <v>29.9</v>
      </c>
      <c r="L119" s="984">
        <f t="shared" si="2"/>
        <v>21</v>
      </c>
      <c r="M119" s="984">
        <f t="shared" si="2"/>
        <v>29.6</v>
      </c>
      <c r="N119" s="985">
        <f t="shared" si="2"/>
        <v>0</v>
      </c>
      <c r="O119" s="1061">
        <f t="shared" si="2"/>
        <v>0</v>
      </c>
      <c r="P119" s="984">
        <f t="shared" si="2"/>
        <v>0</v>
      </c>
      <c r="Q119" s="984">
        <f t="shared" si="2"/>
        <v>27.8</v>
      </c>
      <c r="R119" s="984">
        <f t="shared" si="2"/>
        <v>24.8</v>
      </c>
      <c r="S119" s="984">
        <f t="shared" si="2"/>
        <v>19.399999999999999</v>
      </c>
      <c r="T119" s="984">
        <f t="shared" si="2"/>
        <v>23.3</v>
      </c>
      <c r="U119" s="7">
        <v>0</v>
      </c>
      <c r="V119" s="7">
        <v>116</v>
      </c>
    </row>
    <row r="120" spans="2:22" ht="30" customHeight="1">
      <c r="B120" s="7">
        <v>117</v>
      </c>
      <c r="C120" s="129"/>
      <c r="D120" s="129" t="s">
        <v>339</v>
      </c>
      <c r="E120" s="1104" t="s">
        <v>103</v>
      </c>
      <c r="F120" s="238" t="s">
        <v>341</v>
      </c>
      <c r="G120" s="984">
        <f t="shared" si="2"/>
        <v>0</v>
      </c>
      <c r="H120" s="984">
        <f t="shared" si="2"/>
        <v>19.600000000000001</v>
      </c>
      <c r="I120" s="984">
        <f t="shared" si="2"/>
        <v>19.2</v>
      </c>
      <c r="J120" s="984">
        <f t="shared" si="2"/>
        <v>16.100000000000001</v>
      </c>
      <c r="K120" s="984">
        <f t="shared" si="2"/>
        <v>17.600000000000001</v>
      </c>
      <c r="L120" s="984">
        <f t="shared" si="2"/>
        <v>18.600000000000001</v>
      </c>
      <c r="M120" s="984">
        <f t="shared" si="2"/>
        <v>18.7</v>
      </c>
      <c r="N120" s="985">
        <f t="shared" si="2"/>
        <v>0</v>
      </c>
      <c r="O120" s="1061">
        <f t="shared" si="2"/>
        <v>0</v>
      </c>
      <c r="P120" s="984">
        <f t="shared" si="2"/>
        <v>0</v>
      </c>
      <c r="Q120" s="984">
        <f t="shared" si="2"/>
        <v>17.2</v>
      </c>
      <c r="R120" s="984">
        <f t="shared" si="2"/>
        <v>16.8</v>
      </c>
      <c r="S120" s="984">
        <f t="shared" si="2"/>
        <v>15.9</v>
      </c>
      <c r="T120" s="984">
        <f t="shared" si="2"/>
        <v>16.899999999999999</v>
      </c>
      <c r="U120" s="7">
        <v>0</v>
      </c>
      <c r="V120" s="7">
        <v>117</v>
      </c>
    </row>
    <row r="121" spans="2:22" ht="30" customHeight="1">
      <c r="B121" s="7">
        <v>118</v>
      </c>
      <c r="C121" s="129"/>
      <c r="D121" s="129" t="s">
        <v>63</v>
      </c>
      <c r="E121" s="1104" t="s">
        <v>112</v>
      </c>
      <c r="F121" s="238" t="s">
        <v>1681</v>
      </c>
      <c r="G121" s="984">
        <f t="shared" si="2"/>
        <v>0</v>
      </c>
      <c r="H121" s="984">
        <f t="shared" si="2"/>
        <v>0</v>
      </c>
      <c r="I121" s="984">
        <f t="shared" si="2"/>
        <v>0</v>
      </c>
      <c r="J121" s="984">
        <f t="shared" si="2"/>
        <v>0</v>
      </c>
      <c r="K121" s="984">
        <f t="shared" si="2"/>
        <v>0</v>
      </c>
      <c r="L121" s="984">
        <f t="shared" si="2"/>
        <v>8</v>
      </c>
      <c r="M121" s="984">
        <f t="shared" si="2"/>
        <v>4.3</v>
      </c>
      <c r="N121" s="985">
        <f t="shared" si="2"/>
        <v>0</v>
      </c>
      <c r="O121" s="1061">
        <f t="shared" si="2"/>
        <v>0</v>
      </c>
      <c r="P121" s="984">
        <f t="shared" si="2"/>
        <v>0</v>
      </c>
      <c r="Q121" s="984">
        <f t="shared" si="2"/>
        <v>0</v>
      </c>
      <c r="R121" s="984">
        <f t="shared" si="2"/>
        <v>0</v>
      </c>
      <c r="S121" s="984">
        <f t="shared" si="2"/>
        <v>4.3</v>
      </c>
      <c r="T121" s="984">
        <f t="shared" si="2"/>
        <v>1</v>
      </c>
      <c r="U121" s="7">
        <v>0</v>
      </c>
      <c r="V121" s="7">
        <v>118</v>
      </c>
    </row>
    <row r="122" spans="2:22" ht="30" customHeight="1">
      <c r="B122" s="7">
        <v>119</v>
      </c>
      <c r="C122" s="129" t="s">
        <v>352</v>
      </c>
      <c r="D122" s="129" t="s">
        <v>343</v>
      </c>
      <c r="E122" s="1104" t="s">
        <v>115</v>
      </c>
      <c r="F122" s="238" t="s">
        <v>346</v>
      </c>
      <c r="G122" s="984">
        <f t="shared" si="2"/>
        <v>0</v>
      </c>
      <c r="H122" s="984">
        <f t="shared" si="2"/>
        <v>0</v>
      </c>
      <c r="I122" s="984">
        <f t="shared" si="2"/>
        <v>0</v>
      </c>
      <c r="J122" s="984">
        <f t="shared" si="2"/>
        <v>0</v>
      </c>
      <c r="K122" s="984">
        <f t="shared" si="2"/>
        <v>0</v>
      </c>
      <c r="L122" s="984">
        <f t="shared" si="2"/>
        <v>1.9</v>
      </c>
      <c r="M122" s="984">
        <f t="shared" si="2"/>
        <v>0.4</v>
      </c>
      <c r="N122" s="985">
        <f t="shared" si="2"/>
        <v>0</v>
      </c>
      <c r="O122" s="1061">
        <f t="shared" si="2"/>
        <v>0</v>
      </c>
      <c r="P122" s="984">
        <f t="shared" si="2"/>
        <v>0</v>
      </c>
      <c r="Q122" s="984">
        <f t="shared" si="2"/>
        <v>0</v>
      </c>
      <c r="R122" s="984">
        <f t="shared" si="2"/>
        <v>0</v>
      </c>
      <c r="S122" s="984">
        <f t="shared" si="2"/>
        <v>2.5</v>
      </c>
      <c r="T122" s="984">
        <f t="shared" si="2"/>
        <v>0.3</v>
      </c>
      <c r="U122" s="7">
        <v>0</v>
      </c>
      <c r="V122" s="7">
        <v>119</v>
      </c>
    </row>
    <row r="123" spans="2:22" ht="30" customHeight="1">
      <c r="B123" s="7">
        <v>120</v>
      </c>
      <c r="C123" s="129"/>
      <c r="D123" s="129" t="s">
        <v>40</v>
      </c>
      <c r="E123" s="1104" t="s">
        <v>126</v>
      </c>
      <c r="F123" s="238" t="s">
        <v>347</v>
      </c>
      <c r="G123" s="984">
        <f t="shared" si="2"/>
        <v>0</v>
      </c>
      <c r="H123" s="984">
        <f t="shared" si="2"/>
        <v>8.3000000000000007</v>
      </c>
      <c r="I123" s="984">
        <f t="shared" si="2"/>
        <v>8.6</v>
      </c>
      <c r="J123" s="984">
        <f t="shared" si="2"/>
        <v>7</v>
      </c>
      <c r="K123" s="984">
        <f t="shared" si="2"/>
        <v>8.6999999999999993</v>
      </c>
      <c r="L123" s="984">
        <f t="shared" si="2"/>
        <v>7.9</v>
      </c>
      <c r="M123" s="984">
        <f t="shared" si="2"/>
        <v>9.8000000000000007</v>
      </c>
      <c r="N123" s="985">
        <f t="shared" si="2"/>
        <v>0</v>
      </c>
      <c r="O123" s="1061">
        <f t="shared" si="2"/>
        <v>0</v>
      </c>
      <c r="P123" s="984">
        <f t="shared" si="2"/>
        <v>0</v>
      </c>
      <c r="Q123" s="984">
        <f t="shared" si="2"/>
        <v>8.6</v>
      </c>
      <c r="R123" s="984">
        <f t="shared" si="2"/>
        <v>7.9</v>
      </c>
      <c r="S123" s="984">
        <f t="shared" si="2"/>
        <v>7.3</v>
      </c>
      <c r="T123" s="984">
        <f t="shared" si="2"/>
        <v>7.5</v>
      </c>
      <c r="U123" s="7">
        <v>0</v>
      </c>
      <c r="V123" s="7">
        <v>120</v>
      </c>
    </row>
    <row r="124" spans="2:22" ht="30" customHeight="1">
      <c r="B124" s="7">
        <v>121</v>
      </c>
      <c r="C124" s="129"/>
      <c r="D124" s="211" t="s">
        <v>352</v>
      </c>
      <c r="E124" s="220" t="s">
        <v>359</v>
      </c>
      <c r="F124" s="1127" t="s">
        <v>121</v>
      </c>
      <c r="G124" s="984">
        <f t="shared" si="2"/>
        <v>0</v>
      </c>
      <c r="H124" s="984">
        <f t="shared" si="2"/>
        <v>54.7</v>
      </c>
      <c r="I124" s="984">
        <f t="shared" si="2"/>
        <v>56.1</v>
      </c>
      <c r="J124" s="984">
        <f t="shared" si="2"/>
        <v>44.5</v>
      </c>
      <c r="K124" s="984">
        <f t="shared" si="2"/>
        <v>56.2</v>
      </c>
      <c r="L124" s="984">
        <f t="shared" si="2"/>
        <v>57.5</v>
      </c>
      <c r="M124" s="984">
        <f t="shared" si="2"/>
        <v>62.8</v>
      </c>
      <c r="N124" s="985">
        <f t="shared" si="2"/>
        <v>0</v>
      </c>
      <c r="O124" s="1061">
        <f t="shared" si="2"/>
        <v>0</v>
      </c>
      <c r="P124" s="984">
        <f t="shared" si="2"/>
        <v>0</v>
      </c>
      <c r="Q124" s="984">
        <f t="shared" si="2"/>
        <v>53.6</v>
      </c>
      <c r="R124" s="984">
        <f t="shared" si="2"/>
        <v>49.5</v>
      </c>
      <c r="S124" s="984">
        <f t="shared" si="2"/>
        <v>49.4</v>
      </c>
      <c r="T124" s="984">
        <f t="shared" si="2"/>
        <v>49</v>
      </c>
      <c r="U124" s="7">
        <v>0</v>
      </c>
      <c r="V124" s="7">
        <v>121</v>
      </c>
    </row>
    <row r="125" spans="2:22" ht="30" customHeight="1">
      <c r="B125" s="7">
        <v>122</v>
      </c>
      <c r="C125" s="129" t="s">
        <v>452</v>
      </c>
      <c r="D125" s="1098" t="s">
        <v>147</v>
      </c>
      <c r="E125" s="1416" t="s">
        <v>353</v>
      </c>
      <c r="F125" s="1417"/>
      <c r="G125" s="984">
        <f t="shared" si="2"/>
        <v>100</v>
      </c>
      <c r="H125" s="984">
        <f t="shared" si="2"/>
        <v>0.6</v>
      </c>
      <c r="I125" s="984">
        <f t="shared" si="2"/>
        <v>1.3</v>
      </c>
      <c r="J125" s="984">
        <f t="shared" si="2"/>
        <v>1.1000000000000001</v>
      </c>
      <c r="K125" s="984">
        <f t="shared" si="2"/>
        <v>0</v>
      </c>
      <c r="L125" s="984">
        <f t="shared" si="2"/>
        <v>1.4</v>
      </c>
      <c r="M125" s="984">
        <f t="shared" si="2"/>
        <v>2.2000000000000002</v>
      </c>
      <c r="N125" s="985">
        <f t="shared" si="2"/>
        <v>7.9</v>
      </c>
      <c r="O125" s="1061">
        <f t="shared" si="2"/>
        <v>0</v>
      </c>
      <c r="P125" s="984">
        <f t="shared" si="2"/>
        <v>100</v>
      </c>
      <c r="Q125" s="984">
        <f t="shared" si="2"/>
        <v>1.5</v>
      </c>
      <c r="R125" s="984">
        <f t="shared" si="2"/>
        <v>0.3</v>
      </c>
      <c r="S125" s="984">
        <f t="shared" si="2"/>
        <v>1.1000000000000001</v>
      </c>
      <c r="T125" s="984">
        <f t="shared" si="2"/>
        <v>1.2</v>
      </c>
      <c r="U125" s="7">
        <v>0</v>
      </c>
      <c r="V125" s="7">
        <v>122</v>
      </c>
    </row>
    <row r="126" spans="2:22" ht="30" customHeight="1">
      <c r="B126" s="7">
        <v>123</v>
      </c>
      <c r="C126" s="129"/>
      <c r="D126" s="1425" t="s">
        <v>728</v>
      </c>
      <c r="E126" s="1104" t="s">
        <v>97</v>
      </c>
      <c r="F126" s="238" t="s">
        <v>363</v>
      </c>
      <c r="G126" s="984">
        <f t="shared" si="2"/>
        <v>100</v>
      </c>
      <c r="H126" s="984">
        <f t="shared" si="2"/>
        <v>0.6</v>
      </c>
      <c r="I126" s="984">
        <f t="shared" si="2"/>
        <v>1.3</v>
      </c>
      <c r="J126" s="984">
        <f t="shared" si="2"/>
        <v>1.1000000000000001</v>
      </c>
      <c r="K126" s="984">
        <f t="shared" si="2"/>
        <v>0</v>
      </c>
      <c r="L126" s="984">
        <f t="shared" si="2"/>
        <v>1.4</v>
      </c>
      <c r="M126" s="984">
        <f t="shared" si="2"/>
        <v>2.2000000000000002</v>
      </c>
      <c r="N126" s="985">
        <f t="shared" si="2"/>
        <v>7.9</v>
      </c>
      <c r="O126" s="1061">
        <f t="shared" si="2"/>
        <v>0</v>
      </c>
      <c r="P126" s="984">
        <f t="shared" si="2"/>
        <v>100</v>
      </c>
      <c r="Q126" s="984">
        <f t="shared" si="2"/>
        <v>1.4</v>
      </c>
      <c r="R126" s="984">
        <f t="shared" si="2"/>
        <v>0.2</v>
      </c>
      <c r="S126" s="984">
        <f t="shared" si="2"/>
        <v>1.1000000000000001</v>
      </c>
      <c r="T126" s="984">
        <f t="shared" si="2"/>
        <v>1.2</v>
      </c>
      <c r="U126" s="7">
        <v>0</v>
      </c>
      <c r="V126" s="7">
        <v>123</v>
      </c>
    </row>
    <row r="127" spans="2:22" ht="30" customHeight="1">
      <c r="B127" s="7">
        <v>124</v>
      </c>
      <c r="C127" s="129"/>
      <c r="D127" s="1426"/>
      <c r="E127" s="1104" t="s">
        <v>103</v>
      </c>
      <c r="F127" s="238" t="s">
        <v>1039</v>
      </c>
      <c r="G127" s="984">
        <f t="shared" si="2"/>
        <v>0</v>
      </c>
      <c r="H127" s="984">
        <f t="shared" si="2"/>
        <v>0</v>
      </c>
      <c r="I127" s="984">
        <f t="shared" si="2"/>
        <v>0</v>
      </c>
      <c r="J127" s="984">
        <f t="shared" si="2"/>
        <v>0</v>
      </c>
      <c r="K127" s="984">
        <f t="shared" si="2"/>
        <v>0</v>
      </c>
      <c r="L127" s="984">
        <f t="shared" si="2"/>
        <v>0</v>
      </c>
      <c r="M127" s="984">
        <f t="shared" si="2"/>
        <v>0</v>
      </c>
      <c r="N127" s="985">
        <f t="shared" si="2"/>
        <v>0</v>
      </c>
      <c r="O127" s="1061">
        <f t="shared" si="2"/>
        <v>0</v>
      </c>
      <c r="P127" s="984">
        <f t="shared" si="2"/>
        <v>0</v>
      </c>
      <c r="Q127" s="984">
        <f t="shared" si="2"/>
        <v>0.1</v>
      </c>
      <c r="R127" s="984">
        <f t="shared" si="2"/>
        <v>0</v>
      </c>
      <c r="S127" s="984">
        <f t="shared" si="2"/>
        <v>0</v>
      </c>
      <c r="T127" s="986">
        <f t="shared" si="2"/>
        <v>0</v>
      </c>
      <c r="U127" s="7">
        <v>0</v>
      </c>
      <c r="V127" s="7">
        <v>124</v>
      </c>
    </row>
    <row r="128" spans="2:22" ht="30" customHeight="1">
      <c r="B128" s="7">
        <v>125</v>
      </c>
      <c r="C128" s="129" t="s">
        <v>458</v>
      </c>
      <c r="D128" s="1427"/>
      <c r="E128" s="220" t="s">
        <v>112</v>
      </c>
      <c r="F128" s="1127" t="s">
        <v>910</v>
      </c>
      <c r="G128" s="984">
        <f t="shared" si="2"/>
        <v>0</v>
      </c>
      <c r="H128" s="984">
        <f t="shared" si="2"/>
        <v>0</v>
      </c>
      <c r="I128" s="984">
        <f t="shared" si="2"/>
        <v>0</v>
      </c>
      <c r="J128" s="984">
        <f t="shared" si="2"/>
        <v>0</v>
      </c>
      <c r="K128" s="984">
        <f t="shared" si="2"/>
        <v>0</v>
      </c>
      <c r="L128" s="984">
        <f t="shared" si="2"/>
        <v>0</v>
      </c>
      <c r="M128" s="984">
        <f t="shared" si="2"/>
        <v>0</v>
      </c>
      <c r="N128" s="985">
        <f t="shared" si="2"/>
        <v>0</v>
      </c>
      <c r="O128" s="1061">
        <f t="shared" si="2"/>
        <v>0</v>
      </c>
      <c r="P128" s="984">
        <f t="shared" si="2"/>
        <v>0</v>
      </c>
      <c r="Q128" s="984">
        <f t="shared" si="2"/>
        <v>0</v>
      </c>
      <c r="R128" s="984">
        <f t="shared" si="2"/>
        <v>0</v>
      </c>
      <c r="S128" s="984">
        <f t="shared" si="2"/>
        <v>0</v>
      </c>
      <c r="T128" s="984">
        <f t="shared" si="2"/>
        <v>0</v>
      </c>
      <c r="U128" s="7">
        <v>0</v>
      </c>
      <c r="V128" s="7">
        <v>125</v>
      </c>
    </row>
    <row r="129" spans="2:22" ht="30" customHeight="1">
      <c r="B129" s="7">
        <v>126</v>
      </c>
      <c r="C129" s="129"/>
      <c r="D129" s="1098" t="s">
        <v>261</v>
      </c>
      <c r="E129" s="1416" t="s">
        <v>367</v>
      </c>
      <c r="F129" s="1417"/>
      <c r="G129" s="984">
        <f t="shared" si="2"/>
        <v>0</v>
      </c>
      <c r="H129" s="984">
        <f t="shared" si="2"/>
        <v>6.8</v>
      </c>
      <c r="I129" s="984">
        <f t="shared" si="2"/>
        <v>7.3</v>
      </c>
      <c r="J129" s="984">
        <f t="shared" si="2"/>
        <v>4.2</v>
      </c>
      <c r="K129" s="984">
        <f t="shared" si="2"/>
        <v>6.1</v>
      </c>
      <c r="L129" s="984">
        <f t="shared" si="2"/>
        <v>5.5</v>
      </c>
      <c r="M129" s="984">
        <f t="shared" si="2"/>
        <v>5.0999999999999996</v>
      </c>
      <c r="N129" s="985">
        <f t="shared" si="2"/>
        <v>32.9</v>
      </c>
      <c r="O129" s="1061">
        <f t="shared" si="2"/>
        <v>0</v>
      </c>
      <c r="P129" s="984">
        <f t="shared" si="2"/>
        <v>0</v>
      </c>
      <c r="Q129" s="984">
        <f t="shared" si="2"/>
        <v>7.3</v>
      </c>
      <c r="R129" s="984">
        <f t="shared" si="2"/>
        <v>8.9</v>
      </c>
      <c r="S129" s="984">
        <f t="shared" si="2"/>
        <v>7.9</v>
      </c>
      <c r="T129" s="984">
        <f t="shared" si="2"/>
        <v>6.9</v>
      </c>
      <c r="U129" s="7">
        <v>0</v>
      </c>
      <c r="V129" s="7">
        <v>126</v>
      </c>
    </row>
    <row r="130" spans="2:22" ht="30" customHeight="1">
      <c r="B130" s="7">
        <v>127</v>
      </c>
      <c r="C130" s="129"/>
      <c r="D130" s="1098" t="s">
        <v>277</v>
      </c>
      <c r="E130" s="1418" t="s">
        <v>371</v>
      </c>
      <c r="F130" s="1419"/>
      <c r="G130" s="984">
        <f t="shared" si="2"/>
        <v>0</v>
      </c>
      <c r="H130" s="984">
        <f t="shared" si="2"/>
        <v>1.5</v>
      </c>
      <c r="I130" s="984">
        <f t="shared" si="2"/>
        <v>1.8</v>
      </c>
      <c r="J130" s="984">
        <f t="shared" si="2"/>
        <v>1.2</v>
      </c>
      <c r="K130" s="984">
        <f t="shared" si="2"/>
        <v>1.7</v>
      </c>
      <c r="L130" s="984">
        <f t="shared" si="2"/>
        <v>1.8</v>
      </c>
      <c r="M130" s="984">
        <f t="shared" si="2"/>
        <v>3.3</v>
      </c>
      <c r="N130" s="985">
        <f t="shared" si="2"/>
        <v>0</v>
      </c>
      <c r="O130" s="1061">
        <f t="shared" si="2"/>
        <v>0</v>
      </c>
      <c r="P130" s="984">
        <f t="shared" si="2"/>
        <v>0</v>
      </c>
      <c r="Q130" s="984">
        <f t="shared" si="2"/>
        <v>2.2000000000000002</v>
      </c>
      <c r="R130" s="984">
        <f t="shared" si="2"/>
        <v>1.4</v>
      </c>
      <c r="S130" s="984">
        <f t="shared" si="2"/>
        <v>1.7</v>
      </c>
      <c r="T130" s="984">
        <f t="shared" si="2"/>
        <v>1.5</v>
      </c>
      <c r="U130" s="7">
        <v>0</v>
      </c>
      <c r="V130" s="7">
        <v>127</v>
      </c>
    </row>
    <row r="131" spans="2:22" ht="30" customHeight="1">
      <c r="B131" s="7">
        <v>128</v>
      </c>
      <c r="C131" s="129" t="s">
        <v>463</v>
      </c>
      <c r="D131" s="1098" t="s">
        <v>127</v>
      </c>
      <c r="E131" s="1322" t="s">
        <v>372</v>
      </c>
      <c r="F131" s="1420"/>
      <c r="G131" s="984">
        <f t="shared" si="2"/>
        <v>0</v>
      </c>
      <c r="H131" s="984">
        <f t="shared" si="2"/>
        <v>0.2</v>
      </c>
      <c r="I131" s="984">
        <f t="shared" si="2"/>
        <v>0.3</v>
      </c>
      <c r="J131" s="984">
        <f t="shared" si="2"/>
        <v>0.1</v>
      </c>
      <c r="K131" s="984">
        <f t="shared" si="2"/>
        <v>0.2</v>
      </c>
      <c r="L131" s="984">
        <f t="shared" si="2"/>
        <v>0.2</v>
      </c>
      <c r="M131" s="984">
        <f t="shared" si="2"/>
        <v>0.1</v>
      </c>
      <c r="N131" s="985">
        <f t="shared" si="2"/>
        <v>0</v>
      </c>
      <c r="O131" s="1061">
        <f t="shared" si="2"/>
        <v>0</v>
      </c>
      <c r="P131" s="984">
        <f t="shared" si="2"/>
        <v>0</v>
      </c>
      <c r="Q131" s="984">
        <f t="shared" si="2"/>
        <v>0.1</v>
      </c>
      <c r="R131" s="984">
        <f t="shared" si="2"/>
        <v>0.1</v>
      </c>
      <c r="S131" s="984">
        <f t="shared" si="2"/>
        <v>0.1</v>
      </c>
      <c r="T131" s="984">
        <f t="shared" si="2"/>
        <v>0.1</v>
      </c>
      <c r="U131" s="7">
        <v>0</v>
      </c>
      <c r="V131" s="7">
        <v>128</v>
      </c>
    </row>
    <row r="132" spans="2:22" ht="30" customHeight="1">
      <c r="B132" s="7">
        <v>129</v>
      </c>
      <c r="C132" s="129"/>
      <c r="D132" s="1098" t="s">
        <v>291</v>
      </c>
      <c r="E132" s="1322" t="s">
        <v>375</v>
      </c>
      <c r="F132" s="1420"/>
      <c r="G132" s="984">
        <f t="shared" si="2"/>
        <v>0</v>
      </c>
      <c r="H132" s="984">
        <f t="shared" si="2"/>
        <v>1</v>
      </c>
      <c r="I132" s="984">
        <f t="shared" si="2"/>
        <v>0.5</v>
      </c>
      <c r="J132" s="984">
        <f t="shared" si="2"/>
        <v>0.6</v>
      </c>
      <c r="K132" s="984">
        <f t="shared" si="2"/>
        <v>0.5</v>
      </c>
      <c r="L132" s="984">
        <f t="shared" si="2"/>
        <v>0.6</v>
      </c>
      <c r="M132" s="984">
        <f t="shared" si="2"/>
        <v>0.5</v>
      </c>
      <c r="N132" s="985">
        <f t="shared" si="2"/>
        <v>0</v>
      </c>
      <c r="O132" s="1061">
        <f t="shared" si="2"/>
        <v>0</v>
      </c>
      <c r="P132" s="984">
        <f t="shared" si="2"/>
        <v>0</v>
      </c>
      <c r="Q132" s="984">
        <f t="shared" si="2"/>
        <v>0.6</v>
      </c>
      <c r="R132" s="984">
        <f t="shared" si="2"/>
        <v>0.3</v>
      </c>
      <c r="S132" s="984">
        <f t="shared" si="2"/>
        <v>1</v>
      </c>
      <c r="T132" s="984">
        <f t="shared" si="2"/>
        <v>0.6</v>
      </c>
      <c r="U132" s="7">
        <v>0</v>
      </c>
      <c r="V132" s="7">
        <v>129</v>
      </c>
    </row>
    <row r="133" spans="2:22" ht="30" customHeight="1">
      <c r="B133" s="7">
        <v>130</v>
      </c>
      <c r="C133" s="129"/>
      <c r="D133" s="1098" t="s">
        <v>300</v>
      </c>
      <c r="E133" s="1414" t="s">
        <v>378</v>
      </c>
      <c r="F133" s="1415"/>
      <c r="G133" s="984">
        <f t="shared" si="2"/>
        <v>0</v>
      </c>
      <c r="H133" s="984">
        <f t="shared" si="2"/>
        <v>6.5</v>
      </c>
      <c r="I133" s="984">
        <f t="shared" si="2"/>
        <v>10.199999999999999</v>
      </c>
      <c r="J133" s="984">
        <f t="shared" si="2"/>
        <v>9.6999999999999993</v>
      </c>
      <c r="K133" s="984">
        <f t="shared" si="2"/>
        <v>13.1</v>
      </c>
      <c r="L133" s="984">
        <f t="shared" si="2"/>
        <v>8.9</v>
      </c>
      <c r="M133" s="984">
        <f t="shared" si="2"/>
        <v>12.2</v>
      </c>
      <c r="N133" s="985">
        <f t="shared" si="2"/>
        <v>17.100000000000001</v>
      </c>
      <c r="O133" s="1061">
        <f t="shared" si="2"/>
        <v>0</v>
      </c>
      <c r="P133" s="984">
        <f t="shared" si="2"/>
        <v>0</v>
      </c>
      <c r="Q133" s="984">
        <f t="shared" si="2"/>
        <v>7.5</v>
      </c>
      <c r="R133" s="984">
        <f t="shared" si="2"/>
        <v>6.8</v>
      </c>
      <c r="S133" s="984">
        <f t="shared" si="2"/>
        <v>11.4</v>
      </c>
      <c r="T133" s="984">
        <f t="shared" si="2"/>
        <v>9.3000000000000007</v>
      </c>
      <c r="U133" s="7">
        <v>0</v>
      </c>
      <c r="V133" s="7">
        <v>130</v>
      </c>
    </row>
    <row r="134" spans="2:22" ht="30" customHeight="1">
      <c r="B134" s="7">
        <v>131</v>
      </c>
      <c r="C134" s="129" t="s">
        <v>443</v>
      </c>
      <c r="D134" s="1098" t="s">
        <v>313</v>
      </c>
      <c r="E134" s="1416" t="s">
        <v>438</v>
      </c>
      <c r="F134" s="1417"/>
      <c r="G134" s="984">
        <f t="shared" ref="G134:T134" si="3">IF(G$29=0,0,ROUND(G26/G$29*100,1))</f>
        <v>0</v>
      </c>
      <c r="H134" s="984">
        <f t="shared" si="3"/>
        <v>19.7</v>
      </c>
      <c r="I134" s="984">
        <f t="shared" si="3"/>
        <v>12</v>
      </c>
      <c r="J134" s="984">
        <f t="shared" si="3"/>
        <v>23.5</v>
      </c>
      <c r="K134" s="984">
        <f t="shared" si="3"/>
        <v>7.4</v>
      </c>
      <c r="L134" s="984">
        <f t="shared" si="3"/>
        <v>14.9</v>
      </c>
      <c r="M134" s="984">
        <f t="shared" si="3"/>
        <v>4.0999999999999996</v>
      </c>
      <c r="N134" s="985">
        <f t="shared" si="3"/>
        <v>0</v>
      </c>
      <c r="O134" s="1061">
        <f t="shared" si="3"/>
        <v>0</v>
      </c>
      <c r="P134" s="984">
        <f t="shared" si="3"/>
        <v>0</v>
      </c>
      <c r="Q134" s="984">
        <f t="shared" si="3"/>
        <v>6.8</v>
      </c>
      <c r="R134" s="984">
        <f t="shared" si="3"/>
        <v>14.2</v>
      </c>
      <c r="S134" s="984">
        <f t="shared" si="3"/>
        <v>15.7</v>
      </c>
      <c r="T134" s="984">
        <f t="shared" si="3"/>
        <v>17.2</v>
      </c>
      <c r="U134" s="7">
        <v>0</v>
      </c>
      <c r="V134" s="7">
        <v>131</v>
      </c>
    </row>
    <row r="135" spans="2:22" ht="30" customHeight="1">
      <c r="B135" s="7">
        <v>132</v>
      </c>
      <c r="C135" s="129"/>
      <c r="D135" s="1425" t="s">
        <v>650</v>
      </c>
      <c r="E135" s="1104" t="s">
        <v>97</v>
      </c>
      <c r="F135" s="238" t="s">
        <v>449</v>
      </c>
      <c r="G135" s="984">
        <f t="shared" ref="G135:T135" si="4">IF(G$29=0,0,ROUND(G24/G$29*100,1))</f>
        <v>0</v>
      </c>
      <c r="H135" s="984">
        <f t="shared" si="4"/>
        <v>9.3000000000000007</v>
      </c>
      <c r="I135" s="984">
        <f t="shared" si="4"/>
        <v>5.7</v>
      </c>
      <c r="J135" s="984">
        <f t="shared" si="4"/>
        <v>14.3</v>
      </c>
      <c r="K135" s="984">
        <f t="shared" si="4"/>
        <v>2.2999999999999998</v>
      </c>
      <c r="L135" s="984">
        <f t="shared" si="4"/>
        <v>9</v>
      </c>
      <c r="M135" s="984">
        <f t="shared" si="4"/>
        <v>2.9</v>
      </c>
      <c r="N135" s="985">
        <f t="shared" si="4"/>
        <v>0</v>
      </c>
      <c r="O135" s="1061">
        <f t="shared" si="4"/>
        <v>0</v>
      </c>
      <c r="P135" s="984">
        <f t="shared" si="4"/>
        <v>0</v>
      </c>
      <c r="Q135" s="984">
        <f t="shared" si="4"/>
        <v>3.5</v>
      </c>
      <c r="R135" s="984">
        <f t="shared" si="4"/>
        <v>6.2</v>
      </c>
      <c r="S135" s="984">
        <f t="shared" si="4"/>
        <v>7.1</v>
      </c>
      <c r="T135" s="984">
        <f t="shared" si="4"/>
        <v>9.3000000000000007</v>
      </c>
      <c r="U135" s="7">
        <v>0</v>
      </c>
      <c r="V135" s="7">
        <v>132</v>
      </c>
    </row>
    <row r="136" spans="2:22" ht="30" customHeight="1">
      <c r="B136" s="7">
        <v>133</v>
      </c>
      <c r="C136" s="129"/>
      <c r="D136" s="1426"/>
      <c r="E136" s="234" t="s">
        <v>197</v>
      </c>
      <c r="F136" s="238" t="s">
        <v>379</v>
      </c>
      <c r="G136" s="984">
        <f t="shared" ref="G136:T137" si="5">IF(G$29=0,0,ROUND(G22/G$29*100,1))</f>
        <v>0</v>
      </c>
      <c r="H136" s="984">
        <f t="shared" si="5"/>
        <v>1.6</v>
      </c>
      <c r="I136" s="984">
        <f t="shared" si="5"/>
        <v>1.7</v>
      </c>
      <c r="J136" s="984">
        <f t="shared" si="5"/>
        <v>2.5</v>
      </c>
      <c r="K136" s="984">
        <f t="shared" si="5"/>
        <v>0.6</v>
      </c>
      <c r="L136" s="984">
        <f t="shared" si="5"/>
        <v>1.2</v>
      </c>
      <c r="M136" s="984">
        <f t="shared" si="5"/>
        <v>2.5</v>
      </c>
      <c r="N136" s="985">
        <f t="shared" si="5"/>
        <v>0</v>
      </c>
      <c r="O136" s="1061">
        <f t="shared" si="5"/>
        <v>0</v>
      </c>
      <c r="P136" s="984">
        <f t="shared" si="5"/>
        <v>0</v>
      </c>
      <c r="Q136" s="984">
        <f t="shared" si="5"/>
        <v>1.8</v>
      </c>
      <c r="R136" s="984">
        <f t="shared" si="5"/>
        <v>1.8</v>
      </c>
      <c r="S136" s="984">
        <f t="shared" si="5"/>
        <v>1.5</v>
      </c>
      <c r="T136" s="984">
        <f t="shared" si="5"/>
        <v>1.9</v>
      </c>
      <c r="U136" s="7">
        <v>0</v>
      </c>
      <c r="V136" s="7">
        <v>133</v>
      </c>
    </row>
    <row r="137" spans="2:22" ht="30" customHeight="1">
      <c r="B137" s="7">
        <v>134</v>
      </c>
      <c r="C137" s="129" t="s">
        <v>1006</v>
      </c>
      <c r="D137" s="1426"/>
      <c r="E137" s="234" t="s">
        <v>204</v>
      </c>
      <c r="F137" s="238" t="s">
        <v>382</v>
      </c>
      <c r="G137" s="984">
        <f t="shared" si="5"/>
        <v>0</v>
      </c>
      <c r="H137" s="984">
        <f t="shared" si="5"/>
        <v>7.7</v>
      </c>
      <c r="I137" s="984">
        <f t="shared" si="5"/>
        <v>4</v>
      </c>
      <c r="J137" s="984">
        <f t="shared" si="5"/>
        <v>11.8</v>
      </c>
      <c r="K137" s="984">
        <f t="shared" si="5"/>
        <v>1.7</v>
      </c>
      <c r="L137" s="984">
        <f t="shared" si="5"/>
        <v>7.8</v>
      </c>
      <c r="M137" s="984">
        <f t="shared" si="5"/>
        <v>0.4</v>
      </c>
      <c r="N137" s="985">
        <f t="shared" si="5"/>
        <v>0</v>
      </c>
      <c r="O137" s="1061">
        <f t="shared" si="5"/>
        <v>0</v>
      </c>
      <c r="P137" s="984">
        <f t="shared" si="5"/>
        <v>0</v>
      </c>
      <c r="Q137" s="984">
        <f t="shared" si="5"/>
        <v>1.7</v>
      </c>
      <c r="R137" s="984">
        <f t="shared" si="5"/>
        <v>4.4000000000000004</v>
      </c>
      <c r="S137" s="984">
        <f t="shared" si="5"/>
        <v>5.6</v>
      </c>
      <c r="T137" s="984">
        <f t="shared" si="5"/>
        <v>7.4</v>
      </c>
      <c r="U137" s="7">
        <v>0</v>
      </c>
      <c r="V137" s="7">
        <v>134</v>
      </c>
    </row>
    <row r="138" spans="2:22" ht="30" customHeight="1">
      <c r="B138" s="7">
        <v>135</v>
      </c>
      <c r="C138" s="129"/>
      <c r="D138" s="1427"/>
      <c r="E138" s="220" t="s">
        <v>103</v>
      </c>
      <c r="F138" s="1127" t="s">
        <v>404</v>
      </c>
      <c r="G138" s="984">
        <f t="shared" ref="G138:T138" si="6">IF(G$29=0,0,ROUND(G25/G$29*100,1))</f>
        <v>0</v>
      </c>
      <c r="H138" s="984">
        <f t="shared" si="6"/>
        <v>10.3</v>
      </c>
      <c r="I138" s="984">
        <f t="shared" si="6"/>
        <v>6.2</v>
      </c>
      <c r="J138" s="984">
        <f t="shared" si="6"/>
        <v>9.1999999999999993</v>
      </c>
      <c r="K138" s="984">
        <f t="shared" si="6"/>
        <v>5.0999999999999996</v>
      </c>
      <c r="L138" s="984">
        <f t="shared" si="6"/>
        <v>5.9</v>
      </c>
      <c r="M138" s="984">
        <f t="shared" si="6"/>
        <v>1.2</v>
      </c>
      <c r="N138" s="985">
        <f t="shared" si="6"/>
        <v>0</v>
      </c>
      <c r="O138" s="1061">
        <f t="shared" si="6"/>
        <v>0</v>
      </c>
      <c r="P138" s="984">
        <f t="shared" si="6"/>
        <v>0</v>
      </c>
      <c r="Q138" s="984">
        <f t="shared" si="6"/>
        <v>3.3</v>
      </c>
      <c r="R138" s="984">
        <f t="shared" si="6"/>
        <v>8</v>
      </c>
      <c r="S138" s="984">
        <f t="shared" si="6"/>
        <v>8.6</v>
      </c>
      <c r="T138" s="984">
        <f t="shared" si="6"/>
        <v>7.9</v>
      </c>
      <c r="U138" s="7">
        <v>0</v>
      </c>
      <c r="V138" s="7">
        <v>135</v>
      </c>
    </row>
    <row r="139" spans="2:22" ht="30" customHeight="1">
      <c r="B139" s="7">
        <v>136</v>
      </c>
      <c r="C139" s="129"/>
      <c r="D139" s="1098" t="s">
        <v>319</v>
      </c>
      <c r="E139" s="1450" t="s">
        <v>399</v>
      </c>
      <c r="F139" s="1451"/>
      <c r="G139" s="984">
        <f t="shared" ref="G139:T141" si="7">IF(G$29=0,0,ROUND(G27/G$29*100,1))</f>
        <v>0</v>
      </c>
      <c r="H139" s="984">
        <f t="shared" si="7"/>
        <v>0</v>
      </c>
      <c r="I139" s="984">
        <f t="shared" si="7"/>
        <v>0.2</v>
      </c>
      <c r="J139" s="984">
        <f t="shared" si="7"/>
        <v>0.3</v>
      </c>
      <c r="K139" s="984">
        <f t="shared" si="7"/>
        <v>0.9</v>
      </c>
      <c r="L139" s="984">
        <f t="shared" si="7"/>
        <v>0</v>
      </c>
      <c r="M139" s="984">
        <f t="shared" si="7"/>
        <v>0</v>
      </c>
      <c r="N139" s="985">
        <f t="shared" si="7"/>
        <v>0</v>
      </c>
      <c r="O139" s="1061">
        <f t="shared" si="7"/>
        <v>0</v>
      </c>
      <c r="P139" s="984">
        <f t="shared" si="7"/>
        <v>0</v>
      </c>
      <c r="Q139" s="984">
        <f t="shared" si="7"/>
        <v>1.2</v>
      </c>
      <c r="R139" s="984">
        <f t="shared" si="7"/>
        <v>0.7</v>
      </c>
      <c r="S139" s="984">
        <f t="shared" si="7"/>
        <v>1</v>
      </c>
      <c r="T139" s="984">
        <f t="shared" si="7"/>
        <v>0.3</v>
      </c>
      <c r="U139" s="7">
        <v>0</v>
      </c>
      <c r="V139" s="7">
        <v>136</v>
      </c>
    </row>
    <row r="140" spans="2:22" ht="30" customHeight="1">
      <c r="B140" s="7">
        <v>137</v>
      </c>
      <c r="C140" s="129"/>
      <c r="D140" s="227" t="s">
        <v>403</v>
      </c>
      <c r="E140" s="1322" t="s">
        <v>404</v>
      </c>
      <c r="F140" s="1420"/>
      <c r="G140" s="984">
        <f t="shared" si="7"/>
        <v>0</v>
      </c>
      <c r="H140" s="984">
        <f t="shared" si="7"/>
        <v>9</v>
      </c>
      <c r="I140" s="984">
        <f t="shared" si="7"/>
        <v>10.4</v>
      </c>
      <c r="J140" s="984">
        <f t="shared" si="7"/>
        <v>14.9</v>
      </c>
      <c r="K140" s="984">
        <f t="shared" si="7"/>
        <v>13.9</v>
      </c>
      <c r="L140" s="984">
        <f t="shared" si="7"/>
        <v>9.1999999999999993</v>
      </c>
      <c r="M140" s="984">
        <f t="shared" si="7"/>
        <v>9.6999999999999993</v>
      </c>
      <c r="N140" s="984">
        <f t="shared" si="7"/>
        <v>42.1</v>
      </c>
      <c r="O140" s="1061">
        <f t="shared" si="7"/>
        <v>0</v>
      </c>
      <c r="P140" s="984">
        <f t="shared" si="7"/>
        <v>0</v>
      </c>
      <c r="Q140" s="984">
        <f t="shared" si="7"/>
        <v>19.100000000000001</v>
      </c>
      <c r="R140" s="984">
        <f t="shared" si="7"/>
        <v>17.8</v>
      </c>
      <c r="S140" s="984">
        <f t="shared" si="7"/>
        <v>10.7</v>
      </c>
      <c r="T140" s="984">
        <f t="shared" si="7"/>
        <v>13.9</v>
      </c>
      <c r="U140" s="7">
        <v>0</v>
      </c>
      <c r="V140" s="7">
        <v>137</v>
      </c>
    </row>
    <row r="141" spans="2:22" ht="30" customHeight="1">
      <c r="B141" s="7">
        <v>138</v>
      </c>
      <c r="C141" s="211"/>
      <c r="D141" s="229" t="s">
        <v>406</v>
      </c>
      <c r="E141" s="1414" t="s">
        <v>466</v>
      </c>
      <c r="F141" s="1415"/>
      <c r="G141" s="984">
        <f t="shared" si="7"/>
        <v>100</v>
      </c>
      <c r="H141" s="984">
        <f t="shared" si="7"/>
        <v>100</v>
      </c>
      <c r="I141" s="984">
        <f t="shared" si="7"/>
        <v>100</v>
      </c>
      <c r="J141" s="984">
        <f t="shared" si="7"/>
        <v>100</v>
      </c>
      <c r="K141" s="984">
        <f t="shared" si="7"/>
        <v>100</v>
      </c>
      <c r="L141" s="984">
        <f t="shared" si="7"/>
        <v>100</v>
      </c>
      <c r="M141" s="984">
        <f t="shared" si="7"/>
        <v>100</v>
      </c>
      <c r="N141" s="984">
        <f t="shared" si="7"/>
        <v>100</v>
      </c>
      <c r="O141" s="1061">
        <f t="shared" si="7"/>
        <v>0</v>
      </c>
      <c r="P141" s="984">
        <f t="shared" si="7"/>
        <v>100</v>
      </c>
      <c r="Q141" s="984">
        <f t="shared" si="7"/>
        <v>100</v>
      </c>
      <c r="R141" s="984">
        <f t="shared" si="7"/>
        <v>100</v>
      </c>
      <c r="S141" s="984">
        <f t="shared" si="7"/>
        <v>100</v>
      </c>
      <c r="T141" s="984">
        <f t="shared" si="7"/>
        <v>100</v>
      </c>
      <c r="U141" s="7">
        <v>0</v>
      </c>
      <c r="V141" s="7">
        <v>138</v>
      </c>
    </row>
    <row r="142" spans="2:22" ht="15.95" customHeight="1">
      <c r="G142" s="239"/>
      <c r="O142" s="244"/>
    </row>
    <row r="143" spans="2:22" ht="15.95" customHeight="1">
      <c r="O143" s="244"/>
    </row>
    <row r="144" spans="2:22" ht="15.95" customHeight="1">
      <c r="O144" s="244"/>
    </row>
    <row r="145" spans="15:15" ht="15.95" customHeight="1">
      <c r="O145" s="244"/>
    </row>
    <row r="146" spans="15:15" ht="15.95" customHeight="1">
      <c r="O146" s="244"/>
    </row>
    <row r="147" spans="15:15" ht="15.95" customHeight="1">
      <c r="O147" s="244"/>
    </row>
    <row r="150" spans="15:15" ht="15.95" customHeight="1">
      <c r="O150" s="244"/>
    </row>
    <row r="151" spans="15:15" ht="15.95" customHeight="1">
      <c r="O151" s="244"/>
    </row>
    <row r="152" spans="15:15" ht="15.95" customHeight="1">
      <c r="O152" s="244"/>
    </row>
    <row r="153" spans="15:15" ht="15.95" customHeight="1">
      <c r="O153" s="244"/>
    </row>
    <row r="154" spans="15:15" ht="15.95" customHeight="1">
      <c r="O154" s="244"/>
    </row>
    <row r="155" spans="15:15" ht="15.95" customHeight="1">
      <c r="O155" s="244"/>
    </row>
    <row r="156" spans="15:15" ht="15.95" customHeight="1">
      <c r="O156" s="244"/>
    </row>
    <row r="158" spans="15:15" ht="15.95" customHeight="1">
      <c r="O158" s="244"/>
    </row>
    <row r="159" spans="15:15" ht="15.95" customHeight="1">
      <c r="O159" s="244"/>
    </row>
    <row r="160" spans="15:15" ht="15.95" customHeight="1">
      <c r="O160" s="244"/>
    </row>
    <row r="161" spans="15:15" ht="15.95" customHeight="1">
      <c r="O161" s="244"/>
    </row>
    <row r="162" spans="15:15" ht="15.95" customHeight="1">
      <c r="O162" s="244"/>
    </row>
    <row r="163" spans="15:15" ht="15.95" customHeight="1">
      <c r="O163" s="244"/>
    </row>
    <row r="164" spans="15:15" ht="15.95" customHeight="1">
      <c r="O164" s="244"/>
    </row>
    <row r="166" spans="15:15" ht="15.95" customHeight="1">
      <c r="O166" s="244"/>
    </row>
    <row r="167" spans="15:15" ht="15.95" customHeight="1">
      <c r="O167" s="244"/>
    </row>
    <row r="168" spans="15:15" ht="15.95" customHeight="1">
      <c r="O168" s="244"/>
    </row>
    <row r="169" spans="15:15" ht="15.95" customHeight="1">
      <c r="O169" s="244"/>
    </row>
    <row r="170" spans="15:15" ht="15.95" customHeight="1">
      <c r="O170" s="244"/>
    </row>
    <row r="171" spans="15:15" ht="15.95" customHeight="1">
      <c r="O171" s="244"/>
    </row>
    <row r="172" spans="15:15" ht="15.95" customHeight="1">
      <c r="O172" s="244"/>
    </row>
  </sheetData>
  <mergeCells count="125">
    <mergeCell ref="E70:F70"/>
    <mergeCell ref="E71:F71"/>
    <mergeCell ref="E72:F72"/>
    <mergeCell ref="D73:D75"/>
    <mergeCell ref="E75:F75"/>
    <mergeCell ref="C101:D103"/>
    <mergeCell ref="E101:F101"/>
    <mergeCell ref="E102:F102"/>
    <mergeCell ref="E103:F103"/>
    <mergeCell ref="E98:F98"/>
    <mergeCell ref="E99:F99"/>
    <mergeCell ref="E100:F100"/>
    <mergeCell ref="C98:D100"/>
    <mergeCell ref="E88:E90"/>
    <mergeCell ref="E91:E93"/>
    <mergeCell ref="E94:E96"/>
    <mergeCell ref="D85:D96"/>
    <mergeCell ref="E97:F97"/>
    <mergeCell ref="E57:F57"/>
    <mergeCell ref="E58:F58"/>
    <mergeCell ref="E59:F59"/>
    <mergeCell ref="D60:D62"/>
    <mergeCell ref="E60:F60"/>
    <mergeCell ref="E61:F61"/>
    <mergeCell ref="E62:F62"/>
    <mergeCell ref="C58:C69"/>
    <mergeCell ref="C71:C97"/>
    <mergeCell ref="D67:D69"/>
    <mergeCell ref="E67:F67"/>
    <mergeCell ref="E68:F68"/>
    <mergeCell ref="E69:F69"/>
    <mergeCell ref="E63:F63"/>
    <mergeCell ref="D64:D66"/>
    <mergeCell ref="E64:F64"/>
    <mergeCell ref="E65:F65"/>
    <mergeCell ref="E66:F66"/>
    <mergeCell ref="E76:E78"/>
    <mergeCell ref="E79:E81"/>
    <mergeCell ref="E82:E84"/>
    <mergeCell ref="D76:D84"/>
    <mergeCell ref="E85:E87"/>
    <mergeCell ref="D70:D72"/>
    <mergeCell ref="C46:C52"/>
    <mergeCell ref="D30:F30"/>
    <mergeCell ref="D31:F31"/>
    <mergeCell ref="D32:F32"/>
    <mergeCell ref="D33:E35"/>
    <mergeCell ref="D36:F36"/>
    <mergeCell ref="D37:E40"/>
    <mergeCell ref="D41:F41"/>
    <mergeCell ref="D42:F42"/>
    <mergeCell ref="D43:F43"/>
    <mergeCell ref="D44:F44"/>
    <mergeCell ref="D45:F45"/>
    <mergeCell ref="E46:F46"/>
    <mergeCell ref="E47:F47"/>
    <mergeCell ref="E48:F48"/>
    <mergeCell ref="E49:F49"/>
    <mergeCell ref="C31:C44"/>
    <mergeCell ref="T5:T6"/>
    <mergeCell ref="C14:C16"/>
    <mergeCell ref="C23:C26"/>
    <mergeCell ref="D46:D49"/>
    <mergeCell ref="C54:E55"/>
    <mergeCell ref="E133:F133"/>
    <mergeCell ref="E134:F134"/>
    <mergeCell ref="E139:F139"/>
    <mergeCell ref="E140:F140"/>
    <mergeCell ref="E109:F109"/>
    <mergeCell ref="E110:F110"/>
    <mergeCell ref="E111:F111"/>
    <mergeCell ref="E112:F112"/>
    <mergeCell ref="E113:F113"/>
    <mergeCell ref="E104:F104"/>
    <mergeCell ref="E105:F105"/>
    <mergeCell ref="E106:F106"/>
    <mergeCell ref="E107:F107"/>
    <mergeCell ref="E108:F108"/>
    <mergeCell ref="D50:F50"/>
    <mergeCell ref="D51:F51"/>
    <mergeCell ref="D52:F52"/>
    <mergeCell ref="D53:F53"/>
    <mergeCell ref="C56:D56"/>
    <mergeCell ref="D28:F28"/>
    <mergeCell ref="D29:F29"/>
    <mergeCell ref="D17:F17"/>
    <mergeCell ref="D18:F18"/>
    <mergeCell ref="D19:F19"/>
    <mergeCell ref="D20:F20"/>
    <mergeCell ref="D21:F21"/>
    <mergeCell ref="E141:F141"/>
    <mergeCell ref="E125:F125"/>
    <mergeCell ref="E129:F129"/>
    <mergeCell ref="E130:F130"/>
    <mergeCell ref="E131:F131"/>
    <mergeCell ref="E132:F132"/>
    <mergeCell ref="E114:F114"/>
    <mergeCell ref="E115:F115"/>
    <mergeCell ref="E116:F116"/>
    <mergeCell ref="E117:F117"/>
    <mergeCell ref="E118:F118"/>
    <mergeCell ref="D126:D128"/>
    <mergeCell ref="D135:D138"/>
    <mergeCell ref="D57:D59"/>
    <mergeCell ref="E56:F56"/>
    <mergeCell ref="E73:F73"/>
    <mergeCell ref="E74:F74"/>
    <mergeCell ref="E16:F16"/>
    <mergeCell ref="E7:F7"/>
    <mergeCell ref="E8:F8"/>
    <mergeCell ref="E9:F9"/>
    <mergeCell ref="E10:F10"/>
    <mergeCell ref="E11:F11"/>
    <mergeCell ref="E25:F25"/>
    <mergeCell ref="E26:F26"/>
    <mergeCell ref="D27:F27"/>
    <mergeCell ref="D1:F1"/>
    <mergeCell ref="H5:I5"/>
    <mergeCell ref="J5:K5"/>
    <mergeCell ref="N5:P5"/>
    <mergeCell ref="Q5:R5"/>
    <mergeCell ref="E12:F12"/>
    <mergeCell ref="D13:F13"/>
    <mergeCell ref="E14:F14"/>
    <mergeCell ref="E15:F15"/>
  </mergeCells>
  <phoneticPr fontId="2"/>
  <pageMargins left="0.78740157480314965" right="0.78740157480314965" top="0.78740157480314965" bottom="0.39370078740157483" header="0.19685039370078741" footer="0.19685039370078741"/>
  <pageSetup paperSize="9" scale="32" fitToWidth="0" orientation="portrait" r:id="rId1"/>
  <headerFooter alignWithMargins="0"/>
  <rowBreaks count="1" manualBreakCount="1">
    <brk id="69" max="19" man="1"/>
  </rowBreaks>
  <colBreaks count="1" manualBreakCount="1">
    <brk id="13" max="14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outlinePr showOutlineSymbols="0"/>
    <pageSetUpPr autoPageBreaks="0" fitToPage="1"/>
  </sheetPr>
  <dimension ref="A1:T125"/>
  <sheetViews>
    <sheetView showZeros="0" showOutlineSymbols="0" view="pageBreakPreview" zoomScale="70" zoomScaleNormal="70" zoomScaleSheetLayoutView="70" workbookViewId="0">
      <pane xSplit="7" ySplit="6" topLeftCell="H7" activePane="bottomRight" state="frozen"/>
      <selection activeCell="K3" sqref="K3"/>
      <selection pane="topRight" activeCell="K3" sqref="K3"/>
      <selection pane="bottomLeft" activeCell="K3" sqref="K3"/>
      <selection pane="bottomRight" activeCell="B1" sqref="B1"/>
    </sheetView>
  </sheetViews>
  <sheetFormatPr defaultColWidth="12.7109375" defaultRowHeight="15" customHeight="1"/>
  <cols>
    <col min="1" max="1" width="4.7109375" style="2619" customWidth="1"/>
    <col min="2" max="2" width="6" style="2622" bestFit="1" customWidth="1"/>
    <col min="3" max="5" width="5.7109375" style="2623" customWidth="1"/>
    <col min="6" max="6" width="40.7109375" style="2623" customWidth="1"/>
    <col min="7" max="7" width="7.7109375" style="2623" customWidth="1"/>
    <col min="8" max="16" width="22.7109375" style="2619" customWidth="1"/>
    <col min="17" max="17" width="4.7109375" style="2619" customWidth="1"/>
    <col min="18" max="18" width="6" style="2622" bestFit="1" customWidth="1"/>
    <col min="19" max="19" width="121" style="2619" hidden="1" customWidth="1"/>
    <col min="20" max="20" width="14.7109375" style="2624" customWidth="1"/>
    <col min="21" max="16384" width="12.7109375" style="2619"/>
  </cols>
  <sheetData>
    <row r="1" spans="1:20" s="2613" customFormat="1" ht="30" customHeight="1">
      <c r="C1" s="2614" t="s">
        <v>87</v>
      </c>
      <c r="D1" s="2615" t="s">
        <v>1103</v>
      </c>
      <c r="E1" s="2616"/>
      <c r="F1" s="2617"/>
      <c r="G1" s="2618"/>
      <c r="N1" s="2619"/>
      <c r="P1" s="2620"/>
      <c r="T1" s="2621" t="s">
        <v>1083</v>
      </c>
    </row>
    <row r="2" spans="1:20" ht="9.9499999999999993" customHeight="1"/>
    <row r="3" spans="1:20" ht="20.100000000000001" customHeight="1">
      <c r="C3" s="2625" t="s">
        <v>745</v>
      </c>
      <c r="D3" s="2626"/>
      <c r="E3" s="2626"/>
      <c r="F3" s="2626"/>
      <c r="G3" s="2626"/>
      <c r="H3" s="2627"/>
      <c r="I3" s="772"/>
      <c r="J3" s="772"/>
      <c r="K3" s="772"/>
    </row>
    <row r="4" spans="1:20" ht="9.9499999999999993" customHeight="1">
      <c r="C4" s="2628"/>
      <c r="D4" s="2629"/>
      <c r="E4" s="2629"/>
      <c r="F4" s="2629"/>
      <c r="G4" s="2629"/>
      <c r="H4" s="2630"/>
      <c r="I4" s="2630"/>
      <c r="J4" s="2630"/>
      <c r="K4" s="2630"/>
    </row>
    <row r="5" spans="1:20" ht="20.100000000000001" customHeight="1">
      <c r="C5" s="2631"/>
      <c r="D5" s="2632"/>
      <c r="E5" s="2632"/>
      <c r="F5" s="2632"/>
      <c r="G5" s="2633" t="s">
        <v>1210</v>
      </c>
      <c r="H5" s="2634" t="s">
        <v>365</v>
      </c>
      <c r="I5" s="2634" t="s">
        <v>1054</v>
      </c>
      <c r="J5" s="2634" t="s">
        <v>65</v>
      </c>
      <c r="K5" s="2634" t="s">
        <v>921</v>
      </c>
      <c r="L5" s="2634" t="s">
        <v>824</v>
      </c>
      <c r="M5" s="2634" t="s">
        <v>1057</v>
      </c>
      <c r="N5" s="2635" t="s">
        <v>1065</v>
      </c>
      <c r="O5" s="2634" t="s">
        <v>1059</v>
      </c>
      <c r="P5" s="2636" t="s">
        <v>1033</v>
      </c>
    </row>
    <row r="6" spans="1:20" ht="20.100000000000001" customHeight="1">
      <c r="A6" s="2637" t="s">
        <v>106</v>
      </c>
      <c r="B6" s="2637" t="s">
        <v>1061</v>
      </c>
      <c r="C6" s="2638" t="s">
        <v>1026</v>
      </c>
      <c r="D6" s="2639"/>
      <c r="E6" s="2639"/>
      <c r="F6" s="2639"/>
      <c r="G6" s="2640"/>
      <c r="H6" s="2641"/>
      <c r="I6" s="2642"/>
      <c r="J6" s="2641"/>
      <c r="K6" s="2641"/>
      <c r="L6" s="2641"/>
      <c r="M6" s="2641"/>
      <c r="N6" s="2643"/>
      <c r="O6" s="2641"/>
      <c r="P6" s="2644"/>
      <c r="Q6" s="2637" t="s">
        <v>669</v>
      </c>
      <c r="R6" s="2637" t="s">
        <v>736</v>
      </c>
    </row>
    <row r="7" spans="1:20" ht="15" customHeight="1">
      <c r="A7" s="2619">
        <v>1</v>
      </c>
      <c r="B7" s="895">
        <v>1</v>
      </c>
      <c r="C7" s="2645" t="s">
        <v>184</v>
      </c>
      <c r="D7" s="2646" t="s">
        <v>468</v>
      </c>
      <c r="E7" s="2646"/>
      <c r="F7" s="2646"/>
      <c r="G7" s="2647"/>
      <c r="H7" s="2648"/>
      <c r="I7" s="2648">
        <v>6942225</v>
      </c>
      <c r="J7" s="2648">
        <v>9598167</v>
      </c>
      <c r="K7" s="2648">
        <v>1791509</v>
      </c>
      <c r="L7" s="2648">
        <v>994824</v>
      </c>
      <c r="M7" s="2648">
        <v>4728035</v>
      </c>
      <c r="N7" s="2649">
        <v>8839136</v>
      </c>
      <c r="O7" s="2648">
        <v>2219889</v>
      </c>
      <c r="P7" s="2650">
        <f t="shared" ref="P7:P53" si="0">SUM(H7:O7)</f>
        <v>35113785</v>
      </c>
      <c r="Q7" s="2619">
        <v>1</v>
      </c>
      <c r="R7" s="895">
        <v>1</v>
      </c>
    </row>
    <row r="8" spans="1:20" ht="15" customHeight="1">
      <c r="A8" s="2619">
        <v>1</v>
      </c>
      <c r="B8" s="895">
        <v>2</v>
      </c>
      <c r="C8" s="2645"/>
      <c r="D8" s="2651" t="s">
        <v>97</v>
      </c>
      <c r="E8" s="2652" t="s">
        <v>469</v>
      </c>
      <c r="F8" s="2652"/>
      <c r="G8" s="2653"/>
      <c r="H8" s="2648"/>
      <c r="I8" s="2648">
        <v>6931425</v>
      </c>
      <c r="J8" s="2648">
        <v>9567664</v>
      </c>
      <c r="K8" s="2648">
        <v>1750085</v>
      </c>
      <c r="L8" s="2648">
        <v>994525</v>
      </c>
      <c r="M8" s="2648">
        <v>4617842</v>
      </c>
      <c r="N8" s="2649">
        <v>8464667</v>
      </c>
      <c r="O8" s="2648">
        <v>2219194</v>
      </c>
      <c r="P8" s="2650">
        <f t="shared" si="0"/>
        <v>34545402</v>
      </c>
      <c r="Q8" s="2619">
        <v>1</v>
      </c>
      <c r="R8" s="895">
        <v>2</v>
      </c>
    </row>
    <row r="9" spans="1:20" ht="15" customHeight="1">
      <c r="A9" s="2619">
        <v>1</v>
      </c>
      <c r="B9" s="895">
        <v>3</v>
      </c>
      <c r="C9" s="2645"/>
      <c r="D9" s="2654"/>
      <c r="E9" s="2655" t="s">
        <v>197</v>
      </c>
      <c r="F9" s="2656" t="s">
        <v>473</v>
      </c>
      <c r="G9" s="2657"/>
      <c r="H9" s="2648"/>
      <c r="I9" s="2648">
        <v>711362</v>
      </c>
      <c r="J9" s="2648">
        <v>224673</v>
      </c>
      <c r="K9" s="2648">
        <v>222283</v>
      </c>
      <c r="L9" s="2648">
        <v>117648</v>
      </c>
      <c r="M9" s="2648">
        <v>229853</v>
      </c>
      <c r="N9" s="2649">
        <v>482579</v>
      </c>
      <c r="O9" s="2648">
        <v>225196</v>
      </c>
      <c r="P9" s="2650">
        <f t="shared" si="0"/>
        <v>2213594</v>
      </c>
      <c r="Q9" s="2619">
        <v>1</v>
      </c>
      <c r="R9" s="895">
        <v>3</v>
      </c>
    </row>
    <row r="10" spans="1:20" ht="15" customHeight="1">
      <c r="A10" s="2619">
        <v>1</v>
      </c>
      <c r="B10" s="895">
        <v>4</v>
      </c>
      <c r="C10" s="2645"/>
      <c r="D10" s="2654"/>
      <c r="E10" s="2655" t="s">
        <v>204</v>
      </c>
      <c r="F10" s="2656" t="s">
        <v>271</v>
      </c>
      <c r="G10" s="2657"/>
      <c r="H10" s="2648"/>
      <c r="I10" s="2648">
        <v>18310277</v>
      </c>
      <c r="J10" s="2648">
        <v>22287459</v>
      </c>
      <c r="K10" s="2648">
        <v>6081824</v>
      </c>
      <c r="L10" s="2648">
        <v>2614394</v>
      </c>
      <c r="M10" s="2648">
        <v>8694582</v>
      </c>
      <c r="N10" s="2649">
        <v>12229680</v>
      </c>
      <c r="O10" s="2648">
        <v>5110136</v>
      </c>
      <c r="P10" s="2650">
        <f t="shared" si="0"/>
        <v>75328352</v>
      </c>
      <c r="Q10" s="2619">
        <v>1</v>
      </c>
      <c r="R10" s="895">
        <v>4</v>
      </c>
    </row>
    <row r="11" spans="1:20" ht="15" customHeight="1">
      <c r="A11" s="2619">
        <v>1</v>
      </c>
      <c r="B11" s="895">
        <v>5</v>
      </c>
      <c r="C11" s="2645"/>
      <c r="D11" s="2654"/>
      <c r="E11" s="2655"/>
      <c r="F11" s="2656" t="s">
        <v>1017</v>
      </c>
      <c r="G11" s="2657"/>
      <c r="H11" s="2648"/>
      <c r="I11" s="2648">
        <v>0</v>
      </c>
      <c r="J11" s="2648">
        <v>0</v>
      </c>
      <c r="K11" s="2648">
        <v>0</v>
      </c>
      <c r="L11" s="2648">
        <v>0</v>
      </c>
      <c r="M11" s="2648">
        <v>0</v>
      </c>
      <c r="N11" s="2649">
        <v>0</v>
      </c>
      <c r="O11" s="2648">
        <v>0</v>
      </c>
      <c r="P11" s="2650">
        <f t="shared" si="0"/>
        <v>0</v>
      </c>
      <c r="Q11" s="2619">
        <v>1</v>
      </c>
      <c r="R11" s="895">
        <v>5</v>
      </c>
    </row>
    <row r="12" spans="1:20" ht="15" customHeight="1">
      <c r="A12" s="2619">
        <v>1</v>
      </c>
      <c r="B12" s="895">
        <v>6</v>
      </c>
      <c r="C12" s="2645"/>
      <c r="D12" s="2654"/>
      <c r="E12" s="2655" t="s">
        <v>51</v>
      </c>
      <c r="F12" s="2658" t="s">
        <v>331</v>
      </c>
      <c r="G12" s="2659" t="s">
        <v>1066</v>
      </c>
      <c r="H12" s="2648"/>
      <c r="I12" s="2648">
        <v>12090214</v>
      </c>
      <c r="J12" s="2648">
        <v>12944468</v>
      </c>
      <c r="K12" s="2648">
        <v>4554022</v>
      </c>
      <c r="L12" s="2648">
        <v>1827031</v>
      </c>
      <c r="M12" s="2648">
        <v>4306593</v>
      </c>
      <c r="N12" s="2649">
        <v>4247592</v>
      </c>
      <c r="O12" s="2648">
        <v>3116138</v>
      </c>
      <c r="P12" s="2650">
        <f t="shared" si="0"/>
        <v>43086058</v>
      </c>
      <c r="Q12" s="2619">
        <v>1</v>
      </c>
      <c r="R12" s="895">
        <v>6</v>
      </c>
    </row>
    <row r="13" spans="1:20" ht="15" customHeight="1">
      <c r="A13" s="2619">
        <v>1</v>
      </c>
      <c r="B13" s="895">
        <v>7</v>
      </c>
      <c r="C13" s="2645"/>
      <c r="D13" s="2654"/>
      <c r="E13" s="2655"/>
      <c r="F13" s="2660" t="s">
        <v>1452</v>
      </c>
      <c r="G13" s="2661" t="s">
        <v>1066</v>
      </c>
      <c r="H13" s="2648"/>
      <c r="I13" s="2648">
        <v>0</v>
      </c>
      <c r="J13" s="2648">
        <v>0</v>
      </c>
      <c r="K13" s="2648">
        <v>0</v>
      </c>
      <c r="L13" s="2648">
        <v>0</v>
      </c>
      <c r="M13" s="2648">
        <v>0</v>
      </c>
      <c r="N13" s="2649">
        <v>0</v>
      </c>
      <c r="O13" s="2648">
        <v>0</v>
      </c>
      <c r="P13" s="2650">
        <f t="shared" si="0"/>
        <v>0</v>
      </c>
      <c r="Q13" s="2619">
        <v>1</v>
      </c>
      <c r="R13" s="895">
        <v>7</v>
      </c>
    </row>
    <row r="14" spans="1:20" ht="15" customHeight="1">
      <c r="A14" s="2619">
        <v>1</v>
      </c>
      <c r="B14" s="895">
        <v>8</v>
      </c>
      <c r="C14" s="2645"/>
      <c r="D14" s="2654"/>
      <c r="E14" s="2655" t="s">
        <v>222</v>
      </c>
      <c r="F14" s="2662" t="s">
        <v>475</v>
      </c>
      <c r="G14" s="2663"/>
      <c r="H14" s="2648"/>
      <c r="I14" s="2648">
        <v>0</v>
      </c>
      <c r="J14" s="2648">
        <v>0</v>
      </c>
      <c r="K14" s="2648">
        <v>0</v>
      </c>
      <c r="L14" s="2648">
        <v>89514</v>
      </c>
      <c r="M14" s="2648">
        <v>0</v>
      </c>
      <c r="N14" s="2649">
        <v>0</v>
      </c>
      <c r="O14" s="2648">
        <v>0</v>
      </c>
      <c r="P14" s="2650">
        <f t="shared" si="0"/>
        <v>89514</v>
      </c>
      <c r="Q14" s="2619">
        <v>1</v>
      </c>
      <c r="R14" s="895">
        <v>8</v>
      </c>
    </row>
    <row r="15" spans="1:20" ht="15" customHeight="1">
      <c r="A15" s="2619">
        <v>1</v>
      </c>
      <c r="B15" s="895">
        <v>9</v>
      </c>
      <c r="C15" s="2645"/>
      <c r="D15" s="2664" t="s">
        <v>103</v>
      </c>
      <c r="E15" s="2646" t="s">
        <v>340</v>
      </c>
      <c r="F15" s="2646"/>
      <c r="G15" s="2665"/>
      <c r="H15" s="2648"/>
      <c r="I15" s="2648">
        <v>0</v>
      </c>
      <c r="J15" s="2648">
        <v>10733</v>
      </c>
      <c r="K15" s="2648">
        <v>0</v>
      </c>
      <c r="L15" s="2648">
        <v>299</v>
      </c>
      <c r="M15" s="2648">
        <v>0</v>
      </c>
      <c r="N15" s="2649">
        <v>1869</v>
      </c>
      <c r="O15" s="2648">
        <v>695</v>
      </c>
      <c r="P15" s="2650">
        <f t="shared" si="0"/>
        <v>13596</v>
      </c>
      <c r="Q15" s="2619">
        <v>1</v>
      </c>
      <c r="R15" s="895">
        <v>9</v>
      </c>
    </row>
    <row r="16" spans="1:20" ht="15" customHeight="1">
      <c r="A16" s="2619">
        <v>1</v>
      </c>
      <c r="B16" s="895">
        <v>10</v>
      </c>
      <c r="C16" s="2645"/>
      <c r="D16" s="2666" t="s">
        <v>112</v>
      </c>
      <c r="E16" s="2646" t="s">
        <v>1362</v>
      </c>
      <c r="F16" s="2646"/>
      <c r="G16" s="2665"/>
      <c r="H16" s="2648"/>
      <c r="I16" s="2648">
        <v>10800</v>
      </c>
      <c r="J16" s="2648">
        <v>19770</v>
      </c>
      <c r="K16" s="2648">
        <v>41424</v>
      </c>
      <c r="L16" s="2648">
        <v>0</v>
      </c>
      <c r="M16" s="2648">
        <v>110193</v>
      </c>
      <c r="N16" s="2649">
        <v>372600</v>
      </c>
      <c r="O16" s="2648">
        <v>0</v>
      </c>
      <c r="P16" s="2650">
        <f t="shared" si="0"/>
        <v>554787</v>
      </c>
      <c r="Q16" s="2619">
        <v>1</v>
      </c>
      <c r="R16" s="895">
        <v>10</v>
      </c>
    </row>
    <row r="17" spans="1:18" ht="15" customHeight="1">
      <c r="A17" s="2619">
        <v>1</v>
      </c>
      <c r="B17" s="895">
        <v>14</v>
      </c>
      <c r="C17" s="2651" t="s">
        <v>147</v>
      </c>
      <c r="D17" s="2646" t="s">
        <v>485</v>
      </c>
      <c r="E17" s="2646"/>
      <c r="F17" s="2646"/>
      <c r="G17" s="2647"/>
      <c r="H17" s="2648"/>
      <c r="I17" s="2648">
        <v>5151629</v>
      </c>
      <c r="J17" s="2648">
        <v>2490718</v>
      </c>
      <c r="K17" s="2648">
        <v>569208</v>
      </c>
      <c r="L17" s="2648">
        <v>356624</v>
      </c>
      <c r="M17" s="2648"/>
      <c r="N17" s="2649">
        <v>661428</v>
      </c>
      <c r="O17" s="2648">
        <v>356373</v>
      </c>
      <c r="P17" s="2650">
        <f t="shared" si="0"/>
        <v>9585980</v>
      </c>
      <c r="Q17" s="2619">
        <v>1</v>
      </c>
      <c r="R17" s="895">
        <v>14</v>
      </c>
    </row>
    <row r="18" spans="1:18" ht="15" customHeight="1">
      <c r="A18" s="2619">
        <v>1</v>
      </c>
      <c r="B18" s="895">
        <v>15</v>
      </c>
      <c r="C18" s="2667" t="s">
        <v>650</v>
      </c>
      <c r="D18" s="2651" t="s">
        <v>97</v>
      </c>
      <c r="E18" s="2652" t="s">
        <v>489</v>
      </c>
      <c r="F18" s="2652"/>
      <c r="G18" s="2653"/>
      <c r="H18" s="2648"/>
      <c r="I18" s="2648">
        <v>4009372</v>
      </c>
      <c r="J18" s="2648">
        <v>493482</v>
      </c>
      <c r="K18" s="2648">
        <v>173519</v>
      </c>
      <c r="L18" s="2648">
        <v>255449</v>
      </c>
      <c r="M18" s="2648"/>
      <c r="N18" s="2649">
        <v>24189</v>
      </c>
      <c r="O18" s="2648">
        <v>91310</v>
      </c>
      <c r="P18" s="2650">
        <f t="shared" si="0"/>
        <v>5047321</v>
      </c>
      <c r="Q18" s="2619">
        <v>1</v>
      </c>
      <c r="R18" s="895">
        <v>15</v>
      </c>
    </row>
    <row r="19" spans="1:18" ht="15" customHeight="1">
      <c r="A19" s="2619">
        <v>1</v>
      </c>
      <c r="B19" s="895">
        <v>16</v>
      </c>
      <c r="C19" s="2668"/>
      <c r="D19" s="2655" t="s">
        <v>103</v>
      </c>
      <c r="E19" s="2656" t="s">
        <v>1359</v>
      </c>
      <c r="F19" s="2656"/>
      <c r="G19" s="2657"/>
      <c r="H19" s="2648"/>
      <c r="I19" s="2648">
        <v>1062270</v>
      </c>
      <c r="J19" s="2648">
        <v>1911119</v>
      </c>
      <c r="K19" s="2648">
        <v>372173</v>
      </c>
      <c r="L19" s="2648">
        <v>99424</v>
      </c>
      <c r="M19" s="2648"/>
      <c r="N19" s="2649">
        <v>619420</v>
      </c>
      <c r="O19" s="2648">
        <v>263607</v>
      </c>
      <c r="P19" s="2650">
        <f t="shared" si="0"/>
        <v>4328013</v>
      </c>
      <c r="Q19" s="2619">
        <v>1</v>
      </c>
      <c r="R19" s="895">
        <v>16</v>
      </c>
    </row>
    <row r="20" spans="1:18" ht="15" customHeight="1">
      <c r="A20" s="2619">
        <v>1</v>
      </c>
      <c r="B20" s="895">
        <v>17</v>
      </c>
      <c r="C20" s="2668"/>
      <c r="D20" s="2655" t="s">
        <v>112</v>
      </c>
      <c r="E20" s="2656" t="s">
        <v>166</v>
      </c>
      <c r="F20" s="2669"/>
      <c r="G20" s="2659" t="s">
        <v>1066</v>
      </c>
      <c r="H20" s="2648"/>
      <c r="I20" s="2648">
        <v>0</v>
      </c>
      <c r="J20" s="2648">
        <v>2164</v>
      </c>
      <c r="K20" s="2648">
        <v>558</v>
      </c>
      <c r="L20" s="2648">
        <v>1656</v>
      </c>
      <c r="M20" s="2648"/>
      <c r="N20" s="2649">
        <v>5426</v>
      </c>
      <c r="O20" s="2648">
        <v>6955</v>
      </c>
      <c r="P20" s="2650">
        <f t="shared" si="0"/>
        <v>16759</v>
      </c>
      <c r="Q20" s="2619">
        <v>1</v>
      </c>
      <c r="R20" s="895">
        <v>17</v>
      </c>
    </row>
    <row r="21" spans="1:18" ht="15" customHeight="1">
      <c r="A21" s="2619">
        <v>1</v>
      </c>
      <c r="B21" s="895">
        <v>18</v>
      </c>
      <c r="C21" s="2668"/>
      <c r="D21" s="2655" t="s">
        <v>115</v>
      </c>
      <c r="E21" s="2656" t="s">
        <v>492</v>
      </c>
      <c r="F21" s="2656"/>
      <c r="G21" s="2657"/>
      <c r="H21" s="2648"/>
      <c r="I21" s="2648">
        <v>79987</v>
      </c>
      <c r="J21" s="2648">
        <v>85854</v>
      </c>
      <c r="K21" s="2648">
        <v>24074</v>
      </c>
      <c r="L21" s="2648"/>
      <c r="M21" s="2648"/>
      <c r="N21" s="2649">
        <v>23245</v>
      </c>
      <c r="O21" s="2648">
        <v>8411</v>
      </c>
      <c r="P21" s="2650">
        <f t="shared" si="0"/>
        <v>221571</v>
      </c>
      <c r="Q21" s="2619">
        <v>1</v>
      </c>
      <c r="R21" s="895">
        <v>18</v>
      </c>
    </row>
    <row r="22" spans="1:18" ht="15" customHeight="1">
      <c r="A22" s="2619">
        <v>1</v>
      </c>
      <c r="B22" s="895">
        <v>19</v>
      </c>
      <c r="C22" s="2670"/>
      <c r="D22" s="2671" t="s">
        <v>126</v>
      </c>
      <c r="E22" s="2672" t="s">
        <v>206</v>
      </c>
      <c r="F22" s="2672"/>
      <c r="G22" s="2673"/>
      <c r="H22" s="2648"/>
      <c r="I22" s="2648">
        <v>0</v>
      </c>
      <c r="J22" s="2648"/>
      <c r="K22" s="2648"/>
      <c r="L22" s="2648"/>
      <c r="M22" s="2648"/>
      <c r="N22" s="2649"/>
      <c r="O22" s="2648"/>
      <c r="P22" s="2650">
        <f t="shared" si="0"/>
        <v>0</v>
      </c>
      <c r="Q22" s="2619">
        <v>1</v>
      </c>
      <c r="R22" s="895">
        <v>19</v>
      </c>
    </row>
    <row r="23" spans="1:18" ht="15" customHeight="1">
      <c r="A23" s="2619">
        <v>1</v>
      </c>
      <c r="B23" s="895">
        <v>20</v>
      </c>
      <c r="C23" s="2674" t="s">
        <v>261</v>
      </c>
      <c r="D23" s="2646" t="s">
        <v>1363</v>
      </c>
      <c r="E23" s="2646"/>
      <c r="F23" s="2646"/>
      <c r="G23" s="2647"/>
      <c r="H23" s="2648"/>
      <c r="I23" s="2648">
        <v>0</v>
      </c>
      <c r="J23" s="2648"/>
      <c r="K23" s="2648"/>
      <c r="L23" s="2648"/>
      <c r="M23" s="2648"/>
      <c r="N23" s="2649"/>
      <c r="O23" s="2648"/>
      <c r="P23" s="2650">
        <f t="shared" si="0"/>
        <v>0</v>
      </c>
      <c r="Q23" s="2619">
        <v>1</v>
      </c>
      <c r="R23" s="895">
        <v>20</v>
      </c>
    </row>
    <row r="24" spans="1:18" ht="15" customHeight="1">
      <c r="A24" s="2619">
        <v>1</v>
      </c>
      <c r="B24" s="895">
        <v>21</v>
      </c>
      <c r="C24" s="2651" t="s">
        <v>277</v>
      </c>
      <c r="D24" s="2646" t="s">
        <v>495</v>
      </c>
      <c r="E24" s="2646"/>
      <c r="F24" s="2646"/>
      <c r="G24" s="2647"/>
      <c r="H24" s="2648"/>
      <c r="I24" s="2648">
        <v>12093854</v>
      </c>
      <c r="J24" s="2648">
        <v>12088885</v>
      </c>
      <c r="K24" s="2648">
        <v>2360717</v>
      </c>
      <c r="L24" s="2648">
        <v>1351448</v>
      </c>
      <c r="M24" s="2648">
        <v>4728035</v>
      </c>
      <c r="N24" s="2649">
        <v>9500564</v>
      </c>
      <c r="O24" s="2648">
        <v>2576262</v>
      </c>
      <c r="P24" s="2650">
        <f t="shared" si="0"/>
        <v>44699765</v>
      </c>
      <c r="Q24" s="2619">
        <v>1</v>
      </c>
      <c r="R24" s="895">
        <v>21</v>
      </c>
    </row>
    <row r="25" spans="1:18" ht="15" customHeight="1">
      <c r="A25" s="2619">
        <v>1</v>
      </c>
      <c r="B25" s="895">
        <v>22</v>
      </c>
      <c r="C25" s="2651" t="s">
        <v>127</v>
      </c>
      <c r="D25" s="2646" t="s">
        <v>481</v>
      </c>
      <c r="E25" s="2646"/>
      <c r="F25" s="2646"/>
      <c r="G25" s="2647"/>
      <c r="H25" s="2648"/>
      <c r="I25" s="2648">
        <v>5191142</v>
      </c>
      <c r="J25" s="2648">
        <v>6910237</v>
      </c>
      <c r="K25" s="2648">
        <v>1740675</v>
      </c>
      <c r="L25" s="2648">
        <v>502914</v>
      </c>
      <c r="M25" s="2648">
        <v>4644564</v>
      </c>
      <c r="N25" s="2649">
        <v>9687468</v>
      </c>
      <c r="O25" s="2648">
        <v>584389</v>
      </c>
      <c r="P25" s="2650">
        <f t="shared" si="0"/>
        <v>29261389</v>
      </c>
      <c r="Q25" s="2619">
        <v>1</v>
      </c>
      <c r="R25" s="895">
        <v>22</v>
      </c>
    </row>
    <row r="26" spans="1:18" ht="15" customHeight="1">
      <c r="A26" s="2619">
        <v>1</v>
      </c>
      <c r="B26" s="895">
        <v>23</v>
      </c>
      <c r="C26" s="2645"/>
      <c r="D26" s="2651" t="s">
        <v>97</v>
      </c>
      <c r="E26" s="2675" t="s">
        <v>369</v>
      </c>
      <c r="F26" s="2675"/>
      <c r="G26" s="2676"/>
      <c r="H26" s="2648"/>
      <c r="I26" s="2648">
        <v>4193837</v>
      </c>
      <c r="J26" s="2648">
        <v>6615488</v>
      </c>
      <c r="K26" s="2648">
        <v>1358856</v>
      </c>
      <c r="L26" s="2648">
        <v>478642</v>
      </c>
      <c r="M26" s="2648">
        <v>4532666</v>
      </c>
      <c r="N26" s="2649">
        <v>7904684</v>
      </c>
      <c r="O26" s="2648">
        <v>584075</v>
      </c>
      <c r="P26" s="2650">
        <f t="shared" si="0"/>
        <v>25668248</v>
      </c>
      <c r="Q26" s="2619">
        <v>1</v>
      </c>
      <c r="R26" s="895">
        <v>23</v>
      </c>
    </row>
    <row r="27" spans="1:18" ht="15" customHeight="1">
      <c r="A27" s="2619">
        <v>1</v>
      </c>
      <c r="B27" s="895">
        <v>24</v>
      </c>
      <c r="C27" s="2645"/>
      <c r="D27" s="2674" t="s">
        <v>103</v>
      </c>
      <c r="E27" s="2646" t="s">
        <v>836</v>
      </c>
      <c r="F27" s="2646"/>
      <c r="G27" s="2665"/>
      <c r="H27" s="2648"/>
      <c r="I27" s="2648">
        <v>0</v>
      </c>
      <c r="J27" s="2648">
        <v>278849</v>
      </c>
      <c r="K27" s="2648"/>
      <c r="L27" s="2648"/>
      <c r="M27" s="2648"/>
      <c r="N27" s="2649">
        <v>340000</v>
      </c>
      <c r="O27" s="2648"/>
      <c r="P27" s="2650">
        <f t="shared" si="0"/>
        <v>618849</v>
      </c>
      <c r="Q27" s="2619">
        <v>1</v>
      </c>
      <c r="R27" s="895">
        <v>24</v>
      </c>
    </row>
    <row r="28" spans="1:18" ht="15" customHeight="1">
      <c r="A28" s="2619">
        <v>1</v>
      </c>
      <c r="B28" s="895">
        <v>25</v>
      </c>
      <c r="C28" s="2645"/>
      <c r="D28" s="2645" t="s">
        <v>112</v>
      </c>
      <c r="E28" s="2677" t="s">
        <v>1101</v>
      </c>
      <c r="F28" s="2677"/>
      <c r="G28" s="2678"/>
      <c r="H28" s="2648"/>
      <c r="I28" s="2648">
        <v>0</v>
      </c>
      <c r="J28" s="2648"/>
      <c r="K28" s="2648"/>
      <c r="L28" s="2648"/>
      <c r="M28" s="2648"/>
      <c r="N28" s="2649"/>
      <c r="O28" s="2648"/>
      <c r="P28" s="2650">
        <f t="shared" si="0"/>
        <v>0</v>
      </c>
      <c r="Q28" s="2619">
        <v>1</v>
      </c>
      <c r="R28" s="895">
        <v>25</v>
      </c>
    </row>
    <row r="29" spans="1:18" ht="15" customHeight="1">
      <c r="A29" s="2619">
        <v>1</v>
      </c>
      <c r="B29" s="895">
        <v>26</v>
      </c>
      <c r="C29" s="2645"/>
      <c r="D29" s="2651" t="s">
        <v>115</v>
      </c>
      <c r="E29" s="2679" t="s">
        <v>1408</v>
      </c>
      <c r="F29" s="2679"/>
      <c r="G29" s="2680"/>
      <c r="H29" s="2648"/>
      <c r="I29" s="2648">
        <v>0</v>
      </c>
      <c r="J29" s="2648"/>
      <c r="K29" s="2648"/>
      <c r="L29" s="2648"/>
      <c r="M29" s="2648"/>
      <c r="N29" s="2649"/>
      <c r="O29" s="2648"/>
      <c r="P29" s="2650">
        <f t="shared" si="0"/>
        <v>0</v>
      </c>
      <c r="Q29" s="2619">
        <v>1</v>
      </c>
      <c r="R29" s="895">
        <v>26</v>
      </c>
    </row>
    <row r="30" spans="1:18" ht="15" customHeight="1">
      <c r="A30" s="2619">
        <v>1</v>
      </c>
      <c r="B30" s="895">
        <v>27</v>
      </c>
      <c r="C30" s="2645"/>
      <c r="D30" s="2651" t="s">
        <v>126</v>
      </c>
      <c r="E30" s="2646" t="s">
        <v>1364</v>
      </c>
      <c r="F30" s="2646"/>
      <c r="G30" s="2665"/>
      <c r="H30" s="2648"/>
      <c r="I30" s="2648">
        <v>0</v>
      </c>
      <c r="J30" s="2648"/>
      <c r="K30" s="2648"/>
      <c r="L30" s="2648"/>
      <c r="M30" s="2648">
        <v>111898</v>
      </c>
      <c r="N30" s="2649"/>
      <c r="O30" s="2648">
        <v>314</v>
      </c>
      <c r="P30" s="2650">
        <f t="shared" si="0"/>
        <v>112212</v>
      </c>
      <c r="Q30" s="2619">
        <v>1</v>
      </c>
      <c r="R30" s="895">
        <v>27</v>
      </c>
    </row>
    <row r="31" spans="1:18" ht="15" customHeight="1">
      <c r="A31" s="2619">
        <v>1</v>
      </c>
      <c r="B31" s="895">
        <v>28</v>
      </c>
      <c r="C31" s="2645"/>
      <c r="D31" s="2674" t="s">
        <v>359</v>
      </c>
      <c r="E31" s="2646" t="s">
        <v>501</v>
      </c>
      <c r="F31" s="2646"/>
      <c r="G31" s="2665"/>
      <c r="H31" s="2648"/>
      <c r="I31" s="2648">
        <v>997305</v>
      </c>
      <c r="J31" s="2648"/>
      <c r="K31" s="2648">
        <v>381819</v>
      </c>
      <c r="L31" s="2648">
        <v>24272</v>
      </c>
      <c r="M31" s="2648"/>
      <c r="N31" s="2649">
        <v>1442784</v>
      </c>
      <c r="O31" s="2648"/>
      <c r="P31" s="2650">
        <f t="shared" si="0"/>
        <v>2846180</v>
      </c>
      <c r="Q31" s="2619">
        <v>1</v>
      </c>
      <c r="R31" s="895">
        <v>28</v>
      </c>
    </row>
    <row r="32" spans="1:18" ht="15" customHeight="1">
      <c r="A32" s="2619">
        <v>1</v>
      </c>
      <c r="B32" s="895">
        <v>29</v>
      </c>
      <c r="C32" s="2645"/>
      <c r="D32" s="2674" t="s">
        <v>648</v>
      </c>
      <c r="E32" s="2646" t="s">
        <v>895</v>
      </c>
      <c r="F32" s="2646"/>
      <c r="G32" s="2665"/>
      <c r="H32" s="2648"/>
      <c r="I32" s="2648">
        <v>0</v>
      </c>
      <c r="J32" s="2648"/>
      <c r="K32" s="2648"/>
      <c r="L32" s="2648"/>
      <c r="M32" s="2648"/>
      <c r="N32" s="2649"/>
      <c r="O32" s="2648"/>
      <c r="P32" s="2650">
        <f t="shared" si="0"/>
        <v>0</v>
      </c>
      <c r="Q32" s="2619">
        <v>1</v>
      </c>
      <c r="R32" s="895">
        <v>29</v>
      </c>
    </row>
    <row r="33" spans="1:19" ht="15" customHeight="1">
      <c r="A33" s="2619">
        <v>1</v>
      </c>
      <c r="B33" s="895">
        <v>30</v>
      </c>
      <c r="C33" s="2681"/>
      <c r="D33" s="2674" t="s">
        <v>652</v>
      </c>
      <c r="E33" s="2646" t="s">
        <v>404</v>
      </c>
      <c r="F33" s="2646"/>
      <c r="G33" s="2665"/>
      <c r="H33" s="2648"/>
      <c r="I33" s="2648">
        <v>0</v>
      </c>
      <c r="J33" s="2648">
        <v>15900</v>
      </c>
      <c r="K33" s="2648"/>
      <c r="L33" s="2648"/>
      <c r="M33" s="2648"/>
      <c r="N33" s="2649"/>
      <c r="O33" s="2648"/>
      <c r="P33" s="2650">
        <f t="shared" si="0"/>
        <v>15900</v>
      </c>
      <c r="Q33" s="2619">
        <v>1</v>
      </c>
      <c r="R33" s="895">
        <v>30</v>
      </c>
    </row>
    <row r="34" spans="1:19" ht="15" customHeight="1">
      <c r="A34" s="2619">
        <v>1</v>
      </c>
      <c r="B34" s="895">
        <v>31</v>
      </c>
      <c r="C34" s="2651" t="s">
        <v>291</v>
      </c>
      <c r="D34" s="2646" t="s">
        <v>502</v>
      </c>
      <c r="E34" s="2646"/>
      <c r="F34" s="2646"/>
      <c r="G34" s="2647"/>
      <c r="H34" s="2648"/>
      <c r="I34" s="2648">
        <v>1330085</v>
      </c>
      <c r="J34" s="2648">
        <v>3344917</v>
      </c>
      <c r="K34" s="2648">
        <v>748943</v>
      </c>
      <c r="L34" s="2648">
        <v>181797</v>
      </c>
      <c r="M34" s="2648">
        <v>254602</v>
      </c>
      <c r="N34" s="2649">
        <v>1625569</v>
      </c>
      <c r="O34" s="2648">
        <v>390320</v>
      </c>
      <c r="P34" s="2650">
        <f t="shared" si="0"/>
        <v>7876233</v>
      </c>
      <c r="Q34" s="2619">
        <v>1</v>
      </c>
      <c r="R34" s="895">
        <v>31</v>
      </c>
    </row>
    <row r="35" spans="1:19" ht="15" customHeight="1">
      <c r="A35" s="2619">
        <v>1</v>
      </c>
      <c r="B35" s="895">
        <v>32</v>
      </c>
      <c r="C35" s="2645"/>
      <c r="D35" s="2651" t="s">
        <v>97</v>
      </c>
      <c r="E35" s="2682" t="s">
        <v>369</v>
      </c>
      <c r="F35" s="2682"/>
      <c r="G35" s="2683"/>
      <c r="H35" s="2648"/>
      <c r="I35" s="2648">
        <v>665307</v>
      </c>
      <c r="J35" s="2648">
        <v>732320</v>
      </c>
      <c r="K35" s="2648">
        <v>269609</v>
      </c>
      <c r="L35" s="2648">
        <v>121016</v>
      </c>
      <c r="M35" s="2648">
        <v>254602</v>
      </c>
      <c r="N35" s="2649">
        <v>401081</v>
      </c>
      <c r="O35" s="2648">
        <v>195897</v>
      </c>
      <c r="P35" s="2650">
        <f t="shared" si="0"/>
        <v>2639832</v>
      </c>
      <c r="Q35" s="2619">
        <v>1</v>
      </c>
      <c r="R35" s="895">
        <v>32</v>
      </c>
    </row>
    <row r="36" spans="1:19" ht="15" customHeight="1">
      <c r="A36" s="2619">
        <v>1</v>
      </c>
      <c r="B36" s="895">
        <v>33</v>
      </c>
      <c r="C36" s="2645"/>
      <c r="D36" s="2651" t="s">
        <v>103</v>
      </c>
      <c r="E36" s="2684" t="s">
        <v>836</v>
      </c>
      <c r="F36" s="2684"/>
      <c r="G36" s="2685"/>
      <c r="H36" s="2648"/>
      <c r="I36" s="2648">
        <v>0</v>
      </c>
      <c r="J36" s="2648">
        <v>21151</v>
      </c>
      <c r="K36" s="2648"/>
      <c r="L36" s="2648"/>
      <c r="M36" s="2648"/>
      <c r="N36" s="2649"/>
      <c r="O36" s="2648"/>
      <c r="P36" s="2650">
        <f t="shared" si="0"/>
        <v>21151</v>
      </c>
      <c r="Q36" s="2619">
        <v>1</v>
      </c>
      <c r="R36" s="895">
        <v>33</v>
      </c>
    </row>
    <row r="37" spans="1:19" ht="15" customHeight="1">
      <c r="A37" s="2619">
        <v>1</v>
      </c>
      <c r="B37" s="895">
        <v>34</v>
      </c>
      <c r="C37" s="2645"/>
      <c r="D37" s="2651" t="s">
        <v>112</v>
      </c>
      <c r="E37" s="2686" t="s">
        <v>1408</v>
      </c>
      <c r="F37" s="2686"/>
      <c r="G37" s="2687"/>
      <c r="H37" s="2648"/>
      <c r="I37" s="2648">
        <v>0</v>
      </c>
      <c r="J37" s="2648"/>
      <c r="K37" s="2648"/>
      <c r="L37" s="2648"/>
      <c r="M37" s="2648"/>
      <c r="N37" s="2649"/>
      <c r="O37" s="2648"/>
      <c r="P37" s="2650">
        <f t="shared" si="0"/>
        <v>0</v>
      </c>
      <c r="Q37" s="2619">
        <v>1</v>
      </c>
      <c r="R37" s="895">
        <v>34</v>
      </c>
    </row>
    <row r="38" spans="1:19" ht="15" customHeight="1">
      <c r="A38" s="2619">
        <v>1</v>
      </c>
      <c r="B38" s="895">
        <v>35</v>
      </c>
      <c r="C38" s="2645"/>
      <c r="D38" s="2651" t="s">
        <v>115</v>
      </c>
      <c r="E38" s="2684" t="s">
        <v>1364</v>
      </c>
      <c r="F38" s="2684"/>
      <c r="G38" s="2685"/>
      <c r="H38" s="2648"/>
      <c r="I38" s="2648">
        <v>0</v>
      </c>
      <c r="J38" s="2648"/>
      <c r="K38" s="2648"/>
      <c r="L38" s="2648"/>
      <c r="M38" s="2648"/>
      <c r="N38" s="2649"/>
      <c r="O38" s="2648"/>
      <c r="P38" s="2650">
        <f t="shared" si="0"/>
        <v>0</v>
      </c>
      <c r="Q38" s="2619">
        <v>1</v>
      </c>
      <c r="R38" s="895">
        <v>35</v>
      </c>
    </row>
    <row r="39" spans="1:19" ht="15" customHeight="1">
      <c r="A39" s="2619">
        <v>1</v>
      </c>
      <c r="B39" s="895">
        <v>36</v>
      </c>
      <c r="C39" s="2645"/>
      <c r="D39" s="2651" t="s">
        <v>126</v>
      </c>
      <c r="E39" s="2684" t="s">
        <v>501</v>
      </c>
      <c r="F39" s="2684"/>
      <c r="G39" s="2685"/>
      <c r="H39" s="2648"/>
      <c r="I39" s="2648">
        <v>256243</v>
      </c>
      <c r="J39" s="2648">
        <v>370787</v>
      </c>
      <c r="K39" s="2648">
        <v>75504</v>
      </c>
      <c r="L39" s="2648">
        <v>29091</v>
      </c>
      <c r="M39" s="2648"/>
      <c r="N39" s="2649">
        <v>153165</v>
      </c>
      <c r="O39" s="2648">
        <v>73757</v>
      </c>
      <c r="P39" s="2650">
        <f t="shared" si="0"/>
        <v>958547</v>
      </c>
      <c r="Q39" s="2619">
        <v>1</v>
      </c>
      <c r="R39" s="895">
        <v>36</v>
      </c>
    </row>
    <row r="40" spans="1:19" ht="15" customHeight="1">
      <c r="A40" s="2619">
        <v>1</v>
      </c>
      <c r="B40" s="895">
        <v>37</v>
      </c>
      <c r="C40" s="2645"/>
      <c r="D40" s="2651" t="s">
        <v>359</v>
      </c>
      <c r="E40" s="2684" t="s">
        <v>895</v>
      </c>
      <c r="F40" s="2684"/>
      <c r="G40" s="2685"/>
      <c r="H40" s="2648"/>
      <c r="I40" s="2648">
        <v>0</v>
      </c>
      <c r="J40" s="2648">
        <v>0</v>
      </c>
      <c r="K40" s="2648"/>
      <c r="L40" s="2648"/>
      <c r="M40" s="2648"/>
      <c r="N40" s="2649"/>
      <c r="O40" s="2648"/>
      <c r="P40" s="2650">
        <f t="shared" si="0"/>
        <v>0</v>
      </c>
      <c r="Q40" s="2619">
        <v>1</v>
      </c>
      <c r="R40" s="895">
        <v>37</v>
      </c>
    </row>
    <row r="41" spans="1:19" ht="15" customHeight="1">
      <c r="A41" s="2619">
        <v>1</v>
      </c>
      <c r="B41" s="895">
        <v>38</v>
      </c>
      <c r="C41" s="2645"/>
      <c r="D41" s="2651" t="s">
        <v>648</v>
      </c>
      <c r="E41" s="2688" t="s">
        <v>456</v>
      </c>
      <c r="F41" s="2688"/>
      <c r="G41" s="2689"/>
      <c r="H41" s="2648"/>
      <c r="I41" s="2648">
        <v>0</v>
      </c>
      <c r="J41" s="2648">
        <v>1400000</v>
      </c>
      <c r="K41" s="2648">
        <v>290000</v>
      </c>
      <c r="L41" s="2648"/>
      <c r="M41" s="2648"/>
      <c r="N41" s="2649">
        <v>825000</v>
      </c>
      <c r="O41" s="2648"/>
      <c r="P41" s="2650">
        <f t="shared" si="0"/>
        <v>2515000</v>
      </c>
      <c r="Q41" s="2619">
        <v>1</v>
      </c>
      <c r="R41" s="895">
        <v>38</v>
      </c>
    </row>
    <row r="42" spans="1:19" ht="15" customHeight="1">
      <c r="A42" s="2619">
        <v>1</v>
      </c>
      <c r="B42" s="895">
        <v>39</v>
      </c>
      <c r="C42" s="2645"/>
      <c r="D42" s="2651" t="s">
        <v>652</v>
      </c>
      <c r="E42" s="2688" t="s">
        <v>1365</v>
      </c>
      <c r="F42" s="2688"/>
      <c r="G42" s="2689"/>
      <c r="H42" s="2648"/>
      <c r="I42" s="2648">
        <v>364147</v>
      </c>
      <c r="J42" s="2648">
        <v>766317</v>
      </c>
      <c r="K42" s="2648">
        <v>104839</v>
      </c>
      <c r="L42" s="2648">
        <v>31590</v>
      </c>
      <c r="M42" s="2648"/>
      <c r="N42" s="2649">
        <v>224646</v>
      </c>
      <c r="O42" s="2648">
        <v>122867</v>
      </c>
      <c r="P42" s="2650">
        <f t="shared" si="0"/>
        <v>1614406</v>
      </c>
      <c r="Q42" s="2619">
        <v>1</v>
      </c>
      <c r="R42" s="895">
        <v>39</v>
      </c>
    </row>
    <row r="43" spans="1:19" ht="15" customHeight="1">
      <c r="A43" s="2619">
        <v>1</v>
      </c>
      <c r="B43" s="895">
        <v>40</v>
      </c>
      <c r="C43" s="2645"/>
      <c r="D43" s="2651" t="s">
        <v>122</v>
      </c>
      <c r="E43" s="2688" t="s">
        <v>1366</v>
      </c>
      <c r="F43" s="2688"/>
      <c r="G43" s="2689"/>
      <c r="H43" s="2648"/>
      <c r="I43" s="2648">
        <v>0</v>
      </c>
      <c r="J43" s="2648">
        <v>0</v>
      </c>
      <c r="K43" s="2648"/>
      <c r="L43" s="2648"/>
      <c r="M43" s="2648"/>
      <c r="N43" s="2649"/>
      <c r="O43" s="2648"/>
      <c r="P43" s="2650">
        <f t="shared" si="0"/>
        <v>0</v>
      </c>
      <c r="Q43" s="2619">
        <v>1</v>
      </c>
      <c r="R43" s="895">
        <v>40</v>
      </c>
    </row>
    <row r="44" spans="1:19" ht="15" customHeight="1">
      <c r="A44" s="2619">
        <v>1</v>
      </c>
      <c r="B44" s="895">
        <v>41</v>
      </c>
      <c r="C44" s="2681"/>
      <c r="D44" s="2651" t="s">
        <v>595</v>
      </c>
      <c r="E44" s="2652" t="s">
        <v>1001</v>
      </c>
      <c r="F44" s="2652"/>
      <c r="G44" s="2653"/>
      <c r="H44" s="2648"/>
      <c r="I44" s="2648">
        <v>44388</v>
      </c>
      <c r="J44" s="2648">
        <v>54342</v>
      </c>
      <c r="K44" s="2648">
        <v>8991</v>
      </c>
      <c r="L44" s="2648">
        <v>100</v>
      </c>
      <c r="M44" s="2648"/>
      <c r="N44" s="2649">
        <v>21677</v>
      </c>
      <c r="O44" s="2648">
        <v>-2201</v>
      </c>
      <c r="P44" s="2650">
        <f t="shared" si="0"/>
        <v>127297</v>
      </c>
      <c r="Q44" s="2619">
        <v>1</v>
      </c>
      <c r="R44" s="895">
        <v>41</v>
      </c>
      <c r="S44" s="2630"/>
    </row>
    <row r="45" spans="1:19" ht="15" customHeight="1">
      <c r="A45" s="2619">
        <v>1</v>
      </c>
      <c r="B45" s="895">
        <v>42</v>
      </c>
      <c r="C45" s="2651" t="s">
        <v>300</v>
      </c>
      <c r="D45" s="2646" t="s">
        <v>1357</v>
      </c>
      <c r="E45" s="2646"/>
      <c r="F45" s="2646"/>
      <c r="G45" s="2647"/>
      <c r="H45" s="2648"/>
      <c r="I45" s="2648">
        <v>165084</v>
      </c>
      <c r="J45" s="2648">
        <v>907178</v>
      </c>
      <c r="K45" s="2648">
        <v>1166553</v>
      </c>
      <c r="L45" s="2648">
        <v>325861</v>
      </c>
      <c r="M45" s="2648">
        <v>628524</v>
      </c>
      <c r="N45" s="2649">
        <v>288752</v>
      </c>
      <c r="O45" s="2648">
        <v>402753</v>
      </c>
      <c r="P45" s="2650">
        <f t="shared" si="0"/>
        <v>3884705</v>
      </c>
      <c r="Q45" s="2619">
        <v>1</v>
      </c>
      <c r="R45" s="895">
        <v>42</v>
      </c>
      <c r="S45" s="2630"/>
    </row>
    <row r="46" spans="1:19" ht="15" customHeight="1">
      <c r="A46" s="2619">
        <v>1</v>
      </c>
      <c r="B46" s="895">
        <v>43</v>
      </c>
      <c r="C46" s="2654"/>
      <c r="D46" s="2651" t="s">
        <v>97</v>
      </c>
      <c r="E46" s="2690" t="s">
        <v>1142</v>
      </c>
      <c r="F46" s="2690"/>
      <c r="G46" s="2691"/>
      <c r="H46" s="2648"/>
      <c r="I46" s="2648">
        <v>856949</v>
      </c>
      <c r="J46" s="2648">
        <v>2139339</v>
      </c>
      <c r="K46" s="2648">
        <v>1595739</v>
      </c>
      <c r="L46" s="2648">
        <v>677360</v>
      </c>
      <c r="M46" s="2648">
        <v>1248938</v>
      </c>
      <c r="N46" s="2649">
        <v>876712</v>
      </c>
      <c r="O46" s="2648">
        <v>922118</v>
      </c>
      <c r="P46" s="2650">
        <f t="shared" si="0"/>
        <v>8317155</v>
      </c>
      <c r="Q46" s="2619">
        <v>1</v>
      </c>
      <c r="R46" s="895">
        <v>43</v>
      </c>
      <c r="S46" s="2630"/>
    </row>
    <row r="47" spans="1:19" ht="15" customHeight="1">
      <c r="A47" s="2619">
        <v>1</v>
      </c>
      <c r="B47" s="895">
        <v>44</v>
      </c>
      <c r="C47" s="2654"/>
      <c r="D47" s="2651" t="s">
        <v>103</v>
      </c>
      <c r="E47" s="2656" t="s">
        <v>1453</v>
      </c>
      <c r="F47" s="2669"/>
      <c r="G47" s="2659" t="s">
        <v>1066</v>
      </c>
      <c r="H47" s="2648"/>
      <c r="I47" s="2648">
        <v>691865</v>
      </c>
      <c r="J47" s="2648">
        <v>1232161</v>
      </c>
      <c r="K47" s="2648">
        <v>429186</v>
      </c>
      <c r="L47" s="2648">
        <v>351499</v>
      </c>
      <c r="M47" s="2648">
        <v>620414</v>
      </c>
      <c r="N47" s="2649">
        <v>587960</v>
      </c>
      <c r="O47" s="2648">
        <v>519365</v>
      </c>
      <c r="P47" s="2650">
        <f t="shared" si="0"/>
        <v>4432450</v>
      </c>
      <c r="Q47" s="2619">
        <v>1</v>
      </c>
      <c r="R47" s="895">
        <v>44</v>
      </c>
      <c r="S47" s="2630"/>
    </row>
    <row r="48" spans="1:19" ht="15" customHeight="1">
      <c r="A48" s="2692">
        <v>1</v>
      </c>
      <c r="B48" s="897">
        <v>45</v>
      </c>
      <c r="C48" s="2693"/>
      <c r="D48" s="2694" t="s">
        <v>1682</v>
      </c>
      <c r="E48" s="2695" t="s">
        <v>1683</v>
      </c>
      <c r="F48" s="2696"/>
      <c r="G48" s="2697"/>
      <c r="H48" s="2648"/>
      <c r="I48" s="2648">
        <v>0</v>
      </c>
      <c r="J48" s="2648"/>
      <c r="K48" s="2648"/>
      <c r="L48" s="2648"/>
      <c r="M48" s="2648"/>
      <c r="N48" s="2649"/>
      <c r="O48" s="2648"/>
      <c r="P48" s="2650"/>
      <c r="Q48" s="2692">
        <v>1</v>
      </c>
      <c r="R48" s="897">
        <v>45</v>
      </c>
      <c r="S48" s="2630"/>
    </row>
    <row r="49" spans="1:19" ht="15" customHeight="1">
      <c r="A49" s="2692">
        <v>1</v>
      </c>
      <c r="B49" s="897">
        <v>46</v>
      </c>
      <c r="C49" s="2693"/>
      <c r="D49" s="2698" t="s">
        <v>1684</v>
      </c>
      <c r="E49" s="1205" t="s">
        <v>1685</v>
      </c>
      <c r="F49" s="2699"/>
      <c r="G49" s="2700" t="s">
        <v>1686</v>
      </c>
      <c r="H49" s="2648"/>
      <c r="I49" s="2648">
        <v>0</v>
      </c>
      <c r="J49" s="2648"/>
      <c r="K49" s="2648"/>
      <c r="L49" s="2648"/>
      <c r="M49" s="2648"/>
      <c r="N49" s="2649"/>
      <c r="O49" s="2648"/>
      <c r="P49" s="2650"/>
      <c r="Q49" s="2692">
        <v>1</v>
      </c>
      <c r="R49" s="897">
        <v>46</v>
      </c>
      <c r="S49" s="2630"/>
    </row>
    <row r="50" spans="1:19" ht="15" customHeight="1">
      <c r="A50" s="2692">
        <v>1</v>
      </c>
      <c r="B50" s="897">
        <v>47</v>
      </c>
      <c r="C50" s="2693"/>
      <c r="D50" s="2698" t="s">
        <v>1687</v>
      </c>
      <c r="E50" s="1205" t="s">
        <v>1688</v>
      </c>
      <c r="F50" s="2701"/>
      <c r="G50" s="2702"/>
      <c r="H50" s="2648"/>
      <c r="I50" s="2648">
        <v>0</v>
      </c>
      <c r="J50" s="2648"/>
      <c r="K50" s="2648"/>
      <c r="L50" s="2648"/>
      <c r="M50" s="2648"/>
      <c r="N50" s="2649"/>
      <c r="O50" s="2648"/>
      <c r="P50" s="2650"/>
      <c r="Q50" s="2692">
        <v>1</v>
      </c>
      <c r="R50" s="897">
        <v>47</v>
      </c>
      <c r="S50" s="2630"/>
    </row>
    <row r="51" spans="1:19" ht="15" customHeight="1">
      <c r="A51" s="2692">
        <v>1</v>
      </c>
      <c r="B51" s="897">
        <v>48</v>
      </c>
      <c r="C51" s="2703"/>
      <c r="D51" s="2703" t="s">
        <v>1689</v>
      </c>
      <c r="E51" s="1205" t="s">
        <v>1690</v>
      </c>
      <c r="F51" s="2699"/>
      <c r="G51" s="2704" t="s">
        <v>1691</v>
      </c>
      <c r="H51" s="2648"/>
      <c r="I51" s="2648">
        <v>0</v>
      </c>
      <c r="J51" s="2648"/>
      <c r="K51" s="2648"/>
      <c r="L51" s="2648"/>
      <c r="M51" s="2648"/>
      <c r="N51" s="2649"/>
      <c r="O51" s="2648"/>
      <c r="P51" s="2650"/>
      <c r="Q51" s="2692">
        <v>1</v>
      </c>
      <c r="R51" s="897">
        <v>48</v>
      </c>
      <c r="S51" s="2630"/>
    </row>
    <row r="52" spans="1:19" ht="15" customHeight="1">
      <c r="A52" s="2619">
        <v>1</v>
      </c>
      <c r="B52" s="895">
        <v>49</v>
      </c>
      <c r="C52" s="2674" t="s">
        <v>313</v>
      </c>
      <c r="D52" s="2646" t="s">
        <v>96</v>
      </c>
      <c r="E52" s="2646"/>
      <c r="F52" s="2646"/>
      <c r="G52" s="2647"/>
      <c r="H52" s="2648"/>
      <c r="I52" s="2648">
        <v>6686311</v>
      </c>
      <c r="J52" s="2648">
        <v>11162332</v>
      </c>
      <c r="K52" s="2648">
        <v>3656171</v>
      </c>
      <c r="L52" s="2648">
        <v>1010572</v>
      </c>
      <c r="M52" s="2648">
        <v>5527690</v>
      </c>
      <c r="N52" s="2649">
        <v>11601789</v>
      </c>
      <c r="O52" s="2648">
        <v>1377462</v>
      </c>
      <c r="P52" s="2650">
        <f t="shared" si="0"/>
        <v>41022327</v>
      </c>
      <c r="Q52" s="2619">
        <v>1</v>
      </c>
      <c r="R52" s="895">
        <v>49</v>
      </c>
      <c r="S52" s="2630"/>
    </row>
    <row r="53" spans="1:19" ht="15" customHeight="1">
      <c r="A53" s="2619">
        <v>1</v>
      </c>
      <c r="B53" s="895">
        <v>50</v>
      </c>
      <c r="C53" s="2651" t="s">
        <v>319</v>
      </c>
      <c r="D53" s="2646" t="s">
        <v>491</v>
      </c>
      <c r="E53" s="2646"/>
      <c r="F53" s="2646"/>
      <c r="G53" s="2647"/>
      <c r="H53" s="2648"/>
      <c r="I53" s="2648">
        <v>5801301</v>
      </c>
      <c r="J53" s="2648">
        <v>3240207</v>
      </c>
      <c r="K53" s="2648">
        <v>28491</v>
      </c>
      <c r="L53" s="2648">
        <v>162914</v>
      </c>
      <c r="M53" s="2648">
        <v>3221537</v>
      </c>
      <c r="N53" s="2649">
        <v>3911742</v>
      </c>
      <c r="O53" s="2648">
        <v>1088671</v>
      </c>
      <c r="P53" s="2650">
        <f t="shared" si="0"/>
        <v>17454863</v>
      </c>
      <c r="Q53" s="2619">
        <v>1</v>
      </c>
      <c r="R53" s="895">
        <v>50</v>
      </c>
      <c r="S53" s="2630"/>
    </row>
    <row r="54" spans="1:19" ht="15" customHeight="1">
      <c r="A54" s="2619">
        <v>1</v>
      </c>
      <c r="B54" s="895">
        <v>51</v>
      </c>
      <c r="C54" s="2645"/>
      <c r="D54" s="2651" t="s">
        <v>197</v>
      </c>
      <c r="E54" s="2677" t="s">
        <v>504</v>
      </c>
      <c r="F54" s="2677"/>
      <c r="G54" s="2678"/>
      <c r="H54" s="2705"/>
      <c r="I54" s="2705">
        <v>2482685</v>
      </c>
      <c r="J54" s="2705">
        <v>43488</v>
      </c>
      <c r="K54" s="2705">
        <v>28491</v>
      </c>
      <c r="L54" s="2705">
        <v>14914</v>
      </c>
      <c r="M54" s="2705"/>
      <c r="N54" s="2706">
        <v>17901</v>
      </c>
      <c r="O54" s="2705">
        <v>8847</v>
      </c>
      <c r="P54" s="2707"/>
      <c r="Q54" s="2619">
        <v>1</v>
      </c>
      <c r="R54" s="895">
        <v>51</v>
      </c>
      <c r="S54" s="2630"/>
    </row>
    <row r="55" spans="1:19" ht="15" customHeight="1">
      <c r="A55" s="2619">
        <v>1</v>
      </c>
      <c r="B55" s="895"/>
      <c r="C55" s="2645"/>
      <c r="D55" s="2681"/>
      <c r="E55" s="2708" t="s">
        <v>464</v>
      </c>
      <c r="F55" s="2708"/>
      <c r="G55" s="2709"/>
      <c r="H55" s="2710"/>
      <c r="I55" s="2710"/>
      <c r="J55" s="2710"/>
      <c r="K55" s="2710"/>
      <c r="L55" s="2710"/>
      <c r="M55" s="2710"/>
      <c r="N55" s="2711"/>
      <c r="O55" s="2710"/>
      <c r="P55" s="2710">
        <f>SUM(H55:O55)</f>
        <v>0</v>
      </c>
      <c r="Q55" s="2619">
        <v>1</v>
      </c>
      <c r="R55" s="895"/>
      <c r="S55" s="2630"/>
    </row>
    <row r="56" spans="1:19" ht="15" customHeight="1">
      <c r="A56" s="2619">
        <v>1</v>
      </c>
      <c r="B56" s="895">
        <v>52</v>
      </c>
      <c r="C56" s="2645"/>
      <c r="D56" s="2674" t="s">
        <v>204</v>
      </c>
      <c r="E56" s="2646" t="s">
        <v>151</v>
      </c>
      <c r="F56" s="2646"/>
      <c r="G56" s="2665"/>
      <c r="H56" s="2650"/>
      <c r="I56" s="2650"/>
      <c r="J56" s="2650"/>
      <c r="K56" s="2650"/>
      <c r="L56" s="2650"/>
      <c r="M56" s="2650"/>
      <c r="N56" s="2712"/>
      <c r="O56" s="2650"/>
      <c r="P56" s="2650">
        <f>SUM(H56:O56)</f>
        <v>0</v>
      </c>
      <c r="Q56" s="2619">
        <v>1</v>
      </c>
      <c r="R56" s="895">
        <v>52</v>
      </c>
      <c r="S56" s="2630"/>
    </row>
    <row r="57" spans="1:19" ht="15" customHeight="1">
      <c r="A57" s="2619">
        <v>1</v>
      </c>
      <c r="B57" s="895">
        <v>53</v>
      </c>
      <c r="C57" s="2645"/>
      <c r="D57" s="2674" t="s">
        <v>51</v>
      </c>
      <c r="E57" s="2646" t="s">
        <v>505</v>
      </c>
      <c r="F57" s="2646"/>
      <c r="G57" s="2665"/>
      <c r="H57" s="2650"/>
      <c r="I57" s="2650">
        <v>3318616</v>
      </c>
      <c r="J57" s="2650">
        <v>2913301</v>
      </c>
      <c r="K57" s="2650"/>
      <c r="L57" s="2650"/>
      <c r="M57" s="2650">
        <v>3221537</v>
      </c>
      <c r="N57" s="2712">
        <v>3364585</v>
      </c>
      <c r="O57" s="2650">
        <v>1079824</v>
      </c>
      <c r="P57" s="2650">
        <f>SUM(H57:O57)</f>
        <v>13897863</v>
      </c>
      <c r="Q57" s="2619">
        <v>1</v>
      </c>
      <c r="R57" s="895">
        <v>53</v>
      </c>
      <c r="S57" s="2630"/>
    </row>
    <row r="58" spans="1:19" ht="15" customHeight="1">
      <c r="A58" s="2619">
        <v>1</v>
      </c>
      <c r="B58" s="895">
        <v>54</v>
      </c>
      <c r="C58" s="2645"/>
      <c r="D58" s="2651" t="s">
        <v>222</v>
      </c>
      <c r="E58" s="2677" t="s">
        <v>265</v>
      </c>
      <c r="F58" s="2677"/>
      <c r="G58" s="2678"/>
      <c r="H58" s="2707"/>
      <c r="I58" s="2707">
        <v>0</v>
      </c>
      <c r="J58" s="2707">
        <v>283418</v>
      </c>
      <c r="K58" s="2707"/>
      <c r="L58" s="2707">
        <v>148000</v>
      </c>
      <c r="M58" s="2707"/>
      <c r="N58" s="797">
        <v>529256</v>
      </c>
      <c r="O58" s="2707"/>
      <c r="P58" s="2707">
        <v>0</v>
      </c>
      <c r="Q58" s="2619">
        <v>1</v>
      </c>
      <c r="R58" s="895">
        <v>54</v>
      </c>
      <c r="S58" s="2630"/>
    </row>
    <row r="59" spans="1:19" ht="15" customHeight="1">
      <c r="B59" s="895"/>
      <c r="C59" s="2645"/>
      <c r="D59" s="2681"/>
      <c r="E59" s="2708" t="s">
        <v>509</v>
      </c>
      <c r="F59" s="2708"/>
      <c r="G59" s="2709"/>
      <c r="H59" s="2710"/>
      <c r="I59" s="2710"/>
      <c r="J59" s="2710"/>
      <c r="K59" s="2710"/>
      <c r="L59" s="2710"/>
      <c r="M59" s="2710"/>
      <c r="N59" s="2710"/>
      <c r="O59" s="2710"/>
      <c r="P59" s="2710">
        <f t="shared" ref="P59:P113" si="1">SUM(H59:O59)</f>
        <v>0</v>
      </c>
      <c r="R59" s="895"/>
      <c r="S59" s="2630"/>
    </row>
    <row r="60" spans="1:19" ht="15" customHeight="1">
      <c r="A60" s="2619">
        <v>1</v>
      </c>
      <c r="B60" s="895">
        <v>55</v>
      </c>
      <c r="C60" s="2651" t="s">
        <v>403</v>
      </c>
      <c r="D60" s="2646" t="s">
        <v>360</v>
      </c>
      <c r="E60" s="2646"/>
      <c r="F60" s="2646"/>
      <c r="G60" s="2647"/>
      <c r="H60" s="2650"/>
      <c r="I60" s="2650">
        <v>-393758</v>
      </c>
      <c r="J60" s="2650">
        <v>-2313654</v>
      </c>
      <c r="K60" s="2650">
        <v>-1323945</v>
      </c>
      <c r="L60" s="2650">
        <v>177962</v>
      </c>
      <c r="M60" s="2650">
        <v>-4021192</v>
      </c>
      <c r="N60" s="2712">
        <v>-6012967</v>
      </c>
      <c r="O60" s="2650">
        <v>110129</v>
      </c>
      <c r="P60" s="2650">
        <f t="shared" si="1"/>
        <v>-13777425</v>
      </c>
      <c r="Q60" s="2619">
        <v>1</v>
      </c>
      <c r="R60" s="895">
        <v>55</v>
      </c>
      <c r="S60" s="2630"/>
    </row>
    <row r="61" spans="1:19" ht="15" customHeight="1">
      <c r="A61" s="2619">
        <v>1</v>
      </c>
      <c r="B61" s="895">
        <v>56</v>
      </c>
      <c r="C61" s="2645"/>
      <c r="D61" s="2651" t="s">
        <v>97</v>
      </c>
      <c r="E61" s="2652" t="s">
        <v>511</v>
      </c>
      <c r="F61" s="2652"/>
      <c r="G61" s="2653"/>
      <c r="H61" s="2650"/>
      <c r="I61" s="2650">
        <v>0</v>
      </c>
      <c r="J61" s="2650">
        <v>128538</v>
      </c>
      <c r="K61" s="2650">
        <v>214193</v>
      </c>
      <c r="L61" s="2650">
        <v>16906</v>
      </c>
      <c r="M61" s="2650"/>
      <c r="N61" s="2712">
        <v>284598</v>
      </c>
      <c r="O61" s="2650">
        <v>19636</v>
      </c>
      <c r="P61" s="2650">
        <f t="shared" si="1"/>
        <v>663871</v>
      </c>
      <c r="Q61" s="2619">
        <v>1</v>
      </c>
      <c r="R61" s="895">
        <v>56</v>
      </c>
      <c r="S61" s="2630"/>
    </row>
    <row r="62" spans="1:19" ht="15" customHeight="1">
      <c r="A62" s="2619">
        <v>1</v>
      </c>
      <c r="B62" s="895">
        <v>57</v>
      </c>
      <c r="C62" s="2645"/>
      <c r="D62" s="2654"/>
      <c r="E62" s="2655" t="s">
        <v>197</v>
      </c>
      <c r="F62" s="2656" t="s">
        <v>221</v>
      </c>
      <c r="G62" s="2657"/>
      <c r="H62" s="2650"/>
      <c r="I62" s="2650">
        <v>0</v>
      </c>
      <c r="J62" s="2650">
        <v>23740</v>
      </c>
      <c r="K62" s="2650"/>
      <c r="L62" s="2650"/>
      <c r="M62" s="2650"/>
      <c r="N62" s="2712">
        <v>54209</v>
      </c>
      <c r="O62" s="2650"/>
      <c r="P62" s="2650">
        <f t="shared" si="1"/>
        <v>77949</v>
      </c>
      <c r="Q62" s="2619">
        <v>1</v>
      </c>
      <c r="R62" s="895">
        <v>57</v>
      </c>
    </row>
    <row r="63" spans="1:19" ht="15" customHeight="1">
      <c r="A63" s="2619">
        <v>1</v>
      </c>
      <c r="B63" s="895">
        <v>58</v>
      </c>
      <c r="C63" s="2645"/>
      <c r="D63" s="2654"/>
      <c r="E63" s="2655" t="s">
        <v>204</v>
      </c>
      <c r="F63" s="2656" t="s">
        <v>154</v>
      </c>
      <c r="G63" s="2657"/>
      <c r="H63" s="2650"/>
      <c r="I63" s="2650">
        <v>0</v>
      </c>
      <c r="J63" s="2650">
        <v>52543</v>
      </c>
      <c r="K63" s="2650"/>
      <c r="L63" s="2650"/>
      <c r="M63" s="2650"/>
      <c r="N63" s="2712">
        <v>15146</v>
      </c>
      <c r="O63" s="2650">
        <v>16697</v>
      </c>
      <c r="P63" s="2650">
        <f t="shared" si="1"/>
        <v>84386</v>
      </c>
      <c r="Q63" s="2619">
        <v>1</v>
      </c>
      <c r="R63" s="895">
        <v>58</v>
      </c>
    </row>
    <row r="64" spans="1:19" ht="15" customHeight="1">
      <c r="A64" s="2619">
        <v>1</v>
      </c>
      <c r="B64" s="895">
        <v>59</v>
      </c>
      <c r="C64" s="2645"/>
      <c r="D64" s="2654"/>
      <c r="E64" s="2655" t="s">
        <v>51</v>
      </c>
      <c r="F64" s="2656" t="s">
        <v>518</v>
      </c>
      <c r="G64" s="2657"/>
      <c r="H64" s="2650"/>
      <c r="I64" s="2650">
        <v>0</v>
      </c>
      <c r="J64" s="2650"/>
      <c r="K64" s="2650"/>
      <c r="L64" s="2650"/>
      <c r="M64" s="2650"/>
      <c r="N64" s="2712">
        <v>141634</v>
      </c>
      <c r="O64" s="2650"/>
      <c r="P64" s="2650">
        <f t="shared" si="1"/>
        <v>141634</v>
      </c>
      <c r="Q64" s="2619">
        <v>1</v>
      </c>
      <c r="R64" s="895">
        <v>59</v>
      </c>
    </row>
    <row r="65" spans="1:18" ht="15" customHeight="1">
      <c r="A65" s="2619">
        <v>1</v>
      </c>
      <c r="B65" s="895">
        <v>60</v>
      </c>
      <c r="C65" s="2645"/>
      <c r="D65" s="2654"/>
      <c r="E65" s="2655" t="s">
        <v>222</v>
      </c>
      <c r="F65" s="2656" t="s">
        <v>521</v>
      </c>
      <c r="G65" s="2657"/>
      <c r="H65" s="2650"/>
      <c r="I65" s="2650">
        <v>0</v>
      </c>
      <c r="J65" s="2650"/>
      <c r="K65" s="2650"/>
      <c r="L65" s="2650"/>
      <c r="M65" s="2650"/>
      <c r="N65" s="2712"/>
      <c r="O65" s="2650"/>
      <c r="P65" s="2650">
        <f t="shared" si="1"/>
        <v>0</v>
      </c>
      <c r="Q65" s="2619">
        <v>1</v>
      </c>
      <c r="R65" s="895">
        <v>60</v>
      </c>
    </row>
    <row r="66" spans="1:18" ht="15" customHeight="1">
      <c r="A66" s="2619">
        <v>1</v>
      </c>
      <c r="B66" s="895">
        <v>61</v>
      </c>
      <c r="C66" s="2645"/>
      <c r="D66" s="2713"/>
      <c r="E66" s="2671" t="s">
        <v>105</v>
      </c>
      <c r="F66" s="2672" t="s">
        <v>404</v>
      </c>
      <c r="G66" s="2673"/>
      <c r="H66" s="2650"/>
      <c r="I66" s="2650">
        <v>0</v>
      </c>
      <c r="J66" s="2650">
        <v>52255</v>
      </c>
      <c r="K66" s="2650">
        <v>214193</v>
      </c>
      <c r="L66" s="2650">
        <v>16906</v>
      </c>
      <c r="M66" s="2650"/>
      <c r="N66" s="2712">
        <v>73609</v>
      </c>
      <c r="O66" s="2650">
        <v>2939</v>
      </c>
      <c r="P66" s="2650">
        <f t="shared" si="1"/>
        <v>359902</v>
      </c>
      <c r="Q66" s="2619">
        <v>1</v>
      </c>
      <c r="R66" s="895">
        <v>61</v>
      </c>
    </row>
    <row r="67" spans="1:18" ht="15" customHeight="1">
      <c r="A67" s="2619">
        <v>1</v>
      </c>
      <c r="B67" s="895">
        <v>62</v>
      </c>
      <c r="C67" s="2645"/>
      <c r="D67" s="2651" t="s">
        <v>103</v>
      </c>
      <c r="E67" s="2652" t="s">
        <v>526</v>
      </c>
      <c r="F67" s="2652"/>
      <c r="G67" s="2653"/>
      <c r="H67" s="2650"/>
      <c r="I67" s="2650">
        <v>-393758</v>
      </c>
      <c r="J67" s="2650">
        <v>-2442192</v>
      </c>
      <c r="K67" s="2650">
        <v>-1538138</v>
      </c>
      <c r="L67" s="2650">
        <v>161056</v>
      </c>
      <c r="M67" s="2650">
        <v>-4021192</v>
      </c>
      <c r="N67" s="2712">
        <v>-6297565</v>
      </c>
      <c r="O67" s="2650">
        <v>90493</v>
      </c>
      <c r="P67" s="2650">
        <f t="shared" si="1"/>
        <v>-14441296</v>
      </c>
      <c r="Q67" s="2619">
        <v>1</v>
      </c>
      <c r="R67" s="895">
        <v>62</v>
      </c>
    </row>
    <row r="68" spans="1:18" ht="15" customHeight="1">
      <c r="A68" s="2619">
        <v>1</v>
      </c>
      <c r="B68" s="895">
        <v>63</v>
      </c>
      <c r="C68" s="2645"/>
      <c r="D68" s="2654"/>
      <c r="E68" s="2714" t="s">
        <v>197</v>
      </c>
      <c r="F68" s="2656" t="s">
        <v>488</v>
      </c>
      <c r="G68" s="2657"/>
      <c r="H68" s="2650"/>
      <c r="I68" s="2650">
        <v>22938</v>
      </c>
      <c r="J68" s="2650"/>
      <c r="K68" s="2650"/>
      <c r="L68" s="2650">
        <v>28400</v>
      </c>
      <c r="M68" s="2650"/>
      <c r="N68" s="2712"/>
      <c r="O68" s="2650"/>
      <c r="P68" s="2650">
        <f t="shared" si="1"/>
        <v>51338</v>
      </c>
      <c r="Q68" s="2619">
        <v>1</v>
      </c>
      <c r="R68" s="895">
        <v>63</v>
      </c>
    </row>
    <row r="69" spans="1:18" ht="15" customHeight="1">
      <c r="A69" s="2619">
        <v>1</v>
      </c>
      <c r="B69" s="895">
        <v>64</v>
      </c>
      <c r="C69" s="2645"/>
      <c r="D69" s="2654"/>
      <c r="E69" s="2714" t="s">
        <v>204</v>
      </c>
      <c r="F69" s="2656" t="s">
        <v>528</v>
      </c>
      <c r="G69" s="2657"/>
      <c r="H69" s="2650"/>
      <c r="I69" s="2650">
        <v>0</v>
      </c>
      <c r="J69" s="2650"/>
      <c r="K69" s="2650"/>
      <c r="L69" s="2650">
        <v>0</v>
      </c>
      <c r="M69" s="2650"/>
      <c r="N69" s="2712"/>
      <c r="O69" s="2650"/>
      <c r="P69" s="2650">
        <f t="shared" si="1"/>
        <v>0</v>
      </c>
      <c r="Q69" s="2619">
        <v>1</v>
      </c>
      <c r="R69" s="895">
        <v>64</v>
      </c>
    </row>
    <row r="70" spans="1:18" ht="15" customHeight="1">
      <c r="A70" s="2619">
        <v>1</v>
      </c>
      <c r="B70" s="895">
        <v>65</v>
      </c>
      <c r="C70" s="2645"/>
      <c r="D70" s="2654"/>
      <c r="E70" s="2714" t="s">
        <v>51</v>
      </c>
      <c r="F70" s="2656" t="s">
        <v>454</v>
      </c>
      <c r="G70" s="2657"/>
      <c r="H70" s="2650"/>
      <c r="I70" s="2650">
        <v>0</v>
      </c>
      <c r="J70" s="2650"/>
      <c r="K70" s="2650"/>
      <c r="L70" s="2650">
        <v>17000</v>
      </c>
      <c r="M70" s="2650"/>
      <c r="N70" s="2712"/>
      <c r="O70" s="2650"/>
      <c r="P70" s="2650">
        <f t="shared" si="1"/>
        <v>17000</v>
      </c>
      <c r="Q70" s="2619">
        <v>1</v>
      </c>
      <c r="R70" s="895">
        <v>65</v>
      </c>
    </row>
    <row r="71" spans="1:18" ht="15" customHeight="1">
      <c r="A71" s="2619">
        <v>1</v>
      </c>
      <c r="B71" s="895">
        <v>66</v>
      </c>
      <c r="C71" s="2645"/>
      <c r="D71" s="2654"/>
      <c r="E71" s="2714" t="s">
        <v>222</v>
      </c>
      <c r="F71" s="2656" t="s">
        <v>529</v>
      </c>
      <c r="G71" s="2657"/>
      <c r="H71" s="2650"/>
      <c r="I71" s="2650">
        <v>0</v>
      </c>
      <c r="J71" s="2650"/>
      <c r="K71" s="2650"/>
      <c r="L71" s="2650">
        <v>0</v>
      </c>
      <c r="M71" s="2650"/>
      <c r="N71" s="2712"/>
      <c r="O71" s="2650"/>
      <c r="P71" s="2650">
        <f t="shared" si="1"/>
        <v>0</v>
      </c>
      <c r="Q71" s="2619">
        <v>1</v>
      </c>
      <c r="R71" s="895">
        <v>66</v>
      </c>
    </row>
    <row r="72" spans="1:18" ht="15" customHeight="1">
      <c r="A72" s="2619">
        <v>1</v>
      </c>
      <c r="B72" s="895">
        <v>67</v>
      </c>
      <c r="C72" s="2645"/>
      <c r="D72" s="2654"/>
      <c r="E72" s="2714" t="s">
        <v>105</v>
      </c>
      <c r="F72" s="2672" t="s">
        <v>327</v>
      </c>
      <c r="G72" s="2673"/>
      <c r="H72" s="2650"/>
      <c r="I72" s="2650">
        <v>0</v>
      </c>
      <c r="J72" s="2650"/>
      <c r="K72" s="2650"/>
      <c r="L72" s="2650">
        <v>115656</v>
      </c>
      <c r="M72" s="2650"/>
      <c r="N72" s="2712"/>
      <c r="O72" s="2650">
        <v>90493</v>
      </c>
      <c r="P72" s="2650">
        <f t="shared" si="1"/>
        <v>206149</v>
      </c>
      <c r="Q72" s="2619">
        <v>1</v>
      </c>
      <c r="R72" s="895">
        <v>67</v>
      </c>
    </row>
    <row r="73" spans="1:18" ht="15" customHeight="1">
      <c r="A73" s="2619">
        <v>1</v>
      </c>
      <c r="B73" s="895">
        <v>68</v>
      </c>
      <c r="C73" s="2645"/>
      <c r="D73" s="2654"/>
      <c r="E73" s="788"/>
      <c r="F73" s="2715" t="s">
        <v>203</v>
      </c>
      <c r="G73" s="2716" t="s">
        <v>1066</v>
      </c>
      <c r="H73" s="2650"/>
      <c r="I73" s="2650">
        <v>416696</v>
      </c>
      <c r="J73" s="2650">
        <v>2442192</v>
      </c>
      <c r="K73" s="2650">
        <v>1538138</v>
      </c>
      <c r="L73" s="2650">
        <v>0</v>
      </c>
      <c r="M73" s="2650">
        <v>4021192</v>
      </c>
      <c r="N73" s="2712">
        <v>6297565</v>
      </c>
      <c r="O73" s="2650"/>
      <c r="P73" s="2650">
        <f t="shared" si="1"/>
        <v>14715783</v>
      </c>
      <c r="Q73" s="2619">
        <v>1</v>
      </c>
      <c r="R73" s="895">
        <v>68</v>
      </c>
    </row>
    <row r="74" spans="1:18" ht="15" customHeight="1">
      <c r="A74" s="2619">
        <v>1</v>
      </c>
      <c r="B74" s="895">
        <v>69</v>
      </c>
      <c r="C74" s="2645"/>
      <c r="D74" s="2654"/>
      <c r="E74" s="2717" t="s">
        <v>270</v>
      </c>
      <c r="F74" s="2718" t="s">
        <v>531</v>
      </c>
      <c r="G74" s="2716"/>
      <c r="H74" s="2650"/>
      <c r="I74" s="2650">
        <v>0</v>
      </c>
      <c r="J74" s="2650"/>
      <c r="K74" s="2650">
        <v>74325</v>
      </c>
      <c r="L74" s="2650">
        <v>65881</v>
      </c>
      <c r="M74" s="2650"/>
      <c r="N74" s="2712"/>
      <c r="O74" s="2650">
        <v>49397</v>
      </c>
      <c r="P74" s="2650">
        <f t="shared" si="1"/>
        <v>189603</v>
      </c>
      <c r="Q74" s="2619">
        <v>1</v>
      </c>
      <c r="R74" s="895">
        <v>69</v>
      </c>
    </row>
    <row r="75" spans="1:18" ht="15" customHeight="1">
      <c r="A75" s="2619">
        <v>1</v>
      </c>
      <c r="B75" s="895">
        <v>70</v>
      </c>
      <c r="C75" s="2681"/>
      <c r="D75" s="2713"/>
      <c r="E75" s="2713" t="s">
        <v>425</v>
      </c>
      <c r="F75" s="2719" t="s">
        <v>1131</v>
      </c>
      <c r="G75" s="2720" t="s">
        <v>1066</v>
      </c>
      <c r="H75" s="2650"/>
      <c r="I75" s="2650">
        <v>205676</v>
      </c>
      <c r="J75" s="2650">
        <v>526398</v>
      </c>
      <c r="K75" s="2650"/>
      <c r="L75" s="2650"/>
      <c r="M75" s="2650">
        <v>297122</v>
      </c>
      <c r="N75" s="2712">
        <v>295153</v>
      </c>
      <c r="O75" s="2650"/>
      <c r="P75" s="2650">
        <f t="shared" si="1"/>
        <v>1324349</v>
      </c>
      <c r="Q75" s="2619">
        <v>1</v>
      </c>
      <c r="R75" s="895">
        <v>70</v>
      </c>
    </row>
    <row r="76" spans="1:18" ht="15" customHeight="1">
      <c r="A76" s="2619">
        <v>1</v>
      </c>
      <c r="B76" s="895">
        <v>71</v>
      </c>
      <c r="C76" s="2674" t="s">
        <v>406</v>
      </c>
      <c r="D76" s="2646" t="s">
        <v>723</v>
      </c>
      <c r="E76" s="2646"/>
      <c r="F76" s="2646"/>
      <c r="G76" s="2647"/>
      <c r="H76" s="2650"/>
      <c r="I76" s="2650">
        <v>0</v>
      </c>
      <c r="J76" s="2650"/>
      <c r="K76" s="2650"/>
      <c r="L76" s="2650"/>
      <c r="M76" s="2650"/>
      <c r="N76" s="2712"/>
      <c r="O76" s="2650"/>
      <c r="P76" s="2650">
        <f t="shared" si="1"/>
        <v>0</v>
      </c>
      <c r="Q76" s="2619">
        <v>1</v>
      </c>
      <c r="R76" s="895">
        <v>71</v>
      </c>
    </row>
    <row r="77" spans="1:18" ht="15" customHeight="1">
      <c r="A77" s="2619">
        <v>1</v>
      </c>
      <c r="B77" s="895">
        <v>72</v>
      </c>
      <c r="C77" s="2674" t="s">
        <v>393</v>
      </c>
      <c r="D77" s="2646" t="s">
        <v>533</v>
      </c>
      <c r="E77" s="2646"/>
      <c r="F77" s="2646"/>
      <c r="G77" s="2647"/>
      <c r="H77" s="2650"/>
      <c r="I77" s="2650">
        <v>5407543</v>
      </c>
      <c r="J77" s="2650">
        <v>926553</v>
      </c>
      <c r="K77" s="2650">
        <v>-1295454</v>
      </c>
      <c r="L77" s="2650">
        <v>340876</v>
      </c>
      <c r="M77" s="2650">
        <v>-799655</v>
      </c>
      <c r="N77" s="2712">
        <v>-2101225</v>
      </c>
      <c r="O77" s="2650">
        <v>1198800</v>
      </c>
      <c r="P77" s="2650">
        <f t="shared" si="1"/>
        <v>3677438</v>
      </c>
      <c r="Q77" s="2619">
        <v>1</v>
      </c>
      <c r="R77" s="895">
        <v>72</v>
      </c>
    </row>
    <row r="78" spans="1:18" ht="15" customHeight="1">
      <c r="A78" s="2619">
        <v>1</v>
      </c>
      <c r="B78" s="895">
        <v>73</v>
      </c>
      <c r="C78" s="2674" t="s">
        <v>274</v>
      </c>
      <c r="D78" s="2646" t="s">
        <v>536</v>
      </c>
      <c r="E78" s="2646"/>
      <c r="F78" s="2646"/>
      <c r="G78" s="2647"/>
      <c r="H78" s="2650"/>
      <c r="I78" s="2650">
        <v>12093854</v>
      </c>
      <c r="J78" s="2650">
        <v>12088885</v>
      </c>
      <c r="K78" s="2650">
        <v>2360717</v>
      </c>
      <c r="L78" s="2650">
        <v>1351448</v>
      </c>
      <c r="M78" s="2650">
        <v>4728035</v>
      </c>
      <c r="N78" s="2712">
        <v>9500564</v>
      </c>
      <c r="O78" s="2650">
        <v>2576262</v>
      </c>
      <c r="P78" s="2650">
        <f t="shared" si="1"/>
        <v>44699765</v>
      </c>
      <c r="Q78" s="2619">
        <v>1</v>
      </c>
      <c r="R78" s="895">
        <v>73</v>
      </c>
    </row>
    <row r="79" spans="1:18" ht="15" customHeight="1">
      <c r="A79" s="2619">
        <v>1</v>
      </c>
      <c r="B79" s="895">
        <v>74</v>
      </c>
      <c r="C79" s="2674" t="s">
        <v>978</v>
      </c>
      <c r="D79" s="2646" t="s">
        <v>538</v>
      </c>
      <c r="E79" s="2646"/>
      <c r="F79" s="2646"/>
      <c r="G79" s="2647"/>
      <c r="H79" s="2650"/>
      <c r="I79" s="2650">
        <v>0</v>
      </c>
      <c r="J79" s="2650">
        <v>149929</v>
      </c>
      <c r="K79" s="2650"/>
      <c r="L79" s="2650"/>
      <c r="M79" s="2650"/>
      <c r="N79" s="2712">
        <v>563060</v>
      </c>
      <c r="O79" s="2650"/>
      <c r="P79" s="2650">
        <f t="shared" si="1"/>
        <v>712989</v>
      </c>
      <c r="Q79" s="2619">
        <v>1</v>
      </c>
      <c r="R79" s="895">
        <v>74</v>
      </c>
    </row>
    <row r="80" spans="1:18" ht="15" customHeight="1">
      <c r="A80" s="2619">
        <v>1</v>
      </c>
      <c r="B80" s="895">
        <v>75</v>
      </c>
      <c r="C80" s="2674" t="s">
        <v>1076</v>
      </c>
      <c r="D80" s="2646" t="s">
        <v>540</v>
      </c>
      <c r="E80" s="2646"/>
      <c r="F80" s="2646"/>
      <c r="G80" s="2647"/>
      <c r="H80" s="2650"/>
      <c r="I80" s="2650">
        <v>0</v>
      </c>
      <c r="J80" s="2650">
        <v>149929</v>
      </c>
      <c r="K80" s="2650"/>
      <c r="L80" s="2650"/>
      <c r="M80" s="2650"/>
      <c r="N80" s="2712">
        <v>563060</v>
      </c>
      <c r="O80" s="2650"/>
      <c r="P80" s="2650">
        <f t="shared" si="1"/>
        <v>712989</v>
      </c>
      <c r="Q80" s="2619">
        <v>1</v>
      </c>
      <c r="R80" s="895">
        <v>75</v>
      </c>
    </row>
    <row r="81" spans="1:20" ht="15" customHeight="1">
      <c r="A81" s="2619">
        <v>1</v>
      </c>
      <c r="B81" s="895">
        <v>76</v>
      </c>
      <c r="C81" s="2674" t="s">
        <v>938</v>
      </c>
      <c r="D81" s="2721" t="s">
        <v>18</v>
      </c>
      <c r="E81" s="2721"/>
      <c r="F81" s="2721"/>
      <c r="G81" s="2722" t="s">
        <v>1066</v>
      </c>
      <c r="H81" s="2650"/>
      <c r="I81" s="2650">
        <v>0</v>
      </c>
      <c r="J81" s="2650"/>
      <c r="K81" s="2650">
        <v>1295454</v>
      </c>
      <c r="L81" s="2650"/>
      <c r="M81" s="2650">
        <v>799655</v>
      </c>
      <c r="N81" s="2712">
        <v>2101225</v>
      </c>
      <c r="O81" s="2650"/>
      <c r="P81" s="2650">
        <f t="shared" si="1"/>
        <v>4196334</v>
      </c>
      <c r="Q81" s="2619">
        <v>1</v>
      </c>
      <c r="R81" s="895">
        <v>76</v>
      </c>
    </row>
    <row r="82" spans="1:20" ht="15" customHeight="1">
      <c r="A82" s="2619">
        <v>1</v>
      </c>
      <c r="B82" s="895">
        <v>77</v>
      </c>
      <c r="C82" s="2674" t="s">
        <v>1093</v>
      </c>
      <c r="D82" s="2721" t="s">
        <v>1372</v>
      </c>
      <c r="E82" s="2721"/>
      <c r="F82" s="2721"/>
      <c r="G82" s="2722" t="s">
        <v>1066</v>
      </c>
      <c r="H82" s="2650"/>
      <c r="I82" s="2650">
        <v>0</v>
      </c>
      <c r="J82" s="2650"/>
      <c r="K82" s="2650">
        <v>128901</v>
      </c>
      <c r="L82" s="2650"/>
      <c r="M82" s="2650">
        <v>171131</v>
      </c>
      <c r="N82" s="2712">
        <v>1812473</v>
      </c>
      <c r="O82" s="2650"/>
      <c r="P82" s="2650">
        <f t="shared" si="1"/>
        <v>2112505</v>
      </c>
      <c r="Q82" s="2619">
        <v>1</v>
      </c>
      <c r="R82" s="895">
        <v>77</v>
      </c>
    </row>
    <row r="83" spans="1:20" ht="15" customHeight="1">
      <c r="A83" s="2619">
        <v>1</v>
      </c>
      <c r="B83" s="895">
        <v>78</v>
      </c>
      <c r="C83" s="2651" t="s">
        <v>342</v>
      </c>
      <c r="D83" s="2723" t="s">
        <v>542</v>
      </c>
      <c r="E83" s="2652"/>
      <c r="F83" s="2652"/>
      <c r="G83" s="2724"/>
      <c r="H83" s="2650"/>
      <c r="I83" s="2650">
        <v>0</v>
      </c>
      <c r="J83" s="2650"/>
      <c r="K83" s="2650">
        <v>74325</v>
      </c>
      <c r="L83" s="2650">
        <v>66938</v>
      </c>
      <c r="M83" s="2650"/>
      <c r="N83" s="2650"/>
      <c r="O83" s="2650">
        <v>49397</v>
      </c>
      <c r="P83" s="2650">
        <f t="shared" si="1"/>
        <v>190660</v>
      </c>
      <c r="Q83" s="2619">
        <v>1</v>
      </c>
      <c r="R83" s="895">
        <v>78</v>
      </c>
    </row>
    <row r="84" spans="1:20" s="2630" customFormat="1" ht="15" customHeight="1">
      <c r="A84" s="2630">
        <v>1</v>
      </c>
      <c r="B84" s="895">
        <v>79</v>
      </c>
      <c r="C84" s="2681" t="s">
        <v>547</v>
      </c>
      <c r="D84" s="2725" t="s">
        <v>927</v>
      </c>
      <c r="E84" s="2672"/>
      <c r="F84" s="2672"/>
      <c r="G84" s="2726" t="s">
        <v>1066</v>
      </c>
      <c r="H84" s="2650"/>
      <c r="I84" s="2650">
        <v>204851</v>
      </c>
      <c r="J84" s="2650">
        <v>524772</v>
      </c>
      <c r="K84" s="2650"/>
      <c r="L84" s="2650"/>
      <c r="M84" s="2650">
        <v>297122</v>
      </c>
      <c r="N84" s="2650">
        <v>307256</v>
      </c>
      <c r="O84" s="2650"/>
      <c r="P84" s="2650">
        <f t="shared" si="1"/>
        <v>1334001</v>
      </c>
      <c r="Q84" s="2630">
        <v>1</v>
      </c>
      <c r="R84" s="895">
        <v>79</v>
      </c>
      <c r="T84" s="2727"/>
    </row>
    <row r="85" spans="1:20" s="2630" customFormat="1" ht="15" customHeight="1">
      <c r="A85" s="2630">
        <v>2</v>
      </c>
      <c r="B85" s="895">
        <v>1</v>
      </c>
      <c r="C85" s="2545" t="s">
        <v>696</v>
      </c>
      <c r="D85" s="2546"/>
      <c r="E85" s="2547"/>
      <c r="F85" s="2728" t="s">
        <v>52</v>
      </c>
      <c r="G85" s="2728"/>
      <c r="H85" s="2650"/>
      <c r="I85" s="2650">
        <v>997305</v>
      </c>
      <c r="J85" s="2650">
        <v>0</v>
      </c>
      <c r="K85" s="2650">
        <v>381819</v>
      </c>
      <c r="L85" s="2650">
        <v>24272</v>
      </c>
      <c r="M85" s="2650">
        <v>0</v>
      </c>
      <c r="N85" s="2712">
        <v>1442784</v>
      </c>
      <c r="O85" s="2650">
        <v>0</v>
      </c>
      <c r="P85" s="2650">
        <f t="shared" si="1"/>
        <v>2846180</v>
      </c>
      <c r="Q85" s="2630">
        <v>2</v>
      </c>
      <c r="R85" s="895">
        <v>1</v>
      </c>
      <c r="T85" s="2727"/>
    </row>
    <row r="86" spans="1:20" s="2630" customFormat="1" ht="15" customHeight="1">
      <c r="A86" s="2630">
        <v>2</v>
      </c>
      <c r="B86" s="895">
        <v>2</v>
      </c>
      <c r="C86" s="2548"/>
      <c r="D86" s="2549"/>
      <c r="E86" s="2550"/>
      <c r="F86" s="2542" t="s">
        <v>1395</v>
      </c>
      <c r="G86" s="2542"/>
      <c r="H86" s="2650"/>
      <c r="I86" s="2650">
        <v>0</v>
      </c>
      <c r="J86" s="2650">
        <v>0</v>
      </c>
      <c r="K86" s="2650">
        <v>0</v>
      </c>
      <c r="L86" s="2650">
        <v>0</v>
      </c>
      <c r="M86" s="2650">
        <v>0</v>
      </c>
      <c r="N86" s="2712">
        <v>0</v>
      </c>
      <c r="O86" s="2650">
        <v>0</v>
      </c>
      <c r="P86" s="2650">
        <f t="shared" si="1"/>
        <v>0</v>
      </c>
      <c r="Q86" s="2630">
        <v>2</v>
      </c>
      <c r="R86" s="895">
        <v>2</v>
      </c>
      <c r="T86" s="2727"/>
    </row>
    <row r="87" spans="1:20" s="2630" customFormat="1" ht="15" customHeight="1">
      <c r="A87" s="2630">
        <v>2</v>
      </c>
      <c r="B87" s="895">
        <v>3</v>
      </c>
      <c r="C87" s="2551"/>
      <c r="D87" s="2552"/>
      <c r="E87" s="2553"/>
      <c r="F87" s="2542" t="s">
        <v>1396</v>
      </c>
      <c r="G87" s="2542"/>
      <c r="H87" s="2650"/>
      <c r="I87" s="2650">
        <v>0</v>
      </c>
      <c r="J87" s="2650">
        <v>0</v>
      </c>
      <c r="K87" s="2650">
        <v>0</v>
      </c>
      <c r="L87" s="2650">
        <v>0</v>
      </c>
      <c r="M87" s="2650">
        <v>0</v>
      </c>
      <c r="N87" s="2712">
        <v>0</v>
      </c>
      <c r="O87" s="2650">
        <v>0</v>
      </c>
      <c r="P87" s="2650">
        <f t="shared" si="1"/>
        <v>0</v>
      </c>
      <c r="Q87" s="2630">
        <v>2</v>
      </c>
      <c r="R87" s="895">
        <v>3</v>
      </c>
      <c r="T87" s="2727"/>
    </row>
    <row r="88" spans="1:20" s="2630" customFormat="1" ht="15" customHeight="1">
      <c r="A88" s="2630">
        <v>2</v>
      </c>
      <c r="B88" s="895">
        <v>4</v>
      </c>
      <c r="C88" s="2545" t="s">
        <v>1209</v>
      </c>
      <c r="D88" s="2546"/>
      <c r="E88" s="2547"/>
      <c r="F88" s="2544" t="s">
        <v>52</v>
      </c>
      <c r="G88" s="2527"/>
      <c r="H88" s="2650"/>
      <c r="I88" s="2650">
        <v>0</v>
      </c>
      <c r="J88" s="2650">
        <v>0</v>
      </c>
      <c r="K88" s="2650">
        <v>0</v>
      </c>
      <c r="L88" s="2650">
        <v>0</v>
      </c>
      <c r="M88" s="2650">
        <v>0</v>
      </c>
      <c r="N88" s="2712">
        <v>0</v>
      </c>
      <c r="O88" s="2650">
        <v>0</v>
      </c>
      <c r="P88" s="2650">
        <f t="shared" si="1"/>
        <v>0</v>
      </c>
      <c r="Q88" s="2630">
        <v>2</v>
      </c>
      <c r="R88" s="895">
        <v>4</v>
      </c>
      <c r="T88" s="2727"/>
    </row>
    <row r="89" spans="1:20" s="2630" customFormat="1" ht="15" customHeight="1">
      <c r="A89" s="2630">
        <v>2</v>
      </c>
      <c r="B89" s="895">
        <v>5</v>
      </c>
      <c r="C89" s="2548"/>
      <c r="D89" s="2549"/>
      <c r="E89" s="2550"/>
      <c r="F89" s="2544" t="s">
        <v>600</v>
      </c>
      <c r="G89" s="2527"/>
      <c r="H89" s="2650"/>
      <c r="I89" s="2650">
        <v>256243</v>
      </c>
      <c r="J89" s="2650">
        <v>370787</v>
      </c>
      <c r="K89" s="2650">
        <v>75504</v>
      </c>
      <c r="L89" s="2650">
        <v>29091</v>
      </c>
      <c r="M89" s="2650">
        <v>0</v>
      </c>
      <c r="N89" s="2712">
        <v>153165</v>
      </c>
      <c r="O89" s="2650">
        <v>73757</v>
      </c>
      <c r="P89" s="2650">
        <f t="shared" si="1"/>
        <v>958547</v>
      </c>
      <c r="Q89" s="2630">
        <v>2</v>
      </c>
      <c r="R89" s="895">
        <v>5</v>
      </c>
      <c r="T89" s="2727"/>
    </row>
    <row r="90" spans="1:20" s="2630" customFormat="1" ht="15" customHeight="1">
      <c r="A90" s="2630">
        <v>2</v>
      </c>
      <c r="B90" s="895">
        <v>6</v>
      </c>
      <c r="C90" s="2548"/>
      <c r="D90" s="2549"/>
      <c r="E90" s="2550"/>
      <c r="F90" s="2544" t="s">
        <v>373</v>
      </c>
      <c r="G90" s="2527"/>
      <c r="H90" s="2650"/>
      <c r="I90" s="2648">
        <v>0</v>
      </c>
      <c r="J90" s="2650">
        <v>0</v>
      </c>
      <c r="K90" s="2650">
        <v>0</v>
      </c>
      <c r="L90" s="2650">
        <v>0</v>
      </c>
      <c r="M90" s="2650">
        <v>0</v>
      </c>
      <c r="N90" s="2712">
        <v>0</v>
      </c>
      <c r="O90" s="2650">
        <v>0</v>
      </c>
      <c r="P90" s="2650">
        <f t="shared" si="1"/>
        <v>0</v>
      </c>
      <c r="Q90" s="2630">
        <v>2</v>
      </c>
      <c r="R90" s="895">
        <v>6</v>
      </c>
      <c r="T90" s="2727"/>
    </row>
    <row r="91" spans="1:20" s="2630" customFormat="1" ht="15" customHeight="1">
      <c r="A91" s="2630">
        <v>2</v>
      </c>
      <c r="B91" s="895">
        <v>7</v>
      </c>
      <c r="C91" s="2548"/>
      <c r="D91" s="2549"/>
      <c r="E91" s="2550"/>
      <c r="F91" s="2544" t="s">
        <v>1395</v>
      </c>
      <c r="G91" s="2527"/>
      <c r="H91" s="2648"/>
      <c r="I91" s="2648">
        <v>0</v>
      </c>
      <c r="J91" s="2648">
        <v>0</v>
      </c>
      <c r="K91" s="2648">
        <v>0</v>
      </c>
      <c r="L91" s="2648">
        <v>0</v>
      </c>
      <c r="M91" s="2648">
        <v>0</v>
      </c>
      <c r="N91" s="2648">
        <v>0</v>
      </c>
      <c r="O91" s="2648">
        <v>0</v>
      </c>
      <c r="P91" s="2650">
        <f t="shared" si="1"/>
        <v>0</v>
      </c>
      <c r="Q91" s="2630">
        <v>2</v>
      </c>
      <c r="R91" s="895">
        <v>7</v>
      </c>
      <c r="T91" s="2727"/>
    </row>
    <row r="92" spans="1:20" s="2630" customFormat="1" ht="15" customHeight="1">
      <c r="A92" s="2630">
        <v>2</v>
      </c>
      <c r="B92" s="895">
        <v>8</v>
      </c>
      <c r="C92" s="2551"/>
      <c r="D92" s="2552"/>
      <c r="E92" s="2553"/>
      <c r="F92" s="2544" t="s">
        <v>1396</v>
      </c>
      <c r="G92" s="2527"/>
      <c r="H92" s="2648"/>
      <c r="I92" s="2648">
        <v>0</v>
      </c>
      <c r="J92" s="2648">
        <v>0</v>
      </c>
      <c r="K92" s="2648">
        <v>0</v>
      </c>
      <c r="L92" s="2648">
        <v>0</v>
      </c>
      <c r="M92" s="2648">
        <v>0</v>
      </c>
      <c r="N92" s="2648">
        <v>0</v>
      </c>
      <c r="O92" s="2648">
        <v>0</v>
      </c>
      <c r="P92" s="2650">
        <f t="shared" si="1"/>
        <v>0</v>
      </c>
      <c r="Q92" s="2630">
        <v>2</v>
      </c>
      <c r="R92" s="895">
        <v>8</v>
      </c>
      <c r="T92" s="2727"/>
    </row>
    <row r="93" spans="1:20" s="2630" customFormat="1" ht="15" customHeight="1">
      <c r="A93" s="2630">
        <v>2</v>
      </c>
      <c r="B93" s="895">
        <v>9</v>
      </c>
      <c r="C93" s="2729" t="s">
        <v>1406</v>
      </c>
      <c r="D93" s="2730"/>
      <c r="E93" s="762" t="s">
        <v>197</v>
      </c>
      <c r="F93" s="2721" t="s">
        <v>1397</v>
      </c>
      <c r="G93" s="2527"/>
      <c r="H93" s="2648"/>
      <c r="I93" s="2648">
        <v>0</v>
      </c>
      <c r="J93" s="2648">
        <v>0</v>
      </c>
      <c r="K93" s="2648">
        <v>0</v>
      </c>
      <c r="L93" s="2648">
        <v>0</v>
      </c>
      <c r="M93" s="2648">
        <v>0</v>
      </c>
      <c r="N93" s="2649">
        <v>0</v>
      </c>
      <c r="O93" s="2648">
        <v>0</v>
      </c>
      <c r="P93" s="2650">
        <f t="shared" si="1"/>
        <v>0</v>
      </c>
      <c r="Q93" s="2630">
        <v>2</v>
      </c>
      <c r="R93" s="895">
        <v>9</v>
      </c>
      <c r="T93" s="2727"/>
    </row>
    <row r="94" spans="1:20" s="2630" customFormat="1" ht="15" customHeight="1">
      <c r="A94" s="2630">
        <v>2</v>
      </c>
      <c r="B94" s="895">
        <v>10</v>
      </c>
      <c r="C94" s="2731"/>
      <c r="D94" s="2732"/>
      <c r="E94" s="2733" t="s">
        <v>728</v>
      </c>
      <c r="F94" s="2544" t="s">
        <v>1398</v>
      </c>
      <c r="G94" s="2527"/>
      <c r="H94" s="2648"/>
      <c r="I94" s="2648">
        <v>0</v>
      </c>
      <c r="J94" s="2648">
        <v>0</v>
      </c>
      <c r="K94" s="2648">
        <v>0</v>
      </c>
      <c r="L94" s="2648">
        <v>0</v>
      </c>
      <c r="M94" s="2648">
        <v>0</v>
      </c>
      <c r="N94" s="2649">
        <v>0</v>
      </c>
      <c r="O94" s="2648">
        <v>0</v>
      </c>
      <c r="P94" s="2650">
        <f t="shared" si="1"/>
        <v>0</v>
      </c>
      <c r="Q94" s="2630">
        <v>2</v>
      </c>
      <c r="R94" s="895">
        <v>10</v>
      </c>
      <c r="T94" s="2727"/>
    </row>
    <row r="95" spans="1:20" s="2630" customFormat="1" ht="15" customHeight="1">
      <c r="A95" s="2630">
        <v>2</v>
      </c>
      <c r="B95" s="895">
        <v>11</v>
      </c>
      <c r="C95" s="2731"/>
      <c r="D95" s="2732"/>
      <c r="E95" s="2734"/>
      <c r="F95" s="2544" t="s">
        <v>1399</v>
      </c>
      <c r="G95" s="2527"/>
      <c r="H95" s="2648"/>
      <c r="I95" s="2648">
        <v>0</v>
      </c>
      <c r="J95" s="2648">
        <v>0</v>
      </c>
      <c r="K95" s="2648">
        <v>0</v>
      </c>
      <c r="L95" s="2648">
        <v>0</v>
      </c>
      <c r="M95" s="2648">
        <v>0</v>
      </c>
      <c r="N95" s="2649">
        <v>0</v>
      </c>
      <c r="O95" s="2648">
        <v>0</v>
      </c>
      <c r="P95" s="2650">
        <f t="shared" si="1"/>
        <v>0</v>
      </c>
      <c r="Q95" s="2630">
        <v>2</v>
      </c>
      <c r="R95" s="895">
        <v>11</v>
      </c>
      <c r="T95" s="2727"/>
    </row>
    <row r="96" spans="1:20" s="2630" customFormat="1" ht="15" customHeight="1">
      <c r="A96" s="2630">
        <v>2</v>
      </c>
      <c r="B96" s="895">
        <v>12</v>
      </c>
      <c r="C96" s="2731"/>
      <c r="D96" s="2732"/>
      <c r="E96" s="763" t="s">
        <v>204</v>
      </c>
      <c r="F96" s="2721" t="s">
        <v>1194</v>
      </c>
      <c r="G96" s="2527"/>
      <c r="H96" s="2648"/>
      <c r="I96" s="2648">
        <v>9600</v>
      </c>
      <c r="J96" s="2648">
        <v>19570</v>
      </c>
      <c r="K96" s="2648">
        <v>41424</v>
      </c>
      <c r="L96" s="2648">
        <v>0</v>
      </c>
      <c r="M96" s="2648">
        <v>0</v>
      </c>
      <c r="N96" s="2649">
        <v>0</v>
      </c>
      <c r="O96" s="2648">
        <v>0</v>
      </c>
      <c r="P96" s="2650">
        <f t="shared" si="1"/>
        <v>70594</v>
      </c>
      <c r="Q96" s="2630">
        <v>2</v>
      </c>
      <c r="R96" s="895">
        <v>12</v>
      </c>
      <c r="T96" s="2727"/>
    </row>
    <row r="97" spans="1:20" s="2630" customFormat="1" ht="15" customHeight="1">
      <c r="A97" s="2630">
        <v>2</v>
      </c>
      <c r="B97" s="895">
        <v>13</v>
      </c>
      <c r="C97" s="2731"/>
      <c r="D97" s="2732"/>
      <c r="E97" s="2733" t="s">
        <v>728</v>
      </c>
      <c r="F97" s="2544" t="s">
        <v>1233</v>
      </c>
      <c r="G97" s="2527"/>
      <c r="H97" s="2648"/>
      <c r="I97" s="2648">
        <v>0</v>
      </c>
      <c r="J97" s="2648">
        <v>0</v>
      </c>
      <c r="K97" s="2648">
        <v>0</v>
      </c>
      <c r="L97" s="2648">
        <v>0</v>
      </c>
      <c r="M97" s="2648">
        <v>0</v>
      </c>
      <c r="N97" s="2649">
        <v>0</v>
      </c>
      <c r="O97" s="2648">
        <v>0</v>
      </c>
      <c r="P97" s="2650">
        <f t="shared" si="1"/>
        <v>0</v>
      </c>
      <c r="Q97" s="2630">
        <v>2</v>
      </c>
      <c r="R97" s="895">
        <v>13</v>
      </c>
      <c r="T97" s="2727"/>
    </row>
    <row r="98" spans="1:20" s="2630" customFormat="1" ht="15" customHeight="1">
      <c r="A98" s="2630">
        <v>2</v>
      </c>
      <c r="B98" s="895">
        <v>14</v>
      </c>
      <c r="C98" s="2731"/>
      <c r="D98" s="2732"/>
      <c r="E98" s="2734"/>
      <c r="F98" s="2544" t="s">
        <v>1191</v>
      </c>
      <c r="G98" s="2527"/>
      <c r="H98" s="2648"/>
      <c r="I98" s="2648">
        <v>9600</v>
      </c>
      <c r="J98" s="2648">
        <v>19570</v>
      </c>
      <c r="K98" s="2648">
        <v>41424</v>
      </c>
      <c r="L98" s="2648">
        <v>0</v>
      </c>
      <c r="M98" s="2648">
        <v>0</v>
      </c>
      <c r="N98" s="2649">
        <v>0</v>
      </c>
      <c r="O98" s="2648">
        <v>0</v>
      </c>
      <c r="P98" s="2650">
        <f t="shared" si="1"/>
        <v>70594</v>
      </c>
      <c r="Q98" s="2630">
        <v>2</v>
      </c>
      <c r="R98" s="895">
        <v>14</v>
      </c>
      <c r="T98" s="2727"/>
    </row>
    <row r="99" spans="1:20" s="2630" customFormat="1" ht="15" customHeight="1">
      <c r="A99" s="2630">
        <v>2</v>
      </c>
      <c r="B99" s="895">
        <v>15</v>
      </c>
      <c r="C99" s="2731"/>
      <c r="D99" s="2732"/>
      <c r="E99" s="2735" t="s">
        <v>51</v>
      </c>
      <c r="F99" s="2527" t="s">
        <v>1029</v>
      </c>
      <c r="G99" s="2541"/>
      <c r="H99" s="2648"/>
      <c r="I99" s="2648">
        <v>0</v>
      </c>
      <c r="J99" s="2648">
        <v>0</v>
      </c>
      <c r="K99" s="2648">
        <v>0</v>
      </c>
      <c r="L99" s="2648">
        <v>0</v>
      </c>
      <c r="M99" s="2648">
        <v>0</v>
      </c>
      <c r="N99" s="2649">
        <v>0</v>
      </c>
      <c r="O99" s="2648">
        <v>0</v>
      </c>
      <c r="P99" s="2650">
        <f t="shared" si="1"/>
        <v>0</v>
      </c>
      <c r="Q99" s="2630">
        <v>2</v>
      </c>
      <c r="R99" s="895">
        <v>15</v>
      </c>
      <c r="T99" s="2727"/>
    </row>
    <row r="100" spans="1:20" s="2630" customFormat="1" ht="15" customHeight="1">
      <c r="A100" s="2630">
        <v>2</v>
      </c>
      <c r="B100" s="895">
        <v>16</v>
      </c>
      <c r="C100" s="2731"/>
      <c r="D100" s="2732"/>
      <c r="E100" s="762" t="s">
        <v>222</v>
      </c>
      <c r="F100" s="2529" t="s">
        <v>1400</v>
      </c>
      <c r="G100" s="2530"/>
      <c r="H100" s="2648"/>
      <c r="I100" s="2648">
        <v>0</v>
      </c>
      <c r="J100" s="2648">
        <v>200</v>
      </c>
      <c r="K100" s="2648">
        <v>0</v>
      </c>
      <c r="L100" s="2648">
        <v>0</v>
      </c>
      <c r="M100" s="2648">
        <v>0</v>
      </c>
      <c r="N100" s="2648">
        <v>0</v>
      </c>
      <c r="O100" s="2648">
        <v>0</v>
      </c>
      <c r="P100" s="2650">
        <f t="shared" si="1"/>
        <v>200</v>
      </c>
      <c r="Q100" s="2630">
        <v>2</v>
      </c>
      <c r="R100" s="895">
        <v>16</v>
      </c>
      <c r="T100" s="2727"/>
    </row>
    <row r="101" spans="1:20" s="2630" customFormat="1" ht="15" customHeight="1">
      <c r="A101" s="2630">
        <v>2</v>
      </c>
      <c r="B101" s="895">
        <v>17</v>
      </c>
      <c r="C101" s="2736"/>
      <c r="D101" s="2737"/>
      <c r="E101" s="762" t="s">
        <v>105</v>
      </c>
      <c r="F101" s="2529" t="s">
        <v>1401</v>
      </c>
      <c r="G101" s="2530"/>
      <c r="H101" s="2648"/>
      <c r="I101" s="2648">
        <v>0</v>
      </c>
      <c r="J101" s="2648">
        <v>0</v>
      </c>
      <c r="K101" s="2648">
        <v>0</v>
      </c>
      <c r="L101" s="2648">
        <v>0</v>
      </c>
      <c r="M101" s="2648">
        <v>0</v>
      </c>
      <c r="N101" s="2649">
        <v>0</v>
      </c>
      <c r="O101" s="2648">
        <v>0</v>
      </c>
      <c r="P101" s="2650">
        <f t="shared" si="1"/>
        <v>0</v>
      </c>
      <c r="Q101" s="2630">
        <v>2</v>
      </c>
      <c r="R101" s="895">
        <v>17</v>
      </c>
      <c r="T101" s="2727"/>
    </row>
    <row r="102" spans="1:20" s="2630" customFormat="1" ht="15" customHeight="1">
      <c r="A102" s="2630">
        <v>2</v>
      </c>
      <c r="B102" s="895">
        <v>18</v>
      </c>
      <c r="C102" s="2729" t="s">
        <v>1407</v>
      </c>
      <c r="D102" s="2730"/>
      <c r="E102" s="2542" t="s">
        <v>1402</v>
      </c>
      <c r="F102" s="2541"/>
      <c r="G102" s="2541"/>
      <c r="H102" s="2648"/>
      <c r="I102" s="2648">
        <v>0</v>
      </c>
      <c r="J102" s="2648">
        <v>0</v>
      </c>
      <c r="K102" s="2648">
        <v>0</v>
      </c>
      <c r="L102" s="2648">
        <v>0</v>
      </c>
      <c r="M102" s="2648">
        <v>0</v>
      </c>
      <c r="N102" s="2649">
        <v>0</v>
      </c>
      <c r="O102" s="2648">
        <v>0</v>
      </c>
      <c r="P102" s="2650">
        <f t="shared" si="1"/>
        <v>0</v>
      </c>
      <c r="Q102" s="2630">
        <v>2</v>
      </c>
      <c r="R102" s="895">
        <v>18</v>
      </c>
      <c r="T102" s="2727"/>
    </row>
    <row r="103" spans="1:20" s="2630" customFormat="1" ht="15" customHeight="1">
      <c r="A103" s="2630">
        <v>2</v>
      </c>
      <c r="B103" s="895">
        <v>19</v>
      </c>
      <c r="C103" s="2731"/>
      <c r="D103" s="2732"/>
      <c r="E103" s="2738" t="s">
        <v>650</v>
      </c>
      <c r="F103" s="2542" t="s">
        <v>1403</v>
      </c>
      <c r="G103" s="2542"/>
      <c r="H103" s="2648"/>
      <c r="I103" s="2648">
        <v>0</v>
      </c>
      <c r="J103" s="2648">
        <v>0</v>
      </c>
      <c r="K103" s="2648">
        <v>0</v>
      </c>
      <c r="L103" s="2648">
        <v>0</v>
      </c>
      <c r="M103" s="2648">
        <v>0</v>
      </c>
      <c r="N103" s="2649">
        <v>0</v>
      </c>
      <c r="O103" s="2648">
        <v>0</v>
      </c>
      <c r="P103" s="2650">
        <f t="shared" si="1"/>
        <v>0</v>
      </c>
      <c r="Q103" s="2630">
        <v>2</v>
      </c>
      <c r="R103" s="895">
        <v>19</v>
      </c>
      <c r="T103" s="2727"/>
    </row>
    <row r="104" spans="1:20" s="2630" customFormat="1" ht="15" customHeight="1">
      <c r="A104" s="2630">
        <v>2</v>
      </c>
      <c r="B104" s="895">
        <v>20</v>
      </c>
      <c r="C104" s="2736"/>
      <c r="D104" s="2737"/>
      <c r="E104" s="2738"/>
      <c r="F104" s="2542" t="s">
        <v>1233</v>
      </c>
      <c r="G104" s="2542"/>
      <c r="H104" s="2648"/>
      <c r="I104" s="2648">
        <v>0</v>
      </c>
      <c r="J104" s="2648">
        <v>0</v>
      </c>
      <c r="K104" s="2648">
        <v>0</v>
      </c>
      <c r="L104" s="2648">
        <v>0</v>
      </c>
      <c r="M104" s="2648">
        <v>0</v>
      </c>
      <c r="N104" s="2649">
        <v>0</v>
      </c>
      <c r="O104" s="2648">
        <v>0</v>
      </c>
      <c r="P104" s="2650">
        <f t="shared" si="1"/>
        <v>0</v>
      </c>
      <c r="Q104" s="2630">
        <v>2</v>
      </c>
      <c r="R104" s="895">
        <v>20</v>
      </c>
      <c r="T104" s="2727"/>
    </row>
    <row r="105" spans="1:20" s="2630" customFormat="1" ht="15" customHeight="1">
      <c r="A105" s="2630">
        <v>2</v>
      </c>
      <c r="B105" s="895">
        <v>21</v>
      </c>
      <c r="C105" s="2739" t="s">
        <v>691</v>
      </c>
      <c r="D105" s="2740"/>
      <c r="E105" s="2740"/>
      <c r="F105" s="2740"/>
      <c r="G105" s="2741"/>
      <c r="H105" s="2648"/>
      <c r="I105" s="2648">
        <v>0</v>
      </c>
      <c r="J105" s="2648">
        <v>0</v>
      </c>
      <c r="K105" s="2648">
        <v>0</v>
      </c>
      <c r="L105" s="2648">
        <v>0</v>
      </c>
      <c r="M105" s="2648">
        <v>0</v>
      </c>
      <c r="N105" s="2649">
        <v>0</v>
      </c>
      <c r="O105" s="2648">
        <v>0</v>
      </c>
      <c r="P105" s="2650">
        <f t="shared" si="1"/>
        <v>0</v>
      </c>
      <c r="Q105" s="2630">
        <v>2</v>
      </c>
      <c r="R105" s="895">
        <v>21</v>
      </c>
      <c r="T105" s="2727"/>
    </row>
    <row r="106" spans="1:20" s="2630" customFormat="1" ht="28.5" customHeight="1">
      <c r="A106" s="2630">
        <v>2</v>
      </c>
      <c r="B106" s="895">
        <v>22</v>
      </c>
      <c r="C106" s="2742" t="s">
        <v>1404</v>
      </c>
      <c r="D106" s="2743"/>
      <c r="E106" s="2743"/>
      <c r="F106" s="2743"/>
      <c r="G106" s="2743"/>
      <c r="H106" s="2648"/>
      <c r="I106" s="2648">
        <v>0</v>
      </c>
      <c r="J106" s="2648">
        <v>0</v>
      </c>
      <c r="K106" s="2648">
        <v>0</v>
      </c>
      <c r="L106" s="2648">
        <v>0</v>
      </c>
      <c r="M106" s="2648">
        <v>0</v>
      </c>
      <c r="N106" s="2649">
        <v>0</v>
      </c>
      <c r="O106" s="2648">
        <v>0</v>
      </c>
      <c r="P106" s="2650">
        <f t="shared" si="1"/>
        <v>0</v>
      </c>
      <c r="Q106" s="2630">
        <v>2</v>
      </c>
      <c r="R106" s="895">
        <v>22</v>
      </c>
      <c r="T106" s="2727"/>
    </row>
    <row r="107" spans="1:20" s="2630" customFormat="1" ht="15" customHeight="1">
      <c r="A107" s="2630">
        <v>2</v>
      </c>
      <c r="B107" s="895">
        <v>23</v>
      </c>
      <c r="C107" s="2738" t="s">
        <v>263</v>
      </c>
      <c r="D107" s="2738"/>
      <c r="E107" s="2738"/>
      <c r="F107" s="2542" t="s">
        <v>1353</v>
      </c>
      <c r="G107" s="2542"/>
      <c r="H107" s="2648"/>
      <c r="I107" s="2648">
        <v>234944</v>
      </c>
      <c r="J107" s="2648">
        <v>60551</v>
      </c>
      <c r="K107" s="2648">
        <v>74550</v>
      </c>
      <c r="L107" s="2648">
        <v>248810</v>
      </c>
      <c r="M107" s="2648">
        <v>168648</v>
      </c>
      <c r="N107" s="2649">
        <v>293124</v>
      </c>
      <c r="O107" s="2648">
        <v>476960</v>
      </c>
      <c r="P107" s="2650">
        <f t="shared" si="1"/>
        <v>1557587</v>
      </c>
      <c r="Q107" s="2630">
        <v>2</v>
      </c>
      <c r="R107" s="895">
        <v>23</v>
      </c>
      <c r="T107" s="2727"/>
    </row>
    <row r="108" spans="1:20" s="2630" customFormat="1" ht="15" customHeight="1">
      <c r="A108" s="2630">
        <v>2</v>
      </c>
      <c r="B108" s="895">
        <v>24</v>
      </c>
      <c r="C108" s="2738"/>
      <c r="D108" s="2738"/>
      <c r="E108" s="2738"/>
      <c r="F108" s="2542" t="s">
        <v>1405</v>
      </c>
      <c r="G108" s="2542"/>
      <c r="H108" s="2648"/>
      <c r="I108" s="2648">
        <v>0</v>
      </c>
      <c r="J108" s="2648">
        <v>1052756</v>
      </c>
      <c r="K108" s="2648">
        <v>225267</v>
      </c>
      <c r="L108" s="2648">
        <v>82937</v>
      </c>
      <c r="M108" s="2648">
        <v>1080290</v>
      </c>
      <c r="N108" s="2648">
        <v>136471</v>
      </c>
      <c r="O108" s="2648">
        <v>51732</v>
      </c>
      <c r="P108" s="2650">
        <f t="shared" si="1"/>
        <v>2629453</v>
      </c>
      <c r="Q108" s="2630">
        <v>2</v>
      </c>
      <c r="R108" s="895">
        <v>24</v>
      </c>
      <c r="T108" s="2727"/>
    </row>
    <row r="109" spans="1:20" s="2630" customFormat="1" ht="15" customHeight="1">
      <c r="A109" s="2630">
        <v>2</v>
      </c>
      <c r="B109" s="895">
        <v>25</v>
      </c>
      <c r="C109" s="2738"/>
      <c r="D109" s="2738"/>
      <c r="E109" s="2738"/>
      <c r="F109" s="2542" t="s">
        <v>1391</v>
      </c>
      <c r="G109" s="2542"/>
      <c r="H109" s="2648"/>
      <c r="I109" s="2648">
        <v>0</v>
      </c>
      <c r="J109" s="2648">
        <v>233472</v>
      </c>
      <c r="K109" s="2648">
        <v>0</v>
      </c>
      <c r="L109" s="2648">
        <v>0</v>
      </c>
      <c r="M109" s="2648">
        <v>0</v>
      </c>
      <c r="N109" s="2649">
        <v>0</v>
      </c>
      <c r="O109" s="2648">
        <v>0</v>
      </c>
      <c r="P109" s="2650">
        <f t="shared" si="1"/>
        <v>233472</v>
      </c>
      <c r="Q109" s="2630">
        <v>2</v>
      </c>
      <c r="R109" s="895">
        <v>25</v>
      </c>
      <c r="T109" s="2727"/>
    </row>
    <row r="110" spans="1:20" s="2630" customFormat="1" ht="15" customHeight="1">
      <c r="A110" s="2630">
        <v>2</v>
      </c>
      <c r="B110" s="895">
        <v>26</v>
      </c>
      <c r="C110" s="2738"/>
      <c r="D110" s="2738"/>
      <c r="E110" s="2738"/>
      <c r="F110" s="2542" t="s">
        <v>1392</v>
      </c>
      <c r="G110" s="2542"/>
      <c r="H110" s="2648"/>
      <c r="I110" s="2648">
        <v>618995</v>
      </c>
      <c r="J110" s="2648">
        <v>741202</v>
      </c>
      <c r="K110" s="2648">
        <v>1250568</v>
      </c>
      <c r="L110" s="2648">
        <v>345613</v>
      </c>
      <c r="M110" s="2648">
        <v>0</v>
      </c>
      <c r="N110" s="2649">
        <v>436382</v>
      </c>
      <c r="O110" s="2648">
        <v>391537</v>
      </c>
      <c r="P110" s="2650">
        <f t="shared" si="1"/>
        <v>3784297</v>
      </c>
      <c r="Q110" s="2630">
        <v>2</v>
      </c>
      <c r="R110" s="895">
        <v>26</v>
      </c>
      <c r="T110" s="2727"/>
    </row>
    <row r="111" spans="1:20" s="2630" customFormat="1" ht="15" customHeight="1">
      <c r="A111" s="2630">
        <v>2</v>
      </c>
      <c r="B111" s="895">
        <v>27</v>
      </c>
      <c r="C111" s="2738"/>
      <c r="D111" s="2738"/>
      <c r="E111" s="2738"/>
      <c r="F111" s="2542" t="s">
        <v>1393</v>
      </c>
      <c r="G111" s="2542"/>
      <c r="H111" s="2648"/>
      <c r="I111" s="2648">
        <v>3010</v>
      </c>
      <c r="J111" s="2648">
        <v>212</v>
      </c>
      <c r="K111" s="2648">
        <v>0</v>
      </c>
      <c r="L111" s="2648">
        <v>0</v>
      </c>
      <c r="M111" s="2648">
        <v>0</v>
      </c>
      <c r="N111" s="2649">
        <v>1000</v>
      </c>
      <c r="O111" s="2648">
        <v>0</v>
      </c>
      <c r="P111" s="2650">
        <f t="shared" si="1"/>
        <v>4222</v>
      </c>
      <c r="Q111" s="2630">
        <v>2</v>
      </c>
      <c r="R111" s="895">
        <v>27</v>
      </c>
      <c r="T111" s="2727"/>
    </row>
    <row r="112" spans="1:20" s="2630" customFormat="1" ht="15" customHeight="1">
      <c r="A112" s="2630">
        <v>2</v>
      </c>
      <c r="B112" s="895">
        <v>28</v>
      </c>
      <c r="C112" s="2738"/>
      <c r="D112" s="2738"/>
      <c r="E112" s="2738"/>
      <c r="F112" s="2542" t="s">
        <v>1394</v>
      </c>
      <c r="G112" s="2542"/>
      <c r="H112" s="2648"/>
      <c r="I112" s="2648">
        <v>0</v>
      </c>
      <c r="J112" s="2648">
        <v>0</v>
      </c>
      <c r="K112" s="2648">
        <v>4100</v>
      </c>
      <c r="L112" s="2648">
        <v>0</v>
      </c>
      <c r="M112" s="2648">
        <v>0</v>
      </c>
      <c r="N112" s="2649">
        <v>5735</v>
      </c>
      <c r="O112" s="2648">
        <v>0</v>
      </c>
      <c r="P112" s="2650">
        <f t="shared" si="1"/>
        <v>9835</v>
      </c>
      <c r="Q112" s="2630">
        <v>2</v>
      </c>
      <c r="R112" s="895">
        <v>28</v>
      </c>
      <c r="T112" s="2727"/>
    </row>
    <row r="113" spans="1:20" s="2630" customFormat="1" ht="15" customHeight="1">
      <c r="A113" s="2630">
        <v>2</v>
      </c>
      <c r="B113" s="895">
        <v>29</v>
      </c>
      <c r="C113" s="2738"/>
      <c r="D113" s="2738"/>
      <c r="E113" s="2738"/>
      <c r="F113" s="2542" t="s">
        <v>657</v>
      </c>
      <c r="G113" s="2542"/>
      <c r="H113" s="2648"/>
      <c r="I113" s="2648">
        <v>0</v>
      </c>
      <c r="J113" s="2648">
        <v>51146</v>
      </c>
      <c r="K113" s="2648">
        <v>41254</v>
      </c>
      <c r="L113" s="2648">
        <v>0</v>
      </c>
      <c r="M113" s="2648">
        <v>0</v>
      </c>
      <c r="N113" s="2649">
        <v>4000</v>
      </c>
      <c r="O113" s="2648">
        <v>1889</v>
      </c>
      <c r="P113" s="2650">
        <f t="shared" si="1"/>
        <v>98289</v>
      </c>
      <c r="Q113" s="2630">
        <v>2</v>
      </c>
      <c r="R113" s="895">
        <v>29</v>
      </c>
      <c r="T113" s="2727"/>
    </row>
    <row r="114" spans="1:20" ht="15" customHeight="1">
      <c r="A114" s="2630"/>
      <c r="B114" s="2744"/>
      <c r="C114" s="788"/>
      <c r="D114" s="2745"/>
      <c r="E114" s="2745"/>
      <c r="F114" s="2745"/>
      <c r="G114" s="2746"/>
      <c r="H114" s="2747"/>
      <c r="I114" s="2747"/>
      <c r="J114" s="2747"/>
      <c r="K114" s="2747"/>
      <c r="L114" s="2747"/>
      <c r="M114" s="2747"/>
      <c r="N114" s="2747"/>
      <c r="O114" s="2748"/>
      <c r="P114" s="2749">
        <v>0</v>
      </c>
      <c r="Q114" s="2619">
        <v>0</v>
      </c>
      <c r="R114" s="895">
        <v>0</v>
      </c>
    </row>
    <row r="115" spans="1:20" ht="15" customHeight="1">
      <c r="B115" s="2619">
        <v>101</v>
      </c>
      <c r="C115" s="2717"/>
      <c r="D115" s="2723" t="s">
        <v>253</v>
      </c>
      <c r="E115" s="2652"/>
      <c r="F115" s="2652"/>
      <c r="G115" s="2750"/>
      <c r="H115" s="2751">
        <f>IF(H72=0,0,ROUND(H73/'20表'!I8*100,1))</f>
        <v>0</v>
      </c>
      <c r="I115" s="2751">
        <f>IF(I72&gt;0,0,ROUND(I73/('20表'!J8+'20表'!K8)*100,1))</f>
        <v>6.1</v>
      </c>
      <c r="J115" s="2751">
        <f>IF(J72&gt;0,0,ROUND(J73/('20表'!L8+'20表'!M8)*100,1))</f>
        <v>24.1</v>
      </c>
      <c r="K115" s="2751">
        <f>IF(K72&gt;0,0,ROUND(K73/'20表'!N8*100,1))</f>
        <v>75.2</v>
      </c>
      <c r="L115" s="2751">
        <f>IF(L72&gt;0,0,ROUND(L73/'20表'!O8*100,1))</f>
        <v>0</v>
      </c>
      <c r="M115" s="2751">
        <f>IF(M72&gt;0,0,ROUND(M73/'20表'!S8*100,1))</f>
        <v>669.4</v>
      </c>
      <c r="N115" s="2752">
        <f>IF(N72&gt;0,0,ROUND(N73/('20表'!S8+'20表'!T8)*100,1))</f>
        <v>171.2</v>
      </c>
      <c r="O115" s="2751">
        <f>IF(O72&gt;0,0,ROUND(O73/'20表'!U8*100,1))</f>
        <v>0</v>
      </c>
      <c r="P115" s="2751">
        <f>ROUND(P73/'20表'!V8*100,1)</f>
        <v>58.4</v>
      </c>
      <c r="Q115" s="2619">
        <v>0</v>
      </c>
      <c r="R115" s="2619">
        <v>101</v>
      </c>
    </row>
    <row r="116" spans="1:20" ht="15" customHeight="1">
      <c r="B116" s="2619">
        <v>102</v>
      </c>
      <c r="C116" s="2654" t="s">
        <v>496</v>
      </c>
      <c r="D116" s="2753" t="s">
        <v>551</v>
      </c>
      <c r="E116" s="2656"/>
      <c r="F116" s="2656"/>
      <c r="G116" s="2754"/>
      <c r="H116" s="2751">
        <f>IF(H79=0,0,ROUNDDOWN(H79/'20表'!I8*100,1))</f>
        <v>0</v>
      </c>
      <c r="I116" s="2751">
        <f>IF(I79=0,0,ROUND(I79/('20表'!J8+'20表'!K8)*100,1))</f>
        <v>0</v>
      </c>
      <c r="J116" s="2751">
        <f>IF(J79=0,0,ROUNDDOWN(J79/('20表'!L8+'20表'!M8)*100,1))</f>
        <v>1.4</v>
      </c>
      <c r="K116" s="2751">
        <f>IF(K79=0,0,ROUNDDOWN(K79/'20表'!N8*100,1))</f>
        <v>0</v>
      </c>
      <c r="L116" s="2751">
        <f>IF(L79=0,0,ROUNDDOWN(L79/'20表'!O8*100,1))</f>
        <v>0</v>
      </c>
      <c r="M116" s="2751">
        <f>IF(M79=0,0,ROUNDDOWN(M79/('20表'!P8+'20表'!Q8)*100,1))</f>
        <v>0</v>
      </c>
      <c r="N116" s="2751">
        <f>IF(N79=0,0,ROUNDDOWN(N79/('20表'!S8+'20表'!T8)*100,1))</f>
        <v>15.3</v>
      </c>
      <c r="O116" s="2751">
        <f>IF(O79=0,0,ROUNDDOWN(O79/'20表'!U8*100,1))</f>
        <v>0</v>
      </c>
      <c r="P116" s="2751">
        <f>IF(P79=0,0,ROUNDDOWN(P79/'20表'!V8*100,1))</f>
        <v>2.8</v>
      </c>
      <c r="Q116" s="2619">
        <v>0</v>
      </c>
      <c r="R116" s="2619">
        <v>102</v>
      </c>
    </row>
    <row r="117" spans="1:20" ht="15" customHeight="1">
      <c r="B117" s="2619">
        <v>103</v>
      </c>
      <c r="C117" s="2654"/>
      <c r="D117" s="2753" t="s">
        <v>553</v>
      </c>
      <c r="E117" s="2656"/>
      <c r="F117" s="2656"/>
      <c r="G117" s="2754"/>
      <c r="H117" s="2751">
        <f>IF(H80=0,0,ROUNDdo(H80/'20表'!I8*100,1))</f>
        <v>0</v>
      </c>
      <c r="I117" s="2751">
        <f>IF(I80=0,0,ROUNDDOWN(I80/('20表'!J8+'20表'!K8)*100,1))</f>
        <v>0</v>
      </c>
      <c r="J117" s="2751">
        <f>IF(J80=0,0,ROUNDDOWN(J80/('20表'!L8+'20表'!M8)*100,1))</f>
        <v>1.4</v>
      </c>
      <c r="K117" s="2751">
        <f>IF(K80=0,0,ROUNDDOWN(K80/'20表'!N8*100,1))</f>
        <v>0</v>
      </c>
      <c r="L117" s="2751">
        <f>IF(L80=0,0,ROUNDDOWN(L80/'20表'!O8*100,1))</f>
        <v>0</v>
      </c>
      <c r="M117" s="2751">
        <f>IF(M80=0,0,ROUNDDOWN(M80/('20表'!P8+'20表'!Q8)*100,1))</f>
        <v>0</v>
      </c>
      <c r="N117" s="2751">
        <f>IF(N80=0,0,ROUNDDOWN(N80/('20表'!S8+'20表'!T8)*100,1))</f>
        <v>15.3</v>
      </c>
      <c r="O117" s="2751">
        <f>IF(O80=0,0,ROUNDDOWN(O80/'20表'!U8*100,1))</f>
        <v>0</v>
      </c>
      <c r="P117" s="2751">
        <f>IF(P80=0,0,ROUNDDOWN(P80/'20表'!V8*100,1))</f>
        <v>2.8</v>
      </c>
      <c r="Q117" s="2619">
        <v>0</v>
      </c>
      <c r="R117" s="2619">
        <v>103</v>
      </c>
    </row>
    <row r="118" spans="1:20" ht="15" customHeight="1">
      <c r="B118" s="2619">
        <v>104</v>
      </c>
      <c r="C118" s="2654" t="s">
        <v>161</v>
      </c>
      <c r="D118" s="2753" t="s">
        <v>465</v>
      </c>
      <c r="E118" s="2656"/>
      <c r="F118" s="2656"/>
      <c r="G118" s="2754"/>
      <c r="H118" s="2751">
        <f t="shared" ref="H118:P118" si="2">IF(H78=0,0,ROUND((H45+H77)/H78*100,1))</f>
        <v>0</v>
      </c>
      <c r="I118" s="2751">
        <f t="shared" si="2"/>
        <v>46.1</v>
      </c>
      <c r="J118" s="2751">
        <f t="shared" si="2"/>
        <v>15.2</v>
      </c>
      <c r="K118" s="2751">
        <f t="shared" si="2"/>
        <v>-5.5</v>
      </c>
      <c r="L118" s="2751">
        <f t="shared" si="2"/>
        <v>49.3</v>
      </c>
      <c r="M118" s="2751">
        <f t="shared" si="2"/>
        <v>-3.6</v>
      </c>
      <c r="N118" s="2751">
        <f t="shared" si="2"/>
        <v>-19.100000000000001</v>
      </c>
      <c r="O118" s="2751">
        <f t="shared" si="2"/>
        <v>62.2</v>
      </c>
      <c r="P118" s="2751">
        <f t="shared" si="2"/>
        <v>16.899999999999999</v>
      </c>
      <c r="Q118" s="2619">
        <v>0</v>
      </c>
      <c r="R118" s="2619">
        <v>104</v>
      </c>
    </row>
    <row r="119" spans="1:20" ht="15" customHeight="1">
      <c r="B119" s="2619">
        <v>105</v>
      </c>
      <c r="C119" s="2654"/>
      <c r="D119" s="2753" t="s">
        <v>555</v>
      </c>
      <c r="E119" s="2656"/>
      <c r="F119" s="2656"/>
      <c r="G119" s="2754"/>
      <c r="H119" s="2751">
        <f t="shared" ref="H119:P119" si="3">IF((H45+H77+H25)=0,0,ROUND(H7/(H45+H77+H25)*100,1))</f>
        <v>0</v>
      </c>
      <c r="I119" s="2751">
        <f t="shared" si="3"/>
        <v>64.5</v>
      </c>
      <c r="J119" s="2751">
        <f t="shared" si="3"/>
        <v>109.8</v>
      </c>
      <c r="K119" s="2751">
        <f t="shared" si="3"/>
        <v>111.2</v>
      </c>
      <c r="L119" s="2751">
        <f t="shared" si="3"/>
        <v>85.1</v>
      </c>
      <c r="M119" s="2751">
        <f t="shared" si="3"/>
        <v>105.7</v>
      </c>
      <c r="N119" s="2751">
        <f t="shared" si="3"/>
        <v>112.2</v>
      </c>
      <c r="O119" s="2751">
        <f t="shared" si="3"/>
        <v>101.6</v>
      </c>
      <c r="P119" s="2751">
        <f t="shared" si="3"/>
        <v>95.4</v>
      </c>
      <c r="Q119" s="2619">
        <v>0</v>
      </c>
      <c r="R119" s="2619">
        <v>105</v>
      </c>
    </row>
    <row r="120" spans="1:20" ht="15" customHeight="1">
      <c r="B120" s="2619">
        <v>106</v>
      </c>
      <c r="C120" s="2654" t="s">
        <v>333</v>
      </c>
      <c r="D120" s="2753" t="s">
        <v>109</v>
      </c>
      <c r="E120" s="2656"/>
      <c r="F120" s="2656"/>
      <c r="G120" s="2754"/>
      <c r="H120" s="2751">
        <f t="shared" ref="H120:P120" si="4">IF(H34=0,0,ROUND(H17/H34*100,1))</f>
        <v>0</v>
      </c>
      <c r="I120" s="2751">
        <f t="shared" si="4"/>
        <v>387.3</v>
      </c>
      <c r="J120" s="2751">
        <f t="shared" si="4"/>
        <v>74.5</v>
      </c>
      <c r="K120" s="2751">
        <f t="shared" si="4"/>
        <v>76</v>
      </c>
      <c r="L120" s="2751">
        <f t="shared" si="4"/>
        <v>196.2</v>
      </c>
      <c r="M120" s="2751">
        <f t="shared" si="4"/>
        <v>0</v>
      </c>
      <c r="N120" s="2751">
        <f t="shared" si="4"/>
        <v>40.700000000000003</v>
      </c>
      <c r="O120" s="2751">
        <f t="shared" si="4"/>
        <v>91.3</v>
      </c>
      <c r="P120" s="2751">
        <f t="shared" si="4"/>
        <v>121.7</v>
      </c>
      <c r="Q120" s="2619">
        <v>0</v>
      </c>
      <c r="R120" s="2619">
        <v>106</v>
      </c>
    </row>
    <row r="121" spans="1:20" ht="15" customHeight="1">
      <c r="B121" s="2619">
        <v>107</v>
      </c>
      <c r="C121" s="2654"/>
      <c r="D121" s="2725" t="s">
        <v>527</v>
      </c>
      <c r="E121" s="2672"/>
      <c r="F121" s="2672"/>
      <c r="G121" s="2755"/>
      <c r="H121" s="2751">
        <f>IF('21表'!G17=0,0,ROUND('23表の1'!H38/('21表'!G17-'20表'!I23)*100,1))</f>
        <v>0</v>
      </c>
      <c r="I121" s="2751">
        <f>IF(('21表'!H17+'21表'!I17)=0,0,ROUND(('23表の1'!I38+'23表の1'!J38)/('21表'!H17-'20表'!J23+'21表'!I17-'20表'!K23)*100,1))</f>
        <v>127.9</v>
      </c>
      <c r="J121" s="2751">
        <f>IF(('21表'!J17+'21表'!K17)=0,0,ROUND(('23表の1'!K38+'23表の1'!L38)/('21表'!J17-'20表'!L23+'21表'!K17-'20表'!M23)*100,1))</f>
        <v>124.1</v>
      </c>
      <c r="K121" s="2751">
        <f>IF('21表'!L17=0,0,ROUND('23表の1'!M38/('21表'!L17-'20表'!N23)*100,1))</f>
        <v>605.79999999999995</v>
      </c>
      <c r="L121" s="2751">
        <f>IF('21表'!M17=0,0,ROUND('23表の1'!N38/('21表'!M17-'20表'!O23)*100,1))</f>
        <v>696</v>
      </c>
      <c r="M121" s="2751">
        <f>IF(('21表'!N17+'21表'!O17+'21表'!P17)=0,0,ROUND(('23表の1'!O38+'23表の1'!P38+'23表の1'!Q38)/('21表'!N17-'20表'!P23+'21表'!O17-'20表'!Q23+'21表'!P17-'20表'!R23)*100,1))</f>
        <v>98.4</v>
      </c>
      <c r="N121" s="2751">
        <f>IF(('21表'!Q17+'21表'!R17)=0,0,ROUND(('23表の1'!R38+'23表の1'!S38)/('21表'!Q17-'20表'!S23+'21表'!R17-'20表'!T23)*100,1))</f>
        <v>138.9</v>
      </c>
      <c r="O121" s="2751">
        <f>IF('21表'!S17=0,0,ROUND('23表の1'!T38/('21表'!S17-'20表'!U23)*100,1))</f>
        <v>155.69999999999999</v>
      </c>
      <c r="P121" s="2751">
        <f>IF('21表'!T17=0,0,ROUND('23表の1'!U38/('21表'!T17-'20表'!V23)*100,1))</f>
        <v>150.4</v>
      </c>
      <c r="Q121" s="2619">
        <v>0</v>
      </c>
      <c r="R121" s="2619">
        <v>107</v>
      </c>
    </row>
    <row r="122" spans="1:20" ht="15" customHeight="1">
      <c r="B122" s="2619">
        <v>108</v>
      </c>
      <c r="C122" s="2654" t="s">
        <v>337</v>
      </c>
      <c r="D122" s="2756" t="s">
        <v>412</v>
      </c>
      <c r="E122" s="2757" t="s">
        <v>561</v>
      </c>
      <c r="F122" s="2652"/>
      <c r="G122" s="2653"/>
      <c r="H122" s="2758">
        <f>IF(('20表'!I9+'20表'!I10)=0,0,ROUND('23表の1'!H38/('20表'!I9+'20表'!I10)*100,1))</f>
        <v>0</v>
      </c>
      <c r="I122" s="2758">
        <f>IF(('20表'!J9+'20表'!J10+'20表'!K9+'20表'!K10)=0,0,ROUND(('23表の1'!I38+'23表の1'!J38)/('20表'!J9+'20表'!J10+'20表'!K9+'20表'!K10)*100,1))</f>
        <v>10.5</v>
      </c>
      <c r="J122" s="2758">
        <f>IF(('20表'!L9+'20表'!L10+'20表'!M9+'20表'!M10)=0,0,ROUND(('23表の1'!K38+'23表の1'!L38)/('20表'!L9+'20表'!L10+'20表'!M9+'20表'!M10)*100,1))</f>
        <v>5.5</v>
      </c>
      <c r="K122" s="2758">
        <f>IF(('20表'!N9+'20表'!N10)=0,0,ROUND('23表の1'!M38/('20表'!N9+'20表'!N10)*100,1))</f>
        <v>14.9</v>
      </c>
      <c r="L122" s="2758">
        <f>IF(('20表'!O9+'20表'!O10)=0,0,ROUND('23表の1'!N38/('20表'!O9+'20表'!O10)*100,1))</f>
        <v>17.600000000000001</v>
      </c>
      <c r="M122" s="2758">
        <f>IF(('20表'!P9+'20表'!P10+'20表'!Q9+'20表'!Q10+'20表'!R9+'20表'!R10)=0,0,ROUND(('23表の1'!O38+'23表の1'!P38+'23表の1'!Q38)/('20表'!P9+'20表'!P10+'20表'!Q9+'20表'!Q10+'20表'!R9+'20表'!R10)*100,1))</f>
        <v>0</v>
      </c>
      <c r="N122" s="2758">
        <f>IF(('20表'!S9+'20表'!S10+'20表'!T9+'20表'!T10)=0,0,ROUND(('23表の1'!R38+'23表の1'!S38)/('20表'!S9+'20表'!S10+'20表'!T9+'20表'!T10)*100,1))</f>
        <v>16.899999999999999</v>
      </c>
      <c r="O122" s="2758">
        <f>IF(('20表'!U9+'20表'!U10)=0,0,ROUND('23表の1'!T38/('20表'!U9+'20表'!U10)*100,1))</f>
        <v>11.2</v>
      </c>
      <c r="P122" s="2758">
        <f>IF(('20表'!V9+'20表'!V10)=0,0,ROUND('23表の1'!U38/('20表'!V9+'20表'!V10)*100,1))</f>
        <v>11.5</v>
      </c>
      <c r="Q122" s="2619">
        <v>0</v>
      </c>
      <c r="R122" s="2619">
        <v>108</v>
      </c>
    </row>
    <row r="123" spans="1:20" ht="15" customHeight="1">
      <c r="B123" s="2619">
        <v>109</v>
      </c>
      <c r="C123" s="2654"/>
      <c r="D123" s="2759"/>
      <c r="E123" s="2760" t="s">
        <v>363</v>
      </c>
      <c r="F123" s="2656"/>
      <c r="G123" s="2657"/>
      <c r="H123" s="2758">
        <f>IF(('20表'!I9+'20表'!I10)=0,0,ROUND('21表'!G14/('20表'!I10+'20表'!I13)*100,1))</f>
        <v>0</v>
      </c>
      <c r="I123" s="2758">
        <f>IF(('20表'!J9+'20表'!J10+'20表'!K9+'20表'!K10)=0,0,ROUND(('21表'!H14+'21表'!I14)/('20表'!J9+'20表'!J10+'20表'!K9+'20表'!K10)*100,1))</f>
        <v>1</v>
      </c>
      <c r="J123" s="2758">
        <f>IF(('20表'!L9+'20表'!L10+'20表'!M9+'20表'!M10)=0,0,ROUND(('21表'!J14+'21表'!K14)/('20表'!L9+'20表'!L10+'20表'!M9+'20表'!M10)*100,1))</f>
        <v>1.3</v>
      </c>
      <c r="K123" s="2758">
        <f>IF(('20表'!N9+'20表'!N10)=0,0,ROUND('21表'!L14/('20表'!N9+'20表'!N10)*100,1))</f>
        <v>1.8</v>
      </c>
      <c r="L123" s="2758">
        <f>IF(('20表'!O9+'20表'!O10)=0,0,ROUND('21表'!M14/('20表'!O9+'20表'!O10)*100,1))</f>
        <v>3</v>
      </c>
      <c r="M123" s="2758">
        <f>IF(('20表'!P9+'20表'!P10+'20表'!Q9+'20表'!Q10)=0,0,ROUND(('21表'!N14+'21表'!O14)/('20表'!P9+'20表'!P10+'20表'!Q9+'20表'!Q10)*100,1))</f>
        <v>0</v>
      </c>
      <c r="N123" s="2758">
        <f>IF(('20表'!S9+'20表'!S10+'20表'!T9+'20表'!T10)=0,0,ROUND(('21表'!Q14+'21表'!R14)/('20表'!S9+'20表'!S10+'20表'!T9+'20表'!T10)*100,1))</f>
        <v>0.7</v>
      </c>
      <c r="O123" s="2758">
        <f>IF(('20表'!U9+'20表'!U10)=0,0,ROUND('21表'!S14/('20表'!U9+'20表'!U10)*100,1))</f>
        <v>1.4</v>
      </c>
      <c r="P123" s="2758">
        <f>IF(('20表'!V10+'20表'!V13)=0,0,ROUND('23表の1'!U39/('20表'!V10+'20表'!V13)*100,1))</f>
        <v>0</v>
      </c>
      <c r="Q123" s="2619">
        <v>0</v>
      </c>
      <c r="R123" s="2619">
        <v>109</v>
      </c>
    </row>
    <row r="124" spans="1:20" ht="15" customHeight="1">
      <c r="B124" s="2619">
        <v>110</v>
      </c>
      <c r="C124" s="2654" t="s">
        <v>1006</v>
      </c>
      <c r="D124" s="2759"/>
      <c r="E124" s="2760" t="s">
        <v>349</v>
      </c>
      <c r="F124" s="2656"/>
      <c r="G124" s="2657"/>
      <c r="H124" s="2758">
        <f>IF(('20表'!I9+'20表'!I10)=0,0,ROUND(('23表の1'!H38+'21表'!G14)/('20表'!I9+'20表'!I10)*100,1))</f>
        <v>0</v>
      </c>
      <c r="I124" s="2758">
        <f>IF(('20表'!J9+'20表'!J10+'20表'!K9+'20表'!K10)=0,0,ROUND(('23表の1'!I38+'23表の1'!J38+'21表'!H14+'21表'!I14)/('20表'!J9+'20表'!J10+'20表'!K9+'20表'!K10)*100,1))</f>
        <v>11.5</v>
      </c>
      <c r="J124" s="2758">
        <f>IF(('20表'!L9+'20表'!L10+'20表'!M9+'20表'!M10)=0,0,ROUND(('23表の1'!K38+'23表の1'!L38+'21表'!J14+'21表'!K14)/('20表'!L9+'20表'!L10+'20表'!M9+'20表'!M10)*100,1))</f>
        <v>6.7</v>
      </c>
      <c r="K124" s="2758">
        <f>IF(('20表'!N9+'20表'!N10)=0,0,ROUND(('23表の1'!M38+'21表'!L14)/('20表'!N9+'20表'!N10)*100,1))</f>
        <v>16.7</v>
      </c>
      <c r="L124" s="2758">
        <f>IF(('20表'!O9+'20表'!O10)=0,0,ROUND(('23表の1'!N38+'21表'!M14)/('20表'!O9+'20表'!O10)*100,1))</f>
        <v>20.6</v>
      </c>
      <c r="M124" s="2758">
        <f>IF(('20表'!P9+'20表'!P10+'20表'!Q9+'20表'!Q10)=0,0,ROUND(('23表の1'!O38+'23表の1'!P38+'21表'!N14+'21表'!O14)/('20表'!P9+'20表'!P10+'20表'!Q9+'20表'!Q10)*100,1))</f>
        <v>0</v>
      </c>
      <c r="N124" s="2758">
        <f>IF(('20表'!S9+'20表'!S10+'20表'!T9+'20表'!T10)=0,0,ROUND(('23表の1'!R38+'23表の1'!S38+'21表'!Q14+'21表'!R14)/('20表'!S9+'20表'!S10+'20表'!T9+'20表'!T10)*100,1))</f>
        <v>17.600000000000001</v>
      </c>
      <c r="O124" s="2758">
        <f>IF(('20表'!U9+'20表'!U10)=0,0,ROUND(('23表の1'!T38+'21表'!S14)/('20表'!U9+'20表'!U10)*100,1))</f>
        <v>12.6</v>
      </c>
      <c r="P124" s="2758">
        <f>IF(('20表'!V9+'20表'!V10)=0,0,ROUND(('23表の1'!U38+'21表'!T14)/('20表'!V9+'20表'!V10)*100,1))</f>
        <v>13.1</v>
      </c>
      <c r="Q124" s="2619">
        <v>0</v>
      </c>
      <c r="R124" s="2619">
        <v>110</v>
      </c>
    </row>
    <row r="125" spans="1:20" ht="15" customHeight="1">
      <c r="B125" s="2619">
        <v>111</v>
      </c>
      <c r="C125" s="2713"/>
      <c r="D125" s="2761"/>
      <c r="E125" s="2762" t="s">
        <v>296</v>
      </c>
      <c r="F125" s="2672"/>
      <c r="G125" s="2673"/>
      <c r="H125" s="2758">
        <f>IF(('20表'!I9+'20表'!I10)=0,0,ROUND('21表'!G12/('20表'!I9+'20表'!I10)*100,1))</f>
        <v>0</v>
      </c>
      <c r="I125" s="2758">
        <f>IF(('20表'!J9+'20表'!J10+'20表'!K9+'20表'!K10)=0,0,ROUND(('21表'!H12+'21表'!I12)/('20表'!J9+'20表'!J10+'20表'!K9+'20表'!K10)*100,1))</f>
        <v>68.400000000000006</v>
      </c>
      <c r="J125" s="2758">
        <f>IF(('20表'!L9+'20表'!L10+'20表'!M9+'20表'!M10)=0,0,ROUND(('21表'!J12+'21表'!K12)/('20表'!L9+'20表'!L10+'20表'!M9+'20表'!M10)*100,1))</f>
        <v>59.3</v>
      </c>
      <c r="K125" s="2758">
        <f>IF(('20表'!N9+'20表'!N10)=0,0,ROUND('21表'!L12/('20表'!N9+'20表'!N10)*100,1))</f>
        <v>74.2</v>
      </c>
      <c r="L125" s="2758">
        <f>IF(('20表'!O9+'20表'!O10)=0,0,ROUND('21表'!M12/('20表'!O9+'20表'!O10)*100,1))</f>
        <v>86.5</v>
      </c>
      <c r="M125" s="2758">
        <f>IF(('20表'!P9+'20表'!P10+'20表'!Q9+'20表'!Q10)=0,0,ROUND(('21表'!N12+'21表'!O12)/('20表'!P9+'20表'!P10+'20表'!Q9+'20表'!Q10)*100,1))</f>
        <v>0</v>
      </c>
      <c r="N125" s="2758">
        <f>IF(('20表'!S9+'20表'!S10+'20表'!T9+'20表'!T10)=0,0,ROUND(('21表'!Q12+'21表'!R12)/('20表'!S9+'20表'!S10+'20表'!T9+'20表'!T10)*100,1))</f>
        <v>73.099999999999994</v>
      </c>
      <c r="O125" s="2758">
        <f>IF(('20表'!U9+'20表'!U10)=0,0,ROUND('21表'!S12/('20表'!U9+'20表'!U10)*100,1))</f>
        <v>61</v>
      </c>
      <c r="P125" s="2758">
        <f>IF(('20表'!V9+'20表'!V10)=0,0,ROUND('21表'!T12/('20表'!V9+'20表'!V10)*100,1))</f>
        <v>65.7</v>
      </c>
      <c r="Q125" s="2619">
        <v>0</v>
      </c>
      <c r="R125" s="2619">
        <v>111</v>
      </c>
    </row>
  </sheetData>
  <mergeCells count="133">
    <mergeCell ref="O5:O6"/>
    <mergeCell ref="P5:P6"/>
    <mergeCell ref="C18:C22"/>
    <mergeCell ref="C85:E87"/>
    <mergeCell ref="C88:E92"/>
    <mergeCell ref="E94:E95"/>
    <mergeCell ref="E97:E98"/>
    <mergeCell ref="C102:D104"/>
    <mergeCell ref="E103:E104"/>
    <mergeCell ref="C93:D101"/>
    <mergeCell ref="F87:G87"/>
    <mergeCell ref="F88:G88"/>
    <mergeCell ref="F89:G89"/>
    <mergeCell ref="F90:G90"/>
    <mergeCell ref="F91:G91"/>
    <mergeCell ref="F92:G92"/>
    <mergeCell ref="F93:G93"/>
    <mergeCell ref="F94:G94"/>
    <mergeCell ref="F95:G95"/>
    <mergeCell ref="D78:G78"/>
    <mergeCell ref="D79:G79"/>
    <mergeCell ref="D80:G80"/>
    <mergeCell ref="D81:F81"/>
    <mergeCell ref="D82:F82"/>
    <mergeCell ref="E124:G124"/>
    <mergeCell ref="E125:G125"/>
    <mergeCell ref="H5:H6"/>
    <mergeCell ref="I5:I6"/>
    <mergeCell ref="J5:J6"/>
    <mergeCell ref="K5:K6"/>
    <mergeCell ref="L5:L6"/>
    <mergeCell ref="M5:M6"/>
    <mergeCell ref="N5:N6"/>
    <mergeCell ref="C107:E113"/>
    <mergeCell ref="D115:G115"/>
    <mergeCell ref="D116:G116"/>
    <mergeCell ref="D117:G117"/>
    <mergeCell ref="D118:G118"/>
    <mergeCell ref="D119:G119"/>
    <mergeCell ref="D120:G120"/>
    <mergeCell ref="D121:G121"/>
    <mergeCell ref="E122:G122"/>
    <mergeCell ref="E123:G123"/>
    <mergeCell ref="D122:D125"/>
    <mergeCell ref="C105:G105"/>
    <mergeCell ref="C106:G106"/>
    <mergeCell ref="F107:G107"/>
    <mergeCell ref="F108:G108"/>
    <mergeCell ref="F109:G109"/>
    <mergeCell ref="F110:G110"/>
    <mergeCell ref="F111:G111"/>
    <mergeCell ref="F112:G112"/>
    <mergeCell ref="F113:G113"/>
    <mergeCell ref="F96:G96"/>
    <mergeCell ref="F97:G97"/>
    <mergeCell ref="F98:G98"/>
    <mergeCell ref="F99:G99"/>
    <mergeCell ref="F100:G100"/>
    <mergeCell ref="F101:G101"/>
    <mergeCell ref="E102:G102"/>
    <mergeCell ref="F103:G103"/>
    <mergeCell ref="F104:G104"/>
    <mergeCell ref="D83:F83"/>
    <mergeCell ref="D84:F84"/>
    <mergeCell ref="F85:G85"/>
    <mergeCell ref="F86:G86"/>
    <mergeCell ref="F66:G66"/>
    <mergeCell ref="E67:G67"/>
    <mergeCell ref="F68:G68"/>
    <mergeCell ref="F69:G69"/>
    <mergeCell ref="F70:G70"/>
    <mergeCell ref="F71:G71"/>
    <mergeCell ref="F72:G72"/>
    <mergeCell ref="D76:G76"/>
    <mergeCell ref="D77:G77"/>
    <mergeCell ref="E57:G57"/>
    <mergeCell ref="E58:G58"/>
    <mergeCell ref="E59:G59"/>
    <mergeCell ref="D60:G60"/>
    <mergeCell ref="E61:G61"/>
    <mergeCell ref="F62:G62"/>
    <mergeCell ref="F63:G63"/>
    <mergeCell ref="F64:G64"/>
    <mergeCell ref="F65:G65"/>
    <mergeCell ref="E44:G44"/>
    <mergeCell ref="D45:G45"/>
    <mergeCell ref="E46:G46"/>
    <mergeCell ref="E47:F47"/>
    <mergeCell ref="D52:G52"/>
    <mergeCell ref="D53:G53"/>
    <mergeCell ref="E54:G54"/>
    <mergeCell ref="E55:G55"/>
    <mergeCell ref="E56:G56"/>
    <mergeCell ref="E48:G48"/>
    <mergeCell ref="E49:F49"/>
    <mergeCell ref="E50:G50"/>
    <mergeCell ref="E51:F51"/>
    <mergeCell ref="E35:G35"/>
    <mergeCell ref="E36:G36"/>
    <mergeCell ref="E37:G37"/>
    <mergeCell ref="E38:G38"/>
    <mergeCell ref="E39:G39"/>
    <mergeCell ref="E40:G40"/>
    <mergeCell ref="E41:G41"/>
    <mergeCell ref="E42:G42"/>
    <mergeCell ref="E43:G43"/>
    <mergeCell ref="E26:G26"/>
    <mergeCell ref="E27:G27"/>
    <mergeCell ref="E28:G28"/>
    <mergeCell ref="E29:G29"/>
    <mergeCell ref="E30:G30"/>
    <mergeCell ref="E31:G31"/>
    <mergeCell ref="E32:G32"/>
    <mergeCell ref="E33:G33"/>
    <mergeCell ref="D34:G34"/>
    <mergeCell ref="D17:G17"/>
    <mergeCell ref="E18:G18"/>
    <mergeCell ref="E19:G19"/>
    <mergeCell ref="E20:F20"/>
    <mergeCell ref="E21:G21"/>
    <mergeCell ref="E22:G22"/>
    <mergeCell ref="D23:G23"/>
    <mergeCell ref="D24:G24"/>
    <mergeCell ref="D25:G25"/>
    <mergeCell ref="D1:F1"/>
    <mergeCell ref="D7:G7"/>
    <mergeCell ref="E8:G8"/>
    <mergeCell ref="F9:G9"/>
    <mergeCell ref="F10:G10"/>
    <mergeCell ref="F11:G11"/>
    <mergeCell ref="F14:G14"/>
    <mergeCell ref="E15:G15"/>
    <mergeCell ref="E16:G16"/>
  </mergeCells>
  <phoneticPr fontId="26"/>
  <pageMargins left="0.78740157480314965" right="0.78740157480314965" top="0.78740157480314965" bottom="0.39370078740157483" header="0.19685039370078741" footer="0.19685039370078741"/>
  <pageSetup paperSize="9" scale="41" fitToWidth="0" orientation="portrait" r:id="rId1"/>
  <headerFooter alignWithMargins="0"/>
  <colBreaks count="1" manualBreakCount="1">
    <brk id="11" max="12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outlinePr showOutlineSymbols="0"/>
    <pageSetUpPr autoPageBreaks="0"/>
  </sheetPr>
  <dimension ref="A1:W652"/>
  <sheetViews>
    <sheetView showZeros="0" showOutlineSymbols="0" view="pageBreakPreview" zoomScale="80" zoomScaleNormal="70" zoomScaleSheetLayoutView="80" workbookViewId="0">
      <pane xSplit="7" ySplit="6" topLeftCell="H7" activePane="bottomRight" state="frozen"/>
      <selection activeCell="I52" sqref="I52"/>
      <selection pane="topRight" activeCell="I52" sqref="I52"/>
      <selection pane="bottomLeft" activeCell="I52" sqref="I52"/>
      <selection pane="bottomRight"/>
    </sheetView>
  </sheetViews>
  <sheetFormatPr defaultColWidth="12.7109375" defaultRowHeight="12"/>
  <cols>
    <col min="1" max="1" width="4.7109375" style="1" customWidth="1"/>
    <col min="2" max="2" width="4.7109375" style="7" customWidth="1"/>
    <col min="3" max="4" width="5.7109375" style="2" customWidth="1"/>
    <col min="5" max="5" width="4.5703125" style="2" customWidth="1"/>
    <col min="6" max="6" width="31" style="2" customWidth="1"/>
    <col min="7" max="7" width="6.85546875" style="2" customWidth="1"/>
    <col min="8" max="21" width="17.7109375" style="1" customWidth="1"/>
    <col min="22" max="22" width="4.7109375" style="1" customWidth="1"/>
    <col min="23" max="23" width="4.7109375" style="7" customWidth="1"/>
    <col min="24" max="16384" width="12.7109375" style="1"/>
  </cols>
  <sheetData>
    <row r="1" spans="1:23" ht="30" customHeight="1">
      <c r="C1" s="12" t="s">
        <v>87</v>
      </c>
      <c r="D1" s="1178" t="s">
        <v>1103</v>
      </c>
      <c r="E1" s="1179"/>
      <c r="F1" s="1180"/>
      <c r="G1" s="280"/>
      <c r="W1" s="1"/>
    </row>
    <row r="2" spans="1:23" ht="9.9499999999999993" customHeight="1"/>
    <row r="3" spans="1:23" ht="20.100000000000001" customHeight="1">
      <c r="C3" s="261" t="s">
        <v>1679</v>
      </c>
      <c r="D3" s="262"/>
      <c r="E3" s="261"/>
      <c r="F3" s="261"/>
      <c r="G3" s="261"/>
      <c r="H3" s="230" t="s">
        <v>1717</v>
      </c>
      <c r="I3" s="230"/>
      <c r="J3" s="230"/>
      <c r="K3" s="230"/>
      <c r="L3" s="230"/>
      <c r="M3" s="230"/>
      <c r="N3" s="284"/>
      <c r="O3" s="230" t="s">
        <v>1717</v>
      </c>
      <c r="P3" s="284"/>
    </row>
    <row r="4" spans="1:23" ht="9.9499999999999993" customHeight="1">
      <c r="C4" s="15"/>
      <c r="D4" s="31"/>
      <c r="E4" s="31"/>
      <c r="F4" s="31"/>
      <c r="G4" s="31"/>
      <c r="H4" s="93"/>
      <c r="I4" s="93"/>
      <c r="J4" s="93"/>
      <c r="K4" s="93"/>
      <c r="L4" s="93"/>
      <c r="M4" s="93"/>
      <c r="N4" s="7"/>
      <c r="O4" s="7"/>
      <c r="P4" s="7"/>
    </row>
    <row r="5" spans="1:23" ht="30" customHeight="1">
      <c r="C5" s="16"/>
      <c r="D5" s="146"/>
      <c r="E5" s="146"/>
      <c r="F5" s="1524" t="s">
        <v>1021</v>
      </c>
      <c r="G5" s="1525"/>
      <c r="H5" s="77" t="s">
        <v>365</v>
      </c>
      <c r="I5" s="1184" t="s">
        <v>1054</v>
      </c>
      <c r="J5" s="1186"/>
      <c r="K5" s="1184" t="s">
        <v>65</v>
      </c>
      <c r="L5" s="1186"/>
      <c r="M5" s="77" t="s">
        <v>921</v>
      </c>
      <c r="N5" s="994" t="s">
        <v>824</v>
      </c>
      <c r="O5" s="1184" t="s">
        <v>1057</v>
      </c>
      <c r="P5" s="1185"/>
      <c r="Q5" s="1186"/>
      <c r="R5" s="1184" t="s">
        <v>1062</v>
      </c>
      <c r="S5" s="1186"/>
      <c r="T5" s="77" t="s">
        <v>1059</v>
      </c>
      <c r="U5" s="1344" t="s">
        <v>24</v>
      </c>
    </row>
    <row r="6" spans="1:23" ht="30" customHeight="1">
      <c r="A6" s="4" t="s">
        <v>669</v>
      </c>
      <c r="B6" s="8" t="s">
        <v>736</v>
      </c>
      <c r="C6" s="132" t="s">
        <v>814</v>
      </c>
      <c r="D6" s="263"/>
      <c r="E6" s="263"/>
      <c r="F6" s="1526" t="s">
        <v>377</v>
      </c>
      <c r="G6" s="1527"/>
      <c r="H6" s="78" t="s">
        <v>902</v>
      </c>
      <c r="I6" s="192" t="s">
        <v>1052</v>
      </c>
      <c r="J6" s="192" t="s">
        <v>1053</v>
      </c>
      <c r="K6" s="192" t="s">
        <v>572</v>
      </c>
      <c r="L6" s="192" t="s">
        <v>863</v>
      </c>
      <c r="M6" s="875" t="s">
        <v>1633</v>
      </c>
      <c r="N6" s="192" t="s">
        <v>163</v>
      </c>
      <c r="O6" s="192" t="s">
        <v>914</v>
      </c>
      <c r="P6" s="78" t="s">
        <v>1476</v>
      </c>
      <c r="Q6" s="78" t="s">
        <v>1475</v>
      </c>
      <c r="R6" s="192" t="s">
        <v>858</v>
      </c>
      <c r="S6" s="192" t="s">
        <v>102</v>
      </c>
      <c r="T6" s="192" t="s">
        <v>804</v>
      </c>
      <c r="U6" s="1532"/>
      <c r="V6" s="4" t="s">
        <v>669</v>
      </c>
      <c r="W6" s="8" t="s">
        <v>736</v>
      </c>
    </row>
    <row r="7" spans="1:23" ht="20.100000000000001" customHeight="1">
      <c r="A7" s="1">
        <v>1</v>
      </c>
      <c r="B7" s="7">
        <v>1</v>
      </c>
      <c r="C7" s="20" t="s">
        <v>184</v>
      </c>
      <c r="D7" s="20" t="s">
        <v>564</v>
      </c>
      <c r="E7" s="1190" t="s">
        <v>8</v>
      </c>
      <c r="F7" s="1190"/>
      <c r="G7" s="1191"/>
      <c r="H7" s="283"/>
      <c r="I7" s="283">
        <v>621900</v>
      </c>
      <c r="J7" s="283">
        <v>123100</v>
      </c>
      <c r="K7" s="283">
        <v>1111100</v>
      </c>
      <c r="L7" s="283">
        <v>28700</v>
      </c>
      <c r="M7" s="283">
        <v>53900</v>
      </c>
      <c r="N7" s="283">
        <v>84700</v>
      </c>
      <c r="O7" s="283"/>
      <c r="P7" s="1067"/>
      <c r="Q7" s="283"/>
      <c r="R7" s="283"/>
      <c r="S7" s="283">
        <v>29900</v>
      </c>
      <c r="T7" s="283">
        <v>36900</v>
      </c>
      <c r="U7" s="283">
        <f t="shared" ref="U7:U68" si="0">SUM(H7:T7)</f>
        <v>2090200</v>
      </c>
      <c r="V7" s="1">
        <v>1</v>
      </c>
      <c r="W7" s="7">
        <v>1</v>
      </c>
    </row>
    <row r="8" spans="1:23" ht="20.100000000000001" customHeight="1">
      <c r="A8" s="1">
        <v>1</v>
      </c>
      <c r="B8" s="7">
        <v>2</v>
      </c>
      <c r="C8" s="24"/>
      <c r="D8" s="23"/>
      <c r="E8" s="250" t="s">
        <v>197</v>
      </c>
      <c r="F8" s="1190" t="s">
        <v>569</v>
      </c>
      <c r="G8" s="1191"/>
      <c r="H8" s="283"/>
      <c r="I8" s="283">
        <v>621900</v>
      </c>
      <c r="J8" s="283">
        <v>123100</v>
      </c>
      <c r="K8" s="283">
        <v>1111100</v>
      </c>
      <c r="L8" s="283">
        <v>28700</v>
      </c>
      <c r="M8" s="283">
        <v>53900</v>
      </c>
      <c r="N8" s="283">
        <v>84700</v>
      </c>
      <c r="O8" s="283"/>
      <c r="P8" s="1067"/>
      <c r="Q8" s="283"/>
      <c r="R8" s="283"/>
      <c r="S8" s="283">
        <v>29900</v>
      </c>
      <c r="T8" s="283">
        <v>36900</v>
      </c>
      <c r="U8" s="283">
        <f t="shared" si="0"/>
        <v>2090200</v>
      </c>
      <c r="V8" s="1">
        <v>1</v>
      </c>
      <c r="W8" s="7">
        <v>2</v>
      </c>
    </row>
    <row r="9" spans="1:23" ht="20.100000000000001" customHeight="1">
      <c r="A9" s="1">
        <v>1</v>
      </c>
      <c r="B9" s="7">
        <v>3</v>
      </c>
      <c r="C9" s="25" t="s">
        <v>573</v>
      </c>
      <c r="D9" s="264"/>
      <c r="E9" s="250" t="s">
        <v>204</v>
      </c>
      <c r="F9" s="1190" t="s">
        <v>404</v>
      </c>
      <c r="G9" s="1191"/>
      <c r="H9" s="283"/>
      <c r="I9" s="283">
        <v>0</v>
      </c>
      <c r="J9" s="283"/>
      <c r="K9" s="283">
        <v>0</v>
      </c>
      <c r="L9" s="283">
        <v>0</v>
      </c>
      <c r="M9" s="283">
        <v>0</v>
      </c>
      <c r="N9" s="283">
        <v>0</v>
      </c>
      <c r="O9" s="283"/>
      <c r="P9" s="1067"/>
      <c r="Q9" s="283"/>
      <c r="R9" s="283"/>
      <c r="S9" s="283">
        <v>0</v>
      </c>
      <c r="T9" s="283">
        <v>0</v>
      </c>
      <c r="U9" s="283">
        <f t="shared" si="0"/>
        <v>0</v>
      </c>
      <c r="V9" s="1">
        <v>1</v>
      </c>
      <c r="W9" s="7">
        <v>3</v>
      </c>
    </row>
    <row r="10" spans="1:23" ht="20.100000000000001" customHeight="1">
      <c r="A10" s="1">
        <v>1</v>
      </c>
      <c r="B10" s="7">
        <v>4</v>
      </c>
      <c r="C10" s="25"/>
      <c r="D10" s="265" t="s">
        <v>574</v>
      </c>
      <c r="E10" s="1190" t="s">
        <v>577</v>
      </c>
      <c r="F10" s="1190"/>
      <c r="G10" s="1191"/>
      <c r="H10" s="283"/>
      <c r="I10" s="283">
        <v>162736</v>
      </c>
      <c r="J10" s="283">
        <v>162619</v>
      </c>
      <c r="K10" s="283">
        <v>301453</v>
      </c>
      <c r="L10" s="283">
        <v>20137</v>
      </c>
      <c r="M10" s="283">
        <v>0</v>
      </c>
      <c r="N10" s="283">
        <v>0</v>
      </c>
      <c r="O10" s="283">
        <v>256527</v>
      </c>
      <c r="P10" s="1067"/>
      <c r="Q10" s="283">
        <v>9034</v>
      </c>
      <c r="R10" s="283">
        <v>60266</v>
      </c>
      <c r="S10" s="283">
        <v>287142</v>
      </c>
      <c r="T10" s="283">
        <v>0</v>
      </c>
      <c r="U10" s="283">
        <f t="shared" si="0"/>
        <v>1259914</v>
      </c>
      <c r="V10" s="1">
        <v>1</v>
      </c>
      <c r="W10" s="7">
        <v>4</v>
      </c>
    </row>
    <row r="11" spans="1:23" ht="20.100000000000001" customHeight="1">
      <c r="A11" s="1">
        <v>1</v>
      </c>
      <c r="B11" s="7">
        <v>5</v>
      </c>
      <c r="C11" s="25" t="s">
        <v>579</v>
      </c>
      <c r="D11" s="265" t="s">
        <v>552</v>
      </c>
      <c r="E11" s="1190" t="s">
        <v>213</v>
      </c>
      <c r="F11" s="1190"/>
      <c r="G11" s="1191"/>
      <c r="H11" s="283"/>
      <c r="I11" s="283"/>
      <c r="J11" s="283"/>
      <c r="K11" s="283"/>
      <c r="L11" s="283"/>
      <c r="M11" s="283">
        <v>179522</v>
      </c>
      <c r="N11" s="283">
        <v>72746</v>
      </c>
      <c r="O11" s="283">
        <v>0</v>
      </c>
      <c r="P11" s="1067"/>
      <c r="Q11" s="283"/>
      <c r="R11" s="283"/>
      <c r="S11" s="283"/>
      <c r="T11" s="283">
        <v>20000</v>
      </c>
      <c r="U11" s="283">
        <f t="shared" si="0"/>
        <v>272268</v>
      </c>
      <c r="V11" s="1">
        <v>1</v>
      </c>
      <c r="W11" s="7">
        <v>5</v>
      </c>
    </row>
    <row r="12" spans="1:23" ht="20.100000000000001" customHeight="1">
      <c r="A12" s="1">
        <v>1</v>
      </c>
      <c r="B12" s="7">
        <v>6</v>
      </c>
      <c r="C12" s="25"/>
      <c r="D12" s="265" t="s">
        <v>581</v>
      </c>
      <c r="E12" s="1190" t="s">
        <v>498</v>
      </c>
      <c r="F12" s="1190"/>
      <c r="G12" s="1191"/>
      <c r="H12" s="283"/>
      <c r="I12" s="283"/>
      <c r="J12" s="283"/>
      <c r="K12" s="283"/>
      <c r="L12" s="283"/>
      <c r="M12" s="283">
        <v>0</v>
      </c>
      <c r="N12" s="283">
        <v>0</v>
      </c>
      <c r="O12" s="283">
        <v>0</v>
      </c>
      <c r="P12" s="1067"/>
      <c r="Q12" s="283"/>
      <c r="R12" s="283"/>
      <c r="S12" s="283"/>
      <c r="T12" s="283"/>
      <c r="U12" s="283">
        <f t="shared" si="0"/>
        <v>0</v>
      </c>
      <c r="V12" s="1">
        <v>1</v>
      </c>
      <c r="W12" s="7">
        <v>6</v>
      </c>
    </row>
    <row r="13" spans="1:23" ht="20.100000000000001" customHeight="1">
      <c r="A13" s="1">
        <v>1</v>
      </c>
      <c r="B13" s="7">
        <v>7</v>
      </c>
      <c r="C13" s="25" t="s">
        <v>584</v>
      </c>
      <c r="D13" s="265" t="s">
        <v>282</v>
      </c>
      <c r="E13" s="1187" t="s">
        <v>190</v>
      </c>
      <c r="F13" s="1187"/>
      <c r="G13" s="1188"/>
      <c r="H13" s="283"/>
      <c r="I13" s="283"/>
      <c r="J13" s="283"/>
      <c r="K13" s="283"/>
      <c r="L13" s="283"/>
      <c r="M13" s="283">
        <v>0</v>
      </c>
      <c r="N13" s="283">
        <v>0</v>
      </c>
      <c r="O13" s="283">
        <v>0</v>
      </c>
      <c r="P13" s="1067"/>
      <c r="Q13" s="283"/>
      <c r="R13" s="283"/>
      <c r="S13" s="283"/>
      <c r="T13" s="283"/>
      <c r="U13" s="283">
        <f t="shared" si="0"/>
        <v>0</v>
      </c>
      <c r="V13" s="1">
        <v>1</v>
      </c>
      <c r="W13" s="7">
        <v>7</v>
      </c>
    </row>
    <row r="14" spans="1:23" ht="20.100000000000001" customHeight="1">
      <c r="A14" s="1">
        <v>1</v>
      </c>
      <c r="B14" s="7">
        <v>8</v>
      </c>
      <c r="C14" s="25"/>
      <c r="D14" s="265" t="s">
        <v>585</v>
      </c>
      <c r="E14" s="1190" t="s">
        <v>588</v>
      </c>
      <c r="F14" s="1190"/>
      <c r="G14" s="1191"/>
      <c r="H14" s="283"/>
      <c r="I14" s="283"/>
      <c r="J14" s="283"/>
      <c r="K14" s="283"/>
      <c r="L14" s="283"/>
      <c r="M14" s="283">
        <v>0</v>
      </c>
      <c r="N14" s="283">
        <v>0</v>
      </c>
      <c r="O14" s="283">
        <v>0</v>
      </c>
      <c r="P14" s="1067"/>
      <c r="Q14" s="283"/>
      <c r="R14" s="283"/>
      <c r="S14" s="283"/>
      <c r="T14" s="283"/>
      <c r="U14" s="283">
        <f t="shared" si="0"/>
        <v>0</v>
      </c>
      <c r="V14" s="1">
        <v>1</v>
      </c>
      <c r="W14" s="7">
        <v>8</v>
      </c>
    </row>
    <row r="15" spans="1:23" ht="20.100000000000001" customHeight="1">
      <c r="A15" s="1">
        <v>1</v>
      </c>
      <c r="B15" s="7">
        <v>9</v>
      </c>
      <c r="C15" s="25" t="s">
        <v>427</v>
      </c>
      <c r="D15" s="265" t="s">
        <v>589</v>
      </c>
      <c r="E15" s="1190" t="s">
        <v>221</v>
      </c>
      <c r="F15" s="1190"/>
      <c r="G15" s="1191"/>
      <c r="H15" s="283"/>
      <c r="I15" s="283">
        <v>17763</v>
      </c>
      <c r="J15" s="283">
        <v>3267</v>
      </c>
      <c r="K15" s="283">
        <v>78683</v>
      </c>
      <c r="L15" s="283">
        <v>1100</v>
      </c>
      <c r="M15" s="283">
        <v>0</v>
      </c>
      <c r="N15" s="283">
        <v>0</v>
      </c>
      <c r="O15" s="283">
        <v>0</v>
      </c>
      <c r="P15" s="1067"/>
      <c r="Q15" s="283"/>
      <c r="R15" s="283"/>
      <c r="S15" s="283"/>
      <c r="T15" s="283">
        <v>1766</v>
      </c>
      <c r="U15" s="283">
        <f t="shared" si="0"/>
        <v>102579</v>
      </c>
      <c r="V15" s="1">
        <v>1</v>
      </c>
      <c r="W15" s="7">
        <v>9</v>
      </c>
    </row>
    <row r="16" spans="1:23" ht="20.100000000000001" customHeight="1">
      <c r="A16" s="1">
        <v>1</v>
      </c>
      <c r="B16" s="7">
        <v>10</v>
      </c>
      <c r="C16" s="25"/>
      <c r="D16" s="265" t="s">
        <v>325</v>
      </c>
      <c r="E16" s="1190" t="s">
        <v>154</v>
      </c>
      <c r="F16" s="1190"/>
      <c r="G16" s="1191"/>
      <c r="H16" s="283"/>
      <c r="I16" s="283"/>
      <c r="J16" s="283"/>
      <c r="K16" s="283">
        <v>37539</v>
      </c>
      <c r="L16" s="283"/>
      <c r="M16" s="283">
        <v>0</v>
      </c>
      <c r="N16" s="283">
        <v>0</v>
      </c>
      <c r="O16" s="283">
        <v>0</v>
      </c>
      <c r="P16" s="1067"/>
      <c r="Q16" s="283"/>
      <c r="R16" s="283"/>
      <c r="S16" s="283"/>
      <c r="T16" s="283">
        <v>0</v>
      </c>
      <c r="U16" s="283">
        <f t="shared" si="0"/>
        <v>37539</v>
      </c>
      <c r="V16" s="1">
        <v>1</v>
      </c>
      <c r="W16" s="7">
        <v>10</v>
      </c>
    </row>
    <row r="17" spans="1:23" ht="20.100000000000001" customHeight="1">
      <c r="A17" s="1">
        <v>1</v>
      </c>
      <c r="B17" s="7">
        <v>11</v>
      </c>
      <c r="C17" s="25" t="s">
        <v>401</v>
      </c>
      <c r="D17" s="265" t="s">
        <v>592</v>
      </c>
      <c r="E17" s="1190" t="s">
        <v>518</v>
      </c>
      <c r="F17" s="1190"/>
      <c r="G17" s="1191"/>
      <c r="H17" s="283"/>
      <c r="I17" s="283"/>
      <c r="J17" s="283"/>
      <c r="K17" s="283"/>
      <c r="L17" s="283"/>
      <c r="M17" s="283">
        <v>0</v>
      </c>
      <c r="N17" s="283">
        <v>0</v>
      </c>
      <c r="O17" s="283">
        <v>0</v>
      </c>
      <c r="P17" s="1067"/>
      <c r="Q17" s="283"/>
      <c r="R17" s="283"/>
      <c r="S17" s="283"/>
      <c r="T17" s="283">
        <v>0</v>
      </c>
      <c r="U17" s="283">
        <f t="shared" si="0"/>
        <v>0</v>
      </c>
      <c r="V17" s="1">
        <v>1</v>
      </c>
      <c r="W17" s="7">
        <v>11</v>
      </c>
    </row>
    <row r="18" spans="1:23" ht="20.100000000000001" customHeight="1">
      <c r="A18" s="1">
        <v>1</v>
      </c>
      <c r="B18" s="7">
        <v>12</v>
      </c>
      <c r="C18" s="24"/>
      <c r="D18" s="266" t="s">
        <v>595</v>
      </c>
      <c r="E18" s="1187" t="s">
        <v>404</v>
      </c>
      <c r="F18" s="1187"/>
      <c r="G18" s="1188"/>
      <c r="H18" s="283">
        <v>106855</v>
      </c>
      <c r="I18" s="283"/>
      <c r="J18" s="283"/>
      <c r="K18" s="283">
        <v>13436</v>
      </c>
      <c r="L18" s="283"/>
      <c r="M18" s="283">
        <v>0</v>
      </c>
      <c r="N18" s="283">
        <v>0</v>
      </c>
      <c r="O18" s="283">
        <v>0</v>
      </c>
      <c r="P18" s="1067"/>
      <c r="Q18" s="283"/>
      <c r="R18" s="283"/>
      <c r="S18" s="283"/>
      <c r="T18" s="283">
        <v>0</v>
      </c>
      <c r="U18" s="283">
        <f t="shared" si="0"/>
        <v>120291</v>
      </c>
      <c r="V18" s="1">
        <v>1</v>
      </c>
      <c r="W18" s="7">
        <v>12</v>
      </c>
    </row>
    <row r="19" spans="1:23" ht="20.100000000000001" customHeight="1">
      <c r="A19" s="1">
        <v>1</v>
      </c>
      <c r="B19" s="7">
        <v>13</v>
      </c>
      <c r="C19" s="24"/>
      <c r="D19" s="19" t="s">
        <v>601</v>
      </c>
      <c r="E19" s="1187" t="s">
        <v>1283</v>
      </c>
      <c r="F19" s="1187"/>
      <c r="G19" s="258" t="s">
        <v>229</v>
      </c>
      <c r="H19" s="283">
        <v>106855</v>
      </c>
      <c r="I19" s="283">
        <v>802399</v>
      </c>
      <c r="J19" s="283">
        <v>288986</v>
      </c>
      <c r="K19" s="283">
        <v>1542211</v>
      </c>
      <c r="L19" s="283">
        <v>49937</v>
      </c>
      <c r="M19" s="283">
        <v>233422</v>
      </c>
      <c r="N19" s="283">
        <v>157446</v>
      </c>
      <c r="O19" s="283">
        <v>256527</v>
      </c>
      <c r="P19" s="1067"/>
      <c r="Q19" s="283">
        <v>9034</v>
      </c>
      <c r="R19" s="283">
        <v>60266</v>
      </c>
      <c r="S19" s="283">
        <v>317042</v>
      </c>
      <c r="T19" s="283">
        <v>58666</v>
      </c>
      <c r="U19" s="283">
        <f t="shared" si="0"/>
        <v>3882791</v>
      </c>
      <c r="V19" s="1">
        <v>1</v>
      </c>
      <c r="W19" s="7">
        <v>13</v>
      </c>
    </row>
    <row r="20" spans="1:23" ht="20.100000000000001" customHeight="1">
      <c r="A20" s="1">
        <v>1</v>
      </c>
      <c r="B20" s="7">
        <v>14</v>
      </c>
      <c r="C20" s="24"/>
      <c r="D20" s="20" t="s">
        <v>602</v>
      </c>
      <c r="E20" s="1528" t="s">
        <v>183</v>
      </c>
      <c r="F20" s="1528"/>
      <c r="G20" s="281" t="s">
        <v>169</v>
      </c>
      <c r="H20" s="283"/>
      <c r="I20" s="283"/>
      <c r="J20" s="283"/>
      <c r="K20" s="283">
        <v>28050</v>
      </c>
      <c r="L20" s="283"/>
      <c r="M20" s="283">
        <v>0</v>
      </c>
      <c r="N20" s="283">
        <v>0</v>
      </c>
      <c r="O20" s="283"/>
      <c r="P20" s="1067"/>
      <c r="Q20" s="283">
        <v>0</v>
      </c>
      <c r="R20" s="283">
        <v>0</v>
      </c>
      <c r="S20" s="283">
        <v>0</v>
      </c>
      <c r="T20" s="283"/>
      <c r="U20" s="283">
        <f t="shared" si="0"/>
        <v>28050</v>
      </c>
      <c r="V20" s="1">
        <v>1</v>
      </c>
      <c r="W20" s="7">
        <v>14</v>
      </c>
    </row>
    <row r="21" spans="1:23" ht="20.100000000000001" customHeight="1">
      <c r="A21" s="1">
        <v>1</v>
      </c>
      <c r="B21" s="7">
        <v>15</v>
      </c>
      <c r="C21" s="24"/>
      <c r="D21" s="266" t="s">
        <v>234</v>
      </c>
      <c r="E21" s="1511" t="s">
        <v>1285</v>
      </c>
      <c r="F21" s="1511"/>
      <c r="G21" s="258" t="s">
        <v>34</v>
      </c>
      <c r="H21" s="283"/>
      <c r="I21" s="283"/>
      <c r="J21" s="283"/>
      <c r="K21" s="283"/>
      <c r="L21" s="283"/>
      <c r="M21" s="283">
        <v>0</v>
      </c>
      <c r="N21" s="283">
        <v>0</v>
      </c>
      <c r="O21" s="283"/>
      <c r="P21" s="1067"/>
      <c r="Q21" s="283">
        <v>0</v>
      </c>
      <c r="R21" s="283">
        <v>0</v>
      </c>
      <c r="S21" s="283">
        <v>0</v>
      </c>
      <c r="T21" s="283"/>
      <c r="U21" s="283">
        <f t="shared" si="0"/>
        <v>0</v>
      </c>
      <c r="V21" s="1">
        <v>1</v>
      </c>
      <c r="W21" s="7">
        <v>15</v>
      </c>
    </row>
    <row r="22" spans="1:23" ht="20.100000000000001" customHeight="1">
      <c r="A22" s="1">
        <v>1</v>
      </c>
      <c r="B22" s="7">
        <v>16</v>
      </c>
      <c r="C22" s="18"/>
      <c r="D22" s="19" t="s">
        <v>611</v>
      </c>
      <c r="E22" s="1187" t="s">
        <v>307</v>
      </c>
      <c r="F22" s="1529"/>
      <c r="G22" s="282" t="s">
        <v>1177</v>
      </c>
      <c r="H22" s="283">
        <v>106855</v>
      </c>
      <c r="I22" s="283">
        <v>802399</v>
      </c>
      <c r="J22" s="283">
        <v>288986</v>
      </c>
      <c r="K22" s="283">
        <v>1514161</v>
      </c>
      <c r="L22" s="283">
        <v>49937</v>
      </c>
      <c r="M22" s="283">
        <v>233422</v>
      </c>
      <c r="N22" s="283">
        <v>157446</v>
      </c>
      <c r="O22" s="283">
        <v>256527</v>
      </c>
      <c r="P22" s="1067"/>
      <c r="Q22" s="283">
        <v>9034</v>
      </c>
      <c r="R22" s="283">
        <v>60266</v>
      </c>
      <c r="S22" s="283">
        <v>317042</v>
      </c>
      <c r="T22" s="283">
        <v>58666</v>
      </c>
      <c r="U22" s="283">
        <f t="shared" si="0"/>
        <v>3854741</v>
      </c>
      <c r="V22" s="1">
        <v>1</v>
      </c>
      <c r="W22" s="7">
        <v>16</v>
      </c>
    </row>
    <row r="23" spans="1:23" ht="20.100000000000001" customHeight="1">
      <c r="A23" s="1">
        <v>1</v>
      </c>
      <c r="B23" s="7">
        <v>17</v>
      </c>
      <c r="C23" s="24" t="s">
        <v>147</v>
      </c>
      <c r="D23" s="20" t="s">
        <v>564</v>
      </c>
      <c r="E23" s="1190" t="s">
        <v>594</v>
      </c>
      <c r="F23" s="1190"/>
      <c r="G23" s="1191"/>
      <c r="H23" s="283"/>
      <c r="I23" s="283">
        <v>727189</v>
      </c>
      <c r="J23" s="283">
        <v>135996</v>
      </c>
      <c r="K23" s="283">
        <v>1217273</v>
      </c>
      <c r="L23" s="283">
        <v>32055</v>
      </c>
      <c r="M23" s="283">
        <v>60609</v>
      </c>
      <c r="N23" s="283">
        <v>90980</v>
      </c>
      <c r="O23" s="283"/>
      <c r="P23" s="1067"/>
      <c r="Q23" s="283"/>
      <c r="R23" s="283"/>
      <c r="S23" s="283">
        <v>34980</v>
      </c>
      <c r="T23" s="283">
        <v>42835</v>
      </c>
      <c r="U23" s="283">
        <f t="shared" si="0"/>
        <v>2341917</v>
      </c>
      <c r="V23" s="1">
        <v>1</v>
      </c>
      <c r="W23" s="7">
        <v>17</v>
      </c>
    </row>
    <row r="24" spans="1:23" ht="20.100000000000001" customHeight="1">
      <c r="A24" s="1">
        <v>1</v>
      </c>
      <c r="B24" s="7">
        <v>18</v>
      </c>
      <c r="C24" s="24"/>
      <c r="D24" s="267" t="s">
        <v>270</v>
      </c>
      <c r="E24" s="1189" t="s">
        <v>296</v>
      </c>
      <c r="F24" s="1190"/>
      <c r="G24" s="1191"/>
      <c r="H24" s="283"/>
      <c r="I24" s="283"/>
      <c r="J24" s="283"/>
      <c r="K24" s="283"/>
      <c r="L24" s="283"/>
      <c r="M24" s="283"/>
      <c r="N24" s="283"/>
      <c r="O24" s="283"/>
      <c r="P24" s="1067"/>
      <c r="Q24" s="283"/>
      <c r="R24" s="283"/>
      <c r="S24" s="283"/>
      <c r="T24" s="283">
        <v>0</v>
      </c>
      <c r="U24" s="283">
        <f t="shared" si="0"/>
        <v>0</v>
      </c>
      <c r="V24" s="1">
        <v>1</v>
      </c>
      <c r="W24" s="7">
        <v>18</v>
      </c>
    </row>
    <row r="25" spans="1:23" ht="20.100000000000001" customHeight="1">
      <c r="A25" s="1">
        <v>1</v>
      </c>
      <c r="B25" s="7">
        <v>19</v>
      </c>
      <c r="C25" s="25" t="s">
        <v>573</v>
      </c>
      <c r="D25" s="268" t="s">
        <v>425</v>
      </c>
      <c r="E25" s="1189" t="s">
        <v>615</v>
      </c>
      <c r="F25" s="1190"/>
      <c r="G25" s="1191"/>
      <c r="H25" s="283"/>
      <c r="I25" s="283"/>
      <c r="J25" s="283"/>
      <c r="K25" s="283"/>
      <c r="L25" s="283"/>
      <c r="M25" s="283"/>
      <c r="N25" s="283"/>
      <c r="O25" s="283"/>
      <c r="P25" s="1067"/>
      <c r="Q25" s="283"/>
      <c r="R25" s="283"/>
      <c r="S25" s="283"/>
      <c r="T25" s="283">
        <v>0</v>
      </c>
      <c r="U25" s="283">
        <f t="shared" si="0"/>
        <v>0</v>
      </c>
      <c r="V25" s="1">
        <v>1</v>
      </c>
      <c r="W25" s="7">
        <v>19</v>
      </c>
    </row>
    <row r="26" spans="1:23" ht="20.100000000000001" customHeight="1">
      <c r="A26" s="1">
        <v>1</v>
      </c>
      <c r="B26" s="7">
        <v>20</v>
      </c>
      <c r="C26" s="25"/>
      <c r="D26" s="249" t="s">
        <v>97</v>
      </c>
      <c r="E26" s="1189" t="s">
        <v>605</v>
      </c>
      <c r="F26" s="1190"/>
      <c r="G26" s="1191"/>
      <c r="H26" s="283"/>
      <c r="I26" s="283">
        <v>17763</v>
      </c>
      <c r="J26" s="283">
        <v>3267</v>
      </c>
      <c r="K26" s="283">
        <v>81312</v>
      </c>
      <c r="L26" s="283">
        <v>1100</v>
      </c>
      <c r="M26" s="283"/>
      <c r="N26" s="283"/>
      <c r="O26" s="283"/>
      <c r="P26" s="1067"/>
      <c r="Q26" s="283"/>
      <c r="R26" s="283"/>
      <c r="S26" s="283"/>
      <c r="T26" s="283">
        <v>1767</v>
      </c>
      <c r="U26" s="283">
        <f t="shared" si="0"/>
        <v>105209</v>
      </c>
      <c r="V26" s="1">
        <v>1</v>
      </c>
      <c r="W26" s="7">
        <v>20</v>
      </c>
    </row>
    <row r="27" spans="1:23" ht="20.100000000000001" customHeight="1">
      <c r="A27" s="1">
        <v>1</v>
      </c>
      <c r="B27" s="7">
        <v>21</v>
      </c>
      <c r="C27" s="25"/>
      <c r="D27" s="25" t="s">
        <v>653</v>
      </c>
      <c r="E27" s="1189" t="s">
        <v>619</v>
      </c>
      <c r="F27" s="1190"/>
      <c r="G27" s="1191"/>
      <c r="H27" s="283"/>
      <c r="I27" s="283"/>
      <c r="J27" s="283"/>
      <c r="K27" s="283">
        <v>2600</v>
      </c>
      <c r="L27" s="283"/>
      <c r="M27" s="283"/>
      <c r="N27" s="283"/>
      <c r="O27" s="283"/>
      <c r="P27" s="1067"/>
      <c r="Q27" s="283"/>
      <c r="R27" s="283"/>
      <c r="S27" s="283"/>
      <c r="T27" s="283"/>
      <c r="U27" s="283">
        <f t="shared" si="0"/>
        <v>2600</v>
      </c>
      <c r="V27" s="1">
        <v>1</v>
      </c>
      <c r="W27" s="7">
        <v>21</v>
      </c>
    </row>
    <row r="28" spans="1:23" ht="20.100000000000001" customHeight="1">
      <c r="A28" s="1">
        <v>1</v>
      </c>
      <c r="B28" s="7">
        <v>22</v>
      </c>
      <c r="C28" s="25"/>
      <c r="D28" s="25" t="s">
        <v>295</v>
      </c>
      <c r="E28" s="1189" t="s">
        <v>622</v>
      </c>
      <c r="F28" s="1190"/>
      <c r="G28" s="1191"/>
      <c r="H28" s="283"/>
      <c r="I28" s="283">
        <v>709426</v>
      </c>
      <c r="J28" s="283">
        <v>132729</v>
      </c>
      <c r="K28" s="283">
        <v>1135961</v>
      </c>
      <c r="L28" s="283">
        <v>30955</v>
      </c>
      <c r="M28" s="283">
        <v>60609</v>
      </c>
      <c r="N28" s="283">
        <v>90980</v>
      </c>
      <c r="O28" s="283"/>
      <c r="P28" s="1067"/>
      <c r="Q28" s="283"/>
      <c r="R28" s="283"/>
      <c r="S28" s="283">
        <v>34980</v>
      </c>
      <c r="T28" s="283">
        <v>41068</v>
      </c>
      <c r="U28" s="283">
        <f t="shared" si="0"/>
        <v>2236708</v>
      </c>
      <c r="V28" s="1">
        <v>1</v>
      </c>
      <c r="W28" s="7">
        <v>22</v>
      </c>
    </row>
    <row r="29" spans="1:23" ht="20.100000000000001" customHeight="1">
      <c r="A29" s="1">
        <v>1</v>
      </c>
      <c r="B29" s="7">
        <v>23</v>
      </c>
      <c r="C29" s="25" t="s">
        <v>973</v>
      </c>
      <c r="D29" s="25" t="s">
        <v>202</v>
      </c>
      <c r="E29" s="1189" t="s">
        <v>619</v>
      </c>
      <c r="F29" s="1190"/>
      <c r="G29" s="1191"/>
      <c r="H29" s="283"/>
      <c r="I29" s="283">
        <v>621900</v>
      </c>
      <c r="J29" s="283">
        <v>123100</v>
      </c>
      <c r="K29" s="283">
        <v>1085000</v>
      </c>
      <c r="L29" s="283">
        <v>28700</v>
      </c>
      <c r="M29" s="283">
        <v>53900</v>
      </c>
      <c r="N29" s="283">
        <v>84700</v>
      </c>
      <c r="O29" s="283"/>
      <c r="P29" s="1067"/>
      <c r="Q29" s="283"/>
      <c r="R29" s="283"/>
      <c r="S29" s="283">
        <v>29900</v>
      </c>
      <c r="T29" s="283">
        <v>36900</v>
      </c>
      <c r="U29" s="283">
        <f t="shared" si="0"/>
        <v>2064100</v>
      </c>
      <c r="V29" s="1">
        <v>1</v>
      </c>
      <c r="W29" s="7">
        <v>23</v>
      </c>
    </row>
    <row r="30" spans="1:23" ht="20.100000000000001" customHeight="1">
      <c r="A30" s="1">
        <v>1</v>
      </c>
      <c r="B30" s="7">
        <v>24</v>
      </c>
      <c r="C30" s="25"/>
      <c r="D30" s="265"/>
      <c r="E30" s="44" t="s">
        <v>497</v>
      </c>
      <c r="F30" s="1189" t="s">
        <v>632</v>
      </c>
      <c r="G30" s="1191"/>
      <c r="H30" s="283"/>
      <c r="I30" s="283">
        <v>621900</v>
      </c>
      <c r="J30" s="283"/>
      <c r="K30" s="283"/>
      <c r="L30" s="283"/>
      <c r="M30" s="283">
        <v>0</v>
      </c>
      <c r="N30" s="283">
        <v>84700</v>
      </c>
      <c r="O30" s="283"/>
      <c r="P30" s="1067"/>
      <c r="Q30" s="283"/>
      <c r="R30" s="283"/>
      <c r="S30" s="283">
        <v>0</v>
      </c>
      <c r="T30" s="283">
        <v>0</v>
      </c>
      <c r="U30" s="283">
        <f t="shared" si="0"/>
        <v>706600</v>
      </c>
      <c r="V30" s="1">
        <v>1</v>
      </c>
      <c r="W30" s="7">
        <v>24</v>
      </c>
    </row>
    <row r="31" spans="1:23" ht="20.100000000000001" customHeight="1">
      <c r="A31" s="1">
        <v>1</v>
      </c>
      <c r="B31" s="7">
        <v>25</v>
      </c>
      <c r="C31" s="25"/>
      <c r="D31" s="111" t="s">
        <v>97</v>
      </c>
      <c r="E31" s="274" t="s">
        <v>0</v>
      </c>
      <c r="F31" s="1189" t="s">
        <v>1000</v>
      </c>
      <c r="G31" s="1191"/>
      <c r="H31" s="283"/>
      <c r="I31" s="283"/>
      <c r="J31" s="283">
        <v>36400</v>
      </c>
      <c r="K31" s="283">
        <v>878700</v>
      </c>
      <c r="L31" s="283">
        <v>28700</v>
      </c>
      <c r="M31" s="283">
        <v>53900</v>
      </c>
      <c r="N31" s="283">
        <v>0</v>
      </c>
      <c r="O31" s="283"/>
      <c r="P31" s="1067"/>
      <c r="Q31" s="283"/>
      <c r="R31" s="283"/>
      <c r="S31" s="283">
        <v>29900</v>
      </c>
      <c r="T31" s="283">
        <v>36900</v>
      </c>
      <c r="U31" s="283">
        <f t="shared" si="0"/>
        <v>1064500</v>
      </c>
      <c r="V31" s="1">
        <v>1</v>
      </c>
      <c r="W31" s="7">
        <v>25</v>
      </c>
    </row>
    <row r="32" spans="1:23" ht="20.100000000000001" customHeight="1">
      <c r="A32" s="1">
        <v>1</v>
      </c>
      <c r="B32" s="7">
        <v>26</v>
      </c>
      <c r="C32" s="25"/>
      <c r="D32" s="111" t="s">
        <v>653</v>
      </c>
      <c r="E32" s="274" t="s">
        <v>545</v>
      </c>
      <c r="F32" s="1189" t="s">
        <v>404</v>
      </c>
      <c r="G32" s="1191"/>
      <c r="H32" s="283"/>
      <c r="I32" s="283"/>
      <c r="J32" s="283">
        <v>86700</v>
      </c>
      <c r="K32" s="283">
        <v>208900</v>
      </c>
      <c r="L32" s="283"/>
      <c r="M32" s="283">
        <v>0</v>
      </c>
      <c r="N32" s="283">
        <v>0</v>
      </c>
      <c r="O32" s="283"/>
      <c r="P32" s="1067"/>
      <c r="Q32" s="283"/>
      <c r="R32" s="283"/>
      <c r="S32" s="283"/>
      <c r="T32" s="283">
        <v>0</v>
      </c>
      <c r="U32" s="283">
        <f t="shared" si="0"/>
        <v>295600</v>
      </c>
      <c r="V32" s="1">
        <v>1</v>
      </c>
      <c r="W32" s="7">
        <v>26</v>
      </c>
    </row>
    <row r="33" spans="1:23" ht="20.100000000000001" customHeight="1">
      <c r="A33" s="1">
        <v>1</v>
      </c>
      <c r="B33" s="7">
        <v>27</v>
      </c>
      <c r="C33" s="25" t="s">
        <v>563</v>
      </c>
      <c r="D33" s="111" t="s">
        <v>1121</v>
      </c>
      <c r="E33" s="1189" t="s">
        <v>221</v>
      </c>
      <c r="F33" s="1190"/>
      <c r="G33" s="1191"/>
      <c r="H33" s="283"/>
      <c r="I33" s="283">
        <v>17763</v>
      </c>
      <c r="J33" s="283">
        <v>3267</v>
      </c>
      <c r="K33" s="283">
        <v>78683</v>
      </c>
      <c r="L33" s="283">
        <v>1100</v>
      </c>
      <c r="M33" s="283">
        <v>0</v>
      </c>
      <c r="N33" s="283">
        <v>0</v>
      </c>
      <c r="O33" s="283"/>
      <c r="P33" s="1067"/>
      <c r="Q33" s="283"/>
      <c r="R33" s="283"/>
      <c r="S33" s="283"/>
      <c r="T33" s="283">
        <v>1766</v>
      </c>
      <c r="U33" s="283">
        <f t="shared" si="0"/>
        <v>102579</v>
      </c>
      <c r="V33" s="1">
        <v>1</v>
      </c>
      <c r="W33" s="7">
        <v>27</v>
      </c>
    </row>
    <row r="34" spans="1:23" ht="20.100000000000001" customHeight="1">
      <c r="A34" s="1">
        <v>1</v>
      </c>
      <c r="B34" s="7">
        <v>28</v>
      </c>
      <c r="C34" s="25"/>
      <c r="D34" s="111" t="s">
        <v>1123</v>
      </c>
      <c r="E34" s="1189" t="s">
        <v>154</v>
      </c>
      <c r="F34" s="1190"/>
      <c r="G34" s="1191"/>
      <c r="H34" s="283"/>
      <c r="I34" s="283"/>
      <c r="J34" s="283"/>
      <c r="K34" s="283">
        <v>37539</v>
      </c>
      <c r="L34" s="283"/>
      <c r="M34" s="283">
        <v>0</v>
      </c>
      <c r="N34" s="283">
        <v>0</v>
      </c>
      <c r="O34" s="283"/>
      <c r="P34" s="1067"/>
      <c r="Q34" s="283"/>
      <c r="R34" s="283"/>
      <c r="S34" s="283"/>
      <c r="T34" s="283"/>
      <c r="U34" s="283">
        <f t="shared" si="0"/>
        <v>37539</v>
      </c>
      <c r="V34" s="1">
        <v>1</v>
      </c>
      <c r="W34" s="7">
        <v>28</v>
      </c>
    </row>
    <row r="35" spans="1:23" ht="20.100000000000001" customHeight="1">
      <c r="A35" s="1">
        <v>1</v>
      </c>
      <c r="B35" s="7">
        <v>29</v>
      </c>
      <c r="C35" s="25"/>
      <c r="D35" s="111" t="s">
        <v>1125</v>
      </c>
      <c r="E35" s="1189" t="s">
        <v>518</v>
      </c>
      <c r="F35" s="1190"/>
      <c r="G35" s="1191"/>
      <c r="H35" s="283"/>
      <c r="I35" s="283"/>
      <c r="J35" s="283"/>
      <c r="K35" s="283"/>
      <c r="L35" s="283"/>
      <c r="M35" s="283">
        <v>0</v>
      </c>
      <c r="N35" s="283">
        <v>0</v>
      </c>
      <c r="O35" s="283"/>
      <c r="P35" s="1067"/>
      <c r="Q35" s="283"/>
      <c r="R35" s="283"/>
      <c r="S35" s="283"/>
      <c r="T35" s="283"/>
      <c r="U35" s="283">
        <f t="shared" si="0"/>
        <v>0</v>
      </c>
      <c r="V35" s="1">
        <v>1</v>
      </c>
      <c r="W35" s="7">
        <v>29</v>
      </c>
    </row>
    <row r="36" spans="1:23" ht="20.100000000000001" customHeight="1">
      <c r="A36" s="1">
        <v>1</v>
      </c>
      <c r="B36" s="7">
        <v>30</v>
      </c>
      <c r="C36" s="25"/>
      <c r="D36" s="111" t="s">
        <v>202</v>
      </c>
      <c r="E36" s="1189" t="s">
        <v>286</v>
      </c>
      <c r="F36" s="1190"/>
      <c r="G36" s="1191"/>
      <c r="H36" s="283"/>
      <c r="I36" s="283"/>
      <c r="J36" s="283"/>
      <c r="K36" s="283">
        <v>5811</v>
      </c>
      <c r="L36" s="283">
        <v>1128</v>
      </c>
      <c r="M36" s="283">
        <v>0</v>
      </c>
      <c r="N36" s="283">
        <v>0</v>
      </c>
      <c r="O36" s="283"/>
      <c r="P36" s="1067"/>
      <c r="Q36" s="283"/>
      <c r="R36" s="283"/>
      <c r="S36" s="283">
        <v>2500</v>
      </c>
      <c r="T36" s="283"/>
      <c r="U36" s="283">
        <f t="shared" si="0"/>
        <v>9439</v>
      </c>
      <c r="V36" s="1">
        <v>1</v>
      </c>
      <c r="W36" s="7">
        <v>30</v>
      </c>
    </row>
    <row r="37" spans="1:23" ht="20.100000000000001" customHeight="1">
      <c r="A37" s="1">
        <v>1</v>
      </c>
      <c r="B37" s="7">
        <v>31</v>
      </c>
      <c r="C37" s="25" t="s">
        <v>974</v>
      </c>
      <c r="D37" s="269"/>
      <c r="E37" s="1192" t="s">
        <v>404</v>
      </c>
      <c r="F37" s="1187"/>
      <c r="G37" s="1188"/>
      <c r="H37" s="283"/>
      <c r="I37" s="283">
        <v>87526</v>
      </c>
      <c r="J37" s="283">
        <v>9629</v>
      </c>
      <c r="K37" s="283">
        <v>7640</v>
      </c>
      <c r="L37" s="283">
        <v>1127</v>
      </c>
      <c r="M37" s="283">
        <v>6709</v>
      </c>
      <c r="N37" s="283">
        <v>6280</v>
      </c>
      <c r="O37" s="283"/>
      <c r="P37" s="1067"/>
      <c r="Q37" s="283"/>
      <c r="R37" s="283"/>
      <c r="S37" s="283">
        <v>2580</v>
      </c>
      <c r="T37" s="283">
        <v>4169</v>
      </c>
      <c r="U37" s="283">
        <f t="shared" si="0"/>
        <v>125660</v>
      </c>
      <c r="V37" s="1">
        <v>1</v>
      </c>
      <c r="W37" s="7">
        <v>31</v>
      </c>
    </row>
    <row r="38" spans="1:23" ht="20.100000000000001" customHeight="1">
      <c r="A38" s="1">
        <v>1</v>
      </c>
      <c r="B38" s="7">
        <v>32</v>
      </c>
      <c r="C38" s="25"/>
      <c r="D38" s="20" t="s">
        <v>574</v>
      </c>
      <c r="E38" s="1190" t="s">
        <v>631</v>
      </c>
      <c r="F38" s="1190"/>
      <c r="G38" s="1191"/>
      <c r="H38" s="283">
        <v>106855</v>
      </c>
      <c r="I38" s="283">
        <v>387023</v>
      </c>
      <c r="J38" s="283">
        <v>265793</v>
      </c>
      <c r="K38" s="283">
        <v>490881</v>
      </c>
      <c r="L38" s="283">
        <v>37667</v>
      </c>
      <c r="M38" s="283">
        <v>287208</v>
      </c>
      <c r="N38" s="283">
        <v>109120</v>
      </c>
      <c r="O38" s="283">
        <v>256527</v>
      </c>
      <c r="P38" s="1067"/>
      <c r="Q38" s="283">
        <v>9034</v>
      </c>
      <c r="R38" s="283">
        <v>92881</v>
      </c>
      <c r="S38" s="283">
        <v>480219</v>
      </c>
      <c r="T38" s="283">
        <v>196657</v>
      </c>
      <c r="U38" s="283">
        <f t="shared" si="0"/>
        <v>2719865</v>
      </c>
      <c r="V38" s="1">
        <v>1</v>
      </c>
      <c r="W38" s="7">
        <v>32</v>
      </c>
    </row>
    <row r="39" spans="1:23" ht="20.100000000000001" customHeight="1">
      <c r="A39" s="1">
        <v>1</v>
      </c>
      <c r="B39" s="7">
        <v>33</v>
      </c>
      <c r="C39" s="25"/>
      <c r="D39" s="270"/>
      <c r="E39" s="1533" t="s">
        <v>650</v>
      </c>
      <c r="F39" s="1189" t="s">
        <v>634</v>
      </c>
      <c r="G39" s="1191"/>
      <c r="H39" s="283"/>
      <c r="I39" s="283"/>
      <c r="J39" s="283"/>
      <c r="K39" s="283"/>
      <c r="L39" s="283"/>
      <c r="M39" s="283"/>
      <c r="N39" s="283"/>
      <c r="O39" s="283">
        <v>0</v>
      </c>
      <c r="P39" s="1067"/>
      <c r="Q39" s="283">
        <v>0</v>
      </c>
      <c r="R39" s="283">
        <v>0</v>
      </c>
      <c r="S39" s="283"/>
      <c r="T39" s="283"/>
      <c r="U39" s="283">
        <f t="shared" si="0"/>
        <v>0</v>
      </c>
      <c r="V39" s="1">
        <v>1</v>
      </c>
      <c r="W39" s="7">
        <v>33</v>
      </c>
    </row>
    <row r="40" spans="1:23" ht="20.100000000000001" customHeight="1">
      <c r="A40" s="1">
        <v>1</v>
      </c>
      <c r="B40" s="7">
        <v>34</v>
      </c>
      <c r="C40" s="25"/>
      <c r="D40" s="270"/>
      <c r="E40" s="1534"/>
      <c r="F40" s="1189" t="s">
        <v>33</v>
      </c>
      <c r="G40" s="1191"/>
      <c r="H40" s="283"/>
      <c r="I40" s="283"/>
      <c r="J40" s="283"/>
      <c r="K40" s="283"/>
      <c r="L40" s="283"/>
      <c r="M40" s="283"/>
      <c r="N40" s="283"/>
      <c r="O40" s="283">
        <v>0</v>
      </c>
      <c r="P40" s="1067"/>
      <c r="Q40" s="283">
        <v>0</v>
      </c>
      <c r="R40" s="283">
        <v>0</v>
      </c>
      <c r="S40" s="283"/>
      <c r="T40" s="283"/>
      <c r="U40" s="283">
        <f t="shared" si="0"/>
        <v>0</v>
      </c>
      <c r="V40" s="1">
        <v>1</v>
      </c>
      <c r="W40" s="7">
        <v>34</v>
      </c>
    </row>
    <row r="41" spans="1:23" ht="20.100000000000001" customHeight="1">
      <c r="A41" s="1">
        <v>1</v>
      </c>
      <c r="B41" s="7">
        <v>35</v>
      </c>
      <c r="C41" s="25" t="s">
        <v>971</v>
      </c>
      <c r="D41" s="270"/>
      <c r="E41" s="1535"/>
      <c r="F41" s="1189" t="s">
        <v>355</v>
      </c>
      <c r="G41" s="1191"/>
      <c r="H41" s="283"/>
      <c r="I41" s="283"/>
      <c r="J41" s="283"/>
      <c r="K41" s="283"/>
      <c r="L41" s="283"/>
      <c r="M41" s="283"/>
      <c r="N41" s="283"/>
      <c r="O41" s="283">
        <v>0</v>
      </c>
      <c r="P41" s="1067"/>
      <c r="Q41" s="283">
        <v>0</v>
      </c>
      <c r="R41" s="283">
        <v>0</v>
      </c>
      <c r="S41" s="283"/>
      <c r="T41" s="283"/>
      <c r="U41" s="283">
        <f t="shared" si="0"/>
        <v>0</v>
      </c>
      <c r="V41" s="1">
        <v>1</v>
      </c>
      <c r="W41" s="7">
        <v>35</v>
      </c>
    </row>
    <row r="42" spans="1:23" ht="20.100000000000001" customHeight="1">
      <c r="A42" s="1">
        <v>1</v>
      </c>
      <c r="B42" s="7">
        <v>36</v>
      </c>
      <c r="C42" s="25"/>
      <c r="D42" s="23"/>
      <c r="E42" s="275" t="s">
        <v>197</v>
      </c>
      <c r="F42" s="1190" t="s">
        <v>569</v>
      </c>
      <c r="G42" s="1191"/>
      <c r="H42" s="283">
        <v>106855</v>
      </c>
      <c r="I42" s="283">
        <v>387023</v>
      </c>
      <c r="J42" s="283">
        <v>265793</v>
      </c>
      <c r="K42" s="283">
        <v>490881</v>
      </c>
      <c r="L42" s="283">
        <v>37667</v>
      </c>
      <c r="M42" s="283">
        <v>287208</v>
      </c>
      <c r="N42" s="283">
        <v>109120</v>
      </c>
      <c r="O42" s="283">
        <v>256527</v>
      </c>
      <c r="P42" s="1067"/>
      <c r="Q42" s="283">
        <v>9034</v>
      </c>
      <c r="R42" s="283">
        <v>92881</v>
      </c>
      <c r="S42" s="283">
        <v>480219</v>
      </c>
      <c r="T42" s="283">
        <v>196657</v>
      </c>
      <c r="U42" s="283">
        <f t="shared" si="0"/>
        <v>2719865</v>
      </c>
      <c r="V42" s="1">
        <v>1</v>
      </c>
      <c r="W42" s="7">
        <v>36</v>
      </c>
    </row>
    <row r="43" spans="1:23" ht="20.100000000000001" customHeight="1">
      <c r="A43" s="1">
        <v>1</v>
      </c>
      <c r="B43" s="7">
        <v>37</v>
      </c>
      <c r="C43" s="25"/>
      <c r="D43" s="97"/>
      <c r="E43" s="276" t="s">
        <v>204</v>
      </c>
      <c r="F43" s="1187" t="s">
        <v>404</v>
      </c>
      <c r="G43" s="1188"/>
      <c r="H43" s="283"/>
      <c r="I43" s="283"/>
      <c r="J43" s="283"/>
      <c r="K43" s="283"/>
      <c r="L43" s="283"/>
      <c r="M43" s="283">
        <v>0</v>
      </c>
      <c r="N43" s="283">
        <v>0</v>
      </c>
      <c r="O43" s="283"/>
      <c r="P43" s="1067"/>
      <c r="Q43" s="283"/>
      <c r="R43" s="283"/>
      <c r="S43" s="283"/>
      <c r="T43" s="283"/>
      <c r="U43" s="283">
        <f t="shared" si="0"/>
        <v>0</v>
      </c>
      <c r="V43" s="1">
        <v>1</v>
      </c>
      <c r="W43" s="7">
        <v>37</v>
      </c>
    </row>
    <row r="44" spans="1:23" ht="20.100000000000001" customHeight="1">
      <c r="A44" s="1">
        <v>1</v>
      </c>
      <c r="B44" s="7">
        <v>38</v>
      </c>
      <c r="C44" s="25"/>
      <c r="D44" s="20" t="s">
        <v>552</v>
      </c>
      <c r="E44" s="1190" t="s">
        <v>916</v>
      </c>
      <c r="F44" s="1190"/>
      <c r="G44" s="1191"/>
      <c r="H44" s="283"/>
      <c r="I44" s="283"/>
      <c r="J44" s="283"/>
      <c r="K44" s="283"/>
      <c r="L44" s="283"/>
      <c r="M44" s="283">
        <v>0</v>
      </c>
      <c r="N44" s="283">
        <v>0</v>
      </c>
      <c r="O44" s="283"/>
      <c r="P44" s="1067"/>
      <c r="Q44" s="283"/>
      <c r="R44" s="283"/>
      <c r="S44" s="283"/>
      <c r="T44" s="283"/>
      <c r="U44" s="283">
        <f t="shared" si="0"/>
        <v>0</v>
      </c>
      <c r="V44" s="1">
        <v>1</v>
      </c>
      <c r="W44" s="7">
        <v>38</v>
      </c>
    </row>
    <row r="45" spans="1:23" ht="20.100000000000001" customHeight="1">
      <c r="A45" s="1">
        <v>1</v>
      </c>
      <c r="B45" s="7">
        <v>39</v>
      </c>
      <c r="C45" s="24"/>
      <c r="D45" s="265" t="s">
        <v>581</v>
      </c>
      <c r="E45" s="1190" t="s">
        <v>94</v>
      </c>
      <c r="F45" s="1190"/>
      <c r="G45" s="1191"/>
      <c r="H45" s="283"/>
      <c r="I45" s="283"/>
      <c r="J45" s="283"/>
      <c r="K45" s="283"/>
      <c r="L45" s="283"/>
      <c r="M45" s="283">
        <v>0</v>
      </c>
      <c r="N45" s="283">
        <v>0</v>
      </c>
      <c r="O45" s="283"/>
      <c r="P45" s="1067"/>
      <c r="Q45" s="283"/>
      <c r="R45" s="283"/>
      <c r="S45" s="283"/>
      <c r="T45" s="283"/>
      <c r="U45" s="283">
        <f t="shared" si="0"/>
        <v>0</v>
      </c>
      <c r="V45" s="1">
        <v>1</v>
      </c>
      <c r="W45" s="7">
        <v>39</v>
      </c>
    </row>
    <row r="46" spans="1:23" ht="20.100000000000001" customHeight="1">
      <c r="A46" s="1">
        <v>1</v>
      </c>
      <c r="B46" s="7">
        <v>40</v>
      </c>
      <c r="C46" s="24"/>
      <c r="D46" s="265" t="s">
        <v>282</v>
      </c>
      <c r="E46" s="1190" t="s">
        <v>404</v>
      </c>
      <c r="F46" s="1190"/>
      <c r="G46" s="1191"/>
      <c r="H46" s="283"/>
      <c r="I46" s="283"/>
      <c r="J46" s="283">
        <v>600</v>
      </c>
      <c r="K46" s="283">
        <v>5000</v>
      </c>
      <c r="L46" s="283"/>
      <c r="M46" s="283">
        <v>2120</v>
      </c>
      <c r="N46" s="283">
        <v>0</v>
      </c>
      <c r="O46" s="283"/>
      <c r="P46" s="1067"/>
      <c r="Q46" s="283"/>
      <c r="R46" s="283"/>
      <c r="S46" s="283"/>
      <c r="T46" s="283"/>
      <c r="U46" s="283">
        <f t="shared" si="0"/>
        <v>7720</v>
      </c>
      <c r="V46" s="1">
        <v>1</v>
      </c>
      <c r="W46" s="7">
        <v>40</v>
      </c>
    </row>
    <row r="47" spans="1:23" ht="20.100000000000001" customHeight="1">
      <c r="A47" s="1">
        <v>1</v>
      </c>
      <c r="B47" s="7">
        <v>41</v>
      </c>
      <c r="C47" s="24"/>
      <c r="D47" s="265" t="s">
        <v>585</v>
      </c>
      <c r="E47" s="1511" t="s">
        <v>149</v>
      </c>
      <c r="F47" s="1511"/>
      <c r="G47" s="258" t="s">
        <v>623</v>
      </c>
      <c r="H47" s="283">
        <v>106855</v>
      </c>
      <c r="I47" s="283">
        <v>1114212</v>
      </c>
      <c r="J47" s="283">
        <v>402389</v>
      </c>
      <c r="K47" s="283">
        <v>1713154</v>
      </c>
      <c r="L47" s="283">
        <v>69722</v>
      </c>
      <c r="M47" s="283">
        <v>349937</v>
      </c>
      <c r="N47" s="283">
        <v>200100</v>
      </c>
      <c r="O47" s="283">
        <v>256527</v>
      </c>
      <c r="P47" s="1067"/>
      <c r="Q47" s="283">
        <v>9034</v>
      </c>
      <c r="R47" s="283">
        <v>92881</v>
      </c>
      <c r="S47" s="283">
        <v>515199</v>
      </c>
      <c r="T47" s="283">
        <v>239492</v>
      </c>
      <c r="U47" s="283">
        <f t="shared" si="0"/>
        <v>5069502</v>
      </c>
      <c r="V47" s="1">
        <v>1</v>
      </c>
      <c r="W47" s="7">
        <v>41</v>
      </c>
    </row>
    <row r="48" spans="1:23" ht="20.100000000000001" customHeight="1">
      <c r="A48" s="1">
        <v>1</v>
      </c>
      <c r="B48" s="7">
        <v>42</v>
      </c>
      <c r="C48" s="20" t="s">
        <v>261</v>
      </c>
      <c r="D48" s="59" t="s">
        <v>303</v>
      </c>
      <c r="E48" s="277" t="s">
        <v>97</v>
      </c>
      <c r="F48" s="33" t="s">
        <v>1286</v>
      </c>
      <c r="G48" s="70"/>
      <c r="H48" s="283"/>
      <c r="I48" s="283"/>
      <c r="J48" s="283"/>
      <c r="K48" s="283"/>
      <c r="L48" s="283"/>
      <c r="M48" s="283">
        <v>0</v>
      </c>
      <c r="N48" s="283">
        <v>0</v>
      </c>
      <c r="O48" s="283"/>
      <c r="P48" s="1067"/>
      <c r="Q48" s="283"/>
      <c r="R48" s="283">
        <v>0</v>
      </c>
      <c r="S48" s="283">
        <v>0</v>
      </c>
      <c r="T48" s="283"/>
      <c r="U48" s="283">
        <f t="shared" si="0"/>
        <v>0</v>
      </c>
      <c r="V48" s="1">
        <v>1</v>
      </c>
      <c r="W48" s="7">
        <v>42</v>
      </c>
    </row>
    <row r="49" spans="1:23" ht="20.100000000000001" customHeight="1">
      <c r="A49" s="1">
        <v>1</v>
      </c>
      <c r="B49" s="7">
        <v>43</v>
      </c>
      <c r="C49" s="1530" t="s">
        <v>386</v>
      </c>
      <c r="D49" s="1531"/>
      <c r="E49" s="278" t="s">
        <v>103</v>
      </c>
      <c r="F49" s="55" t="s">
        <v>762</v>
      </c>
      <c r="G49" s="258" t="s">
        <v>975</v>
      </c>
      <c r="H49" s="283"/>
      <c r="I49" s="283">
        <v>311813</v>
      </c>
      <c r="J49" s="283">
        <v>113403</v>
      </c>
      <c r="K49" s="283">
        <v>198993</v>
      </c>
      <c r="L49" s="283">
        <v>19785</v>
      </c>
      <c r="M49" s="283">
        <v>116515</v>
      </c>
      <c r="N49" s="283">
        <v>42654</v>
      </c>
      <c r="O49" s="283"/>
      <c r="P49" s="1067"/>
      <c r="Q49" s="283"/>
      <c r="R49" s="283">
        <v>32615</v>
      </c>
      <c r="S49" s="283">
        <v>198157</v>
      </c>
      <c r="T49" s="283">
        <v>180826</v>
      </c>
      <c r="U49" s="283">
        <f t="shared" si="0"/>
        <v>1214761</v>
      </c>
      <c r="V49" s="1">
        <v>1</v>
      </c>
      <c r="W49" s="7">
        <v>43</v>
      </c>
    </row>
    <row r="50" spans="1:23" ht="20.100000000000001" customHeight="1">
      <c r="A50" s="1">
        <v>1</v>
      </c>
      <c r="B50" s="7">
        <v>44</v>
      </c>
      <c r="C50" s="21" t="s">
        <v>277</v>
      </c>
      <c r="D50" s="20" t="s">
        <v>564</v>
      </c>
      <c r="E50" s="1190" t="s">
        <v>493</v>
      </c>
      <c r="F50" s="1190"/>
      <c r="G50" s="1191"/>
      <c r="H50" s="283"/>
      <c r="I50" s="283">
        <v>311813</v>
      </c>
      <c r="J50" s="283">
        <v>113403</v>
      </c>
      <c r="K50" s="283">
        <v>188832</v>
      </c>
      <c r="L50" s="283"/>
      <c r="M50" s="283">
        <v>0</v>
      </c>
      <c r="N50" s="283">
        <v>14654</v>
      </c>
      <c r="O50" s="283"/>
      <c r="P50" s="1067"/>
      <c r="Q50" s="283"/>
      <c r="R50" s="283"/>
      <c r="S50" s="283"/>
      <c r="T50" s="283">
        <v>180634</v>
      </c>
      <c r="U50" s="283">
        <f t="shared" si="0"/>
        <v>809336</v>
      </c>
      <c r="V50" s="1">
        <v>1</v>
      </c>
      <c r="W50" s="7">
        <v>44</v>
      </c>
    </row>
    <row r="51" spans="1:23" ht="20.100000000000001" customHeight="1">
      <c r="A51" s="1">
        <v>1</v>
      </c>
      <c r="B51" s="7">
        <v>45</v>
      </c>
      <c r="C51" s="1538" t="s">
        <v>997</v>
      </c>
      <c r="D51" s="265" t="s">
        <v>574</v>
      </c>
      <c r="E51" s="1187" t="s">
        <v>459</v>
      </c>
      <c r="F51" s="1187"/>
      <c r="G51" s="1188"/>
      <c r="H51" s="283"/>
      <c r="I51" s="283"/>
      <c r="J51" s="283"/>
      <c r="K51" s="283">
        <v>7453</v>
      </c>
      <c r="L51" s="283">
        <v>19531</v>
      </c>
      <c r="M51" s="283">
        <v>53343</v>
      </c>
      <c r="N51" s="283"/>
      <c r="O51" s="283"/>
      <c r="P51" s="1067"/>
      <c r="Q51" s="283"/>
      <c r="R51" s="283"/>
      <c r="S51" s="283"/>
      <c r="T51" s="283"/>
      <c r="U51" s="283">
        <f t="shared" si="0"/>
        <v>80327</v>
      </c>
      <c r="V51" s="1">
        <v>1</v>
      </c>
      <c r="W51" s="7">
        <v>45</v>
      </c>
    </row>
    <row r="52" spans="1:23" ht="20.100000000000001" customHeight="1">
      <c r="A52" s="1">
        <v>1</v>
      </c>
      <c r="B52" s="7">
        <v>46</v>
      </c>
      <c r="C52" s="1538"/>
      <c r="D52" s="265" t="s">
        <v>552</v>
      </c>
      <c r="E52" s="1187" t="s">
        <v>636</v>
      </c>
      <c r="F52" s="1187"/>
      <c r="G52" s="1188"/>
      <c r="H52" s="283"/>
      <c r="I52" s="283"/>
      <c r="J52" s="283"/>
      <c r="K52" s="283"/>
      <c r="L52" s="283"/>
      <c r="M52" s="283"/>
      <c r="N52" s="283"/>
      <c r="O52" s="283"/>
      <c r="P52" s="1067"/>
      <c r="Q52" s="283"/>
      <c r="R52" s="283"/>
      <c r="S52" s="283"/>
      <c r="T52" s="283"/>
      <c r="U52" s="283">
        <f t="shared" si="0"/>
        <v>0</v>
      </c>
      <c r="V52" s="1">
        <v>1</v>
      </c>
      <c r="W52" s="7">
        <v>46</v>
      </c>
    </row>
    <row r="53" spans="1:23" ht="20.100000000000001" customHeight="1">
      <c r="A53" s="1">
        <v>1</v>
      </c>
      <c r="B53" s="7">
        <v>47</v>
      </c>
      <c r="C53" s="1538"/>
      <c r="D53" s="265" t="s">
        <v>581</v>
      </c>
      <c r="E53" s="1187" t="s">
        <v>640</v>
      </c>
      <c r="F53" s="1187"/>
      <c r="G53" s="1188"/>
      <c r="H53" s="283"/>
      <c r="I53" s="283"/>
      <c r="J53" s="283"/>
      <c r="K53" s="283"/>
      <c r="L53" s="283"/>
      <c r="M53" s="283"/>
      <c r="N53" s="283"/>
      <c r="O53" s="283"/>
      <c r="P53" s="1067"/>
      <c r="Q53" s="283"/>
      <c r="R53" s="283"/>
      <c r="S53" s="283"/>
      <c r="T53" s="283"/>
      <c r="U53" s="283">
        <f t="shared" si="0"/>
        <v>0</v>
      </c>
      <c r="V53" s="1">
        <v>1</v>
      </c>
      <c r="W53" s="7">
        <v>47</v>
      </c>
    </row>
    <row r="54" spans="1:23" ht="20.100000000000001" customHeight="1">
      <c r="A54" s="1">
        <v>1</v>
      </c>
      <c r="B54" s="7">
        <v>48</v>
      </c>
      <c r="C54" s="1538"/>
      <c r="D54" s="265" t="s">
        <v>282</v>
      </c>
      <c r="E54" s="1187" t="s">
        <v>1288</v>
      </c>
      <c r="F54" s="1187"/>
      <c r="G54" s="1188"/>
      <c r="H54" s="283"/>
      <c r="I54" s="283"/>
      <c r="J54" s="283"/>
      <c r="K54" s="283"/>
      <c r="L54" s="283"/>
      <c r="M54" s="283"/>
      <c r="N54" s="283">
        <v>28000</v>
      </c>
      <c r="O54" s="283"/>
      <c r="P54" s="1067"/>
      <c r="Q54" s="283"/>
      <c r="R54" s="283"/>
      <c r="S54" s="283"/>
      <c r="T54" s="283"/>
      <c r="U54" s="283">
        <f t="shared" si="0"/>
        <v>28000</v>
      </c>
      <c r="V54" s="1">
        <v>1</v>
      </c>
      <c r="W54" s="7">
        <v>48</v>
      </c>
    </row>
    <row r="55" spans="1:23" ht="20.100000000000001" customHeight="1">
      <c r="A55" s="1">
        <v>1</v>
      </c>
      <c r="B55" s="7">
        <v>49</v>
      </c>
      <c r="C55" s="1538"/>
      <c r="D55" s="265" t="s">
        <v>585</v>
      </c>
      <c r="E55" s="1187" t="s">
        <v>646</v>
      </c>
      <c r="F55" s="1187"/>
      <c r="G55" s="1188"/>
      <c r="H55" s="283"/>
      <c r="I55" s="283"/>
      <c r="J55" s="283"/>
      <c r="K55" s="283"/>
      <c r="L55" s="283"/>
      <c r="M55" s="283"/>
      <c r="N55" s="283">
        <v>0</v>
      </c>
      <c r="O55" s="283"/>
      <c r="P55" s="1067"/>
      <c r="Q55" s="283"/>
      <c r="R55" s="283"/>
      <c r="S55" s="283"/>
      <c r="T55" s="283"/>
      <c r="U55" s="283">
        <f t="shared" si="0"/>
        <v>0</v>
      </c>
      <c r="V55" s="1">
        <v>1</v>
      </c>
      <c r="W55" s="7">
        <v>49</v>
      </c>
    </row>
    <row r="56" spans="1:23" ht="20.100000000000001" customHeight="1">
      <c r="A56" s="1">
        <v>1</v>
      </c>
      <c r="B56" s="7">
        <v>50</v>
      </c>
      <c r="C56" s="1538"/>
      <c r="D56" s="265" t="s">
        <v>589</v>
      </c>
      <c r="E56" s="1190" t="s">
        <v>404</v>
      </c>
      <c r="F56" s="1190"/>
      <c r="G56" s="1191"/>
      <c r="H56" s="283"/>
      <c r="I56" s="283"/>
      <c r="J56" s="283"/>
      <c r="K56" s="283">
        <v>2708</v>
      </c>
      <c r="L56" s="283">
        <v>254</v>
      </c>
      <c r="M56" s="283">
        <v>63172</v>
      </c>
      <c r="N56" s="283">
        <v>0</v>
      </c>
      <c r="O56" s="283"/>
      <c r="P56" s="1067"/>
      <c r="Q56" s="283"/>
      <c r="R56" s="283">
        <v>32615</v>
      </c>
      <c r="S56" s="283">
        <v>198157</v>
      </c>
      <c r="T56" s="283">
        <v>192</v>
      </c>
      <c r="U56" s="283">
        <f t="shared" si="0"/>
        <v>297098</v>
      </c>
      <c r="V56" s="1">
        <v>1</v>
      </c>
      <c r="W56" s="7">
        <v>50</v>
      </c>
    </row>
    <row r="57" spans="1:23" ht="20.100000000000001" customHeight="1">
      <c r="A57" s="1">
        <v>1</v>
      </c>
      <c r="B57" s="7">
        <v>51</v>
      </c>
      <c r="C57" s="1538"/>
      <c r="D57" s="24"/>
      <c r="E57" s="44" t="s">
        <v>650</v>
      </c>
      <c r="F57" s="1536" t="s">
        <v>1445</v>
      </c>
      <c r="G57" s="1537"/>
      <c r="H57" s="283"/>
      <c r="I57" s="283"/>
      <c r="J57" s="283"/>
      <c r="K57" s="283">
        <v>2708</v>
      </c>
      <c r="L57" s="283">
        <v>254</v>
      </c>
      <c r="M57" s="283">
        <v>4644</v>
      </c>
      <c r="N57" s="283">
        <v>0</v>
      </c>
      <c r="O57" s="283"/>
      <c r="P57" s="1067"/>
      <c r="Q57" s="283"/>
      <c r="R57" s="283">
        <v>0</v>
      </c>
      <c r="S57" s="283">
        <v>0</v>
      </c>
      <c r="T57" s="283">
        <v>192</v>
      </c>
      <c r="U57" s="283">
        <f t="shared" si="0"/>
        <v>7798</v>
      </c>
      <c r="V57" s="1">
        <v>1</v>
      </c>
      <c r="W57" s="7">
        <v>51</v>
      </c>
    </row>
    <row r="58" spans="1:23" ht="20.100000000000001" customHeight="1">
      <c r="A58" s="1">
        <v>1</v>
      </c>
      <c r="B58" s="7">
        <v>52</v>
      </c>
      <c r="C58" s="96"/>
      <c r="D58" s="266" t="s">
        <v>325</v>
      </c>
      <c r="E58" s="1511" t="s">
        <v>1184</v>
      </c>
      <c r="F58" s="1511"/>
      <c r="G58" s="258" t="s">
        <v>453</v>
      </c>
      <c r="H58" s="283"/>
      <c r="I58" s="283">
        <v>311813</v>
      </c>
      <c r="J58" s="283">
        <v>113403</v>
      </c>
      <c r="K58" s="283">
        <v>198993</v>
      </c>
      <c r="L58" s="283">
        <v>19785</v>
      </c>
      <c r="M58" s="283">
        <v>116515</v>
      </c>
      <c r="N58" s="283">
        <v>42654</v>
      </c>
      <c r="O58" s="283"/>
      <c r="P58" s="1067"/>
      <c r="Q58" s="283"/>
      <c r="R58" s="283">
        <v>32615</v>
      </c>
      <c r="S58" s="283">
        <v>198157</v>
      </c>
      <c r="T58" s="283">
        <v>180826</v>
      </c>
      <c r="U58" s="283">
        <f t="shared" si="0"/>
        <v>1214761</v>
      </c>
      <c r="V58" s="1">
        <v>1</v>
      </c>
      <c r="W58" s="7">
        <v>52</v>
      </c>
    </row>
    <row r="59" spans="1:23" ht="20.100000000000001" customHeight="1">
      <c r="A59" s="1">
        <v>1</v>
      </c>
      <c r="B59" s="7">
        <v>53</v>
      </c>
      <c r="C59" s="25" t="s">
        <v>127</v>
      </c>
      <c r="D59" s="1190" t="s">
        <v>1287</v>
      </c>
      <c r="E59" s="1190"/>
      <c r="F59" s="1190"/>
      <c r="G59" s="1191"/>
      <c r="H59" s="283"/>
      <c r="I59" s="283"/>
      <c r="J59" s="283"/>
      <c r="K59" s="283"/>
      <c r="L59" s="283"/>
      <c r="M59" s="283">
        <v>0</v>
      </c>
      <c r="N59" s="283"/>
      <c r="O59" s="283"/>
      <c r="P59" s="1067"/>
      <c r="Q59" s="283"/>
      <c r="R59" s="283"/>
      <c r="S59" s="283"/>
      <c r="T59" s="283">
        <v>0</v>
      </c>
      <c r="U59" s="283">
        <f t="shared" si="0"/>
        <v>0</v>
      </c>
      <c r="V59" s="1">
        <v>1</v>
      </c>
      <c r="W59" s="7">
        <v>53</v>
      </c>
    </row>
    <row r="60" spans="1:23" ht="20.100000000000001" customHeight="1">
      <c r="A60" s="1">
        <v>1</v>
      </c>
      <c r="B60" s="7">
        <v>54</v>
      </c>
      <c r="C60" s="99" t="s">
        <v>291</v>
      </c>
      <c r="D60" s="1187" t="s">
        <v>1289</v>
      </c>
      <c r="E60" s="1187"/>
      <c r="F60" s="1187"/>
      <c r="G60" s="1188"/>
      <c r="H60" s="283"/>
      <c r="I60" s="283"/>
      <c r="J60" s="283"/>
      <c r="K60" s="283"/>
      <c r="L60" s="283"/>
      <c r="M60" s="283">
        <v>0</v>
      </c>
      <c r="N60" s="283"/>
      <c r="O60" s="283"/>
      <c r="P60" s="1067"/>
      <c r="Q60" s="283"/>
      <c r="R60" s="283"/>
      <c r="S60" s="283"/>
      <c r="T60" s="283">
        <v>0</v>
      </c>
      <c r="U60" s="283">
        <f t="shared" si="0"/>
        <v>0</v>
      </c>
      <c r="V60" s="1">
        <v>1</v>
      </c>
      <c r="W60" s="7">
        <v>54</v>
      </c>
    </row>
    <row r="61" spans="1:23" ht="20.100000000000001" customHeight="1">
      <c r="A61" s="1">
        <v>1</v>
      </c>
      <c r="B61" s="7">
        <v>55</v>
      </c>
      <c r="C61" s="1304" t="s">
        <v>811</v>
      </c>
      <c r="D61" s="33" t="s">
        <v>184</v>
      </c>
      <c r="E61" s="1190" t="s">
        <v>468</v>
      </c>
      <c r="F61" s="1190"/>
      <c r="G61" s="1191"/>
      <c r="H61" s="283"/>
      <c r="I61" s="283">
        <v>6643396</v>
      </c>
      <c r="J61" s="283"/>
      <c r="K61" s="283">
        <v>9048313</v>
      </c>
      <c r="L61" s="283"/>
      <c r="M61" s="283">
        <v>1871769</v>
      </c>
      <c r="N61" s="283">
        <v>947656</v>
      </c>
      <c r="O61" s="283">
        <v>5065869</v>
      </c>
      <c r="P61" s="1067"/>
      <c r="Q61" s="283"/>
      <c r="R61" s="283">
        <v>9259120</v>
      </c>
      <c r="S61" s="283"/>
      <c r="T61" s="283">
        <v>2352295</v>
      </c>
      <c r="U61" s="283">
        <f t="shared" si="0"/>
        <v>35188418</v>
      </c>
      <c r="V61" s="1">
        <v>1</v>
      </c>
      <c r="W61" s="7">
        <v>55</v>
      </c>
    </row>
    <row r="62" spans="1:23" ht="20.100000000000001" customHeight="1">
      <c r="A62" s="1">
        <v>1</v>
      </c>
      <c r="B62" s="7">
        <v>56</v>
      </c>
      <c r="C62" s="1304"/>
      <c r="D62" s="271" t="s">
        <v>147</v>
      </c>
      <c r="E62" s="1187" t="s">
        <v>485</v>
      </c>
      <c r="F62" s="1187"/>
      <c r="G62" s="1188"/>
      <c r="H62" s="283"/>
      <c r="I62" s="283">
        <v>5252123</v>
      </c>
      <c r="J62" s="283"/>
      <c r="K62" s="283">
        <v>2472473</v>
      </c>
      <c r="L62" s="283"/>
      <c r="M62" s="283">
        <v>509326</v>
      </c>
      <c r="N62" s="283">
        <v>311228</v>
      </c>
      <c r="O62" s="283">
        <v>8500</v>
      </c>
      <c r="P62" s="1067"/>
      <c r="Q62" s="283"/>
      <c r="R62" s="283">
        <v>670903</v>
      </c>
      <c r="S62" s="283"/>
      <c r="T62" s="283">
        <v>362828</v>
      </c>
      <c r="U62" s="283">
        <f t="shared" si="0"/>
        <v>9587381</v>
      </c>
      <c r="V62" s="1">
        <v>1</v>
      </c>
      <c r="W62" s="7">
        <v>56</v>
      </c>
    </row>
    <row r="63" spans="1:23" ht="20.100000000000001" customHeight="1">
      <c r="A63" s="1">
        <v>1</v>
      </c>
      <c r="B63" s="7">
        <v>57</v>
      </c>
      <c r="C63" s="1304"/>
      <c r="D63" s="272" t="s">
        <v>261</v>
      </c>
      <c r="E63" s="1187" t="s">
        <v>906</v>
      </c>
      <c r="F63" s="1187"/>
      <c r="G63" s="1188"/>
      <c r="H63" s="283"/>
      <c r="I63" s="283">
        <v>1150344</v>
      </c>
      <c r="J63" s="283"/>
      <c r="K63" s="283">
        <v>1839180</v>
      </c>
      <c r="L63" s="283"/>
      <c r="M63" s="283">
        <v>359018</v>
      </c>
      <c r="N63" s="283">
        <v>104343</v>
      </c>
      <c r="O63" s="283">
        <v>8500</v>
      </c>
      <c r="P63" s="1067"/>
      <c r="Q63" s="283"/>
      <c r="R63" s="283">
        <v>593918</v>
      </c>
      <c r="S63" s="283"/>
      <c r="T63" s="283">
        <v>305482</v>
      </c>
      <c r="U63" s="283">
        <f t="shared" si="0"/>
        <v>4360785</v>
      </c>
      <c r="V63" s="1">
        <v>1</v>
      </c>
      <c r="W63" s="7">
        <v>57</v>
      </c>
    </row>
    <row r="64" spans="1:23" ht="20.100000000000001" customHeight="1">
      <c r="A64" s="1">
        <v>1</v>
      </c>
      <c r="B64" s="7">
        <v>58</v>
      </c>
      <c r="C64" s="1304"/>
      <c r="D64" s="271" t="s">
        <v>277</v>
      </c>
      <c r="E64" s="1190" t="s">
        <v>491</v>
      </c>
      <c r="F64" s="1190"/>
      <c r="G64" s="1191"/>
      <c r="H64" s="283"/>
      <c r="I64" s="283">
        <v>5475946</v>
      </c>
      <c r="J64" s="283"/>
      <c r="K64" s="283">
        <v>2918617</v>
      </c>
      <c r="L64" s="283"/>
      <c r="M64" s="283">
        <v>28491</v>
      </c>
      <c r="N64" s="283">
        <v>134914</v>
      </c>
      <c r="O64" s="283">
        <v>2965010</v>
      </c>
      <c r="P64" s="1067"/>
      <c r="Q64" s="283"/>
      <c r="R64" s="283">
        <v>3564334</v>
      </c>
      <c r="S64" s="283"/>
      <c r="T64" s="283">
        <v>1088671</v>
      </c>
      <c r="U64" s="283">
        <f t="shared" si="0"/>
        <v>16175983</v>
      </c>
      <c r="V64" s="1">
        <v>1</v>
      </c>
      <c r="W64" s="7">
        <v>58</v>
      </c>
    </row>
    <row r="65" spans="1:23" ht="20.100000000000001" customHeight="1">
      <c r="A65" s="1">
        <v>1</v>
      </c>
      <c r="B65" s="7">
        <v>59</v>
      </c>
      <c r="C65" s="1304"/>
      <c r="D65" s="33" t="s">
        <v>127</v>
      </c>
      <c r="E65" s="1187" t="s">
        <v>360</v>
      </c>
      <c r="F65" s="1187"/>
      <c r="G65" s="1188"/>
      <c r="H65" s="283"/>
      <c r="I65" s="283">
        <v>-188082</v>
      </c>
      <c r="J65" s="283"/>
      <c r="K65" s="283">
        <v>-1787256</v>
      </c>
      <c r="L65" s="283"/>
      <c r="M65" s="283">
        <v>-1398270</v>
      </c>
      <c r="N65" s="283">
        <v>16906</v>
      </c>
      <c r="O65" s="283">
        <v>-3724070</v>
      </c>
      <c r="P65" s="1067"/>
      <c r="Q65" s="283"/>
      <c r="R65" s="283">
        <v>-5717814</v>
      </c>
      <c r="S65" s="283"/>
      <c r="T65" s="283">
        <v>274494</v>
      </c>
      <c r="U65" s="283">
        <f t="shared" si="0"/>
        <v>-12524092</v>
      </c>
      <c r="V65" s="1">
        <v>1</v>
      </c>
      <c r="W65" s="7">
        <v>59</v>
      </c>
    </row>
    <row r="66" spans="1:23" ht="20.100000000000001" customHeight="1">
      <c r="A66" s="1">
        <v>1</v>
      </c>
      <c r="B66" s="7">
        <v>60</v>
      </c>
      <c r="C66" s="1304"/>
      <c r="D66" s="271" t="s">
        <v>291</v>
      </c>
      <c r="E66" s="1187" t="s">
        <v>536</v>
      </c>
      <c r="F66" s="1187"/>
      <c r="G66" s="1188"/>
      <c r="H66" s="283"/>
      <c r="I66" s="283">
        <v>11895519</v>
      </c>
      <c r="J66" s="283"/>
      <c r="K66" s="283">
        <v>11520786</v>
      </c>
      <c r="L66" s="283"/>
      <c r="M66" s="283">
        <v>2381095</v>
      </c>
      <c r="N66" s="283">
        <v>1258884</v>
      </c>
      <c r="O66" s="283">
        <v>5074369</v>
      </c>
      <c r="P66" s="1067"/>
      <c r="Q66" s="283"/>
      <c r="R66" s="283">
        <v>9930023</v>
      </c>
      <c r="S66" s="283"/>
      <c r="T66" s="283">
        <v>2715123</v>
      </c>
      <c r="U66" s="283">
        <f t="shared" si="0"/>
        <v>44775799</v>
      </c>
      <c r="V66" s="1">
        <v>1</v>
      </c>
      <c r="W66" s="7">
        <v>60</v>
      </c>
    </row>
    <row r="67" spans="1:23" ht="20.100000000000001" customHeight="1">
      <c r="A67" s="1">
        <v>1</v>
      </c>
      <c r="B67" s="7">
        <v>61</v>
      </c>
      <c r="C67" s="1304"/>
      <c r="D67" s="19" t="s">
        <v>300</v>
      </c>
      <c r="E67" s="1187" t="s">
        <v>1213</v>
      </c>
      <c r="F67" s="1187"/>
      <c r="G67" s="1187"/>
      <c r="H67" s="283"/>
      <c r="I67" s="283">
        <v>79703</v>
      </c>
      <c r="J67" s="283"/>
      <c r="K67" s="283">
        <v>905501</v>
      </c>
      <c r="L67" s="283"/>
      <c r="M67" s="283">
        <v>1071169</v>
      </c>
      <c r="N67" s="283">
        <v>281138</v>
      </c>
      <c r="O67" s="283">
        <v>669236</v>
      </c>
      <c r="P67" s="1067"/>
      <c r="Q67" s="283"/>
      <c r="R67" s="283">
        <v>300173</v>
      </c>
      <c r="S67" s="283"/>
      <c r="T67" s="283">
        <v>216933</v>
      </c>
      <c r="U67" s="283">
        <f t="shared" si="0"/>
        <v>3523853</v>
      </c>
      <c r="V67" s="1">
        <v>1</v>
      </c>
      <c r="W67" s="7">
        <v>61</v>
      </c>
    </row>
    <row r="68" spans="1:23" ht="20.100000000000001" customHeight="1">
      <c r="A68" s="1">
        <v>1</v>
      </c>
      <c r="B68" s="7">
        <v>62</v>
      </c>
      <c r="C68" s="1305"/>
      <c r="D68" s="19" t="s">
        <v>313</v>
      </c>
      <c r="E68" s="1187" t="s">
        <v>1409</v>
      </c>
      <c r="F68" s="1187"/>
      <c r="G68" s="1187"/>
      <c r="H68" s="283"/>
      <c r="I68" s="283"/>
      <c r="J68" s="283"/>
      <c r="K68" s="283"/>
      <c r="L68" s="283"/>
      <c r="M68" s="283"/>
      <c r="N68" s="283">
        <v>0</v>
      </c>
      <c r="O68" s="283"/>
      <c r="P68" s="1067"/>
      <c r="Q68" s="283"/>
      <c r="R68" s="283"/>
      <c r="S68" s="283"/>
      <c r="T68" s="283"/>
      <c r="U68" s="283">
        <f t="shared" si="0"/>
        <v>0</v>
      </c>
      <c r="V68" s="1">
        <v>1</v>
      </c>
      <c r="W68" s="7">
        <v>62</v>
      </c>
    </row>
    <row r="69" spans="1:23" ht="20.100000000000001" customHeight="1">
      <c r="D69" s="2" t="s">
        <v>1290</v>
      </c>
      <c r="N69" s="89"/>
      <c r="O69" s="90"/>
    </row>
    <row r="70" spans="1:23" ht="20.100000000000001" customHeight="1">
      <c r="D70" s="273"/>
      <c r="N70" s="90"/>
      <c r="O70" s="90"/>
    </row>
    <row r="71" spans="1:23">
      <c r="D71" s="273"/>
      <c r="N71" s="90"/>
      <c r="O71" s="90"/>
    </row>
    <row r="72" spans="1:23">
      <c r="D72" s="273"/>
      <c r="N72" s="90"/>
      <c r="O72" s="90"/>
    </row>
    <row r="73" spans="1:23">
      <c r="D73" s="273"/>
      <c r="N73" s="90"/>
      <c r="O73" s="90"/>
    </row>
    <row r="74" spans="1:23">
      <c r="N74" s="90"/>
      <c r="O74" s="90"/>
    </row>
    <row r="75" spans="1:23">
      <c r="N75" s="90"/>
      <c r="O75" s="90"/>
    </row>
    <row r="76" spans="1:23">
      <c r="N76" s="90"/>
      <c r="O76" s="90"/>
    </row>
    <row r="77" spans="1:23">
      <c r="N77" s="90"/>
      <c r="O77" s="90"/>
    </row>
    <row r="78" spans="1:23">
      <c r="N78" s="90"/>
      <c r="O78" s="90"/>
    </row>
    <row r="79" spans="1:23">
      <c r="N79" s="90"/>
    </row>
    <row r="80" spans="1:23">
      <c r="N80" s="90"/>
    </row>
    <row r="81" spans="14:15">
      <c r="N81" s="90"/>
      <c r="O81" s="90"/>
    </row>
    <row r="82" spans="14:15">
      <c r="N82" s="90"/>
      <c r="O82" s="90"/>
    </row>
    <row r="83" spans="14:15">
      <c r="N83" s="90"/>
      <c r="O83" s="90"/>
    </row>
    <row r="84" spans="14:15">
      <c r="N84" s="90"/>
      <c r="O84" s="90"/>
    </row>
    <row r="85" spans="14:15">
      <c r="N85" s="90"/>
      <c r="O85" s="90"/>
    </row>
    <row r="86" spans="14:15">
      <c r="N86" s="90"/>
      <c r="O86" s="90"/>
    </row>
    <row r="87" spans="14:15">
      <c r="N87" s="90"/>
    </row>
    <row r="88" spans="14:15">
      <c r="N88" s="90"/>
    </row>
    <row r="89" spans="14:15">
      <c r="N89" s="90"/>
      <c r="O89" s="90"/>
    </row>
    <row r="90" spans="14:15">
      <c r="N90" s="90"/>
      <c r="O90" s="90"/>
    </row>
    <row r="91" spans="14:15">
      <c r="N91" s="90"/>
      <c r="O91" s="90"/>
    </row>
    <row r="92" spans="14:15">
      <c r="N92" s="90"/>
      <c r="O92" s="90"/>
    </row>
    <row r="93" spans="14:15">
      <c r="N93" s="90"/>
      <c r="O93" s="90"/>
    </row>
    <row r="94" spans="14:15">
      <c r="N94" s="90"/>
      <c r="O94" s="90"/>
    </row>
    <row r="95" spans="14:15">
      <c r="N95" s="90"/>
      <c r="O95" s="90"/>
    </row>
    <row r="96" spans="14:15">
      <c r="N96" s="90"/>
    </row>
    <row r="97" spans="14:15">
      <c r="N97" s="90"/>
      <c r="O97" s="90"/>
    </row>
    <row r="98" spans="14:15">
      <c r="N98" s="90"/>
      <c r="O98" s="90"/>
    </row>
    <row r="99" spans="14:15">
      <c r="N99" s="90"/>
      <c r="O99" s="90"/>
    </row>
    <row r="100" spans="14:15">
      <c r="N100" s="90"/>
      <c r="O100" s="90"/>
    </row>
    <row r="101" spans="14:15">
      <c r="N101" s="90"/>
      <c r="O101" s="90"/>
    </row>
    <row r="102" spans="14:15">
      <c r="N102" s="90"/>
      <c r="O102" s="90"/>
    </row>
    <row r="103" spans="14:15">
      <c r="N103" s="90"/>
      <c r="O103" s="90"/>
    </row>
    <row r="104" spans="14:15">
      <c r="N104" s="90"/>
    </row>
    <row r="105" spans="14:15">
      <c r="N105" s="90"/>
      <c r="O105" s="90"/>
    </row>
    <row r="106" spans="14:15">
      <c r="N106" s="90"/>
      <c r="O106" s="90"/>
    </row>
    <row r="107" spans="14:15">
      <c r="N107" s="90"/>
      <c r="O107" s="90"/>
    </row>
    <row r="108" spans="14:15">
      <c r="N108" s="90"/>
      <c r="O108" s="90"/>
    </row>
    <row r="109" spans="14:15">
      <c r="N109" s="90"/>
      <c r="O109" s="90"/>
    </row>
    <row r="110" spans="14:15">
      <c r="N110" s="90"/>
      <c r="O110" s="90"/>
    </row>
    <row r="111" spans="14:15">
      <c r="N111" s="90"/>
      <c r="O111" s="90"/>
    </row>
    <row r="112" spans="14:15">
      <c r="N112" s="90"/>
    </row>
    <row r="113" spans="14:14">
      <c r="N113" s="90"/>
    </row>
    <row r="114" spans="14:14">
      <c r="N114" s="90"/>
    </row>
    <row r="115" spans="14:14">
      <c r="N115" s="90"/>
    </row>
    <row r="116" spans="14:14">
      <c r="N116" s="90"/>
    </row>
    <row r="117" spans="14:14">
      <c r="N117" s="90"/>
    </row>
    <row r="118" spans="14:14">
      <c r="N118" s="90"/>
    </row>
    <row r="119" spans="14:14">
      <c r="N119" s="90"/>
    </row>
    <row r="120" spans="14:14">
      <c r="N120" s="90"/>
    </row>
    <row r="121" spans="14:14">
      <c r="N121" s="90"/>
    </row>
    <row r="122" spans="14:14">
      <c r="N122" s="90"/>
    </row>
    <row r="123" spans="14:14">
      <c r="N123" s="90"/>
    </row>
    <row r="124" spans="14:14">
      <c r="N124" s="90"/>
    </row>
    <row r="125" spans="14:14">
      <c r="N125" s="90"/>
    </row>
    <row r="126" spans="14:14">
      <c r="N126" s="90"/>
    </row>
    <row r="127" spans="14:14">
      <c r="N127" s="90"/>
    </row>
    <row r="128" spans="14:14">
      <c r="N128" s="90"/>
    </row>
    <row r="129" spans="14:14">
      <c r="N129" s="90"/>
    </row>
    <row r="130" spans="14:14">
      <c r="N130" s="90"/>
    </row>
    <row r="131" spans="14:14">
      <c r="N131" s="90"/>
    </row>
    <row r="132" spans="14:14">
      <c r="N132" s="90"/>
    </row>
    <row r="133" spans="14:14">
      <c r="N133" s="90"/>
    </row>
    <row r="134" spans="14:14">
      <c r="N134" s="90"/>
    </row>
    <row r="135" spans="14:14">
      <c r="N135" s="90"/>
    </row>
    <row r="136" spans="14:14">
      <c r="N136" s="90"/>
    </row>
    <row r="137" spans="14:14">
      <c r="N137" s="90"/>
    </row>
    <row r="138" spans="14:14">
      <c r="N138" s="90"/>
    </row>
    <row r="139" spans="14:14">
      <c r="N139" s="90"/>
    </row>
    <row r="140" spans="14:14">
      <c r="N140" s="90"/>
    </row>
    <row r="141" spans="14:14">
      <c r="N141" s="90"/>
    </row>
    <row r="142" spans="14:14">
      <c r="N142" s="90"/>
    </row>
    <row r="143" spans="14:14">
      <c r="N143" s="90"/>
    </row>
    <row r="144" spans="14:14">
      <c r="N144" s="90"/>
    </row>
    <row r="145" spans="14:14">
      <c r="N145" s="90"/>
    </row>
    <row r="146" spans="14:14">
      <c r="N146" s="90"/>
    </row>
    <row r="147" spans="14:14">
      <c r="N147" s="90"/>
    </row>
    <row r="148" spans="14:14">
      <c r="N148" s="90"/>
    </row>
    <row r="149" spans="14:14">
      <c r="N149" s="90"/>
    </row>
    <row r="150" spans="14:14">
      <c r="N150" s="90"/>
    </row>
    <row r="151" spans="14:14">
      <c r="N151" s="90"/>
    </row>
    <row r="152" spans="14:14">
      <c r="N152" s="90"/>
    </row>
    <row r="153" spans="14:14">
      <c r="N153" s="90"/>
    </row>
    <row r="154" spans="14:14">
      <c r="N154" s="90"/>
    </row>
    <row r="155" spans="14:14">
      <c r="N155" s="90"/>
    </row>
    <row r="156" spans="14:14">
      <c r="N156" s="90"/>
    </row>
    <row r="157" spans="14:14">
      <c r="N157" s="90"/>
    </row>
    <row r="158" spans="14:14">
      <c r="N158" s="90"/>
    </row>
    <row r="159" spans="14:14">
      <c r="N159" s="90"/>
    </row>
    <row r="160" spans="14:14">
      <c r="N160" s="90"/>
    </row>
    <row r="161" spans="14:14">
      <c r="N161" s="90"/>
    </row>
    <row r="162" spans="14:14">
      <c r="N162" s="90"/>
    </row>
    <row r="163" spans="14:14">
      <c r="N163" s="90"/>
    </row>
    <row r="164" spans="14:14">
      <c r="N164" s="90"/>
    </row>
    <row r="165" spans="14:14">
      <c r="N165" s="90"/>
    </row>
    <row r="166" spans="14:14">
      <c r="N166" s="90"/>
    </row>
    <row r="167" spans="14:14">
      <c r="N167" s="90"/>
    </row>
    <row r="168" spans="14:14">
      <c r="N168" s="90"/>
    </row>
    <row r="169" spans="14:14">
      <c r="N169" s="90"/>
    </row>
    <row r="170" spans="14:14">
      <c r="N170" s="90"/>
    </row>
    <row r="171" spans="14:14">
      <c r="N171" s="90"/>
    </row>
    <row r="172" spans="14:14">
      <c r="N172" s="90"/>
    </row>
    <row r="173" spans="14:14">
      <c r="N173" s="90"/>
    </row>
    <row r="174" spans="14:14">
      <c r="N174" s="90"/>
    </row>
    <row r="175" spans="14:14">
      <c r="N175" s="90"/>
    </row>
    <row r="176" spans="14:14">
      <c r="N176" s="90"/>
    </row>
    <row r="177" spans="14:14">
      <c r="N177" s="90"/>
    </row>
    <row r="178" spans="14:14">
      <c r="N178" s="90"/>
    </row>
    <row r="179" spans="14:14">
      <c r="N179" s="90"/>
    </row>
    <row r="180" spans="14:14">
      <c r="N180" s="90"/>
    </row>
    <row r="181" spans="14:14">
      <c r="N181" s="90"/>
    </row>
    <row r="182" spans="14:14">
      <c r="N182" s="90"/>
    </row>
    <row r="183" spans="14:14">
      <c r="N183" s="90"/>
    </row>
    <row r="184" spans="14:14">
      <c r="N184" s="90"/>
    </row>
    <row r="185" spans="14:14">
      <c r="N185" s="90"/>
    </row>
    <row r="186" spans="14:14">
      <c r="N186" s="90"/>
    </row>
    <row r="187" spans="14:14">
      <c r="N187" s="90"/>
    </row>
    <row r="188" spans="14:14">
      <c r="N188" s="90"/>
    </row>
    <row r="189" spans="14:14">
      <c r="N189" s="90"/>
    </row>
    <row r="190" spans="14:14">
      <c r="N190" s="90"/>
    </row>
    <row r="191" spans="14:14">
      <c r="N191" s="90"/>
    </row>
    <row r="192" spans="14:14">
      <c r="N192" s="90"/>
    </row>
    <row r="193" spans="14:14">
      <c r="N193" s="90"/>
    </row>
    <row r="194" spans="14:14">
      <c r="N194" s="90"/>
    </row>
    <row r="195" spans="14:14">
      <c r="N195" s="90"/>
    </row>
    <row r="196" spans="14:14">
      <c r="N196" s="90"/>
    </row>
    <row r="197" spans="14:14">
      <c r="N197" s="90"/>
    </row>
    <row r="198" spans="14:14">
      <c r="N198" s="90"/>
    </row>
    <row r="199" spans="14:14">
      <c r="N199" s="90"/>
    </row>
    <row r="200" spans="14:14">
      <c r="N200" s="90"/>
    </row>
    <row r="201" spans="14:14">
      <c r="N201" s="90"/>
    </row>
    <row r="202" spans="14:14">
      <c r="N202" s="90"/>
    </row>
    <row r="203" spans="14:14">
      <c r="N203" s="90"/>
    </row>
    <row r="204" spans="14:14">
      <c r="N204" s="90"/>
    </row>
    <row r="205" spans="14:14">
      <c r="N205" s="90"/>
    </row>
    <row r="206" spans="14:14">
      <c r="N206" s="90"/>
    </row>
    <row r="207" spans="14:14">
      <c r="N207" s="90"/>
    </row>
    <row r="208" spans="14:14">
      <c r="N208" s="90"/>
    </row>
    <row r="209" spans="14:14">
      <c r="N209" s="90"/>
    </row>
    <row r="210" spans="14:14">
      <c r="N210" s="90"/>
    </row>
    <row r="211" spans="14:14">
      <c r="N211" s="90"/>
    </row>
    <row r="212" spans="14:14">
      <c r="N212" s="90"/>
    </row>
    <row r="213" spans="14:14">
      <c r="N213" s="90"/>
    </row>
    <row r="214" spans="14:14">
      <c r="N214" s="90"/>
    </row>
    <row r="215" spans="14:14">
      <c r="N215" s="90"/>
    </row>
    <row r="216" spans="14:14">
      <c r="N216" s="90"/>
    </row>
    <row r="217" spans="14:14">
      <c r="N217" s="90"/>
    </row>
    <row r="218" spans="14:14">
      <c r="N218" s="90"/>
    </row>
    <row r="219" spans="14:14">
      <c r="N219" s="90"/>
    </row>
    <row r="220" spans="14:14">
      <c r="N220" s="90"/>
    </row>
    <row r="221" spans="14:14">
      <c r="N221" s="90"/>
    </row>
    <row r="222" spans="14:14">
      <c r="N222" s="90"/>
    </row>
    <row r="223" spans="14:14">
      <c r="N223" s="90"/>
    </row>
    <row r="224" spans="14:14">
      <c r="N224" s="90"/>
    </row>
    <row r="225" spans="14:14">
      <c r="N225" s="90"/>
    </row>
    <row r="226" spans="14:14">
      <c r="N226" s="90"/>
    </row>
    <row r="227" spans="14:14">
      <c r="N227" s="90"/>
    </row>
    <row r="228" spans="14:14">
      <c r="N228" s="90"/>
    </row>
    <row r="229" spans="14:14">
      <c r="N229" s="90"/>
    </row>
    <row r="230" spans="14:14">
      <c r="N230" s="90"/>
    </row>
    <row r="231" spans="14:14">
      <c r="N231" s="90"/>
    </row>
    <row r="232" spans="14:14">
      <c r="N232" s="90"/>
    </row>
    <row r="233" spans="14:14">
      <c r="N233" s="90"/>
    </row>
    <row r="234" spans="14:14">
      <c r="N234" s="90"/>
    </row>
    <row r="235" spans="14:14">
      <c r="N235" s="90"/>
    </row>
    <row r="236" spans="14:14">
      <c r="N236" s="90"/>
    </row>
    <row r="237" spans="14:14">
      <c r="N237" s="90"/>
    </row>
    <row r="238" spans="14:14">
      <c r="N238" s="90"/>
    </row>
    <row r="239" spans="14:14">
      <c r="N239" s="90"/>
    </row>
    <row r="240" spans="14:14">
      <c r="N240" s="90"/>
    </row>
    <row r="241" spans="14:14">
      <c r="N241" s="90"/>
    </row>
    <row r="242" spans="14:14">
      <c r="N242" s="90"/>
    </row>
    <row r="243" spans="14:14">
      <c r="N243" s="90"/>
    </row>
    <row r="244" spans="14:14">
      <c r="N244" s="90"/>
    </row>
    <row r="245" spans="14:14">
      <c r="N245" s="90"/>
    </row>
    <row r="246" spans="14:14">
      <c r="N246" s="90"/>
    </row>
    <row r="247" spans="14:14">
      <c r="N247" s="90"/>
    </row>
    <row r="248" spans="14:14">
      <c r="N248" s="90"/>
    </row>
    <row r="249" spans="14:14">
      <c r="N249" s="90"/>
    </row>
    <row r="250" spans="14:14">
      <c r="N250" s="90"/>
    </row>
    <row r="251" spans="14:14">
      <c r="N251" s="90"/>
    </row>
    <row r="252" spans="14:14">
      <c r="N252" s="90"/>
    </row>
    <row r="253" spans="14:14">
      <c r="N253" s="90"/>
    </row>
    <row r="254" spans="14:14">
      <c r="N254" s="90"/>
    </row>
    <row r="255" spans="14:14">
      <c r="N255" s="90"/>
    </row>
    <row r="256" spans="14:14">
      <c r="N256" s="90"/>
    </row>
    <row r="257" spans="14:14">
      <c r="N257" s="90"/>
    </row>
    <row r="258" spans="14:14">
      <c r="N258" s="90"/>
    </row>
    <row r="259" spans="14:14">
      <c r="N259" s="90"/>
    </row>
    <row r="260" spans="14:14">
      <c r="N260" s="90"/>
    </row>
    <row r="261" spans="14:14">
      <c r="N261" s="90"/>
    </row>
    <row r="262" spans="14:14">
      <c r="N262" s="90"/>
    </row>
    <row r="263" spans="14:14">
      <c r="N263" s="90"/>
    </row>
    <row r="264" spans="14:14">
      <c r="N264" s="90"/>
    </row>
    <row r="265" spans="14:14">
      <c r="N265" s="90"/>
    </row>
    <row r="266" spans="14:14">
      <c r="N266" s="90"/>
    </row>
    <row r="267" spans="14:14">
      <c r="N267" s="90"/>
    </row>
    <row r="268" spans="14:14">
      <c r="N268" s="90"/>
    </row>
    <row r="269" spans="14:14">
      <c r="N269" s="90"/>
    </row>
    <row r="270" spans="14:14">
      <c r="N270" s="90"/>
    </row>
    <row r="271" spans="14:14">
      <c r="N271" s="90"/>
    </row>
    <row r="272" spans="14:14">
      <c r="N272" s="90"/>
    </row>
    <row r="273" spans="14:14">
      <c r="N273" s="90"/>
    </row>
    <row r="274" spans="14:14">
      <c r="N274" s="90"/>
    </row>
    <row r="275" spans="14:14">
      <c r="N275" s="90"/>
    </row>
    <row r="276" spans="14:14">
      <c r="N276" s="90"/>
    </row>
    <row r="277" spans="14:14">
      <c r="N277" s="90"/>
    </row>
    <row r="278" spans="14:14">
      <c r="N278" s="90"/>
    </row>
    <row r="279" spans="14:14">
      <c r="N279" s="90"/>
    </row>
    <row r="280" spans="14:14">
      <c r="N280" s="90"/>
    </row>
    <row r="281" spans="14:14">
      <c r="N281" s="90"/>
    </row>
    <row r="282" spans="14:14">
      <c r="N282" s="90"/>
    </row>
    <row r="283" spans="14:14">
      <c r="N283" s="90"/>
    </row>
    <row r="284" spans="14:14">
      <c r="N284" s="90"/>
    </row>
    <row r="285" spans="14:14">
      <c r="N285" s="90"/>
    </row>
    <row r="286" spans="14:14">
      <c r="N286" s="90"/>
    </row>
    <row r="287" spans="14:14">
      <c r="N287" s="90"/>
    </row>
    <row r="288" spans="14:14">
      <c r="N288" s="90"/>
    </row>
    <row r="289" spans="14:14">
      <c r="N289" s="90"/>
    </row>
    <row r="290" spans="14:14">
      <c r="N290" s="90"/>
    </row>
    <row r="291" spans="14:14">
      <c r="N291" s="90"/>
    </row>
    <row r="292" spans="14:14">
      <c r="N292" s="90"/>
    </row>
    <row r="293" spans="14:14">
      <c r="N293" s="90"/>
    </row>
    <row r="294" spans="14:14">
      <c r="N294" s="90"/>
    </row>
    <row r="295" spans="14:14">
      <c r="N295" s="90"/>
    </row>
    <row r="296" spans="14:14">
      <c r="N296" s="90"/>
    </row>
    <row r="297" spans="14:14">
      <c r="N297" s="90"/>
    </row>
    <row r="298" spans="14:14">
      <c r="N298" s="90"/>
    </row>
    <row r="299" spans="14:14">
      <c r="N299" s="90"/>
    </row>
    <row r="300" spans="14:14">
      <c r="N300" s="90"/>
    </row>
    <row r="301" spans="14:14">
      <c r="N301" s="90"/>
    </row>
    <row r="302" spans="14:14">
      <c r="N302" s="90"/>
    </row>
    <row r="303" spans="14:14">
      <c r="N303" s="90"/>
    </row>
    <row r="304" spans="14:14">
      <c r="N304" s="90"/>
    </row>
    <row r="305" spans="14:14">
      <c r="N305" s="90"/>
    </row>
    <row r="306" spans="14:14">
      <c r="N306" s="90"/>
    </row>
    <row r="307" spans="14:14">
      <c r="N307" s="90"/>
    </row>
    <row r="308" spans="14:14">
      <c r="N308" s="90"/>
    </row>
    <row r="309" spans="14:14">
      <c r="N309" s="90"/>
    </row>
    <row r="310" spans="14:14">
      <c r="N310" s="90"/>
    </row>
    <row r="311" spans="14:14">
      <c r="N311" s="90"/>
    </row>
    <row r="312" spans="14:14">
      <c r="N312" s="90"/>
    </row>
    <row r="313" spans="14:14">
      <c r="N313" s="90"/>
    </row>
    <row r="314" spans="14:14">
      <c r="N314" s="90"/>
    </row>
    <row r="315" spans="14:14">
      <c r="N315" s="90"/>
    </row>
    <row r="316" spans="14:14">
      <c r="N316" s="90"/>
    </row>
    <row r="317" spans="14:14">
      <c r="N317" s="90"/>
    </row>
    <row r="318" spans="14:14">
      <c r="N318" s="90"/>
    </row>
    <row r="319" spans="14:14">
      <c r="N319" s="90"/>
    </row>
    <row r="320" spans="14:14">
      <c r="N320" s="90"/>
    </row>
    <row r="321" spans="14:14">
      <c r="N321" s="90"/>
    </row>
    <row r="322" spans="14:14">
      <c r="N322" s="90"/>
    </row>
    <row r="323" spans="14:14">
      <c r="N323" s="90"/>
    </row>
    <row r="324" spans="14:14">
      <c r="N324" s="90"/>
    </row>
    <row r="325" spans="14:14">
      <c r="N325" s="90"/>
    </row>
    <row r="326" spans="14:14">
      <c r="N326" s="90"/>
    </row>
    <row r="327" spans="14:14">
      <c r="N327" s="90"/>
    </row>
    <row r="328" spans="14:14">
      <c r="N328" s="90"/>
    </row>
    <row r="329" spans="14:14">
      <c r="N329" s="90"/>
    </row>
    <row r="330" spans="14:14">
      <c r="N330" s="90"/>
    </row>
    <row r="331" spans="14:14">
      <c r="N331" s="90"/>
    </row>
    <row r="332" spans="14:14">
      <c r="N332" s="90"/>
    </row>
    <row r="333" spans="14:14">
      <c r="N333" s="90"/>
    </row>
    <row r="334" spans="14:14">
      <c r="N334" s="90"/>
    </row>
    <row r="335" spans="14:14">
      <c r="N335" s="90"/>
    </row>
    <row r="336" spans="14:14">
      <c r="N336" s="90"/>
    </row>
    <row r="337" spans="14:14">
      <c r="N337" s="90"/>
    </row>
    <row r="338" spans="14:14">
      <c r="N338" s="90"/>
    </row>
    <row r="339" spans="14:14">
      <c r="N339" s="90"/>
    </row>
    <row r="340" spans="14:14">
      <c r="N340" s="90"/>
    </row>
    <row r="341" spans="14:14">
      <c r="N341" s="90"/>
    </row>
    <row r="342" spans="14:14">
      <c r="N342" s="90"/>
    </row>
    <row r="343" spans="14:14">
      <c r="N343" s="90"/>
    </row>
    <row r="344" spans="14:14">
      <c r="N344" s="90"/>
    </row>
    <row r="345" spans="14:14">
      <c r="N345" s="90"/>
    </row>
    <row r="346" spans="14:14">
      <c r="N346" s="90"/>
    </row>
    <row r="347" spans="14:14">
      <c r="N347" s="90"/>
    </row>
    <row r="348" spans="14:14">
      <c r="N348" s="90"/>
    </row>
    <row r="349" spans="14:14">
      <c r="N349" s="90"/>
    </row>
    <row r="350" spans="14:14">
      <c r="N350" s="90"/>
    </row>
    <row r="351" spans="14:14">
      <c r="N351" s="90"/>
    </row>
    <row r="352" spans="14:14">
      <c r="N352" s="90"/>
    </row>
    <row r="353" spans="14:14">
      <c r="N353" s="90"/>
    </row>
    <row r="354" spans="14:14">
      <c r="N354" s="90"/>
    </row>
    <row r="355" spans="14:14">
      <c r="N355" s="90"/>
    </row>
    <row r="356" spans="14:14">
      <c r="N356" s="90"/>
    </row>
    <row r="357" spans="14:14">
      <c r="N357" s="90"/>
    </row>
    <row r="358" spans="14:14">
      <c r="N358" s="90"/>
    </row>
    <row r="359" spans="14:14">
      <c r="N359" s="90"/>
    </row>
    <row r="360" spans="14:14">
      <c r="N360" s="90"/>
    </row>
    <row r="361" spans="14:14">
      <c r="N361" s="90"/>
    </row>
    <row r="362" spans="14:14">
      <c r="N362" s="90"/>
    </row>
    <row r="363" spans="14:14">
      <c r="N363" s="90"/>
    </row>
    <row r="364" spans="14:14">
      <c r="N364" s="90"/>
    </row>
    <row r="365" spans="14:14">
      <c r="N365" s="90"/>
    </row>
    <row r="366" spans="14:14">
      <c r="N366" s="90"/>
    </row>
    <row r="367" spans="14:14">
      <c r="N367" s="90"/>
    </row>
    <row r="368" spans="14:14">
      <c r="N368" s="90"/>
    </row>
    <row r="369" spans="14:14">
      <c r="N369" s="90"/>
    </row>
    <row r="370" spans="14:14">
      <c r="N370" s="90"/>
    </row>
    <row r="371" spans="14:14">
      <c r="N371" s="90"/>
    </row>
    <row r="372" spans="14:14">
      <c r="N372" s="90"/>
    </row>
    <row r="373" spans="14:14">
      <c r="N373" s="90"/>
    </row>
    <row r="374" spans="14:14">
      <c r="N374" s="90"/>
    </row>
    <row r="375" spans="14:14">
      <c r="N375" s="90"/>
    </row>
    <row r="376" spans="14:14">
      <c r="N376" s="90"/>
    </row>
    <row r="377" spans="14:14">
      <c r="N377" s="90"/>
    </row>
    <row r="378" spans="14:14">
      <c r="N378" s="90"/>
    </row>
    <row r="379" spans="14:14">
      <c r="N379" s="90"/>
    </row>
    <row r="380" spans="14:14">
      <c r="N380" s="90"/>
    </row>
    <row r="381" spans="14:14">
      <c r="N381" s="90"/>
    </row>
    <row r="382" spans="14:14">
      <c r="N382" s="90"/>
    </row>
    <row r="383" spans="14:14">
      <c r="N383" s="90"/>
    </row>
    <row r="384" spans="14:14">
      <c r="N384" s="90"/>
    </row>
    <row r="385" spans="14:14">
      <c r="N385" s="90"/>
    </row>
    <row r="386" spans="14:14">
      <c r="N386" s="90"/>
    </row>
    <row r="387" spans="14:14">
      <c r="N387" s="90"/>
    </row>
    <row r="388" spans="14:14">
      <c r="N388" s="90"/>
    </row>
    <row r="389" spans="14:14">
      <c r="N389" s="90"/>
    </row>
    <row r="390" spans="14:14">
      <c r="N390" s="90"/>
    </row>
    <row r="391" spans="14:14">
      <c r="N391" s="90"/>
    </row>
    <row r="392" spans="14:14">
      <c r="N392" s="90"/>
    </row>
    <row r="393" spans="14:14">
      <c r="N393" s="90"/>
    </row>
    <row r="394" spans="14:14">
      <c r="N394" s="90"/>
    </row>
    <row r="395" spans="14:14">
      <c r="N395" s="90"/>
    </row>
    <row r="396" spans="14:14">
      <c r="N396" s="90"/>
    </row>
    <row r="397" spans="14:14">
      <c r="N397" s="90"/>
    </row>
    <row r="398" spans="14:14">
      <c r="N398" s="90"/>
    </row>
    <row r="399" spans="14:14">
      <c r="N399" s="90"/>
    </row>
    <row r="400" spans="14:14">
      <c r="N400" s="90"/>
    </row>
    <row r="401" spans="14:14">
      <c r="N401" s="90"/>
    </row>
    <row r="402" spans="14:14">
      <c r="N402" s="90"/>
    </row>
    <row r="403" spans="14:14">
      <c r="N403" s="90"/>
    </row>
    <row r="404" spans="14:14">
      <c r="N404" s="90"/>
    </row>
    <row r="405" spans="14:14">
      <c r="N405" s="90"/>
    </row>
    <row r="406" spans="14:14">
      <c r="N406" s="90"/>
    </row>
    <row r="407" spans="14:14">
      <c r="N407" s="90"/>
    </row>
    <row r="408" spans="14:14">
      <c r="N408" s="90"/>
    </row>
    <row r="409" spans="14:14">
      <c r="N409" s="90"/>
    </row>
    <row r="410" spans="14:14">
      <c r="N410" s="90"/>
    </row>
    <row r="411" spans="14:14">
      <c r="N411" s="90"/>
    </row>
    <row r="412" spans="14:14">
      <c r="N412" s="90"/>
    </row>
    <row r="413" spans="14:14">
      <c r="N413" s="90"/>
    </row>
    <row r="414" spans="14:14">
      <c r="N414" s="90"/>
    </row>
    <row r="415" spans="14:14">
      <c r="N415" s="90"/>
    </row>
    <row r="416" spans="14:14">
      <c r="N416" s="90"/>
    </row>
    <row r="417" spans="14:14">
      <c r="N417" s="90"/>
    </row>
    <row r="418" spans="14:14">
      <c r="N418" s="90"/>
    </row>
    <row r="419" spans="14:14">
      <c r="N419" s="90"/>
    </row>
    <row r="420" spans="14:14">
      <c r="N420" s="90"/>
    </row>
    <row r="421" spans="14:14">
      <c r="N421" s="90"/>
    </row>
    <row r="422" spans="14:14">
      <c r="N422" s="90"/>
    </row>
    <row r="423" spans="14:14">
      <c r="N423" s="90"/>
    </row>
    <row r="424" spans="14:14">
      <c r="N424" s="90"/>
    </row>
    <row r="425" spans="14:14">
      <c r="N425" s="90"/>
    </row>
    <row r="426" spans="14:14">
      <c r="N426" s="90"/>
    </row>
    <row r="427" spans="14:14">
      <c r="N427" s="90"/>
    </row>
    <row r="428" spans="14:14">
      <c r="N428" s="90"/>
    </row>
    <row r="429" spans="14:14">
      <c r="N429" s="90"/>
    </row>
    <row r="430" spans="14:14">
      <c r="N430" s="90"/>
    </row>
    <row r="431" spans="14:14">
      <c r="N431" s="90"/>
    </row>
    <row r="432" spans="14:14">
      <c r="N432" s="90"/>
    </row>
    <row r="433" spans="14:14">
      <c r="N433" s="90"/>
    </row>
    <row r="434" spans="14:14">
      <c r="N434" s="90"/>
    </row>
    <row r="435" spans="14:14">
      <c r="N435" s="90"/>
    </row>
    <row r="436" spans="14:14">
      <c r="N436" s="90"/>
    </row>
    <row r="437" spans="14:14">
      <c r="N437" s="90"/>
    </row>
    <row r="438" spans="14:14">
      <c r="N438" s="90"/>
    </row>
    <row r="439" spans="14:14">
      <c r="N439" s="90"/>
    </row>
    <row r="440" spans="14:14">
      <c r="N440" s="90"/>
    </row>
    <row r="441" spans="14:14">
      <c r="N441" s="90"/>
    </row>
    <row r="442" spans="14:14">
      <c r="N442" s="90"/>
    </row>
    <row r="443" spans="14:14">
      <c r="N443" s="90"/>
    </row>
    <row r="444" spans="14:14">
      <c r="N444" s="90"/>
    </row>
    <row r="445" spans="14:14">
      <c r="N445" s="90"/>
    </row>
    <row r="446" spans="14:14">
      <c r="N446" s="90"/>
    </row>
    <row r="447" spans="14:14">
      <c r="N447" s="90"/>
    </row>
    <row r="448" spans="14:14">
      <c r="N448" s="90"/>
    </row>
    <row r="449" spans="14:14">
      <c r="N449" s="90"/>
    </row>
    <row r="450" spans="14:14">
      <c r="N450" s="90"/>
    </row>
    <row r="451" spans="14:14">
      <c r="N451" s="90"/>
    </row>
    <row r="452" spans="14:14">
      <c r="N452" s="90"/>
    </row>
    <row r="453" spans="14:14">
      <c r="N453" s="90"/>
    </row>
    <row r="454" spans="14:14">
      <c r="N454" s="90"/>
    </row>
    <row r="455" spans="14:14">
      <c r="N455" s="90"/>
    </row>
    <row r="456" spans="14:14">
      <c r="N456" s="90"/>
    </row>
    <row r="457" spans="14:14">
      <c r="N457" s="90"/>
    </row>
    <row r="458" spans="14:14">
      <c r="N458" s="90"/>
    </row>
    <row r="459" spans="14:14">
      <c r="N459" s="90"/>
    </row>
    <row r="460" spans="14:14">
      <c r="N460" s="90"/>
    </row>
    <row r="461" spans="14:14">
      <c r="N461" s="90"/>
    </row>
    <row r="462" spans="14:14">
      <c r="N462" s="90"/>
    </row>
    <row r="463" spans="14:14">
      <c r="N463" s="90"/>
    </row>
    <row r="464" spans="14:14">
      <c r="N464" s="90"/>
    </row>
    <row r="465" spans="14:14">
      <c r="N465" s="90"/>
    </row>
    <row r="466" spans="14:14">
      <c r="N466" s="90"/>
    </row>
    <row r="467" spans="14:14">
      <c r="N467" s="90"/>
    </row>
    <row r="468" spans="14:14">
      <c r="N468" s="90"/>
    </row>
    <row r="469" spans="14:14">
      <c r="N469" s="90"/>
    </row>
    <row r="470" spans="14:14">
      <c r="N470" s="90"/>
    </row>
    <row r="471" spans="14:14">
      <c r="N471" s="90"/>
    </row>
    <row r="472" spans="14:14">
      <c r="N472" s="90"/>
    </row>
    <row r="473" spans="14:14">
      <c r="N473" s="90"/>
    </row>
    <row r="474" spans="14:14">
      <c r="N474" s="90"/>
    </row>
    <row r="475" spans="14:14">
      <c r="N475" s="90"/>
    </row>
    <row r="476" spans="14:14">
      <c r="N476" s="90"/>
    </row>
    <row r="477" spans="14:14">
      <c r="N477" s="90"/>
    </row>
    <row r="478" spans="14:14">
      <c r="N478" s="90"/>
    </row>
    <row r="479" spans="14:14">
      <c r="N479" s="90"/>
    </row>
    <row r="480" spans="14:14">
      <c r="N480" s="90"/>
    </row>
    <row r="481" spans="14:14">
      <c r="N481" s="90"/>
    </row>
    <row r="482" spans="14:14">
      <c r="N482" s="90"/>
    </row>
    <row r="483" spans="14:14">
      <c r="N483" s="90"/>
    </row>
    <row r="484" spans="14:14">
      <c r="N484" s="90"/>
    </row>
    <row r="485" spans="14:14">
      <c r="N485" s="90"/>
    </row>
    <row r="486" spans="14:14">
      <c r="N486" s="90"/>
    </row>
    <row r="487" spans="14:14">
      <c r="N487" s="90"/>
    </row>
    <row r="488" spans="14:14">
      <c r="N488" s="90"/>
    </row>
    <row r="489" spans="14:14">
      <c r="N489" s="90"/>
    </row>
    <row r="490" spans="14:14">
      <c r="N490" s="90"/>
    </row>
    <row r="491" spans="14:14">
      <c r="N491" s="90"/>
    </row>
    <row r="492" spans="14:14">
      <c r="N492" s="90"/>
    </row>
    <row r="493" spans="14:14">
      <c r="N493" s="90"/>
    </row>
    <row r="494" spans="14:14">
      <c r="N494" s="90"/>
    </row>
    <row r="495" spans="14:14">
      <c r="N495" s="90"/>
    </row>
    <row r="496" spans="14:14">
      <c r="N496" s="90"/>
    </row>
    <row r="497" spans="14:14">
      <c r="N497" s="90"/>
    </row>
    <row r="498" spans="14:14">
      <c r="N498" s="90"/>
    </row>
    <row r="499" spans="14:14">
      <c r="N499" s="90"/>
    </row>
    <row r="500" spans="14:14">
      <c r="N500" s="90"/>
    </row>
    <row r="501" spans="14:14">
      <c r="N501" s="90"/>
    </row>
    <row r="502" spans="14:14">
      <c r="N502" s="90"/>
    </row>
    <row r="503" spans="14:14">
      <c r="N503" s="90"/>
    </row>
    <row r="504" spans="14:14">
      <c r="N504" s="90"/>
    </row>
    <row r="505" spans="14:14">
      <c r="N505" s="90"/>
    </row>
    <row r="506" spans="14:14">
      <c r="N506" s="90"/>
    </row>
    <row r="507" spans="14:14">
      <c r="N507" s="90"/>
    </row>
    <row r="508" spans="14:14">
      <c r="N508" s="90"/>
    </row>
    <row r="509" spans="14:14">
      <c r="N509" s="90"/>
    </row>
    <row r="510" spans="14:14">
      <c r="N510" s="90"/>
    </row>
    <row r="511" spans="14:14">
      <c r="N511" s="90"/>
    </row>
    <row r="512" spans="14:14">
      <c r="N512" s="90"/>
    </row>
    <row r="513" spans="14:14">
      <c r="N513" s="90"/>
    </row>
    <row r="514" spans="14:14">
      <c r="N514" s="90"/>
    </row>
    <row r="515" spans="14:14">
      <c r="N515" s="90"/>
    </row>
    <row r="516" spans="14:14">
      <c r="N516" s="90"/>
    </row>
    <row r="517" spans="14:14">
      <c r="N517" s="90"/>
    </row>
    <row r="518" spans="14:14">
      <c r="N518" s="90"/>
    </row>
    <row r="519" spans="14:14">
      <c r="N519" s="90"/>
    </row>
    <row r="520" spans="14:14">
      <c r="N520" s="90"/>
    </row>
    <row r="521" spans="14:14">
      <c r="N521" s="90"/>
    </row>
    <row r="522" spans="14:14">
      <c r="N522" s="90"/>
    </row>
    <row r="523" spans="14:14">
      <c r="N523" s="90"/>
    </row>
    <row r="524" spans="14:14">
      <c r="N524" s="90"/>
    </row>
    <row r="525" spans="14:14">
      <c r="N525" s="90"/>
    </row>
    <row r="526" spans="14:14">
      <c r="N526" s="90"/>
    </row>
    <row r="527" spans="14:14">
      <c r="N527" s="90"/>
    </row>
    <row r="528" spans="14:14">
      <c r="N528" s="90"/>
    </row>
    <row r="529" spans="14:14">
      <c r="N529" s="90"/>
    </row>
    <row r="530" spans="14:14">
      <c r="N530" s="90"/>
    </row>
    <row r="531" spans="14:14">
      <c r="N531" s="90"/>
    </row>
    <row r="532" spans="14:14">
      <c r="N532" s="90"/>
    </row>
    <row r="533" spans="14:14">
      <c r="N533" s="90"/>
    </row>
    <row r="534" spans="14:14">
      <c r="N534" s="90"/>
    </row>
    <row r="535" spans="14:14">
      <c r="N535" s="90"/>
    </row>
    <row r="536" spans="14:14">
      <c r="N536" s="90"/>
    </row>
    <row r="537" spans="14:14">
      <c r="N537" s="90"/>
    </row>
    <row r="538" spans="14:14">
      <c r="N538" s="90"/>
    </row>
    <row r="539" spans="14:14">
      <c r="N539" s="90"/>
    </row>
    <row r="540" spans="14:14">
      <c r="N540" s="90"/>
    </row>
    <row r="541" spans="14:14">
      <c r="N541" s="90"/>
    </row>
    <row r="542" spans="14:14">
      <c r="N542" s="90"/>
    </row>
    <row r="543" spans="14:14">
      <c r="N543" s="90"/>
    </row>
    <row r="544" spans="14:14">
      <c r="N544" s="90"/>
    </row>
    <row r="545" spans="14:14">
      <c r="N545" s="90"/>
    </row>
    <row r="546" spans="14:14">
      <c r="N546" s="90"/>
    </row>
    <row r="547" spans="14:14">
      <c r="N547" s="90"/>
    </row>
    <row r="548" spans="14:14">
      <c r="N548" s="90"/>
    </row>
    <row r="549" spans="14:14">
      <c r="N549" s="90"/>
    </row>
    <row r="550" spans="14:14">
      <c r="N550" s="90"/>
    </row>
    <row r="551" spans="14:14">
      <c r="N551" s="90"/>
    </row>
    <row r="552" spans="14:14">
      <c r="N552" s="90"/>
    </row>
    <row r="553" spans="14:14">
      <c r="N553" s="90"/>
    </row>
    <row r="554" spans="14:14">
      <c r="N554" s="90"/>
    </row>
    <row r="555" spans="14:14">
      <c r="N555" s="90"/>
    </row>
    <row r="556" spans="14:14">
      <c r="N556" s="90"/>
    </row>
    <row r="557" spans="14:14">
      <c r="N557" s="90"/>
    </row>
    <row r="558" spans="14:14">
      <c r="N558" s="90"/>
    </row>
    <row r="559" spans="14:14">
      <c r="N559" s="90"/>
    </row>
    <row r="560" spans="14:14">
      <c r="N560" s="90"/>
    </row>
    <row r="561" spans="14:14">
      <c r="N561" s="90"/>
    </row>
    <row r="562" spans="14:14">
      <c r="N562" s="90"/>
    </row>
    <row r="563" spans="14:14">
      <c r="N563" s="90"/>
    </row>
    <row r="564" spans="14:14">
      <c r="N564" s="90"/>
    </row>
    <row r="565" spans="14:14">
      <c r="N565" s="90"/>
    </row>
    <row r="566" spans="14:14">
      <c r="N566" s="90"/>
    </row>
    <row r="567" spans="14:14">
      <c r="N567" s="90"/>
    </row>
    <row r="568" spans="14:14">
      <c r="N568" s="90"/>
    </row>
    <row r="569" spans="14:14">
      <c r="N569" s="90"/>
    </row>
    <row r="570" spans="14:14">
      <c r="N570" s="90"/>
    </row>
    <row r="571" spans="14:14">
      <c r="N571" s="90"/>
    </row>
    <row r="572" spans="14:14">
      <c r="N572" s="90"/>
    </row>
    <row r="573" spans="14:14">
      <c r="N573" s="90"/>
    </row>
    <row r="574" spans="14:14">
      <c r="N574" s="90"/>
    </row>
    <row r="575" spans="14:14">
      <c r="N575" s="90"/>
    </row>
    <row r="576" spans="14:14">
      <c r="N576" s="90"/>
    </row>
    <row r="577" spans="14:14">
      <c r="N577" s="90"/>
    </row>
    <row r="578" spans="14:14">
      <c r="N578" s="90"/>
    </row>
    <row r="579" spans="14:14">
      <c r="N579" s="90"/>
    </row>
    <row r="580" spans="14:14">
      <c r="N580" s="90"/>
    </row>
    <row r="581" spans="14:14">
      <c r="N581" s="90"/>
    </row>
    <row r="582" spans="14:14">
      <c r="N582" s="90"/>
    </row>
    <row r="583" spans="14:14">
      <c r="N583" s="90"/>
    </row>
    <row r="584" spans="14:14">
      <c r="N584" s="90"/>
    </row>
    <row r="585" spans="14:14">
      <c r="N585" s="90"/>
    </row>
    <row r="586" spans="14:14">
      <c r="N586" s="90"/>
    </row>
    <row r="587" spans="14:14">
      <c r="N587" s="90"/>
    </row>
    <row r="588" spans="14:14">
      <c r="N588" s="90"/>
    </row>
    <row r="589" spans="14:14">
      <c r="N589" s="90"/>
    </row>
    <row r="590" spans="14:14">
      <c r="N590" s="90"/>
    </row>
    <row r="591" spans="14:14">
      <c r="N591" s="90"/>
    </row>
    <row r="592" spans="14:14">
      <c r="N592" s="90"/>
    </row>
    <row r="593" spans="14:14">
      <c r="N593" s="90"/>
    </row>
    <row r="594" spans="14:14">
      <c r="N594" s="90"/>
    </row>
    <row r="595" spans="14:14">
      <c r="N595" s="90"/>
    </row>
    <row r="596" spans="14:14">
      <c r="N596" s="90"/>
    </row>
    <row r="597" spans="14:14">
      <c r="N597" s="90"/>
    </row>
    <row r="598" spans="14:14">
      <c r="N598" s="90"/>
    </row>
    <row r="599" spans="14:14">
      <c r="N599" s="90"/>
    </row>
    <row r="600" spans="14:14">
      <c r="N600" s="90"/>
    </row>
    <row r="601" spans="14:14">
      <c r="N601" s="90"/>
    </row>
    <row r="602" spans="14:14">
      <c r="N602" s="90"/>
    </row>
    <row r="603" spans="14:14">
      <c r="N603" s="90"/>
    </row>
    <row r="604" spans="14:14">
      <c r="N604" s="90"/>
    </row>
    <row r="605" spans="14:14">
      <c r="N605" s="90"/>
    </row>
    <row r="606" spans="14:14">
      <c r="N606" s="90"/>
    </row>
    <row r="607" spans="14:14">
      <c r="N607" s="90"/>
    </row>
    <row r="608" spans="14:14">
      <c r="N608" s="90"/>
    </row>
    <row r="609" spans="14:14">
      <c r="N609" s="90"/>
    </row>
    <row r="610" spans="14:14">
      <c r="N610" s="90"/>
    </row>
    <row r="611" spans="14:14">
      <c r="N611" s="90"/>
    </row>
    <row r="612" spans="14:14">
      <c r="N612" s="90"/>
    </row>
    <row r="613" spans="14:14">
      <c r="N613" s="90"/>
    </row>
    <row r="614" spans="14:14">
      <c r="N614" s="90"/>
    </row>
    <row r="615" spans="14:14">
      <c r="N615" s="90"/>
    </row>
    <row r="616" spans="14:14">
      <c r="N616" s="90"/>
    </row>
    <row r="617" spans="14:14">
      <c r="N617" s="90"/>
    </row>
    <row r="618" spans="14:14">
      <c r="N618" s="90"/>
    </row>
    <row r="619" spans="14:14">
      <c r="N619" s="90"/>
    </row>
    <row r="620" spans="14:14">
      <c r="N620" s="90"/>
    </row>
    <row r="621" spans="14:14">
      <c r="N621" s="90"/>
    </row>
    <row r="622" spans="14:14">
      <c r="N622" s="90"/>
    </row>
    <row r="623" spans="14:14">
      <c r="N623" s="90"/>
    </row>
    <row r="624" spans="14:14">
      <c r="N624" s="90"/>
    </row>
    <row r="625" spans="14:14">
      <c r="N625" s="90"/>
    </row>
    <row r="626" spans="14:14">
      <c r="N626" s="90"/>
    </row>
    <row r="627" spans="14:14">
      <c r="N627" s="90"/>
    </row>
    <row r="628" spans="14:14">
      <c r="N628" s="90"/>
    </row>
    <row r="629" spans="14:14">
      <c r="N629" s="90"/>
    </row>
    <row r="630" spans="14:14">
      <c r="N630" s="90"/>
    </row>
    <row r="631" spans="14:14">
      <c r="N631" s="90"/>
    </row>
    <row r="632" spans="14:14">
      <c r="N632" s="90"/>
    </row>
    <row r="633" spans="14:14">
      <c r="N633" s="90"/>
    </row>
    <row r="634" spans="14:14">
      <c r="N634" s="90"/>
    </row>
    <row r="635" spans="14:14">
      <c r="N635" s="90"/>
    </row>
    <row r="636" spans="14:14">
      <c r="N636" s="90"/>
    </row>
    <row r="637" spans="14:14">
      <c r="N637" s="90"/>
    </row>
    <row r="638" spans="14:14">
      <c r="N638" s="90"/>
    </row>
    <row r="639" spans="14:14">
      <c r="N639" s="90"/>
    </row>
    <row r="640" spans="14:14">
      <c r="N640" s="90"/>
    </row>
    <row r="641" spans="14:14">
      <c r="N641" s="90"/>
    </row>
    <row r="642" spans="14:14">
      <c r="N642" s="90"/>
    </row>
    <row r="643" spans="14:14">
      <c r="N643" s="90"/>
    </row>
    <row r="644" spans="14:14">
      <c r="N644" s="90"/>
    </row>
    <row r="645" spans="14:14">
      <c r="N645" s="90"/>
    </row>
    <row r="646" spans="14:14">
      <c r="N646" s="90"/>
    </row>
    <row r="647" spans="14:14">
      <c r="N647" s="90"/>
    </row>
    <row r="648" spans="14:14">
      <c r="N648" s="90"/>
    </row>
    <row r="649" spans="14:14">
      <c r="N649" s="90"/>
    </row>
    <row r="650" spans="14:14">
      <c r="N650" s="90"/>
    </row>
    <row r="651" spans="14:14">
      <c r="N651" s="90"/>
    </row>
    <row r="652" spans="14:14">
      <c r="N652" s="90"/>
    </row>
  </sheetData>
  <mergeCells count="72">
    <mergeCell ref="C51:C57"/>
    <mergeCell ref="C61:C68"/>
    <mergeCell ref="E66:G66"/>
    <mergeCell ref="E67:G67"/>
    <mergeCell ref="E68:G68"/>
    <mergeCell ref="E64:G64"/>
    <mergeCell ref="E65:G65"/>
    <mergeCell ref="U5:U6"/>
    <mergeCell ref="E39:E41"/>
    <mergeCell ref="E61:G61"/>
    <mergeCell ref="E62:G62"/>
    <mergeCell ref="E63:G63"/>
    <mergeCell ref="E56:G56"/>
    <mergeCell ref="F57:G57"/>
    <mergeCell ref="E58:F58"/>
    <mergeCell ref="D59:G59"/>
    <mergeCell ref="D60:G60"/>
    <mergeCell ref="E51:G51"/>
    <mergeCell ref="E52:G52"/>
    <mergeCell ref="E53:G53"/>
    <mergeCell ref="E54:G54"/>
    <mergeCell ref="E55:G55"/>
    <mergeCell ref="E45:G45"/>
    <mergeCell ref="E46:G46"/>
    <mergeCell ref="E47:F47"/>
    <mergeCell ref="C49:D49"/>
    <mergeCell ref="E50:G50"/>
    <mergeCell ref="F40:G40"/>
    <mergeCell ref="F41:G41"/>
    <mergeCell ref="F42:G42"/>
    <mergeCell ref="F43:G43"/>
    <mergeCell ref="E44:G44"/>
    <mergeCell ref="E35:G35"/>
    <mergeCell ref="E36:G36"/>
    <mergeCell ref="E37:G37"/>
    <mergeCell ref="E38:G38"/>
    <mergeCell ref="F39:G39"/>
    <mergeCell ref="F30:G30"/>
    <mergeCell ref="F31:G31"/>
    <mergeCell ref="F32:G32"/>
    <mergeCell ref="E33:G33"/>
    <mergeCell ref="E34:G34"/>
    <mergeCell ref="E25:G25"/>
    <mergeCell ref="E26:G26"/>
    <mergeCell ref="E27:G27"/>
    <mergeCell ref="E28:G28"/>
    <mergeCell ref="E29:G29"/>
    <mergeCell ref="E20:F20"/>
    <mergeCell ref="E21:F21"/>
    <mergeCell ref="E22:F22"/>
    <mergeCell ref="E23:G23"/>
    <mergeCell ref="E24:G24"/>
    <mergeCell ref="E15:G15"/>
    <mergeCell ref="E16:G16"/>
    <mergeCell ref="E17:G17"/>
    <mergeCell ref="E18:G18"/>
    <mergeCell ref="E19:F19"/>
    <mergeCell ref="E10:G10"/>
    <mergeCell ref="E11:G11"/>
    <mergeCell ref="E12:G12"/>
    <mergeCell ref="E13:G13"/>
    <mergeCell ref="E14:G14"/>
    <mergeCell ref="R5:S5"/>
    <mergeCell ref="F6:G6"/>
    <mergeCell ref="E7:G7"/>
    <mergeCell ref="F8:G8"/>
    <mergeCell ref="F9:G9"/>
    <mergeCell ref="D1:F1"/>
    <mergeCell ref="F5:G5"/>
    <mergeCell ref="I5:J5"/>
    <mergeCell ref="K5:L5"/>
    <mergeCell ref="O5:Q5"/>
  </mergeCells>
  <phoneticPr fontId="2"/>
  <pageMargins left="0.78740157480314965" right="0.78740157480314965" top="0.78740157480314965" bottom="0.39370078740157483" header="0.19685039370078741" footer="0.19685039370078741"/>
  <pageSetup paperSize="9" scale="51" fitToWidth="0" orientation="portrait" r:id="rId1"/>
  <headerFooter alignWithMargins="0"/>
  <colBreaks count="1" manualBreakCount="1">
    <brk id="14" max="6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tabColor rgb="FFFF0000"/>
    <outlinePr showOutlineSymbols="0"/>
    <pageSetUpPr autoPageBreaks="0"/>
  </sheetPr>
  <dimension ref="A1:Y111"/>
  <sheetViews>
    <sheetView showZeros="0" showOutlineSymbols="0" view="pageBreakPreview" zoomScale="60" zoomScaleNormal="40" workbookViewId="0">
      <pane xSplit="8" ySplit="6" topLeftCell="I7" activePane="bottomRight" state="frozen"/>
      <selection activeCell="I52" sqref="I52"/>
      <selection pane="topRight" activeCell="I52" sqref="I52"/>
      <selection pane="bottomLeft" activeCell="I52" sqref="I52"/>
      <selection pane="bottomRight" activeCell="B1" sqref="B1"/>
    </sheetView>
  </sheetViews>
  <sheetFormatPr defaultColWidth="12.7109375" defaultRowHeight="12"/>
  <cols>
    <col min="1" max="1" width="4.7109375" style="1" customWidth="1"/>
    <col min="2" max="2" width="4.7109375" style="7" customWidth="1"/>
    <col min="3" max="4" width="5.7109375" style="2" customWidth="1"/>
    <col min="5" max="5" width="4.5703125" style="2" customWidth="1"/>
    <col min="6" max="6" width="14.28515625" style="2" customWidth="1"/>
    <col min="7" max="7" width="16.7109375" style="2" customWidth="1"/>
    <col min="8" max="8" width="5.7109375" style="2" customWidth="1"/>
    <col min="9" max="22" width="21.7109375" style="1" customWidth="1"/>
    <col min="23" max="23" width="4.7109375" style="1" customWidth="1"/>
    <col min="24" max="24" width="4.7109375" style="7" customWidth="1"/>
    <col min="25" max="25" width="5.7109375" style="1" customWidth="1"/>
    <col min="26" max="16384" width="12.7109375" style="1"/>
  </cols>
  <sheetData>
    <row r="1" spans="1:25" ht="30" customHeight="1">
      <c r="C1" s="12" t="s">
        <v>87</v>
      </c>
      <c r="D1" s="1178" t="s">
        <v>1103</v>
      </c>
      <c r="E1" s="1179"/>
      <c r="F1" s="1179"/>
      <c r="G1" s="1179"/>
      <c r="H1" s="1180"/>
      <c r="X1" s="1"/>
      <c r="Y1" s="7"/>
    </row>
    <row r="2" spans="1:25" ht="9.9499999999999993" customHeight="1"/>
    <row r="3" spans="1:25" ht="20.100000000000001" customHeight="1">
      <c r="C3" s="261" t="s">
        <v>1665</v>
      </c>
      <c r="D3" s="262"/>
      <c r="E3" s="261"/>
      <c r="F3" s="261"/>
      <c r="G3" s="261"/>
      <c r="H3" s="261"/>
      <c r="I3" s="230" t="s">
        <v>1666</v>
      </c>
      <c r="J3" s="230"/>
      <c r="K3" s="230"/>
      <c r="L3" s="230"/>
      <c r="M3" s="230"/>
      <c r="N3" s="230"/>
      <c r="O3" s="284"/>
      <c r="P3" s="230" t="s">
        <v>1666</v>
      </c>
      <c r="Q3" s="284"/>
    </row>
    <row r="4" spans="1:25" ht="9.9499999999999993" customHeight="1">
      <c r="C4" s="15"/>
      <c r="D4" s="31"/>
      <c r="E4" s="31"/>
      <c r="F4" s="31"/>
      <c r="G4" s="31"/>
      <c r="H4" s="31"/>
      <c r="I4" s="93"/>
      <c r="J4" s="93"/>
      <c r="K4" s="93"/>
      <c r="L4" s="93"/>
      <c r="M4" s="93"/>
      <c r="N4" s="93"/>
      <c r="O4" s="7"/>
      <c r="P4" s="7"/>
      <c r="Q4" s="7"/>
    </row>
    <row r="5" spans="1:25" ht="30" customHeight="1">
      <c r="C5" s="16"/>
      <c r="D5" s="146"/>
      <c r="E5" s="146"/>
      <c r="F5" s="279"/>
      <c r="G5" s="257"/>
      <c r="H5" s="257" t="s">
        <v>1023</v>
      </c>
      <c r="I5" s="77" t="s">
        <v>365</v>
      </c>
      <c r="J5" s="1184" t="s">
        <v>1054</v>
      </c>
      <c r="K5" s="1186"/>
      <c r="L5" s="1184" t="s">
        <v>65</v>
      </c>
      <c r="M5" s="1186"/>
      <c r="N5" s="77" t="s">
        <v>921</v>
      </c>
      <c r="O5" s="77" t="s">
        <v>824</v>
      </c>
      <c r="P5" s="1184" t="s">
        <v>1057</v>
      </c>
      <c r="Q5" s="1185"/>
      <c r="R5" s="1186"/>
      <c r="S5" s="1184" t="s">
        <v>1062</v>
      </c>
      <c r="T5" s="1186"/>
      <c r="U5" s="77" t="s">
        <v>1059</v>
      </c>
      <c r="V5" s="1344" t="s">
        <v>24</v>
      </c>
    </row>
    <row r="6" spans="1:25" ht="30" customHeight="1">
      <c r="A6" s="4" t="s">
        <v>669</v>
      </c>
      <c r="B6" s="8" t="s">
        <v>736</v>
      </c>
      <c r="C6" s="132" t="s">
        <v>814</v>
      </c>
      <c r="D6" s="263"/>
      <c r="E6" s="263"/>
      <c r="F6" s="69"/>
      <c r="G6" s="69"/>
      <c r="H6" s="287" t="s">
        <v>1255</v>
      </c>
      <c r="I6" s="78" t="s">
        <v>902</v>
      </c>
      <c r="J6" s="192" t="s">
        <v>1052</v>
      </c>
      <c r="K6" s="192" t="s">
        <v>1053</v>
      </c>
      <c r="L6" s="192" t="s">
        <v>572</v>
      </c>
      <c r="M6" s="192" t="s">
        <v>863</v>
      </c>
      <c r="N6" s="876" t="s">
        <v>1633</v>
      </c>
      <c r="O6" s="192" t="s">
        <v>163</v>
      </c>
      <c r="P6" s="192" t="s">
        <v>914</v>
      </c>
      <c r="Q6" s="78" t="s">
        <v>1476</v>
      </c>
      <c r="R6" s="78" t="s">
        <v>807</v>
      </c>
      <c r="S6" s="192" t="s">
        <v>858</v>
      </c>
      <c r="T6" s="192" t="s">
        <v>102</v>
      </c>
      <c r="U6" s="192" t="s">
        <v>804</v>
      </c>
      <c r="V6" s="1532"/>
      <c r="W6" s="4" t="s">
        <v>669</v>
      </c>
      <c r="X6" s="8" t="s">
        <v>736</v>
      </c>
    </row>
    <row r="7" spans="1:25" ht="39.950000000000003" customHeight="1">
      <c r="A7" s="1">
        <v>2</v>
      </c>
      <c r="B7" s="7">
        <v>2</v>
      </c>
      <c r="C7" s="939" t="s">
        <v>874</v>
      </c>
      <c r="D7" s="1539" t="s">
        <v>1294</v>
      </c>
      <c r="E7" s="1540"/>
      <c r="F7" s="1540"/>
      <c r="G7" s="1540"/>
      <c r="H7" s="1541"/>
      <c r="I7" s="1025"/>
      <c r="J7" s="935">
        <v>781794</v>
      </c>
      <c r="K7" s="935">
        <v>150458</v>
      </c>
      <c r="L7" s="935">
        <v>1292124</v>
      </c>
      <c r="M7" s="935">
        <v>39816</v>
      </c>
      <c r="N7" s="935">
        <v>76910</v>
      </c>
      <c r="O7" s="935">
        <v>95215</v>
      </c>
      <c r="P7" s="935"/>
      <c r="Q7" s="1025"/>
      <c r="R7" s="935"/>
      <c r="S7" s="935">
        <v>5756</v>
      </c>
      <c r="T7" s="935">
        <v>47335</v>
      </c>
      <c r="U7" s="935">
        <v>66576</v>
      </c>
      <c r="V7" s="935">
        <f t="shared" ref="V7:V48" si="0">SUM(I7:U7)</f>
        <v>2555984</v>
      </c>
      <c r="W7" s="1">
        <v>2</v>
      </c>
      <c r="X7" s="7">
        <v>2</v>
      </c>
    </row>
    <row r="8" spans="1:25" ht="39.950000000000003" customHeight="1">
      <c r="A8" s="1">
        <v>2</v>
      </c>
      <c r="B8" s="7">
        <v>3</v>
      </c>
      <c r="C8" s="940" t="s">
        <v>1127</v>
      </c>
      <c r="D8" s="941" t="s">
        <v>2</v>
      </c>
      <c r="E8" s="1542" t="s">
        <v>660</v>
      </c>
      <c r="F8" s="1540"/>
      <c r="G8" s="1540"/>
      <c r="H8" s="1541"/>
      <c r="I8" s="1025"/>
      <c r="J8" s="935">
        <v>17763</v>
      </c>
      <c r="K8" s="935">
        <v>3267</v>
      </c>
      <c r="L8" s="935">
        <v>78683</v>
      </c>
      <c r="M8" s="935">
        <v>0</v>
      </c>
      <c r="N8" s="935">
        <v>0</v>
      </c>
      <c r="O8" s="935">
        <v>0</v>
      </c>
      <c r="P8" s="935"/>
      <c r="Q8" s="1025"/>
      <c r="R8" s="935"/>
      <c r="S8" s="935">
        <v>0</v>
      </c>
      <c r="T8" s="935">
        <v>0</v>
      </c>
      <c r="U8" s="935">
        <v>1767</v>
      </c>
      <c r="V8" s="935">
        <f t="shared" si="0"/>
        <v>101480</v>
      </c>
      <c r="W8" s="1">
        <v>2</v>
      </c>
      <c r="X8" s="7">
        <v>3</v>
      </c>
    </row>
    <row r="9" spans="1:25" ht="39.950000000000003" customHeight="1">
      <c r="A9" s="1">
        <v>2</v>
      </c>
      <c r="B9" s="7">
        <v>4</v>
      </c>
      <c r="C9" s="940" t="s">
        <v>606</v>
      </c>
      <c r="D9" s="942"/>
      <c r="E9" s="1542" t="s">
        <v>662</v>
      </c>
      <c r="F9" s="1540"/>
      <c r="G9" s="1540"/>
      <c r="H9" s="1541"/>
      <c r="I9" s="1025"/>
      <c r="J9" s="935">
        <v>0</v>
      </c>
      <c r="K9" s="935">
        <v>0</v>
      </c>
      <c r="L9" s="935">
        <v>37539</v>
      </c>
      <c r="M9" s="935">
        <v>0</v>
      </c>
      <c r="N9" s="935">
        <v>0</v>
      </c>
      <c r="O9" s="935">
        <v>0</v>
      </c>
      <c r="P9" s="935"/>
      <c r="Q9" s="1025"/>
      <c r="R9" s="935"/>
      <c r="S9" s="935">
        <v>0</v>
      </c>
      <c r="T9" s="935">
        <v>0</v>
      </c>
      <c r="U9" s="935">
        <v>0</v>
      </c>
      <c r="V9" s="935">
        <f t="shared" si="0"/>
        <v>37539</v>
      </c>
      <c r="W9" s="1">
        <v>2</v>
      </c>
      <c r="X9" s="7">
        <v>4</v>
      </c>
    </row>
    <row r="10" spans="1:25" ht="39.950000000000003" customHeight="1">
      <c r="A10" s="1">
        <v>2</v>
      </c>
      <c r="B10" s="7">
        <v>5</v>
      </c>
      <c r="C10" s="943" t="s">
        <v>1126</v>
      </c>
      <c r="D10" s="944" t="s">
        <v>10</v>
      </c>
      <c r="E10" s="1543" t="s">
        <v>664</v>
      </c>
      <c r="F10" s="1544"/>
      <c r="G10" s="1544"/>
      <c r="H10" s="1545"/>
      <c r="I10" s="1025"/>
      <c r="J10" s="935">
        <v>764031</v>
      </c>
      <c r="K10" s="935">
        <v>147191</v>
      </c>
      <c r="L10" s="935">
        <v>1175902</v>
      </c>
      <c r="M10" s="935">
        <v>39816</v>
      </c>
      <c r="N10" s="935">
        <v>76910</v>
      </c>
      <c r="O10" s="935">
        <v>95215</v>
      </c>
      <c r="P10" s="935"/>
      <c r="Q10" s="1025"/>
      <c r="R10" s="935"/>
      <c r="S10" s="935">
        <v>5756</v>
      </c>
      <c r="T10" s="935">
        <v>47335</v>
      </c>
      <c r="U10" s="935">
        <v>64809</v>
      </c>
      <c r="V10" s="935">
        <f t="shared" si="0"/>
        <v>2416965</v>
      </c>
      <c r="W10" s="1">
        <v>2</v>
      </c>
      <c r="X10" s="7">
        <v>5</v>
      </c>
    </row>
    <row r="11" spans="1:25" ht="39.950000000000003" customHeight="1">
      <c r="A11" s="1">
        <v>2</v>
      </c>
      <c r="B11" s="7">
        <v>12</v>
      </c>
      <c r="C11" s="1546" t="s">
        <v>385</v>
      </c>
      <c r="D11" s="1547"/>
      <c r="E11" s="1547"/>
      <c r="F11" s="1547"/>
      <c r="G11" s="1547"/>
      <c r="H11" s="1548"/>
      <c r="I11" s="1025"/>
      <c r="J11" s="935"/>
      <c r="K11" s="935"/>
      <c r="L11" s="935"/>
      <c r="M11" s="935"/>
      <c r="N11" s="935"/>
      <c r="O11" s="935"/>
      <c r="P11" s="935"/>
      <c r="Q11" s="1025"/>
      <c r="R11" s="935"/>
      <c r="S11" s="935"/>
      <c r="T11" s="935"/>
      <c r="U11" s="935"/>
      <c r="V11" s="935">
        <f t="shared" si="0"/>
        <v>0</v>
      </c>
      <c r="W11" s="1">
        <v>2</v>
      </c>
      <c r="X11" s="7">
        <v>12</v>
      </c>
    </row>
    <row r="12" spans="1:25" ht="39.950000000000003" customHeight="1">
      <c r="A12" s="1">
        <v>2</v>
      </c>
      <c r="B12" s="7">
        <v>13</v>
      </c>
      <c r="C12" s="1549" t="s">
        <v>517</v>
      </c>
      <c r="D12" s="1550"/>
      <c r="E12" s="1551"/>
      <c r="F12" s="1552" t="s">
        <v>1042</v>
      </c>
      <c r="G12" s="1553"/>
      <c r="H12" s="1554"/>
      <c r="I12" s="1025"/>
      <c r="J12" s="935"/>
      <c r="K12" s="935"/>
      <c r="L12" s="935"/>
      <c r="M12" s="935"/>
      <c r="N12" s="935"/>
      <c r="O12" s="935"/>
      <c r="P12" s="935"/>
      <c r="Q12" s="1025"/>
      <c r="R12" s="935"/>
      <c r="S12" s="935"/>
      <c r="T12" s="935"/>
      <c r="U12" s="935"/>
      <c r="V12" s="935">
        <f t="shared" si="0"/>
        <v>0</v>
      </c>
      <c r="W12" s="1">
        <v>2</v>
      </c>
      <c r="X12" s="7">
        <v>13</v>
      </c>
    </row>
    <row r="13" spans="1:25" ht="39.950000000000003" customHeight="1">
      <c r="A13" s="1">
        <v>2</v>
      </c>
      <c r="B13" s="7">
        <v>14</v>
      </c>
      <c r="C13" s="1555" t="s">
        <v>806</v>
      </c>
      <c r="D13" s="1556"/>
      <c r="E13" s="1557"/>
      <c r="F13" s="1558" t="s">
        <v>457</v>
      </c>
      <c r="G13" s="1559"/>
      <c r="H13" s="1560"/>
      <c r="I13" s="1025"/>
      <c r="J13" s="935"/>
      <c r="K13" s="935"/>
      <c r="L13" s="935"/>
      <c r="M13" s="935"/>
      <c r="N13" s="935"/>
      <c r="O13" s="935"/>
      <c r="P13" s="935"/>
      <c r="Q13" s="1025"/>
      <c r="R13" s="935"/>
      <c r="S13" s="935"/>
      <c r="T13" s="935"/>
      <c r="U13" s="935"/>
      <c r="V13" s="935">
        <f t="shared" si="0"/>
        <v>0</v>
      </c>
      <c r="W13" s="1">
        <v>2</v>
      </c>
      <c r="X13" s="7">
        <v>14</v>
      </c>
    </row>
    <row r="14" spans="1:25" ht="39.950000000000003" customHeight="1">
      <c r="A14" s="1">
        <v>2</v>
      </c>
      <c r="B14" s="7">
        <v>15</v>
      </c>
      <c r="C14" s="1561" t="s">
        <v>1086</v>
      </c>
      <c r="D14" s="1562"/>
      <c r="E14" s="1562"/>
      <c r="F14" s="1562"/>
      <c r="G14" s="1562"/>
      <c r="H14" s="1563"/>
      <c r="I14" s="1025"/>
      <c r="J14" s="935"/>
      <c r="K14" s="935"/>
      <c r="L14" s="935"/>
      <c r="M14" s="935"/>
      <c r="N14" s="935"/>
      <c r="O14" s="935"/>
      <c r="P14" s="935"/>
      <c r="Q14" s="1025"/>
      <c r="R14" s="935"/>
      <c r="S14" s="935"/>
      <c r="T14" s="935"/>
      <c r="U14" s="935"/>
      <c r="V14" s="935">
        <f t="shared" si="0"/>
        <v>0</v>
      </c>
      <c r="W14" s="1">
        <v>2</v>
      </c>
      <c r="X14" s="7">
        <v>15</v>
      </c>
    </row>
    <row r="15" spans="1:25" ht="39.950000000000003" customHeight="1">
      <c r="A15" s="1">
        <v>2</v>
      </c>
      <c r="B15" s="7">
        <v>16</v>
      </c>
      <c r="C15" s="1546" t="s">
        <v>1291</v>
      </c>
      <c r="D15" s="1547"/>
      <c r="E15" s="1547"/>
      <c r="F15" s="1547"/>
      <c r="G15" s="1547"/>
      <c r="H15" s="938" t="s">
        <v>1292</v>
      </c>
      <c r="I15" s="1025"/>
      <c r="J15" s="935"/>
      <c r="K15" s="935"/>
      <c r="L15" s="935"/>
      <c r="M15" s="935"/>
      <c r="N15" s="935"/>
      <c r="O15" s="935"/>
      <c r="P15" s="935"/>
      <c r="Q15" s="1025"/>
      <c r="R15" s="935"/>
      <c r="S15" s="935"/>
      <c r="T15" s="935"/>
      <c r="U15" s="935"/>
      <c r="V15" s="935">
        <f t="shared" si="0"/>
        <v>0</v>
      </c>
      <c r="W15" s="1">
        <v>2</v>
      </c>
      <c r="X15" s="7">
        <v>16</v>
      </c>
    </row>
    <row r="16" spans="1:25" ht="39.950000000000003" customHeight="1">
      <c r="A16" s="1">
        <v>2</v>
      </c>
      <c r="B16" s="7">
        <v>17</v>
      </c>
      <c r="C16" s="1549" t="s">
        <v>517</v>
      </c>
      <c r="D16" s="1550"/>
      <c r="E16" s="1551"/>
      <c r="F16" s="1552" t="s">
        <v>1042</v>
      </c>
      <c r="G16" s="1553"/>
      <c r="H16" s="954" t="s">
        <v>1292</v>
      </c>
      <c r="I16" s="1025"/>
      <c r="J16" s="935"/>
      <c r="K16" s="935"/>
      <c r="L16" s="935"/>
      <c r="M16" s="935"/>
      <c r="N16" s="935"/>
      <c r="O16" s="935"/>
      <c r="P16" s="935"/>
      <c r="Q16" s="1025"/>
      <c r="R16" s="935"/>
      <c r="S16" s="935"/>
      <c r="T16" s="935"/>
      <c r="U16" s="935"/>
      <c r="V16" s="935">
        <f t="shared" si="0"/>
        <v>0</v>
      </c>
      <c r="W16" s="1">
        <v>2</v>
      </c>
      <c r="X16" s="7">
        <v>17</v>
      </c>
    </row>
    <row r="17" spans="1:24" ht="39.950000000000003" customHeight="1">
      <c r="A17" s="1">
        <v>2</v>
      </c>
      <c r="B17" s="7">
        <v>18</v>
      </c>
      <c r="C17" s="1555" t="s">
        <v>806</v>
      </c>
      <c r="D17" s="1556"/>
      <c r="E17" s="1557"/>
      <c r="F17" s="1558" t="s">
        <v>457</v>
      </c>
      <c r="G17" s="1559"/>
      <c r="H17" s="955" t="s">
        <v>1292</v>
      </c>
      <c r="I17" s="1025"/>
      <c r="J17" s="935"/>
      <c r="K17" s="935"/>
      <c r="L17" s="935"/>
      <c r="M17" s="935"/>
      <c r="N17" s="935"/>
      <c r="O17" s="935"/>
      <c r="P17" s="935"/>
      <c r="Q17" s="1025"/>
      <c r="R17" s="935"/>
      <c r="S17" s="935"/>
      <c r="T17" s="935"/>
      <c r="U17" s="935"/>
      <c r="V17" s="935">
        <f t="shared" si="0"/>
        <v>0</v>
      </c>
      <c r="W17" s="1">
        <v>2</v>
      </c>
      <c r="X17" s="7">
        <v>18</v>
      </c>
    </row>
    <row r="18" spans="1:24" ht="39.950000000000003" customHeight="1">
      <c r="A18" s="1">
        <v>2</v>
      </c>
      <c r="B18" s="7">
        <v>19</v>
      </c>
      <c r="C18" s="1561" t="s">
        <v>225</v>
      </c>
      <c r="D18" s="1562"/>
      <c r="E18" s="1562"/>
      <c r="F18" s="1562"/>
      <c r="G18" s="1562"/>
      <c r="H18" s="956" t="s">
        <v>1292</v>
      </c>
      <c r="I18" s="1025"/>
      <c r="J18" s="935"/>
      <c r="K18" s="935"/>
      <c r="L18" s="935"/>
      <c r="M18" s="935"/>
      <c r="N18" s="935"/>
      <c r="O18" s="935"/>
      <c r="P18" s="935"/>
      <c r="Q18" s="1025"/>
      <c r="R18" s="935"/>
      <c r="S18" s="935"/>
      <c r="T18" s="935"/>
      <c r="U18" s="935"/>
      <c r="V18" s="935">
        <f t="shared" si="0"/>
        <v>0</v>
      </c>
      <c r="W18" s="1">
        <v>2</v>
      </c>
      <c r="X18" s="7">
        <v>19</v>
      </c>
    </row>
    <row r="19" spans="1:24" ht="39.950000000000003" customHeight="1">
      <c r="A19" s="1">
        <v>2</v>
      </c>
      <c r="B19" s="7">
        <v>20</v>
      </c>
      <c r="C19" s="1539" t="s">
        <v>1293</v>
      </c>
      <c r="D19" s="1540"/>
      <c r="E19" s="1540"/>
      <c r="F19" s="1540"/>
      <c r="G19" s="1540"/>
      <c r="H19" s="1541"/>
      <c r="I19" s="1025"/>
      <c r="J19" s="935"/>
      <c r="K19" s="935">
        <v>9020</v>
      </c>
      <c r="L19" s="935">
        <v>181445</v>
      </c>
      <c r="M19" s="935"/>
      <c r="N19" s="935"/>
      <c r="O19" s="935"/>
      <c r="P19" s="935"/>
      <c r="Q19" s="1025"/>
      <c r="R19" s="935"/>
      <c r="S19" s="935"/>
      <c r="T19" s="935"/>
      <c r="U19" s="935"/>
      <c r="V19" s="935">
        <f t="shared" si="0"/>
        <v>190465</v>
      </c>
      <c r="W19" s="1">
        <v>2</v>
      </c>
      <c r="X19" s="7">
        <v>20</v>
      </c>
    </row>
    <row r="20" spans="1:24" ht="39.950000000000003" customHeight="1">
      <c r="A20" s="1">
        <v>2</v>
      </c>
      <c r="B20" s="7">
        <v>21</v>
      </c>
      <c r="C20" s="1549" t="s">
        <v>517</v>
      </c>
      <c r="D20" s="1550"/>
      <c r="E20" s="1551"/>
      <c r="F20" s="1542" t="s">
        <v>157</v>
      </c>
      <c r="G20" s="1540"/>
      <c r="H20" s="1541"/>
      <c r="I20" s="1025"/>
      <c r="J20" s="935"/>
      <c r="K20" s="935"/>
      <c r="L20" s="935"/>
      <c r="M20" s="935"/>
      <c r="N20" s="935"/>
      <c r="O20" s="935"/>
      <c r="P20" s="935"/>
      <c r="Q20" s="1025"/>
      <c r="R20" s="935"/>
      <c r="S20" s="935"/>
      <c r="T20" s="935"/>
      <c r="U20" s="935"/>
      <c r="V20" s="935">
        <f t="shared" si="0"/>
        <v>0</v>
      </c>
      <c r="W20" s="1">
        <v>2</v>
      </c>
      <c r="X20" s="7">
        <v>21</v>
      </c>
    </row>
    <row r="21" spans="1:24" ht="39.950000000000003" customHeight="1">
      <c r="A21" s="1">
        <v>2</v>
      </c>
      <c r="B21" s="7">
        <v>22</v>
      </c>
      <c r="C21" s="1555" t="s">
        <v>806</v>
      </c>
      <c r="D21" s="1556"/>
      <c r="E21" s="1557"/>
      <c r="F21" s="1542" t="s">
        <v>110</v>
      </c>
      <c r="G21" s="1540"/>
      <c r="H21" s="1541"/>
      <c r="I21" s="1025"/>
      <c r="J21" s="935"/>
      <c r="K21" s="935">
        <v>9020</v>
      </c>
      <c r="L21" s="935">
        <v>181445</v>
      </c>
      <c r="M21" s="935"/>
      <c r="N21" s="935"/>
      <c r="O21" s="935"/>
      <c r="P21" s="935"/>
      <c r="Q21" s="1025"/>
      <c r="R21" s="935"/>
      <c r="S21" s="935"/>
      <c r="T21" s="935"/>
      <c r="U21" s="935"/>
      <c r="V21" s="935">
        <f t="shared" si="0"/>
        <v>190465</v>
      </c>
      <c r="W21" s="1">
        <v>2</v>
      </c>
      <c r="X21" s="7">
        <v>22</v>
      </c>
    </row>
    <row r="22" spans="1:24" ht="39.950000000000003" customHeight="1">
      <c r="A22" s="1">
        <v>2</v>
      </c>
      <c r="B22" s="7">
        <v>23</v>
      </c>
      <c r="C22" s="945"/>
      <c r="D22" s="946"/>
      <c r="E22" s="947"/>
      <c r="F22" s="1542" t="s">
        <v>665</v>
      </c>
      <c r="G22" s="1540"/>
      <c r="H22" s="1541"/>
      <c r="I22" s="1025"/>
      <c r="J22" s="935"/>
      <c r="K22" s="935">
        <v>0</v>
      </c>
      <c r="L22" s="935">
        <v>0</v>
      </c>
      <c r="M22" s="935"/>
      <c r="N22" s="935"/>
      <c r="O22" s="935"/>
      <c r="P22" s="935"/>
      <c r="Q22" s="1025"/>
      <c r="R22" s="935"/>
      <c r="S22" s="935"/>
      <c r="T22" s="935"/>
      <c r="U22" s="935"/>
      <c r="V22" s="935">
        <f t="shared" si="0"/>
        <v>0</v>
      </c>
      <c r="W22" s="1">
        <v>2</v>
      </c>
      <c r="X22" s="7">
        <v>23</v>
      </c>
    </row>
    <row r="23" spans="1:24" ht="39.950000000000003" customHeight="1">
      <c r="A23" s="1">
        <v>2</v>
      </c>
      <c r="B23" s="7">
        <v>24</v>
      </c>
      <c r="C23" s="1564" t="s">
        <v>517</v>
      </c>
      <c r="D23" s="1565"/>
      <c r="E23" s="1566"/>
      <c r="F23" s="1542" t="s">
        <v>667</v>
      </c>
      <c r="G23" s="1540"/>
      <c r="H23" s="1541"/>
      <c r="I23" s="1025"/>
      <c r="J23" s="935"/>
      <c r="K23" s="935">
        <v>9020</v>
      </c>
      <c r="L23" s="935">
        <v>181445</v>
      </c>
      <c r="M23" s="935"/>
      <c r="N23" s="935"/>
      <c r="O23" s="935"/>
      <c r="P23" s="935"/>
      <c r="Q23" s="1025"/>
      <c r="R23" s="935"/>
      <c r="S23" s="935"/>
      <c r="T23" s="935"/>
      <c r="U23" s="935"/>
      <c r="V23" s="935">
        <f t="shared" si="0"/>
        <v>190465</v>
      </c>
      <c r="W23" s="1">
        <v>2</v>
      </c>
      <c r="X23" s="7">
        <v>24</v>
      </c>
    </row>
    <row r="24" spans="1:24" ht="39.950000000000003" customHeight="1">
      <c r="A24" s="1">
        <v>2</v>
      </c>
      <c r="B24" s="7">
        <v>25</v>
      </c>
      <c r="C24" s="1564" t="s">
        <v>806</v>
      </c>
      <c r="D24" s="1565"/>
      <c r="E24" s="1566"/>
      <c r="F24" s="1542" t="s">
        <v>15</v>
      </c>
      <c r="G24" s="1540"/>
      <c r="H24" s="1541"/>
      <c r="I24" s="1025"/>
      <c r="J24" s="935"/>
      <c r="K24" s="935"/>
      <c r="L24" s="935"/>
      <c r="M24" s="935"/>
      <c r="N24" s="935"/>
      <c r="O24" s="935"/>
      <c r="P24" s="935"/>
      <c r="Q24" s="1025"/>
      <c r="R24" s="935"/>
      <c r="S24" s="935"/>
      <c r="T24" s="935"/>
      <c r="U24" s="935"/>
      <c r="V24" s="935">
        <f t="shared" si="0"/>
        <v>0</v>
      </c>
      <c r="W24" s="1">
        <v>2</v>
      </c>
      <c r="X24" s="7">
        <v>25</v>
      </c>
    </row>
    <row r="25" spans="1:24" ht="39.950000000000003" customHeight="1">
      <c r="A25" s="1">
        <v>2</v>
      </c>
      <c r="B25" s="7">
        <v>26</v>
      </c>
      <c r="C25" s="17"/>
      <c r="D25" s="948"/>
      <c r="E25" s="948"/>
      <c r="F25" s="1542" t="s">
        <v>1091</v>
      </c>
      <c r="G25" s="1540"/>
      <c r="H25" s="1541"/>
      <c r="I25" s="1025"/>
      <c r="J25" s="935"/>
      <c r="K25" s="935"/>
      <c r="L25" s="935"/>
      <c r="M25" s="935"/>
      <c r="N25" s="935"/>
      <c r="O25" s="935"/>
      <c r="P25" s="935"/>
      <c r="Q25" s="1025"/>
      <c r="R25" s="935"/>
      <c r="S25" s="935"/>
      <c r="T25" s="935"/>
      <c r="U25" s="935"/>
      <c r="V25" s="935">
        <f t="shared" si="0"/>
        <v>0</v>
      </c>
      <c r="W25" s="1">
        <v>2</v>
      </c>
      <c r="X25" s="7">
        <v>26</v>
      </c>
    </row>
    <row r="26" spans="1:24" ht="39.950000000000003" customHeight="1">
      <c r="A26" s="1">
        <v>2</v>
      </c>
      <c r="B26" s="7">
        <v>27</v>
      </c>
      <c r="C26" s="1567" t="s">
        <v>594</v>
      </c>
      <c r="D26" s="1568"/>
      <c r="E26" s="1569"/>
      <c r="F26" s="1542" t="s">
        <v>668</v>
      </c>
      <c r="G26" s="1540"/>
      <c r="H26" s="1541"/>
      <c r="I26" s="1025"/>
      <c r="J26" s="935">
        <v>60287</v>
      </c>
      <c r="K26" s="935">
        <v>1921</v>
      </c>
      <c r="L26" s="935">
        <v>211262</v>
      </c>
      <c r="M26" s="935">
        <v>1100</v>
      </c>
      <c r="N26" s="935"/>
      <c r="O26" s="935">
        <v>1192</v>
      </c>
      <c r="P26" s="935"/>
      <c r="Q26" s="1025"/>
      <c r="R26" s="935"/>
      <c r="S26" s="935"/>
      <c r="T26" s="935">
        <v>5364</v>
      </c>
      <c r="U26" s="935"/>
      <c r="V26" s="935">
        <f t="shared" si="0"/>
        <v>281126</v>
      </c>
      <c r="W26" s="1">
        <v>2</v>
      </c>
      <c r="X26" s="7">
        <v>27</v>
      </c>
    </row>
    <row r="27" spans="1:24" ht="39.950000000000003" customHeight="1">
      <c r="A27" s="1">
        <v>2</v>
      </c>
      <c r="B27" s="7">
        <v>28</v>
      </c>
      <c r="C27" s="1570" t="s">
        <v>831</v>
      </c>
      <c r="D27" s="1571"/>
      <c r="E27" s="1572"/>
      <c r="F27" s="1543" t="s">
        <v>671</v>
      </c>
      <c r="G27" s="1544"/>
      <c r="H27" s="1545"/>
      <c r="I27" s="1025"/>
      <c r="J27" s="935">
        <v>666902</v>
      </c>
      <c r="K27" s="935">
        <v>134075</v>
      </c>
      <c r="L27" s="935">
        <v>1006011</v>
      </c>
      <c r="M27" s="935">
        <v>30955</v>
      </c>
      <c r="N27" s="935">
        <v>60609</v>
      </c>
      <c r="O27" s="935">
        <v>89788</v>
      </c>
      <c r="P27" s="935"/>
      <c r="Q27" s="1025"/>
      <c r="R27" s="935"/>
      <c r="S27" s="935"/>
      <c r="T27" s="935">
        <v>29616</v>
      </c>
      <c r="U27" s="935">
        <v>42835</v>
      </c>
      <c r="V27" s="935">
        <f t="shared" si="0"/>
        <v>2060791</v>
      </c>
      <c r="W27" s="1">
        <v>2</v>
      </c>
      <c r="X27" s="7">
        <v>28</v>
      </c>
    </row>
    <row r="28" spans="1:24" ht="39.950000000000003" customHeight="1">
      <c r="A28" s="1">
        <v>2</v>
      </c>
      <c r="B28" s="7">
        <v>29</v>
      </c>
      <c r="C28" s="1539" t="s">
        <v>1130</v>
      </c>
      <c r="D28" s="1540"/>
      <c r="E28" s="1540"/>
      <c r="F28" s="1540"/>
      <c r="G28" s="1540"/>
      <c r="H28" s="1541"/>
      <c r="I28" s="1025"/>
      <c r="J28" s="935">
        <v>162736</v>
      </c>
      <c r="K28" s="935">
        <v>162619</v>
      </c>
      <c r="L28" s="935">
        <v>301453</v>
      </c>
      <c r="M28" s="935">
        <v>20137</v>
      </c>
      <c r="N28" s="935">
        <v>179522</v>
      </c>
      <c r="O28" s="935">
        <v>72746</v>
      </c>
      <c r="P28" s="935">
        <v>256527</v>
      </c>
      <c r="Q28" s="1025"/>
      <c r="R28" s="935">
        <v>9034</v>
      </c>
      <c r="S28" s="935">
        <v>60266</v>
      </c>
      <c r="T28" s="935">
        <v>287142</v>
      </c>
      <c r="U28" s="935">
        <v>20000</v>
      </c>
      <c r="V28" s="935">
        <f t="shared" si="0"/>
        <v>1532182</v>
      </c>
      <c r="W28" s="1">
        <v>2</v>
      </c>
      <c r="X28" s="7">
        <v>29</v>
      </c>
    </row>
    <row r="29" spans="1:24" ht="39.950000000000003" customHeight="1">
      <c r="A29" s="1">
        <v>2</v>
      </c>
      <c r="B29" s="7">
        <v>30</v>
      </c>
      <c r="C29" s="949"/>
      <c r="D29" s="950" t="s">
        <v>101</v>
      </c>
      <c r="E29" s="951"/>
      <c r="F29" s="1544" t="s">
        <v>674</v>
      </c>
      <c r="G29" s="1544"/>
      <c r="H29" s="1545"/>
      <c r="I29" s="1025"/>
      <c r="J29" s="935">
        <v>162736</v>
      </c>
      <c r="K29" s="935">
        <v>162619</v>
      </c>
      <c r="L29" s="935">
        <v>301453</v>
      </c>
      <c r="M29" s="935">
        <v>20137</v>
      </c>
      <c r="N29" s="935">
        <v>179522</v>
      </c>
      <c r="O29" s="935">
        <v>72746</v>
      </c>
      <c r="P29" s="935">
        <v>96631</v>
      </c>
      <c r="Q29" s="1025"/>
      <c r="R29" s="935">
        <v>6022</v>
      </c>
      <c r="S29" s="935">
        <v>60266</v>
      </c>
      <c r="T29" s="935">
        <v>287142</v>
      </c>
      <c r="U29" s="935">
        <v>20000</v>
      </c>
      <c r="V29" s="935">
        <f t="shared" si="0"/>
        <v>1369274</v>
      </c>
      <c r="W29" s="1">
        <v>2</v>
      </c>
      <c r="X29" s="7">
        <v>30</v>
      </c>
    </row>
    <row r="30" spans="1:24" ht="39.950000000000003" customHeight="1">
      <c r="A30" s="1">
        <v>2</v>
      </c>
      <c r="B30" s="7">
        <v>31</v>
      </c>
      <c r="C30" s="952"/>
      <c r="D30" s="953" t="s">
        <v>675</v>
      </c>
      <c r="E30" s="948"/>
      <c r="F30" s="1540" t="s">
        <v>676</v>
      </c>
      <c r="G30" s="1540"/>
      <c r="H30" s="1541"/>
      <c r="I30" s="1025"/>
      <c r="J30" s="935"/>
      <c r="K30" s="935"/>
      <c r="L30" s="935"/>
      <c r="M30" s="935"/>
      <c r="N30" s="935"/>
      <c r="O30" s="935"/>
      <c r="P30" s="935">
        <v>159896</v>
      </c>
      <c r="Q30" s="1025"/>
      <c r="R30" s="935">
        <v>3012</v>
      </c>
      <c r="S30" s="935"/>
      <c r="T30" s="935"/>
      <c r="U30" s="935"/>
      <c r="V30" s="935">
        <f t="shared" si="0"/>
        <v>162908</v>
      </c>
      <c r="W30" s="1">
        <v>2</v>
      </c>
      <c r="X30" s="7">
        <v>31</v>
      </c>
    </row>
    <row r="31" spans="1:24" ht="39.950000000000003" customHeight="1">
      <c r="A31" s="1">
        <v>2</v>
      </c>
      <c r="B31" s="7">
        <v>32</v>
      </c>
      <c r="C31" s="949"/>
      <c r="D31" s="952"/>
      <c r="E31" s="17" t="s">
        <v>197</v>
      </c>
      <c r="F31" s="1573" t="s">
        <v>677</v>
      </c>
      <c r="G31" s="1573"/>
      <c r="H31" s="1574"/>
      <c r="I31" s="1025"/>
      <c r="J31" s="935"/>
      <c r="K31" s="935"/>
      <c r="L31" s="935"/>
      <c r="M31" s="935"/>
      <c r="N31" s="935"/>
      <c r="O31" s="935"/>
      <c r="P31" s="935">
        <v>159896</v>
      </c>
      <c r="Q31" s="1025"/>
      <c r="R31" s="935">
        <v>3012</v>
      </c>
      <c r="S31" s="935"/>
      <c r="T31" s="935"/>
      <c r="U31" s="935"/>
      <c r="V31" s="935">
        <f t="shared" si="0"/>
        <v>162908</v>
      </c>
      <c r="W31" s="1">
        <v>2</v>
      </c>
      <c r="X31" s="7">
        <v>32</v>
      </c>
    </row>
    <row r="32" spans="1:24" ht="39.950000000000003" customHeight="1">
      <c r="A32" s="1">
        <v>2</v>
      </c>
      <c r="B32" s="7">
        <v>33</v>
      </c>
      <c r="C32" s="17"/>
      <c r="D32" s="17"/>
      <c r="E32" s="17" t="s">
        <v>204</v>
      </c>
      <c r="F32" s="1544" t="s">
        <v>681</v>
      </c>
      <c r="G32" s="1544"/>
      <c r="H32" s="1545"/>
      <c r="I32" s="1025"/>
      <c r="J32" s="935"/>
      <c r="K32" s="935"/>
      <c r="L32" s="935"/>
      <c r="M32" s="935"/>
      <c r="N32" s="935"/>
      <c r="O32" s="935"/>
      <c r="P32" s="935"/>
      <c r="Q32" s="1025"/>
      <c r="R32" s="935"/>
      <c r="S32" s="935"/>
      <c r="T32" s="935"/>
      <c r="U32" s="935"/>
      <c r="V32" s="935">
        <f t="shared" si="0"/>
        <v>0</v>
      </c>
      <c r="W32" s="1">
        <v>2</v>
      </c>
      <c r="X32" s="7">
        <v>33</v>
      </c>
    </row>
    <row r="33" spans="1:24" ht="39.950000000000003" customHeight="1">
      <c r="A33" s="1">
        <v>2</v>
      </c>
      <c r="B33" s="7">
        <v>34</v>
      </c>
      <c r="C33" s="1595" t="s">
        <v>1664</v>
      </c>
      <c r="D33" s="1596"/>
      <c r="E33" s="1596"/>
      <c r="F33" s="1596"/>
      <c r="G33" s="1596"/>
      <c r="H33" s="1597"/>
      <c r="I33" s="1025"/>
      <c r="J33" s="935"/>
      <c r="K33" s="935"/>
      <c r="L33" s="935"/>
      <c r="M33" s="935"/>
      <c r="N33" s="935"/>
      <c r="O33" s="935"/>
      <c r="P33" s="935"/>
      <c r="Q33" s="1025"/>
      <c r="R33" s="935"/>
      <c r="S33" s="935"/>
      <c r="T33" s="935"/>
      <c r="U33" s="935"/>
      <c r="V33" s="935">
        <f t="shared" si="0"/>
        <v>0</v>
      </c>
      <c r="W33" s="1">
        <v>2</v>
      </c>
      <c r="X33" s="7">
        <v>34</v>
      </c>
    </row>
    <row r="34" spans="1:24" ht="39.950000000000003" customHeight="1">
      <c r="A34" s="1">
        <v>2</v>
      </c>
      <c r="B34" s="7">
        <v>36</v>
      </c>
      <c r="C34" s="1576" t="s">
        <v>1109</v>
      </c>
      <c r="D34" s="1577"/>
      <c r="E34" s="1577"/>
      <c r="F34" s="1578"/>
      <c r="G34" s="1366" t="s">
        <v>881</v>
      </c>
      <c r="H34" s="1367"/>
      <c r="I34" s="1025"/>
      <c r="J34" s="935">
        <v>216879</v>
      </c>
      <c r="K34" s="935">
        <v>165353</v>
      </c>
      <c r="L34" s="935">
        <v>295642</v>
      </c>
      <c r="M34" s="935">
        <v>19009</v>
      </c>
      <c r="N34" s="935">
        <v>179522</v>
      </c>
      <c r="O34" s="935">
        <v>72746</v>
      </c>
      <c r="P34" s="935">
        <v>96631</v>
      </c>
      <c r="Q34" s="1025"/>
      <c r="R34" s="935">
        <v>3012</v>
      </c>
      <c r="S34" s="935">
        <v>60266</v>
      </c>
      <c r="T34" s="935">
        <v>284642</v>
      </c>
      <c r="U34" s="935">
        <v>42174</v>
      </c>
      <c r="V34" s="935">
        <f t="shared" si="0"/>
        <v>1435876</v>
      </c>
      <c r="W34" s="1">
        <v>2</v>
      </c>
      <c r="X34" s="7">
        <v>36</v>
      </c>
    </row>
    <row r="35" spans="1:24" ht="39.950000000000003" customHeight="1">
      <c r="A35" s="1">
        <v>2</v>
      </c>
      <c r="B35" s="7">
        <v>37</v>
      </c>
      <c r="C35" s="1579"/>
      <c r="D35" s="1580"/>
      <c r="E35" s="1580"/>
      <c r="F35" s="1581"/>
      <c r="G35" s="1366" t="s">
        <v>882</v>
      </c>
      <c r="H35" s="1367"/>
      <c r="I35" s="1025"/>
      <c r="J35" s="935">
        <v>162736</v>
      </c>
      <c r="K35" s="935">
        <v>156197</v>
      </c>
      <c r="L35" s="935">
        <v>295642</v>
      </c>
      <c r="M35" s="935">
        <v>19009</v>
      </c>
      <c r="N35" s="935">
        <v>179522</v>
      </c>
      <c r="O35" s="935">
        <v>72746</v>
      </c>
      <c r="P35" s="935">
        <v>256527</v>
      </c>
      <c r="Q35" s="1025"/>
      <c r="R35" s="935">
        <v>9034</v>
      </c>
      <c r="S35" s="935">
        <v>60266</v>
      </c>
      <c r="T35" s="935">
        <v>284642</v>
      </c>
      <c r="U35" s="935">
        <v>20000</v>
      </c>
      <c r="V35" s="935">
        <f t="shared" si="0"/>
        <v>1516321</v>
      </c>
      <c r="W35" s="1">
        <v>2</v>
      </c>
      <c r="X35" s="7">
        <v>37</v>
      </c>
    </row>
    <row r="36" spans="1:24" ht="39.950000000000003" customHeight="1">
      <c r="A36" s="1">
        <v>2</v>
      </c>
      <c r="B36" s="7">
        <v>38</v>
      </c>
      <c r="C36" s="1576" t="s">
        <v>1295</v>
      </c>
      <c r="D36" s="1577"/>
      <c r="E36" s="1577"/>
      <c r="F36" s="1578"/>
      <c r="G36" s="1366" t="s">
        <v>881</v>
      </c>
      <c r="H36" s="1367"/>
      <c r="I36" s="1025"/>
      <c r="J36" s="935">
        <v>15476</v>
      </c>
      <c r="K36" s="935">
        <v>20213</v>
      </c>
      <c r="L36" s="935">
        <v>79580</v>
      </c>
      <c r="M36" s="935">
        <v>113</v>
      </c>
      <c r="N36" s="935">
        <v>22996</v>
      </c>
      <c r="O36" s="935">
        <v>12289</v>
      </c>
      <c r="P36" s="935">
        <v>37090</v>
      </c>
      <c r="Q36" s="1025"/>
      <c r="R36" s="935">
        <v>1008</v>
      </c>
      <c r="S36" s="935">
        <v>8660</v>
      </c>
      <c r="T36" s="935">
        <v>5443</v>
      </c>
      <c r="U36" s="935">
        <v>16043</v>
      </c>
      <c r="V36" s="935">
        <f t="shared" si="0"/>
        <v>218911</v>
      </c>
      <c r="W36" s="1">
        <v>2</v>
      </c>
      <c r="X36" s="7">
        <v>38</v>
      </c>
    </row>
    <row r="37" spans="1:24" ht="39.950000000000003" customHeight="1">
      <c r="A37" s="1">
        <v>2</v>
      </c>
      <c r="B37" s="7">
        <v>39</v>
      </c>
      <c r="C37" s="1579"/>
      <c r="D37" s="1580"/>
      <c r="E37" s="1580"/>
      <c r="F37" s="1581"/>
      <c r="G37" s="1366" t="s">
        <v>882</v>
      </c>
      <c r="H37" s="1367"/>
      <c r="I37" s="1025"/>
      <c r="J37" s="935">
        <v>7349</v>
      </c>
      <c r="K37" s="935">
        <v>19169</v>
      </c>
      <c r="L37" s="935">
        <v>79580</v>
      </c>
      <c r="M37" s="935">
        <v>113</v>
      </c>
      <c r="N37" s="935">
        <v>22996</v>
      </c>
      <c r="O37" s="935">
        <v>12289</v>
      </c>
      <c r="P37" s="935">
        <v>74421</v>
      </c>
      <c r="Q37" s="1025"/>
      <c r="R37" s="935">
        <v>1513</v>
      </c>
      <c r="S37" s="935">
        <v>8660</v>
      </c>
      <c r="T37" s="935">
        <v>5443</v>
      </c>
      <c r="U37" s="935">
        <v>20000</v>
      </c>
      <c r="V37" s="935">
        <f t="shared" si="0"/>
        <v>251533</v>
      </c>
      <c r="W37" s="1">
        <v>2</v>
      </c>
      <c r="X37" s="7">
        <v>39</v>
      </c>
    </row>
    <row r="38" spans="1:24" ht="39.950000000000003" customHeight="1">
      <c r="A38" s="1">
        <v>2</v>
      </c>
      <c r="B38" s="7">
        <v>42</v>
      </c>
      <c r="C38" s="1582" t="s">
        <v>841</v>
      </c>
      <c r="D38" s="1583"/>
      <c r="E38" s="1576" t="s">
        <v>1296</v>
      </c>
      <c r="F38" s="1578"/>
      <c r="G38" s="1366" t="s">
        <v>881</v>
      </c>
      <c r="H38" s="1367"/>
      <c r="I38" s="1025"/>
      <c r="J38" s="935">
        <v>232355</v>
      </c>
      <c r="K38" s="935">
        <v>185566</v>
      </c>
      <c r="L38" s="935">
        <v>375222</v>
      </c>
      <c r="M38" s="935">
        <v>19122</v>
      </c>
      <c r="N38" s="935">
        <v>202518</v>
      </c>
      <c r="O38" s="935">
        <v>85035</v>
      </c>
      <c r="P38" s="935">
        <v>133721</v>
      </c>
      <c r="Q38" s="1025"/>
      <c r="R38" s="935">
        <v>4020</v>
      </c>
      <c r="S38" s="935">
        <v>68926</v>
      </c>
      <c r="T38" s="935">
        <v>290085</v>
      </c>
      <c r="U38" s="935">
        <v>58217</v>
      </c>
      <c r="V38" s="935">
        <f t="shared" si="0"/>
        <v>1654787</v>
      </c>
      <c r="W38" s="1">
        <v>2</v>
      </c>
      <c r="X38" s="7">
        <v>42</v>
      </c>
    </row>
    <row r="39" spans="1:24" ht="39.950000000000003" customHeight="1">
      <c r="A39" s="1">
        <v>2</v>
      </c>
      <c r="B39" s="7">
        <v>43</v>
      </c>
      <c r="C39" s="1584"/>
      <c r="D39" s="1585"/>
      <c r="E39" s="1579"/>
      <c r="F39" s="1581"/>
      <c r="G39" s="1366" t="s">
        <v>882</v>
      </c>
      <c r="H39" s="1367"/>
      <c r="I39" s="1025"/>
      <c r="J39" s="935">
        <v>170085</v>
      </c>
      <c r="K39" s="935">
        <v>175366</v>
      </c>
      <c r="L39" s="935">
        <v>375222</v>
      </c>
      <c r="M39" s="935">
        <v>19122</v>
      </c>
      <c r="N39" s="935">
        <v>202518</v>
      </c>
      <c r="O39" s="935">
        <v>85035</v>
      </c>
      <c r="P39" s="935">
        <v>330948</v>
      </c>
      <c r="Q39" s="1025"/>
      <c r="R39" s="935">
        <v>10547</v>
      </c>
      <c r="S39" s="935">
        <v>68926</v>
      </c>
      <c r="T39" s="935">
        <v>290085</v>
      </c>
      <c r="U39" s="935">
        <v>40000</v>
      </c>
      <c r="V39" s="935">
        <f t="shared" si="0"/>
        <v>1767854</v>
      </c>
      <c r="W39" s="1">
        <v>2</v>
      </c>
      <c r="X39" s="7">
        <v>43</v>
      </c>
    </row>
    <row r="40" spans="1:24" ht="39.950000000000003" customHeight="1">
      <c r="A40" s="1">
        <v>2</v>
      </c>
      <c r="B40" s="7">
        <v>45</v>
      </c>
      <c r="C40" s="1586" t="s">
        <v>900</v>
      </c>
      <c r="D40" s="1587"/>
      <c r="E40" s="1575" t="s">
        <v>1088</v>
      </c>
      <c r="F40" s="1366"/>
      <c r="G40" s="1366"/>
      <c r="H40" s="1367"/>
      <c r="I40" s="1026"/>
      <c r="J40" s="936"/>
      <c r="K40" s="936"/>
      <c r="L40" s="936"/>
      <c r="M40" s="936"/>
      <c r="N40" s="936"/>
      <c r="O40" s="936"/>
      <c r="P40" s="936"/>
      <c r="Q40" s="1026"/>
      <c r="R40" s="936"/>
      <c r="S40" s="936"/>
      <c r="T40" s="936"/>
      <c r="U40" s="936"/>
      <c r="V40" s="935">
        <f t="shared" si="0"/>
        <v>0</v>
      </c>
      <c r="W40" s="1">
        <v>2</v>
      </c>
      <c r="X40" s="7">
        <v>45</v>
      </c>
    </row>
    <row r="41" spans="1:24" ht="39.950000000000003" customHeight="1">
      <c r="A41" s="1">
        <v>2</v>
      </c>
      <c r="B41" s="7">
        <v>46</v>
      </c>
      <c r="C41" s="1588"/>
      <c r="D41" s="1589"/>
      <c r="E41" s="1592" t="s">
        <v>441</v>
      </c>
      <c r="F41" s="1575" t="s">
        <v>1089</v>
      </c>
      <c r="G41" s="1366"/>
      <c r="H41" s="1367"/>
      <c r="I41" s="1026"/>
      <c r="J41" s="936"/>
      <c r="K41" s="936"/>
      <c r="L41" s="936"/>
      <c r="M41" s="936"/>
      <c r="N41" s="936"/>
      <c r="O41" s="936"/>
      <c r="P41" s="936"/>
      <c r="Q41" s="1026"/>
      <c r="R41" s="936"/>
      <c r="S41" s="936"/>
      <c r="T41" s="936"/>
      <c r="U41" s="936"/>
      <c r="V41" s="935">
        <f t="shared" si="0"/>
        <v>0</v>
      </c>
      <c r="W41" s="1">
        <v>2</v>
      </c>
      <c r="X41" s="7">
        <v>46</v>
      </c>
    </row>
    <row r="42" spans="1:24" ht="39.950000000000003" customHeight="1">
      <c r="A42" s="1">
        <v>2</v>
      </c>
      <c r="B42" s="7">
        <v>47</v>
      </c>
      <c r="C42" s="1588"/>
      <c r="D42" s="1589"/>
      <c r="E42" s="1593"/>
      <c r="F42" s="1575" t="s">
        <v>621</v>
      </c>
      <c r="G42" s="1366"/>
      <c r="H42" s="1367"/>
      <c r="I42" s="1026">
        <f>'入力用①(22、24表除く）'!I430</f>
        <v>0</v>
      </c>
      <c r="J42" s="936">
        <f>'入力用①(22、24表除く）'!J430</f>
        <v>0</v>
      </c>
      <c r="K42" s="936">
        <f>'入力用①(22、24表除く）'!K430</f>
        <v>0</v>
      </c>
      <c r="L42" s="936">
        <f>'入力用①(22、24表除く）'!L430</f>
        <v>0</v>
      </c>
      <c r="M42" s="936">
        <f>'入力用①(22、24表除く）'!M430</f>
        <v>0</v>
      </c>
      <c r="N42" s="936">
        <f>'入力用①(22、24表除く）'!N430</f>
        <v>0</v>
      </c>
      <c r="O42" s="936">
        <f>'入力用①(22、24表除く）'!O430</f>
        <v>0</v>
      </c>
      <c r="P42" s="936">
        <f>'入力用①(22、24表除く）'!P430</f>
        <v>0</v>
      </c>
      <c r="Q42" s="1026">
        <f>'入力用①(22、24表除く）'!Q430</f>
        <v>0</v>
      </c>
      <c r="R42" s="936">
        <f>'入力用①(22、24表除く）'!R430</f>
        <v>0</v>
      </c>
      <c r="S42" s="936">
        <f>'入力用①(22、24表除く）'!S430</f>
        <v>0</v>
      </c>
      <c r="T42" s="936">
        <f>'入力用①(22、24表除く）'!T430</f>
        <v>0</v>
      </c>
      <c r="U42" s="936">
        <f>'入力用①(22、24表除く）'!U430</f>
        <v>0</v>
      </c>
      <c r="V42" s="935">
        <f t="shared" si="0"/>
        <v>0</v>
      </c>
      <c r="W42" s="1">
        <v>2</v>
      </c>
      <c r="X42" s="7">
        <v>47</v>
      </c>
    </row>
    <row r="43" spans="1:24" ht="39.950000000000003" customHeight="1">
      <c r="A43" s="1">
        <v>2</v>
      </c>
      <c r="B43" s="7">
        <v>48</v>
      </c>
      <c r="C43" s="1588"/>
      <c r="D43" s="1589"/>
      <c r="E43" s="1593"/>
      <c r="F43" s="1575" t="s">
        <v>1090</v>
      </c>
      <c r="G43" s="1366"/>
      <c r="H43" s="1367"/>
      <c r="I43" s="1026">
        <f>'入力用①(22、24表除く）'!I431</f>
        <v>0</v>
      </c>
      <c r="J43" s="936">
        <f>'入力用①(22、24表除く）'!J431</f>
        <v>0</v>
      </c>
      <c r="K43" s="936">
        <f>'入力用①(22、24表除く）'!K431</f>
        <v>0</v>
      </c>
      <c r="L43" s="936">
        <f>'入力用①(22、24表除く）'!L431</f>
        <v>0</v>
      </c>
      <c r="M43" s="936">
        <f>'入力用①(22、24表除く）'!M431</f>
        <v>0</v>
      </c>
      <c r="N43" s="936">
        <f>'入力用①(22、24表除く）'!N431</f>
        <v>0</v>
      </c>
      <c r="O43" s="936">
        <f>'入力用①(22、24表除く）'!O431</f>
        <v>0</v>
      </c>
      <c r="P43" s="936">
        <f>'入力用①(22、24表除く）'!P431</f>
        <v>0</v>
      </c>
      <c r="Q43" s="1026">
        <f>'入力用①(22、24表除く）'!Q431</f>
        <v>0</v>
      </c>
      <c r="R43" s="936">
        <f>'入力用①(22、24表除く）'!R431</f>
        <v>0</v>
      </c>
      <c r="S43" s="936">
        <f>'入力用①(22、24表除く）'!S431</f>
        <v>0</v>
      </c>
      <c r="T43" s="936">
        <f>'入力用①(22、24表除く）'!T431</f>
        <v>0</v>
      </c>
      <c r="U43" s="936">
        <f>'入力用①(22、24表除く）'!U431</f>
        <v>0</v>
      </c>
      <c r="V43" s="935">
        <f t="shared" si="0"/>
        <v>0</v>
      </c>
      <c r="W43" s="1">
        <v>2</v>
      </c>
      <c r="X43" s="7">
        <v>48</v>
      </c>
    </row>
    <row r="44" spans="1:24" ht="39.950000000000003" customHeight="1">
      <c r="A44" s="1">
        <v>2</v>
      </c>
      <c r="B44" s="7">
        <v>49</v>
      </c>
      <c r="C44" s="1590"/>
      <c r="D44" s="1591"/>
      <c r="E44" s="1594"/>
      <c r="F44" s="1575" t="s">
        <v>404</v>
      </c>
      <c r="G44" s="1366"/>
      <c r="H44" s="1367"/>
      <c r="I44" s="1027">
        <f>'入力用①(22、24表除く）'!I432</f>
        <v>0</v>
      </c>
      <c r="J44" s="937">
        <f>'入力用①(22、24表除く）'!J432</f>
        <v>0</v>
      </c>
      <c r="K44" s="937">
        <f>'入力用①(22、24表除く）'!K432</f>
        <v>0</v>
      </c>
      <c r="L44" s="937">
        <f>'入力用①(22、24表除く）'!L432</f>
        <v>0</v>
      </c>
      <c r="M44" s="937">
        <f>'入力用①(22、24表除く）'!M432</f>
        <v>0</v>
      </c>
      <c r="N44" s="937">
        <f>'入力用①(22、24表除く）'!N432</f>
        <v>0</v>
      </c>
      <c r="O44" s="937">
        <f>'入力用①(22、24表除く）'!O432</f>
        <v>0</v>
      </c>
      <c r="P44" s="937">
        <f>'入力用①(22、24表除く）'!P432</f>
        <v>0</v>
      </c>
      <c r="Q44" s="1027">
        <f>'入力用①(22、24表除く）'!Q432</f>
        <v>0</v>
      </c>
      <c r="R44" s="937">
        <f>'入力用①(22、24表除く）'!R432</f>
        <v>0</v>
      </c>
      <c r="S44" s="937">
        <f>'入力用①(22、24表除く）'!S432</f>
        <v>0</v>
      </c>
      <c r="T44" s="937">
        <f>'入力用①(22、24表除く）'!T432</f>
        <v>0</v>
      </c>
      <c r="U44" s="937">
        <f>'入力用①(22、24表除く）'!U432</f>
        <v>0</v>
      </c>
      <c r="V44" s="935">
        <f t="shared" si="0"/>
        <v>0</v>
      </c>
      <c r="W44" s="1">
        <v>2</v>
      </c>
      <c r="X44" s="7">
        <v>49</v>
      </c>
    </row>
    <row r="45" spans="1:24" ht="39.950000000000003" customHeight="1">
      <c r="A45" s="1">
        <v>2</v>
      </c>
      <c r="B45" s="7">
        <v>53</v>
      </c>
      <c r="C45" s="1598" t="s">
        <v>1644</v>
      </c>
      <c r="D45" s="1599"/>
      <c r="E45" s="1575" t="s">
        <v>1645</v>
      </c>
      <c r="F45" s="1600"/>
      <c r="G45" s="1600"/>
      <c r="H45" s="1601"/>
      <c r="I45" s="1027">
        <f>'入力用①(22、24表除く）'!I433</f>
        <v>0</v>
      </c>
      <c r="J45" s="937">
        <f>'入力用①(22、24表除く）'!J433</f>
        <v>0</v>
      </c>
      <c r="K45" s="937">
        <f>'入力用①(22、24表除く）'!K433</f>
        <v>0</v>
      </c>
      <c r="L45" s="937">
        <f>'入力用①(22、24表除く）'!L433</f>
        <v>0</v>
      </c>
      <c r="M45" s="937">
        <f>'入力用①(22、24表除く）'!M433</f>
        <v>0</v>
      </c>
      <c r="N45" s="937">
        <f>'入力用①(22、24表除く）'!N433</f>
        <v>0</v>
      </c>
      <c r="O45" s="937">
        <f>'入力用①(22、24表除く）'!O433</f>
        <v>0</v>
      </c>
      <c r="P45" s="937">
        <f>'入力用①(22、24表除く）'!P433</f>
        <v>0</v>
      </c>
      <c r="Q45" s="1027">
        <f>'入力用①(22、24表除く）'!Q433</f>
        <v>0</v>
      </c>
      <c r="R45" s="937">
        <f>'入力用①(22、24表除く）'!R433</f>
        <v>0</v>
      </c>
      <c r="S45" s="937">
        <f>'入力用①(22、24表除く）'!S433</f>
        <v>0</v>
      </c>
      <c r="T45" s="937">
        <f>'入力用①(22、24表除く）'!T433</f>
        <v>0</v>
      </c>
      <c r="U45" s="937">
        <f>'入力用①(22、24表除く）'!U433</f>
        <v>0</v>
      </c>
      <c r="V45" s="935">
        <f t="shared" si="0"/>
        <v>0</v>
      </c>
      <c r="W45" s="1">
        <v>2</v>
      </c>
      <c r="X45" s="7">
        <v>53</v>
      </c>
    </row>
    <row r="46" spans="1:24" ht="39.950000000000003" customHeight="1">
      <c r="A46" s="1">
        <v>2</v>
      </c>
      <c r="B46" s="7">
        <v>54</v>
      </c>
      <c r="C46" s="1602" t="s">
        <v>1646</v>
      </c>
      <c r="D46" s="1603"/>
      <c r="E46" s="1575" t="s">
        <v>1645</v>
      </c>
      <c r="F46" s="1600"/>
      <c r="G46" s="1600"/>
      <c r="H46" s="1601"/>
      <c r="I46" s="1027">
        <f>'入力用①(22、24表除く）'!I434</f>
        <v>0</v>
      </c>
      <c r="J46" s="937">
        <f>'入力用①(22、24表除く）'!J434</f>
        <v>0</v>
      </c>
      <c r="K46" s="937">
        <f>'入力用①(22、24表除く）'!K434</f>
        <v>0</v>
      </c>
      <c r="L46" s="937">
        <f>'入力用①(22、24表除く）'!L434</f>
        <v>0</v>
      </c>
      <c r="M46" s="937">
        <f>'入力用①(22、24表除く）'!M434</f>
        <v>0</v>
      </c>
      <c r="N46" s="937">
        <f>'入力用①(22、24表除く）'!N434</f>
        <v>0</v>
      </c>
      <c r="O46" s="937">
        <f>'入力用①(22、24表除く）'!O434</f>
        <v>0</v>
      </c>
      <c r="P46" s="937">
        <f>'入力用①(22、24表除く）'!P434</f>
        <v>0</v>
      </c>
      <c r="Q46" s="1027">
        <f>'入力用①(22、24表除く）'!Q434</f>
        <v>0</v>
      </c>
      <c r="R46" s="937">
        <f>'入力用①(22、24表除く）'!R434</f>
        <v>0</v>
      </c>
      <c r="S46" s="937">
        <f>'入力用①(22、24表除く）'!S434</f>
        <v>0</v>
      </c>
      <c r="T46" s="937">
        <f>'入力用①(22、24表除く）'!T434</f>
        <v>0</v>
      </c>
      <c r="U46" s="937">
        <f>'入力用①(22、24表除く）'!U434</f>
        <v>0</v>
      </c>
      <c r="V46" s="935">
        <f t="shared" si="0"/>
        <v>0</v>
      </c>
      <c r="W46" s="1">
        <v>2</v>
      </c>
      <c r="X46" s="7">
        <v>54</v>
      </c>
    </row>
    <row r="47" spans="1:24" ht="39.950000000000003" customHeight="1">
      <c r="A47" s="1">
        <v>2</v>
      </c>
      <c r="B47" s="7">
        <v>55</v>
      </c>
      <c r="C47" s="1604"/>
      <c r="D47" s="1605"/>
      <c r="E47" s="1575" t="s">
        <v>1599</v>
      </c>
      <c r="F47" s="1600"/>
      <c r="G47" s="1600"/>
      <c r="H47" s="1601"/>
      <c r="I47" s="1027">
        <f>'入力用①(22、24表除く）'!I435</f>
        <v>0</v>
      </c>
      <c r="J47" s="937">
        <f>'入力用①(22、24表除く）'!J435</f>
        <v>0</v>
      </c>
      <c r="K47" s="937">
        <f>'入力用①(22、24表除く）'!K435</f>
        <v>0</v>
      </c>
      <c r="L47" s="937">
        <f>'入力用①(22、24表除く）'!L435</f>
        <v>0</v>
      </c>
      <c r="M47" s="937">
        <f>'入力用①(22、24表除く）'!M435</f>
        <v>0</v>
      </c>
      <c r="N47" s="937">
        <f>'入力用①(22、24表除く）'!N435</f>
        <v>0</v>
      </c>
      <c r="O47" s="937">
        <f>'入力用①(22、24表除く）'!O435</f>
        <v>0</v>
      </c>
      <c r="P47" s="937">
        <f>'入力用①(22、24表除く）'!P435</f>
        <v>0</v>
      </c>
      <c r="Q47" s="1027">
        <f>'入力用①(22、24表除く）'!Q435</f>
        <v>0</v>
      </c>
      <c r="R47" s="937">
        <f>'入力用①(22、24表除く）'!R435</f>
        <v>0</v>
      </c>
      <c r="S47" s="937">
        <f>'入力用①(22、24表除く）'!S435</f>
        <v>0</v>
      </c>
      <c r="T47" s="937">
        <f>'入力用①(22、24表除く）'!T435</f>
        <v>0</v>
      </c>
      <c r="U47" s="937">
        <f>'入力用①(22、24表除く）'!U435</f>
        <v>0</v>
      </c>
      <c r="V47" s="935">
        <f t="shared" si="0"/>
        <v>0</v>
      </c>
      <c r="W47" s="1">
        <v>2</v>
      </c>
      <c r="X47" s="7">
        <v>55</v>
      </c>
    </row>
    <row r="48" spans="1:24" ht="39.950000000000003" customHeight="1">
      <c r="A48" s="1">
        <v>2</v>
      </c>
      <c r="B48" s="7">
        <v>56</v>
      </c>
      <c r="C48" s="1606"/>
      <c r="D48" s="1607"/>
      <c r="E48" s="1575" t="s">
        <v>1647</v>
      </c>
      <c r="F48" s="1600"/>
      <c r="G48" s="1600"/>
      <c r="H48" s="1601"/>
      <c r="I48" s="1027">
        <f>'入力用①(22、24表除く）'!I436</f>
        <v>0</v>
      </c>
      <c r="J48" s="937">
        <f>'入力用①(22、24表除く）'!J436</f>
        <v>0</v>
      </c>
      <c r="K48" s="937">
        <f>'入力用①(22、24表除く）'!K436</f>
        <v>0</v>
      </c>
      <c r="L48" s="937">
        <f>'入力用①(22、24表除く）'!L436</f>
        <v>0</v>
      </c>
      <c r="M48" s="937">
        <f>'入力用①(22、24表除く）'!M436</f>
        <v>0</v>
      </c>
      <c r="N48" s="937">
        <f>'入力用①(22、24表除く）'!N436</f>
        <v>0</v>
      </c>
      <c r="O48" s="937">
        <f>'入力用①(22、24表除く）'!O436</f>
        <v>0</v>
      </c>
      <c r="P48" s="937">
        <f>'入力用①(22、24表除く）'!P436</f>
        <v>0</v>
      </c>
      <c r="Q48" s="1027">
        <f>'入力用①(22、24表除く）'!Q436</f>
        <v>0</v>
      </c>
      <c r="R48" s="937">
        <f>'入力用①(22、24表除く）'!R436</f>
        <v>0</v>
      </c>
      <c r="S48" s="937">
        <f>'入力用①(22、24表除く）'!S436</f>
        <v>0</v>
      </c>
      <c r="T48" s="937">
        <f>'入力用①(22、24表除く）'!T436</f>
        <v>0</v>
      </c>
      <c r="U48" s="937">
        <f>'入力用①(22、24表除く）'!U436</f>
        <v>0</v>
      </c>
      <c r="V48" s="935">
        <f t="shared" si="0"/>
        <v>0</v>
      </c>
      <c r="W48" s="1">
        <v>2</v>
      </c>
      <c r="X48" s="7">
        <v>56</v>
      </c>
    </row>
    <row r="49" spans="11:15">
      <c r="O49" s="90"/>
    </row>
    <row r="50" spans="11:15">
      <c r="O50" s="90"/>
    </row>
    <row r="51" spans="11:15">
      <c r="O51" s="90"/>
    </row>
    <row r="52" spans="11:15">
      <c r="O52" s="90"/>
    </row>
    <row r="53" spans="11:15">
      <c r="O53" s="90"/>
    </row>
    <row r="54" spans="11:15" ht="14.25">
      <c r="K54" s="187"/>
      <c r="O54" s="90"/>
    </row>
    <row r="55" spans="11:15">
      <c r="O55" s="90"/>
    </row>
    <row r="56" spans="11:15">
      <c r="O56" s="90"/>
    </row>
    <row r="57" spans="11:15">
      <c r="O57" s="90"/>
    </row>
    <row r="58" spans="11:15">
      <c r="O58" s="90"/>
    </row>
    <row r="59" spans="11:15">
      <c r="O59" s="90"/>
    </row>
    <row r="60" spans="11:15">
      <c r="O60" s="130"/>
    </row>
    <row r="61" spans="11:15">
      <c r="O61" s="130"/>
    </row>
    <row r="62" spans="11:15">
      <c r="O62" s="130"/>
    </row>
    <row r="63" spans="11:15">
      <c r="O63" s="130"/>
    </row>
    <row r="64" spans="11:15">
      <c r="O64" s="130"/>
    </row>
    <row r="65" spans="4:15">
      <c r="O65" s="130"/>
    </row>
    <row r="66" spans="4:15">
      <c r="O66" s="130"/>
    </row>
    <row r="67" spans="4:15">
      <c r="O67" s="130"/>
    </row>
    <row r="68" spans="4:15">
      <c r="O68" s="130"/>
    </row>
    <row r="69" spans="4:15">
      <c r="O69" s="130"/>
    </row>
    <row r="70" spans="4:15">
      <c r="D70" s="273"/>
      <c r="O70" s="130"/>
    </row>
    <row r="71" spans="4:15">
      <c r="D71" s="273"/>
      <c r="O71" s="130"/>
    </row>
    <row r="72" spans="4:15">
      <c r="D72" s="273"/>
      <c r="O72" s="130"/>
    </row>
    <row r="73" spans="4:15">
      <c r="D73" s="273"/>
      <c r="O73" s="130"/>
    </row>
    <row r="74" spans="4:15">
      <c r="O74" s="130"/>
    </row>
    <row r="75" spans="4:15">
      <c r="O75" s="130"/>
    </row>
    <row r="76" spans="4:15">
      <c r="O76" s="130"/>
    </row>
    <row r="77" spans="4:15">
      <c r="O77" s="130"/>
    </row>
    <row r="78" spans="4:15">
      <c r="O78" s="130"/>
    </row>
    <row r="81" spans="15:15">
      <c r="O81" s="130"/>
    </row>
    <row r="82" spans="15:15">
      <c r="O82" s="130"/>
    </row>
    <row r="83" spans="15:15">
      <c r="O83" s="130"/>
    </row>
    <row r="84" spans="15:15">
      <c r="O84" s="130"/>
    </row>
    <row r="85" spans="15:15">
      <c r="O85" s="130"/>
    </row>
    <row r="86" spans="15:15">
      <c r="O86" s="130"/>
    </row>
    <row r="89" spans="15:15">
      <c r="O89" s="130"/>
    </row>
    <row r="90" spans="15:15">
      <c r="O90" s="130"/>
    </row>
    <row r="91" spans="15:15">
      <c r="O91" s="130"/>
    </row>
    <row r="92" spans="15:15">
      <c r="O92" s="130"/>
    </row>
    <row r="93" spans="15:15">
      <c r="O93" s="130"/>
    </row>
    <row r="94" spans="15:15">
      <c r="O94" s="130"/>
    </row>
    <row r="95" spans="15:15">
      <c r="O95" s="130"/>
    </row>
    <row r="97" spans="15:15">
      <c r="O97" s="130"/>
    </row>
    <row r="98" spans="15:15">
      <c r="O98" s="130"/>
    </row>
    <row r="99" spans="15:15">
      <c r="O99" s="130"/>
    </row>
    <row r="100" spans="15:15">
      <c r="O100" s="130"/>
    </row>
    <row r="101" spans="15:15">
      <c r="O101" s="130"/>
    </row>
    <row r="102" spans="15:15">
      <c r="O102" s="130"/>
    </row>
    <row r="103" spans="15:15">
      <c r="O103" s="130"/>
    </row>
    <row r="105" spans="15:15">
      <c r="O105" s="130"/>
    </row>
    <row r="106" spans="15:15">
      <c r="O106" s="130"/>
    </row>
    <row r="107" spans="15:15">
      <c r="O107" s="130"/>
    </row>
    <row r="108" spans="15:15">
      <c r="O108" s="130"/>
    </row>
    <row r="109" spans="15:15">
      <c r="O109" s="130"/>
    </row>
    <row r="110" spans="15:15">
      <c r="O110" s="130"/>
    </row>
    <row r="111" spans="15:15">
      <c r="O111" s="130"/>
    </row>
  </sheetData>
  <mergeCells count="66">
    <mergeCell ref="C45:D45"/>
    <mergeCell ref="E45:H45"/>
    <mergeCell ref="C46:D48"/>
    <mergeCell ref="E46:H46"/>
    <mergeCell ref="E47:H47"/>
    <mergeCell ref="E48:H48"/>
    <mergeCell ref="F43:H43"/>
    <mergeCell ref="F44:H44"/>
    <mergeCell ref="V5:V6"/>
    <mergeCell ref="C34:F35"/>
    <mergeCell ref="C36:F37"/>
    <mergeCell ref="C38:D39"/>
    <mergeCell ref="E38:F39"/>
    <mergeCell ref="C40:D44"/>
    <mergeCell ref="E41:E44"/>
    <mergeCell ref="G38:H38"/>
    <mergeCell ref="G39:H39"/>
    <mergeCell ref="E40:H40"/>
    <mergeCell ref="F41:H41"/>
    <mergeCell ref="F42:H42"/>
    <mergeCell ref="C33:H33"/>
    <mergeCell ref="G34:H34"/>
    <mergeCell ref="G35:H35"/>
    <mergeCell ref="G36:H36"/>
    <mergeCell ref="G37:H37"/>
    <mergeCell ref="C28:H28"/>
    <mergeCell ref="F29:H29"/>
    <mergeCell ref="F30:H30"/>
    <mergeCell ref="F31:H31"/>
    <mergeCell ref="F32:H32"/>
    <mergeCell ref="F25:H25"/>
    <mergeCell ref="C26:E26"/>
    <mergeCell ref="F26:H26"/>
    <mergeCell ref="C27:E27"/>
    <mergeCell ref="F27:H27"/>
    <mergeCell ref="F22:H22"/>
    <mergeCell ref="C23:E23"/>
    <mergeCell ref="F23:H23"/>
    <mergeCell ref="C24:E24"/>
    <mergeCell ref="F24:H24"/>
    <mergeCell ref="C18:G18"/>
    <mergeCell ref="C19:H19"/>
    <mergeCell ref="C20:E20"/>
    <mergeCell ref="F20:H20"/>
    <mergeCell ref="C21:E21"/>
    <mergeCell ref="F21:H21"/>
    <mergeCell ref="C15:G15"/>
    <mergeCell ref="C16:E16"/>
    <mergeCell ref="F16:G16"/>
    <mergeCell ref="C17:E17"/>
    <mergeCell ref="F17:G17"/>
    <mergeCell ref="C12:E12"/>
    <mergeCell ref="F12:H12"/>
    <mergeCell ref="C13:E13"/>
    <mergeCell ref="F13:H13"/>
    <mergeCell ref="C14:H14"/>
    <mergeCell ref="D7:H7"/>
    <mergeCell ref="E8:H8"/>
    <mergeCell ref="E9:H9"/>
    <mergeCell ref="E10:H10"/>
    <mergeCell ref="C11:H11"/>
    <mergeCell ref="D1:H1"/>
    <mergeCell ref="J5:K5"/>
    <mergeCell ref="L5:M5"/>
    <mergeCell ref="P5:R5"/>
    <mergeCell ref="S5:T5"/>
  </mergeCells>
  <phoneticPr fontId="2"/>
  <pageMargins left="0.78740157480314965" right="0.78740157480314965" top="0.78740157480314965" bottom="0.39370078740157483" header="0.19685039370078741" footer="0.19685039370078741"/>
  <pageSetup paperSize="9" scale="38" fitToWidth="0" orientation="portrait" r:id="rId1"/>
  <headerFooter alignWithMargins="0"/>
  <colBreaks count="1" manualBreakCount="1">
    <brk id="15" max="48"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0000"/>
    <outlinePr showOutlineSymbols="0"/>
    <pageSetUpPr autoPageBreaks="0" fitToPage="1"/>
  </sheetPr>
  <dimension ref="A1:M73"/>
  <sheetViews>
    <sheetView showZeros="0" showOutlineSymbols="0" view="pageBreakPreview" zoomScale="80" zoomScaleNormal="70" zoomScaleSheetLayoutView="80" workbookViewId="0"/>
  </sheetViews>
  <sheetFormatPr defaultColWidth="12.7109375" defaultRowHeight="30" customHeight="1"/>
  <cols>
    <col min="1" max="2" width="4.7109375" style="7" customWidth="1"/>
    <col min="3" max="4" width="5.7109375" style="205" customWidth="1"/>
    <col min="5" max="5" width="15" style="205" customWidth="1"/>
    <col min="6" max="6" width="22.85546875" style="205" customWidth="1"/>
    <col min="7" max="11" width="18.7109375" style="205" customWidth="1"/>
    <col min="12" max="13" width="4.7109375" style="7" customWidth="1"/>
    <col min="14" max="16384" width="12.7109375" style="205"/>
  </cols>
  <sheetData>
    <row r="1" spans="1:13" ht="30" customHeight="1">
      <c r="C1" s="209" t="s">
        <v>87</v>
      </c>
      <c r="D1" s="1390" t="s">
        <v>1103</v>
      </c>
      <c r="E1" s="1391"/>
      <c r="F1" s="1392"/>
    </row>
    <row r="2" spans="1:13" ht="9.9499999999999993" customHeight="1"/>
    <row r="3" spans="1:13" ht="20.100000000000001" customHeight="1">
      <c r="C3" s="230" t="s">
        <v>999</v>
      </c>
      <c r="D3" s="289"/>
      <c r="E3" s="184"/>
      <c r="F3" s="184"/>
      <c r="G3" s="184"/>
      <c r="H3" s="184"/>
      <c r="I3" s="184"/>
      <c r="J3" s="184"/>
    </row>
    <row r="4" spans="1:13" ht="9.9499999999999993" customHeight="1">
      <c r="D4" s="184"/>
      <c r="E4" s="184"/>
      <c r="F4" s="184"/>
      <c r="G4" s="184"/>
      <c r="H4" s="184"/>
      <c r="I4" s="184"/>
      <c r="J4" s="184"/>
    </row>
    <row r="5" spans="1:13" ht="15" customHeight="1">
      <c r="B5" s="1"/>
      <c r="C5" s="210"/>
      <c r="D5" s="217"/>
      <c r="E5" s="217"/>
      <c r="F5" s="236" t="s">
        <v>1021</v>
      </c>
      <c r="G5" s="1614" t="s">
        <v>365</v>
      </c>
      <c r="H5" s="1614" t="s">
        <v>1054</v>
      </c>
      <c r="I5" s="1614" t="s">
        <v>65</v>
      </c>
      <c r="J5" s="1614" t="s">
        <v>921</v>
      </c>
      <c r="K5" s="1614" t="s">
        <v>824</v>
      </c>
      <c r="M5" s="1"/>
    </row>
    <row r="6" spans="1:13" ht="15" customHeight="1">
      <c r="A6" s="8" t="s">
        <v>669</v>
      </c>
      <c r="B6" s="4" t="s">
        <v>736</v>
      </c>
      <c r="C6" s="83" t="s">
        <v>432</v>
      </c>
      <c r="D6" s="290"/>
      <c r="E6" s="290"/>
      <c r="F6" s="292"/>
      <c r="G6" s="1615"/>
      <c r="H6" s="1615"/>
      <c r="I6" s="1520"/>
      <c r="J6" s="1615"/>
      <c r="K6" s="1615"/>
      <c r="L6" s="8" t="s">
        <v>669</v>
      </c>
      <c r="M6" s="4" t="s">
        <v>736</v>
      </c>
    </row>
    <row r="7" spans="1:13" ht="30" customHeight="1">
      <c r="A7" s="7">
        <v>1</v>
      </c>
      <c r="B7" s="7">
        <v>12</v>
      </c>
      <c r="C7" s="212" t="s">
        <v>184</v>
      </c>
      <c r="D7" s="1333" t="s">
        <v>44</v>
      </c>
      <c r="E7" s="1608"/>
      <c r="F7" s="1608"/>
      <c r="G7" s="185">
        <v>591902</v>
      </c>
      <c r="H7" s="185">
        <v>4859144</v>
      </c>
      <c r="I7" s="185">
        <v>7647808</v>
      </c>
      <c r="J7" s="185">
        <v>1628465</v>
      </c>
      <c r="K7" s="185">
        <v>599658</v>
      </c>
      <c r="L7" s="7">
        <v>1</v>
      </c>
      <c r="M7" s="7">
        <v>12</v>
      </c>
    </row>
    <row r="8" spans="1:13" ht="30" customHeight="1">
      <c r="A8" s="7">
        <v>2</v>
      </c>
      <c r="B8" s="7">
        <v>12</v>
      </c>
      <c r="C8" s="87"/>
      <c r="D8" s="1619" t="s">
        <v>97</v>
      </c>
      <c r="E8" s="1622" t="s">
        <v>625</v>
      </c>
      <c r="F8" s="293" t="s">
        <v>977</v>
      </c>
      <c r="G8" s="294">
        <v>513759</v>
      </c>
      <c r="H8" s="294">
        <v>3808688</v>
      </c>
      <c r="I8" s="294">
        <v>3985164</v>
      </c>
      <c r="J8" s="294">
        <v>1308432</v>
      </c>
      <c r="K8" s="294">
        <v>599658</v>
      </c>
      <c r="L8" s="7">
        <v>2</v>
      </c>
      <c r="M8" s="7">
        <v>12</v>
      </c>
    </row>
    <row r="9" spans="1:13" ht="30" customHeight="1">
      <c r="A9" s="7">
        <v>3</v>
      </c>
      <c r="B9" s="7">
        <v>12</v>
      </c>
      <c r="C9" s="194" t="s">
        <v>147</v>
      </c>
      <c r="D9" s="1620"/>
      <c r="E9" s="1623"/>
      <c r="F9" s="293" t="s">
        <v>626</v>
      </c>
      <c r="G9" s="294"/>
      <c r="H9" s="294"/>
      <c r="I9" s="294"/>
      <c r="J9" s="294"/>
      <c r="K9" s="294"/>
      <c r="L9" s="7">
        <v>3</v>
      </c>
      <c r="M9" s="7">
        <v>12</v>
      </c>
    </row>
    <row r="10" spans="1:13" ht="30" customHeight="1">
      <c r="A10" s="7">
        <v>4</v>
      </c>
      <c r="B10" s="7">
        <v>12</v>
      </c>
      <c r="C10" s="194"/>
      <c r="D10" s="1621"/>
      <c r="E10" s="1452"/>
      <c r="F10" s="293" t="s">
        <v>1020</v>
      </c>
      <c r="G10" s="294"/>
      <c r="H10" s="294"/>
      <c r="I10" s="294"/>
      <c r="J10" s="294"/>
      <c r="K10" s="294"/>
      <c r="L10" s="7">
        <v>4</v>
      </c>
      <c r="M10" s="7">
        <v>12</v>
      </c>
    </row>
    <row r="11" spans="1:13" ht="30" customHeight="1">
      <c r="A11" s="7">
        <v>5</v>
      </c>
      <c r="B11" s="7">
        <v>12</v>
      </c>
      <c r="C11" s="193" t="s">
        <v>295</v>
      </c>
      <c r="D11" s="226" t="s">
        <v>103</v>
      </c>
      <c r="E11" s="1322" t="s">
        <v>230</v>
      </c>
      <c r="F11" s="1609"/>
      <c r="G11" s="294">
        <v>78143</v>
      </c>
      <c r="H11" s="294">
        <v>957794</v>
      </c>
      <c r="I11" s="294">
        <v>3453744</v>
      </c>
      <c r="J11" s="294">
        <v>293218</v>
      </c>
      <c r="K11" s="294"/>
      <c r="L11" s="7">
        <v>5</v>
      </c>
      <c r="M11" s="7">
        <v>12</v>
      </c>
    </row>
    <row r="12" spans="1:13" ht="30" customHeight="1">
      <c r="A12" s="7">
        <v>6</v>
      </c>
      <c r="B12" s="7">
        <v>12</v>
      </c>
      <c r="C12" s="193"/>
      <c r="D12" s="226" t="s">
        <v>112</v>
      </c>
      <c r="E12" s="1322" t="s">
        <v>430</v>
      </c>
      <c r="F12" s="1610"/>
      <c r="G12" s="294"/>
      <c r="H12" s="294">
        <v>16862</v>
      </c>
      <c r="I12" s="294">
        <v>208900</v>
      </c>
      <c r="J12" s="294"/>
      <c r="K12" s="294"/>
      <c r="L12" s="7">
        <v>6</v>
      </c>
      <c r="M12" s="7">
        <v>12</v>
      </c>
    </row>
    <row r="13" spans="1:13" ht="30" customHeight="1">
      <c r="A13" s="7">
        <v>7</v>
      </c>
      <c r="B13" s="7">
        <v>12</v>
      </c>
      <c r="C13" s="193"/>
      <c r="D13" s="226" t="s">
        <v>115</v>
      </c>
      <c r="E13" s="1322" t="s">
        <v>621</v>
      </c>
      <c r="F13" s="1610"/>
      <c r="G13" s="294"/>
      <c r="H13" s="294">
        <v>75800</v>
      </c>
      <c r="I13" s="294"/>
      <c r="J13" s="294">
        <v>26815</v>
      </c>
      <c r="K13" s="294"/>
      <c r="L13" s="7">
        <v>7</v>
      </c>
      <c r="M13" s="7">
        <v>12</v>
      </c>
    </row>
    <row r="14" spans="1:13" ht="30" customHeight="1">
      <c r="A14" s="7">
        <v>8</v>
      </c>
      <c r="B14" s="7">
        <v>12</v>
      </c>
      <c r="C14" s="194"/>
      <c r="D14" s="226" t="s">
        <v>126</v>
      </c>
      <c r="E14" s="1322" t="s">
        <v>194</v>
      </c>
      <c r="F14" s="1610"/>
      <c r="G14" s="294"/>
      <c r="H14" s="294"/>
      <c r="I14" s="294"/>
      <c r="J14" s="294"/>
      <c r="K14" s="294"/>
      <c r="L14" s="7">
        <v>8</v>
      </c>
      <c r="M14" s="7">
        <v>12</v>
      </c>
    </row>
    <row r="15" spans="1:13" ht="30" customHeight="1">
      <c r="A15" s="7">
        <v>9</v>
      </c>
      <c r="B15" s="7">
        <v>12</v>
      </c>
      <c r="C15" s="193" t="s">
        <v>202</v>
      </c>
      <c r="D15" s="226" t="s">
        <v>359</v>
      </c>
      <c r="E15" s="1322" t="s">
        <v>680</v>
      </c>
      <c r="F15" s="1610"/>
      <c r="G15" s="294"/>
      <c r="H15" s="294"/>
      <c r="I15" s="294"/>
      <c r="J15" s="294"/>
      <c r="K15" s="294"/>
      <c r="L15" s="7">
        <v>9</v>
      </c>
      <c r="M15" s="7">
        <v>12</v>
      </c>
    </row>
    <row r="16" spans="1:13" ht="30" customHeight="1">
      <c r="A16" s="7">
        <v>10</v>
      </c>
      <c r="B16" s="7">
        <v>12</v>
      </c>
      <c r="C16" s="194"/>
      <c r="D16" s="226" t="s">
        <v>648</v>
      </c>
      <c r="E16" s="1322" t="s">
        <v>981</v>
      </c>
      <c r="F16" s="1610"/>
      <c r="G16" s="294"/>
      <c r="H16" s="294"/>
      <c r="I16" s="294"/>
      <c r="J16" s="294"/>
      <c r="K16" s="294"/>
      <c r="L16" s="7">
        <v>10</v>
      </c>
      <c r="M16" s="7">
        <v>12</v>
      </c>
    </row>
    <row r="17" spans="1:13" ht="30" customHeight="1">
      <c r="A17" s="7">
        <v>11</v>
      </c>
      <c r="B17" s="7">
        <v>12</v>
      </c>
      <c r="C17" s="194"/>
      <c r="D17" s="226" t="s">
        <v>652</v>
      </c>
      <c r="E17" s="1322" t="s">
        <v>684</v>
      </c>
      <c r="F17" s="1610"/>
      <c r="G17" s="294"/>
      <c r="H17" s="294"/>
      <c r="I17" s="294"/>
      <c r="J17" s="294"/>
      <c r="K17" s="294"/>
      <c r="L17" s="7">
        <v>11</v>
      </c>
      <c r="M17" s="7">
        <v>12</v>
      </c>
    </row>
    <row r="18" spans="1:13" ht="30" customHeight="1">
      <c r="A18" s="7">
        <v>12</v>
      </c>
      <c r="B18" s="7">
        <v>12</v>
      </c>
      <c r="C18" s="88"/>
      <c r="D18" s="229" t="s">
        <v>122</v>
      </c>
      <c r="E18" s="1624" t="s">
        <v>686</v>
      </c>
      <c r="F18" s="1625"/>
      <c r="G18" s="294"/>
      <c r="H18" s="294"/>
      <c r="I18" s="294"/>
      <c r="J18" s="294"/>
      <c r="K18" s="294"/>
      <c r="L18" s="7">
        <v>12</v>
      </c>
      <c r="M18" s="7">
        <v>12</v>
      </c>
    </row>
    <row r="19" spans="1:13" ht="30" customHeight="1">
      <c r="A19" s="7">
        <v>1</v>
      </c>
      <c r="B19" s="7">
        <v>13</v>
      </c>
      <c r="C19" s="1616" t="s">
        <v>1108</v>
      </c>
      <c r="D19" s="1617"/>
      <c r="E19" s="1617"/>
      <c r="F19" s="1618"/>
      <c r="G19" s="294"/>
      <c r="H19" s="294"/>
      <c r="I19" s="294">
        <v>300000</v>
      </c>
      <c r="J19" s="294"/>
      <c r="K19" s="294"/>
      <c r="L19" s="7">
        <v>1</v>
      </c>
      <c r="M19" s="7">
        <v>13</v>
      </c>
    </row>
    <row r="20" spans="1:13" ht="30" customHeight="1">
      <c r="A20" s="7">
        <v>1</v>
      </c>
      <c r="B20" s="7">
        <v>16</v>
      </c>
      <c r="C20" s="1611" t="s">
        <v>1413</v>
      </c>
      <c r="D20" s="1612"/>
      <c r="E20" s="1612"/>
      <c r="F20" s="1613"/>
      <c r="G20" s="294"/>
      <c r="H20" s="294">
        <v>2270883</v>
      </c>
      <c r="I20" s="294">
        <v>4611268</v>
      </c>
      <c r="J20" s="294"/>
      <c r="K20" s="294"/>
      <c r="L20" s="7">
        <v>1</v>
      </c>
      <c r="M20" s="7">
        <v>16</v>
      </c>
    </row>
    <row r="21" spans="1:13" ht="30" customHeight="1">
      <c r="L21" s="7">
        <v>0</v>
      </c>
      <c r="M21" s="7">
        <v>0</v>
      </c>
    </row>
    <row r="24" spans="1:13" ht="15" customHeight="1">
      <c r="B24" s="1"/>
      <c r="C24" s="210"/>
      <c r="D24" s="217"/>
      <c r="E24" s="217"/>
      <c r="F24" s="236" t="s">
        <v>1021</v>
      </c>
      <c r="G24" s="1614" t="s">
        <v>1057</v>
      </c>
      <c r="H24" s="1614" t="s">
        <v>1062</v>
      </c>
      <c r="I24" s="1614" t="s">
        <v>1059</v>
      </c>
      <c r="J24" s="1626" t="s">
        <v>24</v>
      </c>
      <c r="K24" s="207">
        <v>0</v>
      </c>
      <c r="L24" s="7">
        <v>0</v>
      </c>
    </row>
    <row r="25" spans="1:13" ht="15" customHeight="1">
      <c r="A25" s="8" t="s">
        <v>669</v>
      </c>
      <c r="B25" s="4" t="s">
        <v>736</v>
      </c>
      <c r="C25" s="83" t="s">
        <v>432</v>
      </c>
      <c r="D25" s="290"/>
      <c r="E25" s="290"/>
      <c r="F25" s="292"/>
      <c r="G25" s="1615"/>
      <c r="H25" s="1615"/>
      <c r="I25" s="1615"/>
      <c r="J25" s="1627"/>
      <c r="L25" s="8" t="s">
        <v>1139</v>
      </c>
      <c r="M25" s="8" t="s">
        <v>1140</v>
      </c>
    </row>
    <row r="26" spans="1:13" ht="30" customHeight="1">
      <c r="A26" s="7">
        <v>1</v>
      </c>
      <c r="B26" s="7">
        <v>12</v>
      </c>
      <c r="C26" s="212" t="s">
        <v>184</v>
      </c>
      <c r="D26" s="1333" t="s">
        <v>44</v>
      </c>
      <c r="E26" s="1608"/>
      <c r="F26" s="1608"/>
      <c r="G26" s="185">
        <v>4851455</v>
      </c>
      <c r="H26" s="185">
        <v>8645765</v>
      </c>
      <c r="I26" s="185">
        <v>779972</v>
      </c>
      <c r="J26" s="81">
        <f t="shared" ref="J26:J39" si="0">SUM(G7:K7,G26:I26)</f>
        <v>29604169</v>
      </c>
      <c r="L26" s="7">
        <v>1</v>
      </c>
      <c r="M26" s="7">
        <v>12</v>
      </c>
    </row>
    <row r="27" spans="1:13" ht="30" customHeight="1">
      <c r="A27" s="7">
        <v>2</v>
      </c>
      <c r="B27" s="7">
        <v>12</v>
      </c>
      <c r="C27" s="87"/>
      <c r="D27" s="1619" t="s">
        <v>97</v>
      </c>
      <c r="E27" s="1622" t="s">
        <v>625</v>
      </c>
      <c r="F27" s="293" t="s">
        <v>977</v>
      </c>
      <c r="G27" s="185">
        <v>3979656</v>
      </c>
      <c r="H27" s="185">
        <v>4232198</v>
      </c>
      <c r="I27" s="185">
        <v>550268</v>
      </c>
      <c r="J27" s="81">
        <f t="shared" si="0"/>
        <v>18977823</v>
      </c>
      <c r="L27" s="7">
        <v>2</v>
      </c>
      <c r="M27" s="7">
        <v>12</v>
      </c>
    </row>
    <row r="28" spans="1:13" ht="30" customHeight="1">
      <c r="A28" s="7">
        <v>3</v>
      </c>
      <c r="B28" s="7">
        <v>12</v>
      </c>
      <c r="C28" s="194" t="s">
        <v>147</v>
      </c>
      <c r="D28" s="1620"/>
      <c r="E28" s="1623"/>
      <c r="F28" s="293" t="s">
        <v>626</v>
      </c>
      <c r="G28" s="185"/>
      <c r="H28" s="185"/>
      <c r="I28" s="185"/>
      <c r="J28" s="81">
        <f t="shared" si="0"/>
        <v>0</v>
      </c>
      <c r="L28" s="7">
        <v>3</v>
      </c>
      <c r="M28" s="7">
        <v>12</v>
      </c>
    </row>
    <row r="29" spans="1:13" ht="30" customHeight="1">
      <c r="A29" s="7">
        <v>4</v>
      </c>
      <c r="B29" s="7">
        <v>12</v>
      </c>
      <c r="C29" s="194"/>
      <c r="D29" s="1621"/>
      <c r="E29" s="1452"/>
      <c r="F29" s="293" t="s">
        <v>1020</v>
      </c>
      <c r="G29" s="185"/>
      <c r="H29" s="185">
        <v>31048</v>
      </c>
      <c r="I29" s="185"/>
      <c r="J29" s="81">
        <f t="shared" si="0"/>
        <v>31048</v>
      </c>
      <c r="L29" s="7">
        <v>4</v>
      </c>
      <c r="M29" s="7">
        <v>12</v>
      </c>
    </row>
    <row r="30" spans="1:13" ht="30" customHeight="1">
      <c r="A30" s="7">
        <v>5</v>
      </c>
      <c r="B30" s="7">
        <v>12</v>
      </c>
      <c r="C30" s="193" t="s">
        <v>295</v>
      </c>
      <c r="D30" s="226" t="s">
        <v>103</v>
      </c>
      <c r="E30" s="1322" t="s">
        <v>230</v>
      </c>
      <c r="F30" s="1609"/>
      <c r="G30" s="185">
        <v>871799</v>
      </c>
      <c r="H30" s="185">
        <v>4382519</v>
      </c>
      <c r="I30" s="185">
        <v>229704</v>
      </c>
      <c r="J30" s="81">
        <f t="shared" si="0"/>
        <v>10266921</v>
      </c>
      <c r="L30" s="7">
        <v>5</v>
      </c>
      <c r="M30" s="7">
        <v>12</v>
      </c>
    </row>
    <row r="31" spans="1:13" ht="30" customHeight="1">
      <c r="A31" s="7">
        <v>6</v>
      </c>
      <c r="B31" s="7">
        <v>12</v>
      </c>
      <c r="C31" s="193"/>
      <c r="D31" s="226" t="s">
        <v>112</v>
      </c>
      <c r="E31" s="1322" t="s">
        <v>430</v>
      </c>
      <c r="F31" s="1610"/>
      <c r="G31" s="185"/>
      <c r="H31" s="185"/>
      <c r="I31" s="185"/>
      <c r="J31" s="81">
        <f t="shared" si="0"/>
        <v>225762</v>
      </c>
      <c r="L31" s="7">
        <v>6</v>
      </c>
      <c r="M31" s="7">
        <v>12</v>
      </c>
    </row>
    <row r="32" spans="1:13" ht="30" customHeight="1">
      <c r="A32" s="7">
        <v>7</v>
      </c>
      <c r="B32" s="7">
        <v>12</v>
      </c>
      <c r="C32" s="193"/>
      <c r="D32" s="226" t="s">
        <v>115</v>
      </c>
      <c r="E32" s="1322" t="s">
        <v>621</v>
      </c>
      <c r="F32" s="1610"/>
      <c r="G32" s="185"/>
      <c r="H32" s="185"/>
      <c r="I32" s="185"/>
      <c r="J32" s="81">
        <f t="shared" si="0"/>
        <v>102615</v>
      </c>
      <c r="L32" s="7">
        <v>7</v>
      </c>
      <c r="M32" s="7">
        <v>12</v>
      </c>
    </row>
    <row r="33" spans="1:13" ht="30" customHeight="1">
      <c r="A33" s="7">
        <v>8</v>
      </c>
      <c r="B33" s="7">
        <v>12</v>
      </c>
      <c r="C33" s="194"/>
      <c r="D33" s="226" t="s">
        <v>126</v>
      </c>
      <c r="E33" s="1322" t="s">
        <v>194</v>
      </c>
      <c r="F33" s="1610"/>
      <c r="G33" s="185"/>
      <c r="H33" s="185"/>
      <c r="I33" s="185"/>
      <c r="J33" s="81">
        <f t="shared" si="0"/>
        <v>0</v>
      </c>
      <c r="L33" s="7">
        <v>8</v>
      </c>
      <c r="M33" s="7">
        <v>12</v>
      </c>
    </row>
    <row r="34" spans="1:13" ht="30" customHeight="1">
      <c r="A34" s="7">
        <v>9</v>
      </c>
      <c r="B34" s="7">
        <v>12</v>
      </c>
      <c r="C34" s="193" t="s">
        <v>202</v>
      </c>
      <c r="D34" s="226" t="s">
        <v>359</v>
      </c>
      <c r="E34" s="1322" t="s">
        <v>680</v>
      </c>
      <c r="F34" s="1610"/>
      <c r="G34" s="185"/>
      <c r="H34" s="185"/>
      <c r="I34" s="185"/>
      <c r="J34" s="81">
        <f t="shared" si="0"/>
        <v>0</v>
      </c>
      <c r="L34" s="7">
        <v>9</v>
      </c>
      <c r="M34" s="7">
        <v>12</v>
      </c>
    </row>
    <row r="35" spans="1:13" ht="30" customHeight="1">
      <c r="A35" s="7">
        <v>10</v>
      </c>
      <c r="B35" s="7">
        <v>12</v>
      </c>
      <c r="C35" s="194"/>
      <c r="D35" s="226" t="s">
        <v>648</v>
      </c>
      <c r="E35" s="1322" t="s">
        <v>981</v>
      </c>
      <c r="F35" s="1610"/>
      <c r="G35" s="185"/>
      <c r="H35" s="185"/>
      <c r="I35" s="185"/>
      <c r="J35" s="81">
        <f t="shared" si="0"/>
        <v>0</v>
      </c>
      <c r="L35" s="7">
        <v>10</v>
      </c>
      <c r="M35" s="7">
        <v>12</v>
      </c>
    </row>
    <row r="36" spans="1:13" ht="30" customHeight="1">
      <c r="A36" s="7">
        <v>11</v>
      </c>
      <c r="B36" s="7">
        <v>12</v>
      </c>
      <c r="C36" s="194"/>
      <c r="D36" s="226" t="s">
        <v>652</v>
      </c>
      <c r="E36" s="1322" t="s">
        <v>684</v>
      </c>
      <c r="F36" s="1610"/>
      <c r="G36" s="185"/>
      <c r="H36" s="185"/>
      <c r="I36" s="185"/>
      <c r="J36" s="81">
        <f t="shared" si="0"/>
        <v>0</v>
      </c>
      <c r="L36" s="7">
        <v>11</v>
      </c>
      <c r="M36" s="7">
        <v>12</v>
      </c>
    </row>
    <row r="37" spans="1:13" ht="30" customHeight="1">
      <c r="A37" s="7">
        <v>12</v>
      </c>
      <c r="B37" s="7">
        <v>12</v>
      </c>
      <c r="C37" s="88"/>
      <c r="D37" s="229" t="s">
        <v>122</v>
      </c>
      <c r="E37" s="1624" t="s">
        <v>686</v>
      </c>
      <c r="F37" s="1625"/>
      <c r="G37" s="185"/>
      <c r="H37" s="185"/>
      <c r="I37" s="185"/>
      <c r="J37" s="81">
        <f t="shared" si="0"/>
        <v>0</v>
      </c>
      <c r="L37" s="7">
        <v>12</v>
      </c>
      <c r="M37" s="7">
        <v>12</v>
      </c>
    </row>
    <row r="38" spans="1:13" ht="30" customHeight="1">
      <c r="A38" s="7">
        <v>1</v>
      </c>
      <c r="B38" s="7">
        <v>13</v>
      </c>
      <c r="C38" s="1616" t="s">
        <v>1108</v>
      </c>
      <c r="D38" s="1617"/>
      <c r="E38" s="1617"/>
      <c r="F38" s="1618"/>
      <c r="G38" s="185"/>
      <c r="H38" s="185">
        <v>340000</v>
      </c>
      <c r="I38" s="185"/>
      <c r="J38" s="81">
        <f t="shared" si="0"/>
        <v>640000</v>
      </c>
      <c r="L38" s="7">
        <v>1</v>
      </c>
      <c r="M38" s="7">
        <v>13</v>
      </c>
    </row>
    <row r="39" spans="1:13" ht="30" customHeight="1">
      <c r="A39" s="7">
        <v>1</v>
      </c>
      <c r="B39" s="7">
        <v>16</v>
      </c>
      <c r="C39" s="1611" t="s">
        <v>1413</v>
      </c>
      <c r="D39" s="1612"/>
      <c r="E39" s="1612"/>
      <c r="F39" s="1613"/>
      <c r="G39" s="185"/>
      <c r="H39" s="185"/>
      <c r="I39" s="185"/>
      <c r="J39" s="81">
        <f t="shared" si="0"/>
        <v>6882151</v>
      </c>
      <c r="L39" s="7">
        <v>1</v>
      </c>
      <c r="M39" s="7">
        <v>16</v>
      </c>
    </row>
    <row r="40" spans="1:13" ht="30" customHeight="1">
      <c r="C40" s="288"/>
      <c r="D40" s="288"/>
      <c r="E40" s="288"/>
      <c r="F40" s="288"/>
      <c r="G40" s="184"/>
      <c r="H40" s="184"/>
      <c r="I40" s="184"/>
      <c r="J40" s="184"/>
      <c r="K40" s="184"/>
    </row>
    <row r="41" spans="1:13" ht="30" customHeight="1">
      <c r="C41" s="205" t="s">
        <v>1072</v>
      </c>
    </row>
    <row r="70" spans="4:4" ht="30" customHeight="1">
      <c r="D70" s="291"/>
    </row>
    <row r="71" spans="4:4" ht="30" customHeight="1">
      <c r="D71" s="291"/>
    </row>
    <row r="72" spans="4:4" ht="30" customHeight="1">
      <c r="D72" s="291"/>
    </row>
    <row r="73" spans="4:4" ht="30" customHeight="1">
      <c r="D73" s="291"/>
    </row>
  </sheetData>
  <mergeCells count="36">
    <mergeCell ref="K5:K6"/>
    <mergeCell ref="D8:D10"/>
    <mergeCell ref="E8:E10"/>
    <mergeCell ref="E37:F37"/>
    <mergeCell ref="C38:F38"/>
    <mergeCell ref="E15:F15"/>
    <mergeCell ref="E16:F16"/>
    <mergeCell ref="E17:F17"/>
    <mergeCell ref="E18:F18"/>
    <mergeCell ref="I24:I25"/>
    <mergeCell ref="J24:J25"/>
    <mergeCell ref="D27:D29"/>
    <mergeCell ref="E27:E29"/>
    <mergeCell ref="I5:I6"/>
    <mergeCell ref="J5:J6"/>
    <mergeCell ref="C39:F39"/>
    <mergeCell ref="G5:G6"/>
    <mergeCell ref="H5:H6"/>
    <mergeCell ref="G24:G25"/>
    <mergeCell ref="H24:H25"/>
    <mergeCell ref="E32:F32"/>
    <mergeCell ref="E33:F33"/>
    <mergeCell ref="E34:F34"/>
    <mergeCell ref="E35:F35"/>
    <mergeCell ref="E36:F36"/>
    <mergeCell ref="C19:F19"/>
    <mergeCell ref="C20:F20"/>
    <mergeCell ref="D26:F26"/>
    <mergeCell ref="E30:F30"/>
    <mergeCell ref="E31:F31"/>
    <mergeCell ref="E14:F14"/>
    <mergeCell ref="D1:F1"/>
    <mergeCell ref="D7:F7"/>
    <mergeCell ref="E11:F11"/>
    <mergeCell ref="E12:F12"/>
    <mergeCell ref="E13:F13"/>
  </mergeCells>
  <phoneticPr fontId="2"/>
  <pageMargins left="0.78740157480314965" right="0.78740157480314965" top="0.78740157480314965" bottom="0.39370078740157483" header="0.19685039370078741" footer="0.19685039370078741"/>
  <pageSetup paperSize="9" scale="6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F0000"/>
    <outlinePr showOutlineSymbols="0"/>
    <pageSetUpPr autoPageBreaks="0"/>
  </sheetPr>
  <dimension ref="A1:V118"/>
  <sheetViews>
    <sheetView showZeros="0" showOutlineSymbols="0" view="pageBreakPreview" zoomScale="70" zoomScaleNormal="70" zoomScaleSheetLayoutView="70" workbookViewId="0">
      <pane xSplit="6" ySplit="6" topLeftCell="G7" activePane="bottomRight" state="frozen"/>
      <selection activeCell="K3" sqref="K3"/>
      <selection pane="topRight" activeCell="K3" sqref="K3"/>
      <selection pane="bottomLeft" activeCell="K3" sqref="K3"/>
      <selection pane="bottomRight"/>
    </sheetView>
  </sheetViews>
  <sheetFormatPr defaultColWidth="12.7109375" defaultRowHeight="14.1" customHeight="1"/>
  <cols>
    <col min="1" max="1" width="4.7109375" style="205" customWidth="1"/>
    <col min="2" max="2" width="4.7109375" style="207" customWidth="1"/>
    <col min="3" max="3" width="7.7109375" style="205" customWidth="1"/>
    <col min="4" max="4" width="5.7109375" style="205" customWidth="1"/>
    <col min="5" max="5" width="25" style="205" customWidth="1"/>
    <col min="6" max="6" width="10.28515625" style="205" customWidth="1"/>
    <col min="7" max="20" width="17.7109375" style="205" customWidth="1"/>
    <col min="21" max="21" width="4.7109375" style="205" customWidth="1"/>
    <col min="22" max="22" width="4.7109375" style="207" customWidth="1"/>
    <col min="23" max="16384" width="12.7109375" style="205"/>
  </cols>
  <sheetData>
    <row r="1" spans="1:22" ht="30" customHeight="1">
      <c r="A1" s="297"/>
      <c r="B1" s="300" t="s">
        <v>87</v>
      </c>
      <c r="C1" s="1634" t="s">
        <v>1103</v>
      </c>
      <c r="D1" s="1635"/>
      <c r="E1" s="1636"/>
      <c r="F1" s="312"/>
      <c r="G1" s="312"/>
      <c r="H1" s="312"/>
      <c r="I1" s="312"/>
      <c r="J1" s="312"/>
      <c r="K1" s="312"/>
      <c r="L1" s="303"/>
      <c r="M1" s="303"/>
      <c r="N1" s="325"/>
      <c r="U1" s="1390" t="s">
        <v>1226</v>
      </c>
      <c r="V1" s="1637"/>
    </row>
    <row r="2" spans="1:22" ht="9.9499999999999993" customHeight="1">
      <c r="B2" s="297"/>
      <c r="C2" s="301"/>
      <c r="D2" s="311"/>
      <c r="E2" s="312"/>
      <c r="F2" s="312"/>
      <c r="G2" s="312"/>
      <c r="H2" s="312"/>
      <c r="I2" s="312"/>
      <c r="J2" s="312"/>
      <c r="K2" s="312"/>
      <c r="L2" s="312"/>
      <c r="M2" s="303"/>
      <c r="N2" s="303"/>
      <c r="O2" s="325"/>
      <c r="V2" s="297"/>
    </row>
    <row r="3" spans="1:22" ht="20.100000000000001" customHeight="1">
      <c r="A3" s="297"/>
      <c r="B3" s="302" t="s">
        <v>1722</v>
      </c>
      <c r="C3" s="311"/>
      <c r="D3" s="312"/>
      <c r="E3" s="312"/>
      <c r="F3" s="312"/>
      <c r="G3" s="312"/>
      <c r="H3" s="312"/>
      <c r="I3" s="312"/>
      <c r="J3" s="312"/>
      <c r="K3" s="312"/>
      <c r="L3" s="303"/>
      <c r="M3" s="303"/>
      <c r="N3" s="325"/>
      <c r="U3" s="297"/>
      <c r="V3" s="205"/>
    </row>
    <row r="4" spans="1:22" ht="9.9499999999999993" customHeight="1">
      <c r="B4" s="297"/>
      <c r="C4" s="303"/>
      <c r="D4" s="312"/>
      <c r="E4" s="312"/>
      <c r="F4" s="312"/>
      <c r="G4" s="312"/>
      <c r="H4" s="312"/>
      <c r="I4" s="312"/>
      <c r="J4" s="312"/>
      <c r="K4" s="312"/>
      <c r="L4" s="312"/>
      <c r="M4" s="303"/>
      <c r="N4" s="303"/>
      <c r="O4" s="303"/>
      <c r="V4" s="297"/>
    </row>
    <row r="5" spans="1:22" ht="30" customHeight="1">
      <c r="B5" s="297"/>
      <c r="C5" s="304"/>
      <c r="D5" s="313"/>
      <c r="E5" s="923"/>
      <c r="F5" s="923" t="s">
        <v>1680</v>
      </c>
      <c r="G5" s="917" t="s">
        <v>365</v>
      </c>
      <c r="H5" s="1316" t="s">
        <v>1054</v>
      </c>
      <c r="I5" s="1317"/>
      <c r="J5" s="1184" t="s">
        <v>65</v>
      </c>
      <c r="K5" s="1186"/>
      <c r="L5" s="182" t="s">
        <v>921</v>
      </c>
      <c r="M5" s="182" t="s">
        <v>824</v>
      </c>
      <c r="N5" s="1184" t="s">
        <v>1057</v>
      </c>
      <c r="O5" s="1184"/>
      <c r="P5" s="1186"/>
      <c r="Q5" s="1184" t="s">
        <v>687</v>
      </c>
      <c r="R5" s="1186"/>
      <c r="S5" s="182" t="s">
        <v>1059</v>
      </c>
      <c r="T5" s="1626" t="s">
        <v>24</v>
      </c>
      <c r="V5" s="297"/>
    </row>
    <row r="6" spans="1:22" ht="30" customHeight="1">
      <c r="A6" s="8" t="s">
        <v>669</v>
      </c>
      <c r="B6" s="298" t="s">
        <v>736</v>
      </c>
      <c r="C6" s="305" t="s">
        <v>814</v>
      </c>
      <c r="D6" s="314"/>
      <c r="E6" s="315"/>
      <c r="F6" s="320" t="s">
        <v>1255</v>
      </c>
      <c r="G6" s="78" t="s">
        <v>902</v>
      </c>
      <c r="H6" s="192" t="s">
        <v>1052</v>
      </c>
      <c r="I6" s="192" t="s">
        <v>1053</v>
      </c>
      <c r="J6" s="192" t="s">
        <v>572</v>
      </c>
      <c r="K6" s="192" t="s">
        <v>863</v>
      </c>
      <c r="L6" s="876" t="s">
        <v>1633</v>
      </c>
      <c r="M6" s="192" t="s">
        <v>163</v>
      </c>
      <c r="N6" s="324" t="s">
        <v>914</v>
      </c>
      <c r="O6" s="78" t="s">
        <v>1476</v>
      </c>
      <c r="P6" s="78" t="s">
        <v>807</v>
      </c>
      <c r="Q6" s="192" t="s">
        <v>858</v>
      </c>
      <c r="R6" s="192" t="s">
        <v>102</v>
      </c>
      <c r="S6" s="192" t="s">
        <v>804</v>
      </c>
      <c r="T6" s="1627"/>
      <c r="U6" s="8" t="s">
        <v>669</v>
      </c>
      <c r="V6" s="298" t="s">
        <v>736</v>
      </c>
    </row>
    <row r="7" spans="1:22" ht="14.1" customHeight="1">
      <c r="A7" s="207">
        <v>1</v>
      </c>
      <c r="B7" s="297">
        <v>1</v>
      </c>
      <c r="C7" s="306" t="s">
        <v>97</v>
      </c>
      <c r="D7" s="1628" t="s">
        <v>689</v>
      </c>
      <c r="E7" s="1629"/>
      <c r="F7" s="321" t="s">
        <v>943</v>
      </c>
      <c r="G7" s="1028"/>
      <c r="H7" s="294">
        <v>896</v>
      </c>
      <c r="I7" s="294">
        <v>369</v>
      </c>
      <c r="J7" s="294">
        <v>884</v>
      </c>
      <c r="K7" s="294">
        <v>157</v>
      </c>
      <c r="L7" s="294">
        <v>309</v>
      </c>
      <c r="M7" s="294">
        <v>155</v>
      </c>
      <c r="N7" s="1029"/>
      <c r="O7" s="1028"/>
      <c r="P7" s="1028"/>
      <c r="Q7" s="294">
        <v>166</v>
      </c>
      <c r="R7" s="294">
        <v>605</v>
      </c>
      <c r="S7" s="294">
        <v>108</v>
      </c>
      <c r="T7" s="185">
        <f t="shared" ref="T7:T76" si="0">SUM(G7:S7)</f>
        <v>3649</v>
      </c>
      <c r="U7" s="207">
        <v>1</v>
      </c>
      <c r="V7" s="297">
        <v>1</v>
      </c>
    </row>
    <row r="8" spans="1:22" ht="14.1" customHeight="1">
      <c r="A8" s="207">
        <v>1</v>
      </c>
      <c r="B8" s="297">
        <v>2</v>
      </c>
      <c r="C8" s="307"/>
      <c r="D8" s="1628" t="s">
        <v>397</v>
      </c>
      <c r="E8" s="1629"/>
      <c r="F8" s="321" t="s">
        <v>943</v>
      </c>
      <c r="G8" s="1028"/>
      <c r="H8" s="294">
        <v>75</v>
      </c>
      <c r="I8" s="294">
        <v>31</v>
      </c>
      <c r="J8" s="294">
        <v>74</v>
      </c>
      <c r="K8" s="294">
        <v>16</v>
      </c>
      <c r="L8" s="294">
        <v>26</v>
      </c>
      <c r="M8" s="294">
        <v>11</v>
      </c>
      <c r="N8" s="1029"/>
      <c r="O8" s="1028"/>
      <c r="P8" s="1028"/>
      <c r="Q8" s="294">
        <v>14</v>
      </c>
      <c r="R8" s="294">
        <v>50</v>
      </c>
      <c r="S8" s="294">
        <v>9</v>
      </c>
      <c r="T8" s="185">
        <f t="shared" si="0"/>
        <v>306</v>
      </c>
      <c r="U8" s="207">
        <v>1</v>
      </c>
      <c r="V8" s="297">
        <v>2</v>
      </c>
    </row>
    <row r="9" spans="1:22" ht="14.1" customHeight="1">
      <c r="A9" s="207">
        <v>1</v>
      </c>
      <c r="B9" s="297">
        <v>3</v>
      </c>
      <c r="C9" s="308" t="s">
        <v>520</v>
      </c>
      <c r="D9" s="1630" t="s">
        <v>338</v>
      </c>
      <c r="E9" s="1631"/>
      <c r="F9" s="1632"/>
      <c r="G9" s="1028"/>
      <c r="H9" s="294">
        <v>168739</v>
      </c>
      <c r="I9" s="294">
        <v>83450</v>
      </c>
      <c r="J9" s="294">
        <v>194091</v>
      </c>
      <c r="K9" s="294">
        <v>44270</v>
      </c>
      <c r="L9" s="294">
        <v>34473</v>
      </c>
      <c r="M9" s="294">
        <v>27223</v>
      </c>
      <c r="N9" s="1029"/>
      <c r="O9" s="1028"/>
      <c r="P9" s="1028"/>
      <c r="Q9" s="294">
        <v>35398</v>
      </c>
      <c r="R9" s="294">
        <v>122462</v>
      </c>
      <c r="S9" s="294">
        <v>28359</v>
      </c>
      <c r="T9" s="185">
        <f t="shared" si="0"/>
        <v>738465</v>
      </c>
      <c r="U9" s="207">
        <v>1</v>
      </c>
      <c r="V9" s="297">
        <v>3</v>
      </c>
    </row>
    <row r="10" spans="1:22" ht="14.1" customHeight="1">
      <c r="A10" s="207">
        <v>1</v>
      </c>
      <c r="B10" s="297">
        <v>4</v>
      </c>
      <c r="C10" s="307"/>
      <c r="D10" s="1630" t="s">
        <v>341</v>
      </c>
      <c r="E10" s="1631"/>
      <c r="F10" s="1632"/>
      <c r="G10" s="1028"/>
      <c r="H10" s="294">
        <v>60147</v>
      </c>
      <c r="I10" s="294">
        <v>29285</v>
      </c>
      <c r="J10" s="294">
        <v>100716</v>
      </c>
      <c r="K10" s="294">
        <v>24567</v>
      </c>
      <c r="L10" s="294">
        <v>25592</v>
      </c>
      <c r="M10" s="294">
        <v>14206</v>
      </c>
      <c r="N10" s="1029"/>
      <c r="O10" s="1028"/>
      <c r="P10" s="1028"/>
      <c r="Q10" s="294">
        <v>15636</v>
      </c>
      <c r="R10" s="294">
        <v>48535</v>
      </c>
      <c r="S10" s="294">
        <v>14564</v>
      </c>
      <c r="T10" s="185">
        <f t="shared" si="0"/>
        <v>333248</v>
      </c>
      <c r="U10" s="207">
        <v>1</v>
      </c>
      <c r="V10" s="297">
        <v>4</v>
      </c>
    </row>
    <row r="11" spans="1:22" ht="14.1" customHeight="1">
      <c r="A11" s="207">
        <v>1</v>
      </c>
      <c r="B11" s="297">
        <v>5</v>
      </c>
      <c r="C11" s="308" t="s">
        <v>161</v>
      </c>
      <c r="D11" s="1647" t="s">
        <v>1114</v>
      </c>
      <c r="E11" s="1633" t="s">
        <v>140</v>
      </c>
      <c r="F11" s="1632"/>
      <c r="G11" s="1028"/>
      <c r="H11" s="294">
        <v>11594</v>
      </c>
      <c r="I11" s="294">
        <v>5107</v>
      </c>
      <c r="J11" s="294">
        <v>26091</v>
      </c>
      <c r="K11" s="294">
        <v>4833</v>
      </c>
      <c r="L11" s="294">
        <v>4634</v>
      </c>
      <c r="M11" s="294">
        <v>373</v>
      </c>
      <c r="N11" s="1029"/>
      <c r="O11" s="1028"/>
      <c r="P11" s="1028"/>
      <c r="Q11" s="294">
        <v>2632</v>
      </c>
      <c r="R11" s="294">
        <v>7029</v>
      </c>
      <c r="S11" s="294">
        <v>3208</v>
      </c>
      <c r="T11" s="185">
        <f t="shared" si="0"/>
        <v>65501</v>
      </c>
      <c r="U11" s="207">
        <v>1</v>
      </c>
      <c r="V11" s="297">
        <v>5</v>
      </c>
    </row>
    <row r="12" spans="1:22" ht="14.1" customHeight="1">
      <c r="A12" s="207">
        <v>1</v>
      </c>
      <c r="B12" s="297">
        <v>6</v>
      </c>
      <c r="C12" s="307"/>
      <c r="D12" s="1648"/>
      <c r="E12" s="1633" t="s">
        <v>692</v>
      </c>
      <c r="F12" s="1632"/>
      <c r="G12" s="1028"/>
      <c r="H12" s="294">
        <v>2761</v>
      </c>
      <c r="I12" s="294">
        <v>1861</v>
      </c>
      <c r="J12" s="294">
        <v>3060</v>
      </c>
      <c r="K12" s="294">
        <v>39</v>
      </c>
      <c r="L12" s="294">
        <v>357</v>
      </c>
      <c r="M12" s="294">
        <v>0</v>
      </c>
      <c r="N12" s="1029"/>
      <c r="O12" s="1028"/>
      <c r="P12" s="1028"/>
      <c r="Q12" s="294">
        <v>0</v>
      </c>
      <c r="R12" s="294">
        <v>834</v>
      </c>
      <c r="S12" s="294">
        <v>0</v>
      </c>
      <c r="T12" s="185">
        <f t="shared" si="0"/>
        <v>8912</v>
      </c>
      <c r="U12" s="207">
        <v>1</v>
      </c>
      <c r="V12" s="297">
        <v>6</v>
      </c>
    </row>
    <row r="13" spans="1:22" ht="14.1" customHeight="1">
      <c r="A13" s="207">
        <v>1</v>
      </c>
      <c r="B13" s="297">
        <v>7</v>
      </c>
      <c r="C13" s="308" t="s">
        <v>339</v>
      </c>
      <c r="D13" s="1648"/>
      <c r="E13" s="1633" t="s">
        <v>693</v>
      </c>
      <c r="F13" s="1632"/>
      <c r="G13" s="1028"/>
      <c r="H13" s="294">
        <v>36404</v>
      </c>
      <c r="I13" s="294">
        <v>16990</v>
      </c>
      <c r="J13" s="294">
        <v>59850</v>
      </c>
      <c r="K13" s="294">
        <v>15896</v>
      </c>
      <c r="L13" s="294">
        <v>18384</v>
      </c>
      <c r="M13" s="294">
        <v>10984</v>
      </c>
      <c r="N13" s="1029"/>
      <c r="O13" s="1028"/>
      <c r="P13" s="1028"/>
      <c r="Q13" s="294">
        <v>10005</v>
      </c>
      <c r="R13" s="294">
        <v>33241</v>
      </c>
      <c r="S13" s="294">
        <v>9833</v>
      </c>
      <c r="T13" s="185">
        <f t="shared" si="0"/>
        <v>211587</v>
      </c>
      <c r="U13" s="207">
        <v>1</v>
      </c>
      <c r="V13" s="297">
        <v>7</v>
      </c>
    </row>
    <row r="14" spans="1:22" ht="14.1" customHeight="1">
      <c r="A14" s="207">
        <v>1</v>
      </c>
      <c r="B14" s="297">
        <v>8</v>
      </c>
      <c r="C14" s="307"/>
      <c r="D14" s="1648"/>
      <c r="E14" s="1633" t="s">
        <v>404</v>
      </c>
      <c r="F14" s="1632"/>
      <c r="G14" s="1028"/>
      <c r="H14" s="294">
        <v>9388</v>
      </c>
      <c r="I14" s="294">
        <v>5327</v>
      </c>
      <c r="J14" s="294">
        <v>11715</v>
      </c>
      <c r="K14" s="294">
        <v>3799</v>
      </c>
      <c r="L14" s="294">
        <v>2217</v>
      </c>
      <c r="M14" s="294">
        <v>2849</v>
      </c>
      <c r="N14" s="1029"/>
      <c r="O14" s="1028"/>
      <c r="P14" s="1028"/>
      <c r="Q14" s="294">
        <v>2999</v>
      </c>
      <c r="R14" s="294">
        <v>7431</v>
      </c>
      <c r="S14" s="294">
        <v>1523</v>
      </c>
      <c r="T14" s="185">
        <f t="shared" si="0"/>
        <v>47248</v>
      </c>
      <c r="U14" s="207">
        <v>1</v>
      </c>
      <c r="V14" s="297">
        <v>8</v>
      </c>
    </row>
    <row r="15" spans="1:22" ht="14.1" customHeight="1">
      <c r="A15" s="897">
        <v>1</v>
      </c>
      <c r="B15" s="906">
        <v>9</v>
      </c>
      <c r="C15" s="898" t="s">
        <v>1634</v>
      </c>
      <c r="D15" s="1670" t="s">
        <v>1507</v>
      </c>
      <c r="E15" s="1671"/>
      <c r="F15" s="1672"/>
      <c r="G15" s="1028"/>
      <c r="H15" s="294">
        <v>0</v>
      </c>
      <c r="I15" s="294">
        <v>0</v>
      </c>
      <c r="J15" s="294">
        <v>0</v>
      </c>
      <c r="K15" s="294">
        <v>0</v>
      </c>
      <c r="L15" s="294">
        <v>31337</v>
      </c>
      <c r="M15" s="294">
        <v>7611</v>
      </c>
      <c r="N15" s="1029"/>
      <c r="O15" s="1028"/>
      <c r="P15" s="1028"/>
      <c r="Q15" s="294">
        <v>0</v>
      </c>
      <c r="R15" s="294">
        <v>0</v>
      </c>
      <c r="S15" s="294">
        <v>1725</v>
      </c>
      <c r="T15" s="185">
        <f t="shared" si="0"/>
        <v>40673</v>
      </c>
      <c r="U15" s="895">
        <v>1</v>
      </c>
      <c r="V15" s="909">
        <v>9</v>
      </c>
    </row>
    <row r="16" spans="1:22" ht="14.1" customHeight="1">
      <c r="A16" s="207">
        <v>1</v>
      </c>
      <c r="B16" s="297">
        <v>10</v>
      </c>
      <c r="C16" s="308"/>
      <c r="D16" s="1630" t="s">
        <v>121</v>
      </c>
      <c r="E16" s="1631"/>
      <c r="F16" s="1632"/>
      <c r="G16" s="1028"/>
      <c r="H16" s="294">
        <v>228886</v>
      </c>
      <c r="I16" s="294">
        <v>112735</v>
      </c>
      <c r="J16" s="294">
        <v>294807</v>
      </c>
      <c r="K16" s="294">
        <v>68837</v>
      </c>
      <c r="L16" s="294">
        <v>91402</v>
      </c>
      <c r="M16" s="294">
        <v>49040</v>
      </c>
      <c r="N16" s="1029"/>
      <c r="O16" s="1028"/>
      <c r="P16" s="1028"/>
      <c r="Q16" s="294">
        <v>51034</v>
      </c>
      <c r="R16" s="294">
        <v>170997</v>
      </c>
      <c r="S16" s="294">
        <v>44648</v>
      </c>
      <c r="T16" s="185">
        <f t="shared" si="0"/>
        <v>1112386</v>
      </c>
      <c r="U16" s="895">
        <v>1</v>
      </c>
      <c r="V16" s="909">
        <v>10</v>
      </c>
    </row>
    <row r="17" spans="1:22" ht="14.1" customHeight="1">
      <c r="A17" s="207">
        <v>1</v>
      </c>
      <c r="B17" s="297">
        <v>11</v>
      </c>
      <c r="C17" s="308"/>
      <c r="D17" s="1645" t="s">
        <v>697</v>
      </c>
      <c r="E17" s="1646"/>
      <c r="F17" s="322" t="s">
        <v>630</v>
      </c>
      <c r="G17" s="1028"/>
      <c r="H17" s="294">
        <v>3474</v>
      </c>
      <c r="I17" s="294">
        <v>1403</v>
      </c>
      <c r="J17" s="294">
        <v>3474</v>
      </c>
      <c r="K17" s="294">
        <v>824</v>
      </c>
      <c r="L17" s="294">
        <v>1193</v>
      </c>
      <c r="M17" s="294">
        <v>507</v>
      </c>
      <c r="N17" s="1029"/>
      <c r="O17" s="1028"/>
      <c r="P17" s="1028"/>
      <c r="Q17" s="294">
        <v>641</v>
      </c>
      <c r="R17" s="294">
        <v>2254</v>
      </c>
      <c r="S17" s="294">
        <v>419</v>
      </c>
      <c r="T17" s="185">
        <f t="shared" si="0"/>
        <v>14189</v>
      </c>
      <c r="U17" s="895">
        <v>1</v>
      </c>
      <c r="V17" s="909">
        <v>11</v>
      </c>
    </row>
    <row r="18" spans="1:22" ht="14.1" customHeight="1">
      <c r="A18" s="207">
        <v>1</v>
      </c>
      <c r="B18" s="297">
        <v>12</v>
      </c>
      <c r="C18" s="309"/>
      <c r="D18" s="1638" t="s">
        <v>698</v>
      </c>
      <c r="E18" s="1639"/>
      <c r="F18" s="321" t="s">
        <v>1297</v>
      </c>
      <c r="G18" s="1028"/>
      <c r="H18" s="294">
        <v>1054</v>
      </c>
      <c r="I18" s="294">
        <v>452</v>
      </c>
      <c r="J18" s="294">
        <v>666</v>
      </c>
      <c r="K18" s="294">
        <v>272</v>
      </c>
      <c r="L18" s="294">
        <v>180</v>
      </c>
      <c r="M18" s="294">
        <v>60</v>
      </c>
      <c r="N18" s="1029"/>
      <c r="O18" s="1028"/>
      <c r="P18" s="1028"/>
      <c r="Q18" s="294">
        <v>198</v>
      </c>
      <c r="R18" s="294">
        <v>418</v>
      </c>
      <c r="S18" s="294">
        <v>153</v>
      </c>
      <c r="T18" s="185">
        <f t="shared" si="0"/>
        <v>3453</v>
      </c>
      <c r="U18" s="895">
        <v>1</v>
      </c>
      <c r="V18" s="909">
        <v>12</v>
      </c>
    </row>
    <row r="19" spans="1:22" ht="14.1" customHeight="1">
      <c r="A19" s="207">
        <v>1</v>
      </c>
      <c r="B19" s="297">
        <v>13</v>
      </c>
      <c r="C19" s="306" t="s">
        <v>103</v>
      </c>
      <c r="D19" s="1640" t="s">
        <v>689</v>
      </c>
      <c r="E19" s="1641"/>
      <c r="F19" s="319" t="s">
        <v>943</v>
      </c>
      <c r="G19" s="1028"/>
      <c r="H19" s="294">
        <v>426</v>
      </c>
      <c r="I19" s="294">
        <v>143</v>
      </c>
      <c r="J19" s="294">
        <v>816</v>
      </c>
      <c r="K19" s="294">
        <v>63</v>
      </c>
      <c r="L19" s="294">
        <v>168</v>
      </c>
      <c r="M19" s="294">
        <v>60</v>
      </c>
      <c r="N19" s="1029"/>
      <c r="O19" s="1028"/>
      <c r="P19" s="1028"/>
      <c r="Q19" s="294">
        <v>48</v>
      </c>
      <c r="R19" s="294">
        <v>228</v>
      </c>
      <c r="S19" s="294">
        <v>108</v>
      </c>
      <c r="T19" s="185">
        <f t="shared" si="0"/>
        <v>2060</v>
      </c>
      <c r="U19" s="895">
        <v>1</v>
      </c>
      <c r="V19" s="909">
        <v>13</v>
      </c>
    </row>
    <row r="20" spans="1:22" ht="14.1" customHeight="1">
      <c r="A20" s="207">
        <v>1</v>
      </c>
      <c r="B20" s="297">
        <v>14</v>
      </c>
      <c r="C20" s="307" t="s">
        <v>702</v>
      </c>
      <c r="D20" s="1642" t="s">
        <v>397</v>
      </c>
      <c r="E20" s="1643"/>
      <c r="F20" s="321" t="s">
        <v>943</v>
      </c>
      <c r="G20" s="1028"/>
      <c r="H20" s="294">
        <v>36</v>
      </c>
      <c r="I20" s="294">
        <v>10</v>
      </c>
      <c r="J20" s="294">
        <v>68</v>
      </c>
      <c r="K20" s="294">
        <v>6</v>
      </c>
      <c r="L20" s="294">
        <v>14</v>
      </c>
      <c r="M20" s="294">
        <v>5</v>
      </c>
      <c r="N20" s="1029"/>
      <c r="O20" s="1028"/>
      <c r="P20" s="1028"/>
      <c r="Q20" s="294">
        <v>4</v>
      </c>
      <c r="R20" s="294">
        <v>19</v>
      </c>
      <c r="S20" s="294">
        <v>9</v>
      </c>
      <c r="T20" s="185">
        <f t="shared" si="0"/>
        <v>171</v>
      </c>
      <c r="U20" s="895">
        <v>1</v>
      </c>
      <c r="V20" s="909">
        <v>14</v>
      </c>
    </row>
    <row r="21" spans="1:22" ht="14.1" customHeight="1">
      <c r="A21" s="207">
        <v>1</v>
      </c>
      <c r="B21" s="297">
        <v>15</v>
      </c>
      <c r="C21" s="308" t="s">
        <v>423</v>
      </c>
      <c r="D21" s="1628" t="s">
        <v>338</v>
      </c>
      <c r="E21" s="1629"/>
      <c r="F21" s="1644"/>
      <c r="G21" s="1028"/>
      <c r="H21" s="294">
        <v>220445</v>
      </c>
      <c r="I21" s="294">
        <v>64557</v>
      </c>
      <c r="J21" s="294">
        <v>414465</v>
      </c>
      <c r="K21" s="294">
        <v>52147</v>
      </c>
      <c r="L21" s="294">
        <v>83010</v>
      </c>
      <c r="M21" s="294">
        <v>36659</v>
      </c>
      <c r="N21" s="1029"/>
      <c r="O21" s="1028"/>
      <c r="P21" s="1028"/>
      <c r="Q21" s="294">
        <v>25869</v>
      </c>
      <c r="R21" s="294">
        <v>102729</v>
      </c>
      <c r="S21" s="294">
        <v>55759</v>
      </c>
      <c r="T21" s="185">
        <f t="shared" si="0"/>
        <v>1055640</v>
      </c>
      <c r="U21" s="895">
        <v>1</v>
      </c>
      <c r="V21" s="909">
        <v>15</v>
      </c>
    </row>
    <row r="22" spans="1:22" ht="14.1" customHeight="1">
      <c r="A22" s="207">
        <v>1</v>
      </c>
      <c r="B22" s="297">
        <v>16</v>
      </c>
      <c r="C22" s="307"/>
      <c r="D22" s="1630" t="s">
        <v>341</v>
      </c>
      <c r="E22" s="1631"/>
      <c r="F22" s="1632"/>
      <c r="G22" s="1028"/>
      <c r="H22" s="294">
        <v>358978</v>
      </c>
      <c r="I22" s="294">
        <v>129596</v>
      </c>
      <c r="J22" s="294">
        <v>576162</v>
      </c>
      <c r="K22" s="294">
        <v>62556</v>
      </c>
      <c r="L22" s="294">
        <v>172722</v>
      </c>
      <c r="M22" s="294">
        <v>33046</v>
      </c>
      <c r="N22" s="1029"/>
      <c r="O22" s="1028"/>
      <c r="P22" s="1028"/>
      <c r="Q22" s="294">
        <v>50781</v>
      </c>
      <c r="R22" s="294">
        <v>226760</v>
      </c>
      <c r="S22" s="294">
        <v>123061</v>
      </c>
      <c r="T22" s="185">
        <f t="shared" si="0"/>
        <v>1733662</v>
      </c>
      <c r="U22" s="895">
        <v>1</v>
      </c>
      <c r="V22" s="909">
        <v>16</v>
      </c>
    </row>
    <row r="23" spans="1:22" ht="14.1" customHeight="1">
      <c r="A23" s="207">
        <v>1</v>
      </c>
      <c r="B23" s="297">
        <v>17</v>
      </c>
      <c r="C23" s="308"/>
      <c r="D23" s="1647" t="s">
        <v>1114</v>
      </c>
      <c r="E23" s="1633" t="s">
        <v>140</v>
      </c>
      <c r="F23" s="1632"/>
      <c r="G23" s="1028"/>
      <c r="H23" s="294">
        <v>25720</v>
      </c>
      <c r="I23" s="294">
        <v>530</v>
      </c>
      <c r="J23" s="294">
        <v>0</v>
      </c>
      <c r="K23" s="294">
        <v>0</v>
      </c>
      <c r="L23" s="294">
        <v>0</v>
      </c>
      <c r="M23" s="294">
        <v>77</v>
      </c>
      <c r="N23" s="1029"/>
      <c r="O23" s="1028"/>
      <c r="P23" s="1028"/>
      <c r="Q23" s="294">
        <v>0</v>
      </c>
      <c r="R23" s="294">
        <v>2235</v>
      </c>
      <c r="S23" s="294">
        <v>555</v>
      </c>
      <c r="T23" s="185">
        <f t="shared" si="0"/>
        <v>29117</v>
      </c>
      <c r="U23" s="895">
        <v>1</v>
      </c>
      <c r="V23" s="909">
        <v>17</v>
      </c>
    </row>
    <row r="24" spans="1:22" ht="14.1" customHeight="1">
      <c r="A24" s="207">
        <v>1</v>
      </c>
      <c r="B24" s="297">
        <v>18</v>
      </c>
      <c r="C24" s="307"/>
      <c r="D24" s="1648"/>
      <c r="E24" s="1633" t="s">
        <v>692</v>
      </c>
      <c r="F24" s="1632"/>
      <c r="G24" s="1028"/>
      <c r="H24" s="294">
        <v>188063</v>
      </c>
      <c r="I24" s="294">
        <v>61582</v>
      </c>
      <c r="J24" s="294">
        <v>394057</v>
      </c>
      <c r="K24" s="294">
        <v>43841</v>
      </c>
      <c r="L24" s="294">
        <v>119771</v>
      </c>
      <c r="M24" s="294">
        <v>14886</v>
      </c>
      <c r="N24" s="1029"/>
      <c r="O24" s="1028"/>
      <c r="P24" s="1028"/>
      <c r="Q24" s="294">
        <v>32644</v>
      </c>
      <c r="R24" s="294">
        <v>159489</v>
      </c>
      <c r="S24" s="294">
        <v>73188</v>
      </c>
      <c r="T24" s="185">
        <f t="shared" si="0"/>
        <v>1087521</v>
      </c>
      <c r="U24" s="895">
        <v>1</v>
      </c>
      <c r="V24" s="909">
        <v>18</v>
      </c>
    </row>
    <row r="25" spans="1:22" ht="14.1" customHeight="1">
      <c r="A25" s="207">
        <v>1</v>
      </c>
      <c r="B25" s="297">
        <v>19</v>
      </c>
      <c r="C25" s="308"/>
      <c r="D25" s="1648"/>
      <c r="E25" s="1633" t="s">
        <v>693</v>
      </c>
      <c r="F25" s="1632"/>
      <c r="G25" s="1028"/>
      <c r="H25" s="294">
        <v>42860</v>
      </c>
      <c r="I25" s="294">
        <v>15003</v>
      </c>
      <c r="J25" s="294">
        <v>132408</v>
      </c>
      <c r="K25" s="294">
        <v>13330</v>
      </c>
      <c r="L25" s="294">
        <v>31450</v>
      </c>
      <c r="M25" s="294">
        <v>7486</v>
      </c>
      <c r="N25" s="1029"/>
      <c r="O25" s="1028"/>
      <c r="P25" s="1028"/>
      <c r="Q25" s="294">
        <v>10295</v>
      </c>
      <c r="R25" s="294">
        <v>29765</v>
      </c>
      <c r="S25" s="294">
        <v>22739</v>
      </c>
      <c r="T25" s="185">
        <f t="shared" si="0"/>
        <v>305336</v>
      </c>
      <c r="U25" s="895">
        <v>1</v>
      </c>
      <c r="V25" s="909">
        <v>19</v>
      </c>
    </row>
    <row r="26" spans="1:22" ht="14.1" customHeight="1">
      <c r="A26" s="207">
        <v>1</v>
      </c>
      <c r="B26" s="297">
        <v>20</v>
      </c>
      <c r="C26" s="307"/>
      <c r="D26" s="1648"/>
      <c r="E26" s="1633" t="s">
        <v>404</v>
      </c>
      <c r="F26" s="1632"/>
      <c r="G26" s="1028"/>
      <c r="H26" s="294">
        <v>102335</v>
      </c>
      <c r="I26" s="294">
        <v>52481</v>
      </c>
      <c r="J26" s="294">
        <v>49697</v>
      </c>
      <c r="K26" s="294">
        <v>5385</v>
      </c>
      <c r="L26" s="294">
        <v>21501</v>
      </c>
      <c r="M26" s="294">
        <v>10597</v>
      </c>
      <c r="N26" s="1029"/>
      <c r="O26" s="1028"/>
      <c r="P26" s="1028"/>
      <c r="Q26" s="294">
        <v>7842</v>
      </c>
      <c r="R26" s="294">
        <v>35271</v>
      </c>
      <c r="S26" s="294">
        <v>26579</v>
      </c>
      <c r="T26" s="185">
        <f t="shared" si="0"/>
        <v>311688</v>
      </c>
      <c r="U26" s="895">
        <v>1</v>
      </c>
      <c r="V26" s="909">
        <v>20</v>
      </c>
    </row>
    <row r="27" spans="1:22" ht="14.1" customHeight="1">
      <c r="A27" s="208">
        <v>1</v>
      </c>
      <c r="B27" s="297">
        <v>21</v>
      </c>
      <c r="C27" s="899"/>
      <c r="D27" s="1670" t="s">
        <v>1507</v>
      </c>
      <c r="E27" s="1671"/>
      <c r="F27" s="1672"/>
      <c r="G27" s="1028"/>
      <c r="H27" s="294">
        <v>0</v>
      </c>
      <c r="I27" s="294">
        <v>0</v>
      </c>
      <c r="J27" s="294">
        <v>0</v>
      </c>
      <c r="K27" s="294">
        <v>0</v>
      </c>
      <c r="L27" s="294">
        <v>112844</v>
      </c>
      <c r="M27" s="294">
        <v>10688</v>
      </c>
      <c r="N27" s="1029"/>
      <c r="O27" s="1028"/>
      <c r="P27" s="1028"/>
      <c r="Q27" s="294">
        <v>0</v>
      </c>
      <c r="R27" s="294">
        <v>0</v>
      </c>
      <c r="S27" s="294">
        <v>0</v>
      </c>
      <c r="T27" s="185">
        <f t="shared" si="0"/>
        <v>123532</v>
      </c>
      <c r="U27" s="895">
        <v>1</v>
      </c>
      <c r="V27" s="909">
        <v>21</v>
      </c>
    </row>
    <row r="28" spans="1:22" ht="14.1" customHeight="1">
      <c r="A28" s="207">
        <v>1</v>
      </c>
      <c r="B28" s="297">
        <v>22</v>
      </c>
      <c r="C28" s="308" t="s">
        <v>703</v>
      </c>
      <c r="D28" s="1649" t="s">
        <v>121</v>
      </c>
      <c r="E28" s="1650"/>
      <c r="F28" s="1651"/>
      <c r="G28" s="1028"/>
      <c r="H28" s="294">
        <v>579423</v>
      </c>
      <c r="I28" s="294">
        <v>194153</v>
      </c>
      <c r="J28" s="294">
        <v>990627</v>
      </c>
      <c r="K28" s="294">
        <v>114703</v>
      </c>
      <c r="L28" s="294">
        <v>368576</v>
      </c>
      <c r="M28" s="294">
        <v>80393</v>
      </c>
      <c r="N28" s="1029"/>
      <c r="O28" s="1028"/>
      <c r="P28" s="1028"/>
      <c r="Q28" s="294">
        <v>76650</v>
      </c>
      <c r="R28" s="294">
        <v>329489</v>
      </c>
      <c r="S28" s="294">
        <v>178820</v>
      </c>
      <c r="T28" s="185">
        <f t="shared" si="0"/>
        <v>2912834</v>
      </c>
      <c r="U28" s="895">
        <v>1</v>
      </c>
      <c r="V28" s="909">
        <v>22</v>
      </c>
    </row>
    <row r="29" spans="1:22" ht="14.1" customHeight="1">
      <c r="A29" s="207">
        <v>1</v>
      </c>
      <c r="B29" s="297">
        <v>23</v>
      </c>
      <c r="C29" s="308"/>
      <c r="D29" s="1645" t="s">
        <v>697</v>
      </c>
      <c r="E29" s="1646"/>
      <c r="F29" s="322" t="s">
        <v>630</v>
      </c>
      <c r="G29" s="1028"/>
      <c r="H29" s="294">
        <v>1655</v>
      </c>
      <c r="I29" s="294">
        <v>458</v>
      </c>
      <c r="J29" s="294">
        <v>2605</v>
      </c>
      <c r="K29" s="294">
        <v>308</v>
      </c>
      <c r="L29" s="294">
        <v>684</v>
      </c>
      <c r="M29" s="294">
        <v>187</v>
      </c>
      <c r="N29" s="1029"/>
      <c r="O29" s="1028"/>
      <c r="P29" s="1028"/>
      <c r="Q29" s="294">
        <v>212</v>
      </c>
      <c r="R29" s="294">
        <v>830</v>
      </c>
      <c r="S29" s="294">
        <v>399</v>
      </c>
      <c r="T29" s="185">
        <f t="shared" si="0"/>
        <v>7338</v>
      </c>
      <c r="U29" s="895">
        <v>1</v>
      </c>
      <c r="V29" s="909">
        <v>23</v>
      </c>
    </row>
    <row r="30" spans="1:22" ht="14.1" customHeight="1">
      <c r="A30" s="207">
        <v>1</v>
      </c>
      <c r="B30" s="297">
        <v>24</v>
      </c>
      <c r="C30" s="309"/>
      <c r="D30" s="1638" t="s">
        <v>698</v>
      </c>
      <c r="E30" s="1639"/>
      <c r="F30" s="321" t="s">
        <v>1297</v>
      </c>
      <c r="G30" s="1028"/>
      <c r="H30" s="294">
        <v>655</v>
      </c>
      <c r="I30" s="294">
        <v>202</v>
      </c>
      <c r="J30" s="294">
        <v>829</v>
      </c>
      <c r="K30" s="294">
        <v>188</v>
      </c>
      <c r="L30" s="294">
        <v>319</v>
      </c>
      <c r="M30" s="294">
        <v>61</v>
      </c>
      <c r="N30" s="1029"/>
      <c r="O30" s="1028"/>
      <c r="P30" s="1028"/>
      <c r="Q30" s="294">
        <v>111</v>
      </c>
      <c r="R30" s="294">
        <v>335</v>
      </c>
      <c r="S30" s="294">
        <v>83</v>
      </c>
      <c r="T30" s="185">
        <f t="shared" si="0"/>
        <v>2783</v>
      </c>
      <c r="U30" s="895">
        <v>1</v>
      </c>
      <c r="V30" s="909">
        <v>24</v>
      </c>
    </row>
    <row r="31" spans="1:22" ht="14.1" customHeight="1">
      <c r="A31" s="207">
        <v>1</v>
      </c>
      <c r="B31" s="297">
        <v>25</v>
      </c>
      <c r="C31" s="306" t="s">
        <v>112</v>
      </c>
      <c r="D31" s="1640" t="s">
        <v>689</v>
      </c>
      <c r="E31" s="1641"/>
      <c r="F31" s="323" t="s">
        <v>943</v>
      </c>
      <c r="G31" s="1028"/>
      <c r="H31" s="294">
        <v>2416</v>
      </c>
      <c r="I31" s="294">
        <v>1082</v>
      </c>
      <c r="J31" s="294">
        <v>4471</v>
      </c>
      <c r="K31" s="294">
        <v>606</v>
      </c>
      <c r="L31" s="294">
        <v>1067</v>
      </c>
      <c r="M31" s="294">
        <v>492</v>
      </c>
      <c r="N31" s="1029"/>
      <c r="O31" s="1028"/>
      <c r="P31" s="1028"/>
      <c r="Q31" s="294">
        <v>372</v>
      </c>
      <c r="R31" s="294">
        <v>1636</v>
      </c>
      <c r="S31" s="294">
        <v>876</v>
      </c>
      <c r="T31" s="185">
        <f t="shared" si="0"/>
        <v>13018</v>
      </c>
      <c r="U31" s="895">
        <v>1</v>
      </c>
      <c r="V31" s="909">
        <v>25</v>
      </c>
    </row>
    <row r="32" spans="1:22" ht="14.1" customHeight="1">
      <c r="A32" s="207">
        <v>1</v>
      </c>
      <c r="B32" s="297">
        <v>26</v>
      </c>
      <c r="C32" s="307"/>
      <c r="D32" s="1642" t="s">
        <v>397</v>
      </c>
      <c r="E32" s="1643"/>
      <c r="F32" s="322" t="s">
        <v>943</v>
      </c>
      <c r="G32" s="1028"/>
      <c r="H32" s="294">
        <v>201</v>
      </c>
      <c r="I32" s="294">
        <v>91</v>
      </c>
      <c r="J32" s="294">
        <v>372</v>
      </c>
      <c r="K32" s="294">
        <v>51</v>
      </c>
      <c r="L32" s="294">
        <v>87</v>
      </c>
      <c r="M32" s="294">
        <v>41</v>
      </c>
      <c r="N32" s="1029"/>
      <c r="O32" s="1028"/>
      <c r="P32" s="1028"/>
      <c r="Q32" s="294">
        <v>31</v>
      </c>
      <c r="R32" s="294">
        <v>136</v>
      </c>
      <c r="S32" s="294">
        <v>73</v>
      </c>
      <c r="T32" s="185">
        <f t="shared" si="0"/>
        <v>1083</v>
      </c>
      <c r="U32" s="895">
        <v>1</v>
      </c>
      <c r="V32" s="909">
        <v>26</v>
      </c>
    </row>
    <row r="33" spans="1:22" ht="14.1" customHeight="1">
      <c r="A33" s="207">
        <v>1</v>
      </c>
      <c r="B33" s="297">
        <v>27</v>
      </c>
      <c r="C33" s="308" t="s">
        <v>255</v>
      </c>
      <c r="D33" s="1628" t="s">
        <v>338</v>
      </c>
      <c r="E33" s="1629"/>
      <c r="F33" s="1644"/>
      <c r="G33" s="1028"/>
      <c r="H33" s="294">
        <v>655238</v>
      </c>
      <c r="I33" s="294">
        <v>310566</v>
      </c>
      <c r="J33" s="294">
        <v>1331763</v>
      </c>
      <c r="K33" s="294">
        <v>197264</v>
      </c>
      <c r="L33" s="294">
        <v>318370</v>
      </c>
      <c r="M33" s="294">
        <v>135675</v>
      </c>
      <c r="N33" s="1029"/>
      <c r="O33" s="1028"/>
      <c r="P33" s="1028"/>
      <c r="Q33" s="294">
        <v>111431</v>
      </c>
      <c r="R33" s="294">
        <v>516226</v>
      </c>
      <c r="S33" s="294">
        <v>252533</v>
      </c>
      <c r="T33" s="185">
        <f t="shared" si="0"/>
        <v>3829066</v>
      </c>
      <c r="U33" s="895">
        <v>1</v>
      </c>
      <c r="V33" s="909">
        <v>27</v>
      </c>
    </row>
    <row r="34" spans="1:22" ht="14.1" customHeight="1">
      <c r="A34" s="207">
        <v>1</v>
      </c>
      <c r="B34" s="297">
        <v>28</v>
      </c>
      <c r="C34" s="307"/>
      <c r="D34" s="1630" t="s">
        <v>341</v>
      </c>
      <c r="E34" s="1631"/>
      <c r="F34" s="1632"/>
      <c r="G34" s="1028"/>
      <c r="H34" s="294">
        <v>309777</v>
      </c>
      <c r="I34" s="294">
        <v>146302</v>
      </c>
      <c r="J34" s="294">
        <v>878177</v>
      </c>
      <c r="K34" s="294">
        <v>110435</v>
      </c>
      <c r="L34" s="294">
        <v>199961</v>
      </c>
      <c r="M34" s="294">
        <v>81160</v>
      </c>
      <c r="N34" s="1029"/>
      <c r="O34" s="1028"/>
      <c r="P34" s="1028"/>
      <c r="Q34" s="294">
        <v>56548</v>
      </c>
      <c r="R34" s="294">
        <v>283383</v>
      </c>
      <c r="S34" s="294">
        <v>153743</v>
      </c>
      <c r="T34" s="185">
        <f t="shared" si="0"/>
        <v>2219486</v>
      </c>
      <c r="U34" s="895">
        <v>1</v>
      </c>
      <c r="V34" s="909">
        <v>28</v>
      </c>
    </row>
    <row r="35" spans="1:22" ht="14.1" customHeight="1">
      <c r="A35" s="207">
        <v>1</v>
      </c>
      <c r="B35" s="297">
        <v>29</v>
      </c>
      <c r="C35" s="308"/>
      <c r="D35" s="1647" t="s">
        <v>1114</v>
      </c>
      <c r="E35" s="1633" t="s">
        <v>140</v>
      </c>
      <c r="F35" s="1632"/>
      <c r="G35" s="1028"/>
      <c r="H35" s="294">
        <v>24483</v>
      </c>
      <c r="I35" s="294">
        <v>18150</v>
      </c>
      <c r="J35" s="294">
        <v>210115</v>
      </c>
      <c r="K35" s="294">
        <v>10575</v>
      </c>
      <c r="L35" s="294">
        <v>30993</v>
      </c>
      <c r="M35" s="294">
        <v>7139</v>
      </c>
      <c r="N35" s="1029"/>
      <c r="O35" s="1028"/>
      <c r="P35" s="1028"/>
      <c r="Q35" s="294">
        <v>1828</v>
      </c>
      <c r="R35" s="294">
        <v>11032</v>
      </c>
      <c r="S35" s="294">
        <v>36146</v>
      </c>
      <c r="T35" s="185">
        <f t="shared" si="0"/>
        <v>350461</v>
      </c>
      <c r="U35" s="895">
        <v>1</v>
      </c>
      <c r="V35" s="909">
        <v>29</v>
      </c>
    </row>
    <row r="36" spans="1:22" ht="14.1" customHeight="1">
      <c r="A36" s="207">
        <v>1</v>
      </c>
      <c r="B36" s="297">
        <v>30</v>
      </c>
      <c r="C36" s="308" t="s">
        <v>706</v>
      </c>
      <c r="D36" s="1648"/>
      <c r="E36" s="1633" t="s">
        <v>692</v>
      </c>
      <c r="F36" s="1632"/>
      <c r="G36" s="1028"/>
      <c r="H36" s="294">
        <v>87960</v>
      </c>
      <c r="I36" s="294">
        <v>31465</v>
      </c>
      <c r="J36" s="294">
        <v>99169</v>
      </c>
      <c r="K36" s="294">
        <v>13836</v>
      </c>
      <c r="L36" s="294">
        <v>25953</v>
      </c>
      <c r="M36" s="294">
        <v>11498</v>
      </c>
      <c r="N36" s="1029"/>
      <c r="O36" s="1028"/>
      <c r="P36" s="1028"/>
      <c r="Q36" s="294">
        <v>7439</v>
      </c>
      <c r="R36" s="294">
        <v>52659</v>
      </c>
      <c r="S36" s="294">
        <v>404</v>
      </c>
      <c r="T36" s="185">
        <f t="shared" si="0"/>
        <v>330383</v>
      </c>
      <c r="U36" s="895">
        <v>1</v>
      </c>
      <c r="V36" s="909">
        <v>30</v>
      </c>
    </row>
    <row r="37" spans="1:22" ht="14.1" customHeight="1">
      <c r="A37" s="207">
        <v>1</v>
      </c>
      <c r="B37" s="297">
        <v>31</v>
      </c>
      <c r="C37" s="308"/>
      <c r="D37" s="1648"/>
      <c r="E37" s="1633" t="s">
        <v>693</v>
      </c>
      <c r="F37" s="1632"/>
      <c r="G37" s="1028"/>
      <c r="H37" s="294">
        <v>140927</v>
      </c>
      <c r="I37" s="294">
        <v>70306</v>
      </c>
      <c r="J37" s="294">
        <v>467568</v>
      </c>
      <c r="K37" s="294">
        <v>69979</v>
      </c>
      <c r="L37" s="294">
        <v>112194</v>
      </c>
      <c r="M37" s="294">
        <v>48618</v>
      </c>
      <c r="N37" s="1029"/>
      <c r="O37" s="1028"/>
      <c r="P37" s="1028"/>
      <c r="Q37" s="294">
        <v>39445</v>
      </c>
      <c r="R37" s="294">
        <v>187909</v>
      </c>
      <c r="S37" s="294">
        <v>93190</v>
      </c>
      <c r="T37" s="185">
        <f t="shared" si="0"/>
        <v>1230136</v>
      </c>
      <c r="U37" s="895">
        <v>1</v>
      </c>
      <c r="V37" s="909">
        <v>31</v>
      </c>
    </row>
    <row r="38" spans="1:22" ht="14.1" customHeight="1">
      <c r="A38" s="207">
        <v>1</v>
      </c>
      <c r="B38" s="297">
        <v>32</v>
      </c>
      <c r="C38" s="307"/>
      <c r="D38" s="1648"/>
      <c r="E38" s="1633" t="s">
        <v>404</v>
      </c>
      <c r="F38" s="1632"/>
      <c r="G38" s="1028"/>
      <c r="H38" s="294">
        <v>56407</v>
      </c>
      <c r="I38" s="294">
        <v>26381</v>
      </c>
      <c r="J38" s="294">
        <v>101325</v>
      </c>
      <c r="K38" s="294">
        <v>16045</v>
      </c>
      <c r="L38" s="294">
        <v>30821</v>
      </c>
      <c r="M38" s="294">
        <v>13905</v>
      </c>
      <c r="N38" s="1029"/>
      <c r="O38" s="1028"/>
      <c r="P38" s="1028"/>
      <c r="Q38" s="294">
        <v>7836</v>
      </c>
      <c r="R38" s="294">
        <v>31783</v>
      </c>
      <c r="S38" s="294">
        <v>24003</v>
      </c>
      <c r="T38" s="185">
        <f t="shared" si="0"/>
        <v>308506</v>
      </c>
      <c r="U38" s="895">
        <v>1</v>
      </c>
      <c r="V38" s="909">
        <v>32</v>
      </c>
    </row>
    <row r="39" spans="1:22" ht="14.1" customHeight="1">
      <c r="A39" s="897">
        <v>1</v>
      </c>
      <c r="B39" s="906">
        <v>33</v>
      </c>
      <c r="C39" s="898" t="s">
        <v>1008</v>
      </c>
      <c r="D39" s="1670" t="s">
        <v>1507</v>
      </c>
      <c r="E39" s="1671"/>
      <c r="F39" s="1672"/>
      <c r="G39" s="1028"/>
      <c r="H39" s="294">
        <v>0</v>
      </c>
      <c r="I39" s="294">
        <v>0</v>
      </c>
      <c r="J39" s="294">
        <v>0</v>
      </c>
      <c r="K39" s="294">
        <v>0</v>
      </c>
      <c r="L39" s="294">
        <v>4749</v>
      </c>
      <c r="M39" s="294">
        <v>3712</v>
      </c>
      <c r="N39" s="1029"/>
      <c r="O39" s="1028"/>
      <c r="P39" s="1028"/>
      <c r="Q39" s="294">
        <v>0</v>
      </c>
      <c r="R39" s="294">
        <v>0</v>
      </c>
      <c r="S39" s="294">
        <v>17338</v>
      </c>
      <c r="T39" s="185">
        <f t="shared" si="0"/>
        <v>25799</v>
      </c>
      <c r="U39" s="895">
        <v>1</v>
      </c>
      <c r="V39" s="909">
        <v>33</v>
      </c>
    </row>
    <row r="40" spans="1:22" ht="14.1" customHeight="1">
      <c r="A40" s="207">
        <v>1</v>
      </c>
      <c r="B40" s="297">
        <v>34</v>
      </c>
      <c r="C40" s="308"/>
      <c r="D40" s="1649" t="s">
        <v>121</v>
      </c>
      <c r="E40" s="1650"/>
      <c r="F40" s="1651"/>
      <c r="G40" s="1028"/>
      <c r="H40" s="294">
        <v>965015</v>
      </c>
      <c r="I40" s="294">
        <v>456868</v>
      </c>
      <c r="J40" s="294">
        <v>2209940</v>
      </c>
      <c r="K40" s="294">
        <v>307699</v>
      </c>
      <c r="L40" s="294">
        <v>523080</v>
      </c>
      <c r="M40" s="294">
        <v>220547</v>
      </c>
      <c r="N40" s="1029"/>
      <c r="O40" s="1028"/>
      <c r="P40" s="1028"/>
      <c r="Q40" s="294">
        <v>167979</v>
      </c>
      <c r="R40" s="294">
        <v>799609</v>
      </c>
      <c r="S40" s="294">
        <v>423614</v>
      </c>
      <c r="T40" s="185">
        <f t="shared" si="0"/>
        <v>6074351</v>
      </c>
      <c r="U40" s="895">
        <v>1</v>
      </c>
      <c r="V40" s="909">
        <v>34</v>
      </c>
    </row>
    <row r="41" spans="1:22" ht="14.1" customHeight="1">
      <c r="A41" s="207">
        <v>1</v>
      </c>
      <c r="B41" s="297">
        <v>35</v>
      </c>
      <c r="C41" s="308"/>
      <c r="D41" s="1645" t="s">
        <v>697</v>
      </c>
      <c r="E41" s="1646"/>
      <c r="F41" s="322" t="s">
        <v>630</v>
      </c>
      <c r="G41" s="1028"/>
      <c r="H41" s="294">
        <v>8242</v>
      </c>
      <c r="I41" s="294">
        <v>3789</v>
      </c>
      <c r="J41" s="294">
        <v>15575</v>
      </c>
      <c r="K41" s="294">
        <v>2620</v>
      </c>
      <c r="L41" s="294">
        <v>3942</v>
      </c>
      <c r="M41" s="294">
        <v>1818</v>
      </c>
      <c r="N41" s="1029"/>
      <c r="O41" s="1028"/>
      <c r="P41" s="1028"/>
      <c r="Q41" s="294">
        <v>1432</v>
      </c>
      <c r="R41" s="294">
        <v>6097</v>
      </c>
      <c r="S41" s="294">
        <v>3202</v>
      </c>
      <c r="T41" s="185">
        <f t="shared" si="0"/>
        <v>46717</v>
      </c>
      <c r="U41" s="895">
        <v>1</v>
      </c>
      <c r="V41" s="909">
        <v>35</v>
      </c>
    </row>
    <row r="42" spans="1:22" ht="14.1" customHeight="1">
      <c r="A42" s="207">
        <v>1</v>
      </c>
      <c r="B42" s="297">
        <v>36</v>
      </c>
      <c r="C42" s="309"/>
      <c r="D42" s="1638" t="s">
        <v>698</v>
      </c>
      <c r="E42" s="1639"/>
      <c r="F42" s="321" t="s">
        <v>1297</v>
      </c>
      <c r="G42" s="1028"/>
      <c r="H42" s="294">
        <v>3300</v>
      </c>
      <c r="I42" s="294">
        <v>1853</v>
      </c>
      <c r="J42" s="294">
        <v>6993</v>
      </c>
      <c r="K42" s="294">
        <v>1515</v>
      </c>
      <c r="L42" s="294">
        <v>1569</v>
      </c>
      <c r="M42" s="294">
        <v>881</v>
      </c>
      <c r="N42" s="1029"/>
      <c r="O42" s="1028"/>
      <c r="P42" s="1028"/>
      <c r="Q42" s="294">
        <v>748</v>
      </c>
      <c r="R42" s="294">
        <v>3244</v>
      </c>
      <c r="S42" s="294">
        <v>1201</v>
      </c>
      <c r="T42" s="185">
        <f t="shared" si="0"/>
        <v>21304</v>
      </c>
      <c r="U42" s="895">
        <v>1</v>
      </c>
      <c r="V42" s="909">
        <v>36</v>
      </c>
    </row>
    <row r="43" spans="1:22" ht="14.1" customHeight="1">
      <c r="A43" s="207">
        <v>1</v>
      </c>
      <c r="B43" s="297">
        <v>37</v>
      </c>
      <c r="C43" s="306" t="s">
        <v>115</v>
      </c>
      <c r="D43" s="1640" t="s">
        <v>689</v>
      </c>
      <c r="E43" s="1641"/>
      <c r="F43" s="319" t="s">
        <v>943</v>
      </c>
      <c r="G43" s="1028"/>
      <c r="H43" s="294">
        <v>61</v>
      </c>
      <c r="I43" s="294">
        <v>55</v>
      </c>
      <c r="J43" s="294">
        <v>251</v>
      </c>
      <c r="K43" s="294">
        <v>116</v>
      </c>
      <c r="L43" s="294">
        <v>24</v>
      </c>
      <c r="M43" s="294">
        <v>48</v>
      </c>
      <c r="N43" s="1029"/>
      <c r="O43" s="1028"/>
      <c r="P43" s="1028"/>
      <c r="Q43" s="294">
        <v>60</v>
      </c>
      <c r="R43" s="294">
        <v>115</v>
      </c>
      <c r="S43" s="294">
        <v>84</v>
      </c>
      <c r="T43" s="185">
        <f t="shared" si="0"/>
        <v>814</v>
      </c>
      <c r="U43" s="895">
        <v>1</v>
      </c>
      <c r="V43" s="909">
        <v>37</v>
      </c>
    </row>
    <row r="44" spans="1:22" ht="14.1" customHeight="1">
      <c r="A44" s="207">
        <v>1</v>
      </c>
      <c r="B44" s="297">
        <v>38</v>
      </c>
      <c r="C44" s="307"/>
      <c r="D44" s="1642" t="s">
        <v>397</v>
      </c>
      <c r="E44" s="1643"/>
      <c r="F44" s="322" t="s">
        <v>943</v>
      </c>
      <c r="G44" s="1028"/>
      <c r="H44" s="294">
        <v>6</v>
      </c>
      <c r="I44" s="294">
        <v>4</v>
      </c>
      <c r="J44" s="294">
        <v>21</v>
      </c>
      <c r="K44" s="294">
        <v>10</v>
      </c>
      <c r="L44" s="294">
        <v>2</v>
      </c>
      <c r="M44" s="294">
        <v>4</v>
      </c>
      <c r="N44" s="1029"/>
      <c r="O44" s="1028"/>
      <c r="P44" s="1028"/>
      <c r="Q44" s="294">
        <v>5</v>
      </c>
      <c r="R44" s="294">
        <v>10</v>
      </c>
      <c r="S44" s="294">
        <v>7</v>
      </c>
      <c r="T44" s="185">
        <f t="shared" si="0"/>
        <v>69</v>
      </c>
      <c r="U44" s="895">
        <v>1</v>
      </c>
      <c r="V44" s="909">
        <v>38</v>
      </c>
    </row>
    <row r="45" spans="1:22" ht="14.1" customHeight="1">
      <c r="A45" s="207">
        <v>1</v>
      </c>
      <c r="B45" s="297">
        <v>39</v>
      </c>
      <c r="C45" s="308" t="s">
        <v>708</v>
      </c>
      <c r="D45" s="1630" t="s">
        <v>338</v>
      </c>
      <c r="E45" s="1631"/>
      <c r="F45" s="1632"/>
      <c r="G45" s="1028"/>
      <c r="H45" s="294">
        <v>10193</v>
      </c>
      <c r="I45" s="294">
        <v>8996</v>
      </c>
      <c r="J45" s="294">
        <v>49458</v>
      </c>
      <c r="K45" s="294">
        <v>26978</v>
      </c>
      <c r="L45" s="294">
        <v>2779</v>
      </c>
      <c r="M45" s="294">
        <v>5875</v>
      </c>
      <c r="N45" s="1029"/>
      <c r="O45" s="1028"/>
      <c r="P45" s="1028"/>
      <c r="Q45" s="294">
        <v>16939</v>
      </c>
      <c r="R45" s="294">
        <v>24515</v>
      </c>
      <c r="S45" s="294">
        <v>0</v>
      </c>
      <c r="T45" s="185">
        <f t="shared" si="0"/>
        <v>145733</v>
      </c>
      <c r="U45" s="895">
        <v>1</v>
      </c>
      <c r="V45" s="909">
        <v>39</v>
      </c>
    </row>
    <row r="46" spans="1:22" ht="14.1" customHeight="1">
      <c r="A46" s="207">
        <v>1</v>
      </c>
      <c r="B46" s="299">
        <v>40</v>
      </c>
      <c r="C46" s="307" t="s">
        <v>702</v>
      </c>
      <c r="D46" s="1630" t="s">
        <v>341</v>
      </c>
      <c r="E46" s="1631"/>
      <c r="F46" s="1632"/>
      <c r="G46" s="1028"/>
      <c r="H46" s="294">
        <v>2929</v>
      </c>
      <c r="I46" s="294">
        <v>2131</v>
      </c>
      <c r="J46" s="294">
        <v>14515</v>
      </c>
      <c r="K46" s="294">
        <v>10229</v>
      </c>
      <c r="L46" s="294">
        <v>1911</v>
      </c>
      <c r="M46" s="294">
        <v>3350</v>
      </c>
      <c r="N46" s="1029"/>
      <c r="O46" s="1028"/>
      <c r="P46" s="1028"/>
      <c r="Q46" s="294">
        <v>9325</v>
      </c>
      <c r="R46" s="294">
        <v>9862</v>
      </c>
      <c r="S46" s="294">
        <v>1765</v>
      </c>
      <c r="T46" s="185">
        <f t="shared" si="0"/>
        <v>56017</v>
      </c>
      <c r="U46" s="895">
        <v>1</v>
      </c>
      <c r="V46" s="909">
        <v>40</v>
      </c>
    </row>
    <row r="47" spans="1:22" ht="13.5" customHeight="1">
      <c r="A47" s="207">
        <v>1</v>
      </c>
      <c r="B47" s="297">
        <v>41</v>
      </c>
      <c r="C47" s="308" t="s">
        <v>255</v>
      </c>
      <c r="D47" s="1647" t="s">
        <v>1114</v>
      </c>
      <c r="E47" s="1633" t="s">
        <v>140</v>
      </c>
      <c r="F47" s="1632"/>
      <c r="G47" s="1028"/>
      <c r="H47" s="294">
        <v>597</v>
      </c>
      <c r="I47" s="294">
        <v>107</v>
      </c>
      <c r="J47" s="294">
        <v>1500</v>
      </c>
      <c r="K47" s="294">
        <v>565</v>
      </c>
      <c r="L47" s="294">
        <v>400</v>
      </c>
      <c r="M47" s="294">
        <v>286</v>
      </c>
      <c r="N47" s="1029"/>
      <c r="O47" s="1028"/>
      <c r="P47" s="1028"/>
      <c r="Q47" s="294">
        <v>478</v>
      </c>
      <c r="R47" s="294">
        <v>389</v>
      </c>
      <c r="S47" s="294">
        <v>0</v>
      </c>
      <c r="T47" s="185">
        <f t="shared" si="0"/>
        <v>4322</v>
      </c>
      <c r="U47" s="895">
        <v>1</v>
      </c>
      <c r="V47" s="909">
        <v>41</v>
      </c>
    </row>
    <row r="48" spans="1:22" ht="13.5" customHeight="1">
      <c r="A48" s="207">
        <v>1</v>
      </c>
      <c r="B48" s="297">
        <v>42</v>
      </c>
      <c r="C48" s="307"/>
      <c r="D48" s="1648"/>
      <c r="E48" s="1633" t="s">
        <v>692</v>
      </c>
      <c r="F48" s="1632"/>
      <c r="G48" s="1028"/>
      <c r="H48" s="294">
        <v>43</v>
      </c>
      <c r="I48" s="294">
        <v>325</v>
      </c>
      <c r="J48" s="294">
        <v>2112</v>
      </c>
      <c r="K48" s="294">
        <v>2264</v>
      </c>
      <c r="L48" s="294">
        <v>210</v>
      </c>
      <c r="M48" s="294">
        <v>541</v>
      </c>
      <c r="N48" s="1029"/>
      <c r="O48" s="1028"/>
      <c r="P48" s="1028"/>
      <c r="Q48" s="294">
        <v>1551</v>
      </c>
      <c r="R48" s="294">
        <v>3202</v>
      </c>
      <c r="S48" s="294">
        <v>0</v>
      </c>
      <c r="T48" s="185">
        <f t="shared" si="0"/>
        <v>10248</v>
      </c>
      <c r="U48" s="895">
        <v>1</v>
      </c>
      <c r="V48" s="909">
        <v>42</v>
      </c>
    </row>
    <row r="49" spans="1:22" ht="14.1" customHeight="1">
      <c r="A49" s="207">
        <v>1</v>
      </c>
      <c r="B49" s="297">
        <v>43</v>
      </c>
      <c r="C49" s="308" t="s">
        <v>706</v>
      </c>
      <c r="D49" s="1648"/>
      <c r="E49" s="1633" t="s">
        <v>693</v>
      </c>
      <c r="F49" s="1632"/>
      <c r="G49" s="1028"/>
      <c r="H49" s="294">
        <v>2077</v>
      </c>
      <c r="I49" s="294">
        <v>1265</v>
      </c>
      <c r="J49" s="294">
        <v>9728</v>
      </c>
      <c r="K49" s="294">
        <v>5843</v>
      </c>
      <c r="L49" s="294">
        <v>984</v>
      </c>
      <c r="M49" s="294">
        <v>2219</v>
      </c>
      <c r="N49" s="1029"/>
      <c r="O49" s="1028"/>
      <c r="P49" s="1028"/>
      <c r="Q49" s="294">
        <v>5822</v>
      </c>
      <c r="R49" s="294">
        <v>5503</v>
      </c>
      <c r="S49" s="294">
        <v>1765</v>
      </c>
      <c r="T49" s="185">
        <f t="shared" si="0"/>
        <v>35206</v>
      </c>
      <c r="U49" s="895">
        <v>1</v>
      </c>
      <c r="V49" s="909">
        <v>43</v>
      </c>
    </row>
    <row r="50" spans="1:22" ht="14.1" customHeight="1">
      <c r="A50" s="907">
        <v>2</v>
      </c>
      <c r="B50" s="908">
        <v>1</v>
      </c>
      <c r="C50" s="307"/>
      <c r="D50" s="1648"/>
      <c r="E50" s="1633" t="s">
        <v>404</v>
      </c>
      <c r="F50" s="1632"/>
      <c r="G50" s="1028"/>
      <c r="H50" s="294">
        <v>212</v>
      </c>
      <c r="I50" s="294">
        <v>434</v>
      </c>
      <c r="J50" s="294">
        <v>1175</v>
      </c>
      <c r="K50" s="294">
        <v>1557</v>
      </c>
      <c r="L50" s="294">
        <v>317</v>
      </c>
      <c r="M50" s="294">
        <v>304</v>
      </c>
      <c r="N50" s="1028"/>
      <c r="O50" s="1028"/>
      <c r="P50" s="1028"/>
      <c r="Q50" s="294">
        <v>1474</v>
      </c>
      <c r="R50" s="294">
        <v>768</v>
      </c>
      <c r="S50" s="294">
        <v>0</v>
      </c>
      <c r="T50" s="185">
        <f t="shared" si="0"/>
        <v>6241</v>
      </c>
      <c r="U50" s="895">
        <v>2</v>
      </c>
      <c r="V50" s="909">
        <v>1</v>
      </c>
    </row>
    <row r="51" spans="1:22" ht="14.1" customHeight="1">
      <c r="A51" s="897">
        <v>2</v>
      </c>
      <c r="B51" s="906">
        <v>2</v>
      </c>
      <c r="C51" s="898" t="s">
        <v>1008</v>
      </c>
      <c r="D51" s="1670" t="s">
        <v>1507</v>
      </c>
      <c r="E51" s="1671"/>
      <c r="F51" s="1672"/>
      <c r="G51" s="1028"/>
      <c r="H51" s="294">
        <v>0</v>
      </c>
      <c r="I51" s="294">
        <v>0</v>
      </c>
      <c r="J51" s="294">
        <v>0</v>
      </c>
      <c r="K51" s="294">
        <v>0</v>
      </c>
      <c r="L51" s="294">
        <v>2452</v>
      </c>
      <c r="M51" s="294">
        <v>2523</v>
      </c>
      <c r="N51" s="1028"/>
      <c r="O51" s="1028"/>
      <c r="P51" s="1028"/>
      <c r="Q51" s="294">
        <v>0</v>
      </c>
      <c r="R51" s="294">
        <v>0</v>
      </c>
      <c r="S51" s="294">
        <v>10409</v>
      </c>
      <c r="T51" s="185">
        <f t="shared" si="0"/>
        <v>15384</v>
      </c>
      <c r="U51" s="895">
        <v>2</v>
      </c>
      <c r="V51" s="909">
        <v>2</v>
      </c>
    </row>
    <row r="52" spans="1:22" ht="14.1" customHeight="1">
      <c r="A52" s="907">
        <v>2</v>
      </c>
      <c r="B52" s="908">
        <v>3</v>
      </c>
      <c r="C52" s="308"/>
      <c r="D52" s="1649" t="s">
        <v>121</v>
      </c>
      <c r="E52" s="1650"/>
      <c r="F52" s="1651"/>
      <c r="G52" s="1028"/>
      <c r="H52" s="294">
        <v>13122</v>
      </c>
      <c r="I52" s="294">
        <v>11127</v>
      </c>
      <c r="J52" s="294">
        <v>63973</v>
      </c>
      <c r="K52" s="294">
        <v>37207</v>
      </c>
      <c r="L52" s="294">
        <v>7142</v>
      </c>
      <c r="M52" s="294">
        <v>11748</v>
      </c>
      <c r="N52" s="1028"/>
      <c r="O52" s="1028"/>
      <c r="P52" s="1028"/>
      <c r="Q52" s="294">
        <v>26264</v>
      </c>
      <c r="R52" s="294">
        <v>34377</v>
      </c>
      <c r="S52" s="294">
        <v>12174</v>
      </c>
      <c r="T52" s="185">
        <f t="shared" si="0"/>
        <v>217134</v>
      </c>
      <c r="U52" s="895">
        <v>2</v>
      </c>
      <c r="V52" s="909">
        <v>3</v>
      </c>
    </row>
    <row r="53" spans="1:22" ht="14.1" customHeight="1">
      <c r="A53" s="907">
        <v>2</v>
      </c>
      <c r="B53" s="908">
        <v>4</v>
      </c>
      <c r="C53" s="308"/>
      <c r="D53" s="1645" t="s">
        <v>697</v>
      </c>
      <c r="E53" s="1646"/>
      <c r="F53" s="322" t="s">
        <v>630</v>
      </c>
      <c r="G53" s="1028"/>
      <c r="H53" s="294">
        <v>292</v>
      </c>
      <c r="I53" s="294">
        <v>226</v>
      </c>
      <c r="J53" s="294">
        <v>1152</v>
      </c>
      <c r="K53" s="294">
        <v>488</v>
      </c>
      <c r="L53" s="294">
        <v>135</v>
      </c>
      <c r="M53" s="294">
        <v>251</v>
      </c>
      <c r="N53" s="1028"/>
      <c r="O53" s="1028"/>
      <c r="P53" s="1028"/>
      <c r="Q53" s="294">
        <v>244</v>
      </c>
      <c r="R53" s="294">
        <v>589</v>
      </c>
      <c r="S53" s="294">
        <v>442</v>
      </c>
      <c r="T53" s="185">
        <f t="shared" si="0"/>
        <v>3819</v>
      </c>
      <c r="U53" s="895">
        <v>2</v>
      </c>
      <c r="V53" s="909">
        <v>4</v>
      </c>
    </row>
    <row r="54" spans="1:22" ht="14.1" customHeight="1">
      <c r="A54" s="907">
        <v>2</v>
      </c>
      <c r="B54" s="908">
        <v>5</v>
      </c>
      <c r="C54" s="309"/>
      <c r="D54" s="1638" t="s">
        <v>698</v>
      </c>
      <c r="E54" s="1639"/>
      <c r="F54" s="321" t="s">
        <v>1297</v>
      </c>
      <c r="G54" s="1028"/>
      <c r="H54" s="294">
        <v>49</v>
      </c>
      <c r="I54" s="294">
        <v>136</v>
      </c>
      <c r="J54" s="294">
        <v>645</v>
      </c>
      <c r="K54" s="294">
        <v>253</v>
      </c>
      <c r="L54" s="294">
        <v>4</v>
      </c>
      <c r="M54" s="294">
        <v>174</v>
      </c>
      <c r="N54" s="1028"/>
      <c r="O54" s="1028"/>
      <c r="P54" s="1028"/>
      <c r="Q54" s="294">
        <v>149</v>
      </c>
      <c r="R54" s="294">
        <v>396</v>
      </c>
      <c r="S54" s="294">
        <v>88</v>
      </c>
      <c r="T54" s="185">
        <f t="shared" si="0"/>
        <v>1894</v>
      </c>
      <c r="U54" s="895">
        <v>2</v>
      </c>
      <c r="V54" s="909">
        <v>5</v>
      </c>
    </row>
    <row r="55" spans="1:22" ht="14.1" customHeight="1">
      <c r="A55" s="907">
        <v>2</v>
      </c>
      <c r="B55" s="908">
        <v>6</v>
      </c>
      <c r="C55" s="306" t="s">
        <v>126</v>
      </c>
      <c r="D55" s="1640" t="s">
        <v>689</v>
      </c>
      <c r="E55" s="1641"/>
      <c r="F55" s="319" t="s">
        <v>943</v>
      </c>
      <c r="G55" s="1028"/>
      <c r="H55" s="294">
        <v>628</v>
      </c>
      <c r="I55" s="294">
        <v>391</v>
      </c>
      <c r="J55" s="294">
        <v>1197</v>
      </c>
      <c r="K55" s="294">
        <v>204</v>
      </c>
      <c r="L55" s="294">
        <v>362</v>
      </c>
      <c r="M55" s="294">
        <v>84</v>
      </c>
      <c r="N55" s="1029"/>
      <c r="O55" s="1028"/>
      <c r="P55" s="1028"/>
      <c r="Q55" s="294">
        <v>141</v>
      </c>
      <c r="R55" s="294">
        <v>696</v>
      </c>
      <c r="S55" s="294">
        <v>276</v>
      </c>
      <c r="T55" s="185">
        <f t="shared" si="0"/>
        <v>3979</v>
      </c>
      <c r="U55" s="895">
        <v>2</v>
      </c>
      <c r="V55" s="909">
        <v>6</v>
      </c>
    </row>
    <row r="56" spans="1:22" ht="14.1" customHeight="1">
      <c r="A56" s="907">
        <v>2</v>
      </c>
      <c r="B56" s="908">
        <v>7</v>
      </c>
      <c r="C56" s="307"/>
      <c r="D56" s="1642" t="s">
        <v>397</v>
      </c>
      <c r="E56" s="1643"/>
      <c r="F56" s="322" t="s">
        <v>943</v>
      </c>
      <c r="G56" s="1028"/>
      <c r="H56" s="294">
        <v>52</v>
      </c>
      <c r="I56" s="294">
        <v>33</v>
      </c>
      <c r="J56" s="294">
        <v>99</v>
      </c>
      <c r="K56" s="294">
        <v>17</v>
      </c>
      <c r="L56" s="294">
        <v>31</v>
      </c>
      <c r="M56" s="294">
        <v>7</v>
      </c>
      <c r="N56" s="1029"/>
      <c r="O56" s="1028"/>
      <c r="P56" s="1028"/>
      <c r="Q56" s="294">
        <v>12</v>
      </c>
      <c r="R56" s="294">
        <v>58</v>
      </c>
      <c r="S56" s="294">
        <v>23</v>
      </c>
      <c r="T56" s="185">
        <f t="shared" si="0"/>
        <v>332</v>
      </c>
      <c r="U56" s="895">
        <v>2</v>
      </c>
      <c r="V56" s="909">
        <v>7</v>
      </c>
    </row>
    <row r="57" spans="1:22" ht="14.1" customHeight="1">
      <c r="A57" s="897">
        <v>2</v>
      </c>
      <c r="B57" s="906">
        <v>8</v>
      </c>
      <c r="C57" s="1669" t="s">
        <v>724</v>
      </c>
      <c r="D57" s="1659" t="s">
        <v>338</v>
      </c>
      <c r="E57" s="1660"/>
      <c r="F57" s="1653"/>
      <c r="G57" s="1028"/>
      <c r="H57" s="294">
        <v>181479</v>
      </c>
      <c r="I57" s="294">
        <v>103966</v>
      </c>
      <c r="J57" s="294">
        <v>370017</v>
      </c>
      <c r="K57" s="294">
        <v>65577</v>
      </c>
      <c r="L57" s="294">
        <v>84581</v>
      </c>
      <c r="M57" s="294">
        <v>22318</v>
      </c>
      <c r="N57" s="1029"/>
      <c r="O57" s="1028"/>
      <c r="P57" s="1028"/>
      <c r="Q57" s="294">
        <v>44950</v>
      </c>
      <c r="R57" s="294">
        <v>182671</v>
      </c>
      <c r="S57" s="294">
        <v>75683</v>
      </c>
      <c r="T57" s="185">
        <f t="shared" si="0"/>
        <v>1131242</v>
      </c>
      <c r="U57" s="895">
        <v>2</v>
      </c>
      <c r="V57" s="909">
        <v>8</v>
      </c>
    </row>
    <row r="58" spans="1:22" ht="14.1" customHeight="1">
      <c r="A58" s="897">
        <v>2</v>
      </c>
      <c r="B58" s="906">
        <v>9</v>
      </c>
      <c r="C58" s="1669"/>
      <c r="D58" s="1659" t="s">
        <v>341</v>
      </c>
      <c r="E58" s="1660"/>
      <c r="F58" s="1653"/>
      <c r="G58" s="1028"/>
      <c r="H58" s="294">
        <v>86590</v>
      </c>
      <c r="I58" s="294">
        <v>47212</v>
      </c>
      <c r="J58" s="294">
        <v>214894</v>
      </c>
      <c r="K58" s="294">
        <v>30311</v>
      </c>
      <c r="L58" s="294">
        <v>56885</v>
      </c>
      <c r="M58" s="294">
        <v>9940</v>
      </c>
      <c r="N58" s="1029"/>
      <c r="O58" s="1028"/>
      <c r="P58" s="1028"/>
      <c r="Q58" s="294">
        <v>22091</v>
      </c>
      <c r="R58" s="294">
        <v>90271</v>
      </c>
      <c r="S58" s="294">
        <v>37198</v>
      </c>
      <c r="T58" s="185">
        <f t="shared" si="0"/>
        <v>595392</v>
      </c>
      <c r="U58" s="895">
        <v>2</v>
      </c>
      <c r="V58" s="909">
        <v>9</v>
      </c>
    </row>
    <row r="59" spans="1:22" ht="14.1" customHeight="1">
      <c r="A59" s="897">
        <v>2</v>
      </c>
      <c r="B59" s="906">
        <v>10</v>
      </c>
      <c r="C59" s="1669"/>
      <c r="D59" s="1657" t="s">
        <v>1114</v>
      </c>
      <c r="E59" s="1652" t="s">
        <v>140</v>
      </c>
      <c r="F59" s="1653"/>
      <c r="G59" s="1028"/>
      <c r="H59" s="294">
        <v>17744</v>
      </c>
      <c r="I59" s="294">
        <v>7372</v>
      </c>
      <c r="J59" s="294">
        <v>39121</v>
      </c>
      <c r="K59" s="294">
        <v>1958</v>
      </c>
      <c r="L59" s="294">
        <v>8088</v>
      </c>
      <c r="M59" s="294">
        <v>316</v>
      </c>
      <c r="N59" s="1028"/>
      <c r="O59" s="1028"/>
      <c r="P59" s="1028"/>
      <c r="Q59" s="294">
        <v>417</v>
      </c>
      <c r="R59" s="294">
        <v>2623</v>
      </c>
      <c r="S59" s="294">
        <v>4659</v>
      </c>
      <c r="T59" s="185">
        <f t="shared" si="0"/>
        <v>82298</v>
      </c>
      <c r="U59" s="895">
        <v>2</v>
      </c>
      <c r="V59" s="909">
        <v>10</v>
      </c>
    </row>
    <row r="60" spans="1:22" ht="14.1" customHeight="1">
      <c r="A60" s="897">
        <v>2</v>
      </c>
      <c r="B60" s="906">
        <v>11</v>
      </c>
      <c r="C60" s="1669"/>
      <c r="D60" s="1658"/>
      <c r="E60" s="1652" t="s">
        <v>692</v>
      </c>
      <c r="F60" s="1653"/>
      <c r="G60" s="1028"/>
      <c r="H60" s="294">
        <v>14871</v>
      </c>
      <c r="I60" s="294">
        <v>8732</v>
      </c>
      <c r="J60" s="294">
        <v>16802</v>
      </c>
      <c r="K60" s="294">
        <v>1878</v>
      </c>
      <c r="L60" s="294">
        <v>11176</v>
      </c>
      <c r="M60" s="294">
        <v>360</v>
      </c>
      <c r="N60" s="1029"/>
      <c r="O60" s="1028"/>
      <c r="P60" s="1028"/>
      <c r="Q60" s="294">
        <v>2214</v>
      </c>
      <c r="R60" s="294">
        <v>6055</v>
      </c>
      <c r="S60" s="294">
        <v>1566</v>
      </c>
      <c r="T60" s="185">
        <f t="shared" si="0"/>
        <v>63654</v>
      </c>
      <c r="U60" s="895">
        <v>2</v>
      </c>
      <c r="V60" s="909">
        <v>11</v>
      </c>
    </row>
    <row r="61" spans="1:22" ht="14.1" customHeight="1">
      <c r="A61" s="897">
        <v>2</v>
      </c>
      <c r="B61" s="906">
        <v>12</v>
      </c>
      <c r="C61" s="1669"/>
      <c r="D61" s="1658"/>
      <c r="E61" s="1652" t="s">
        <v>693</v>
      </c>
      <c r="F61" s="1653"/>
      <c r="G61" s="1028"/>
      <c r="H61" s="294">
        <v>39905</v>
      </c>
      <c r="I61" s="294">
        <v>22482</v>
      </c>
      <c r="J61" s="294">
        <v>132387</v>
      </c>
      <c r="K61" s="294">
        <v>22509</v>
      </c>
      <c r="L61" s="294">
        <v>31263</v>
      </c>
      <c r="M61" s="294">
        <v>7674</v>
      </c>
      <c r="N61" s="1029"/>
      <c r="O61" s="1028"/>
      <c r="P61" s="1028"/>
      <c r="Q61" s="294">
        <v>16673</v>
      </c>
      <c r="R61" s="294">
        <v>62744</v>
      </c>
      <c r="S61" s="294">
        <v>26147</v>
      </c>
      <c r="T61" s="185">
        <f t="shared" si="0"/>
        <v>361784</v>
      </c>
      <c r="U61" s="895">
        <v>2</v>
      </c>
      <c r="V61" s="909">
        <v>12</v>
      </c>
    </row>
    <row r="62" spans="1:22" ht="14.1" customHeight="1">
      <c r="A62" s="897">
        <v>2</v>
      </c>
      <c r="B62" s="906">
        <v>13</v>
      </c>
      <c r="C62" s="1669"/>
      <c r="D62" s="1658"/>
      <c r="E62" s="1652" t="s">
        <v>404</v>
      </c>
      <c r="F62" s="1653"/>
      <c r="G62" s="1028"/>
      <c r="H62" s="294">
        <v>14070</v>
      </c>
      <c r="I62" s="294">
        <v>8626</v>
      </c>
      <c r="J62" s="294">
        <v>26584</v>
      </c>
      <c r="K62" s="294">
        <v>3966</v>
      </c>
      <c r="L62" s="294">
        <v>6358</v>
      </c>
      <c r="M62" s="294">
        <v>1590</v>
      </c>
      <c r="N62" s="1029"/>
      <c r="O62" s="1028"/>
      <c r="P62" s="1028"/>
      <c r="Q62" s="294">
        <v>2787</v>
      </c>
      <c r="R62" s="294">
        <v>18849</v>
      </c>
      <c r="S62" s="294">
        <v>4826</v>
      </c>
      <c r="T62" s="185">
        <f t="shared" si="0"/>
        <v>87656</v>
      </c>
      <c r="U62" s="895">
        <v>2</v>
      </c>
      <c r="V62" s="909">
        <v>13</v>
      </c>
    </row>
    <row r="63" spans="1:22" ht="14.1" customHeight="1">
      <c r="A63" s="897">
        <v>2</v>
      </c>
      <c r="B63" s="906">
        <v>14</v>
      </c>
      <c r="C63" s="1669"/>
      <c r="D63" s="1670" t="s">
        <v>1507</v>
      </c>
      <c r="E63" s="1671"/>
      <c r="F63" s="1672"/>
      <c r="G63" s="1028"/>
      <c r="H63" s="294">
        <v>0</v>
      </c>
      <c r="I63" s="294">
        <v>0</v>
      </c>
      <c r="J63" s="294">
        <v>0</v>
      </c>
      <c r="K63" s="294">
        <v>0</v>
      </c>
      <c r="L63" s="294">
        <v>11484</v>
      </c>
      <c r="M63" s="294">
        <v>0</v>
      </c>
      <c r="N63" s="1029"/>
      <c r="O63" s="1028"/>
      <c r="P63" s="1028"/>
      <c r="Q63" s="294">
        <v>0</v>
      </c>
      <c r="R63" s="294">
        <v>0</v>
      </c>
      <c r="S63" s="294">
        <v>0</v>
      </c>
      <c r="T63" s="185">
        <f t="shared" si="0"/>
        <v>11484</v>
      </c>
      <c r="U63" s="895">
        <v>2</v>
      </c>
      <c r="V63" s="909">
        <v>14</v>
      </c>
    </row>
    <row r="64" spans="1:22" ht="14.1" customHeight="1">
      <c r="A64" s="897">
        <v>2</v>
      </c>
      <c r="B64" s="906">
        <v>15</v>
      </c>
      <c r="C64" s="1669"/>
      <c r="D64" s="1654" t="s">
        <v>121</v>
      </c>
      <c r="E64" s="1655"/>
      <c r="F64" s="1656"/>
      <c r="G64" s="1028"/>
      <c r="H64" s="294">
        <v>268069</v>
      </c>
      <c r="I64" s="294">
        <v>151178</v>
      </c>
      <c r="J64" s="294">
        <v>584911</v>
      </c>
      <c r="K64" s="294">
        <v>95888</v>
      </c>
      <c r="L64" s="294">
        <v>152950</v>
      </c>
      <c r="M64" s="294">
        <v>32258</v>
      </c>
      <c r="N64" s="1029"/>
      <c r="O64" s="1028"/>
      <c r="P64" s="1028"/>
      <c r="Q64" s="294">
        <v>67041</v>
      </c>
      <c r="R64" s="294">
        <v>272942</v>
      </c>
      <c r="S64" s="294">
        <v>112881</v>
      </c>
      <c r="T64" s="185">
        <f t="shared" si="0"/>
        <v>1738118</v>
      </c>
      <c r="U64" s="895">
        <v>2</v>
      </c>
      <c r="V64" s="909">
        <v>15</v>
      </c>
    </row>
    <row r="65" spans="1:22" ht="14.1" customHeight="1">
      <c r="A65" s="907">
        <v>2</v>
      </c>
      <c r="B65" s="908">
        <v>16</v>
      </c>
      <c r="C65" s="308"/>
      <c r="D65" s="1645" t="s">
        <v>697</v>
      </c>
      <c r="E65" s="1646"/>
      <c r="F65" s="322" t="s">
        <v>630</v>
      </c>
      <c r="G65" s="1028"/>
      <c r="H65" s="294">
        <v>2033</v>
      </c>
      <c r="I65" s="294">
        <v>1429</v>
      </c>
      <c r="J65" s="294">
        <v>3993</v>
      </c>
      <c r="K65" s="294">
        <v>918</v>
      </c>
      <c r="L65" s="294">
        <v>1382</v>
      </c>
      <c r="M65" s="294">
        <v>300</v>
      </c>
      <c r="N65" s="1029"/>
      <c r="O65" s="1028"/>
      <c r="P65" s="1028"/>
      <c r="Q65" s="294">
        <v>552</v>
      </c>
      <c r="R65" s="294">
        <v>2216</v>
      </c>
      <c r="S65" s="294">
        <v>888</v>
      </c>
      <c r="T65" s="185">
        <f t="shared" si="0"/>
        <v>13711</v>
      </c>
      <c r="U65" s="895">
        <v>2</v>
      </c>
      <c r="V65" s="909">
        <v>16</v>
      </c>
    </row>
    <row r="66" spans="1:22" ht="14.1" customHeight="1">
      <c r="A66" s="907">
        <v>2</v>
      </c>
      <c r="B66" s="908">
        <v>17</v>
      </c>
      <c r="C66" s="309"/>
      <c r="D66" s="1638" t="s">
        <v>698</v>
      </c>
      <c r="E66" s="1639"/>
      <c r="F66" s="321" t="s">
        <v>1297</v>
      </c>
      <c r="G66" s="1028"/>
      <c r="H66" s="294">
        <v>836</v>
      </c>
      <c r="I66" s="294">
        <v>627</v>
      </c>
      <c r="J66" s="294">
        <v>1692</v>
      </c>
      <c r="K66" s="294">
        <v>532</v>
      </c>
      <c r="L66" s="294">
        <v>395</v>
      </c>
      <c r="M66" s="294">
        <v>133</v>
      </c>
      <c r="N66" s="1029"/>
      <c r="O66" s="1028"/>
      <c r="P66" s="1028"/>
      <c r="Q66" s="294">
        <v>266</v>
      </c>
      <c r="R66" s="294">
        <v>960</v>
      </c>
      <c r="S66" s="294">
        <v>237</v>
      </c>
      <c r="T66" s="185">
        <f t="shared" si="0"/>
        <v>5678</v>
      </c>
      <c r="U66" s="895">
        <v>2</v>
      </c>
      <c r="V66" s="909">
        <v>17</v>
      </c>
    </row>
    <row r="67" spans="1:22" ht="14.1" customHeight="1">
      <c r="A67" s="907">
        <v>2</v>
      </c>
      <c r="B67" s="908">
        <v>18</v>
      </c>
      <c r="C67" s="306" t="s">
        <v>359</v>
      </c>
      <c r="D67" s="1640" t="s">
        <v>689</v>
      </c>
      <c r="E67" s="1641"/>
      <c r="F67" s="323" t="s">
        <v>943</v>
      </c>
      <c r="G67" s="1028"/>
      <c r="H67" s="294">
        <v>1177</v>
      </c>
      <c r="I67" s="294">
        <v>707</v>
      </c>
      <c r="J67" s="294">
        <v>144</v>
      </c>
      <c r="K67" s="294">
        <v>150</v>
      </c>
      <c r="L67" s="294">
        <v>222</v>
      </c>
      <c r="M67" s="294">
        <v>228</v>
      </c>
      <c r="N67" s="1029"/>
      <c r="O67" s="1028"/>
      <c r="P67" s="1028"/>
      <c r="Q67" s="294">
        <v>125</v>
      </c>
      <c r="R67" s="294">
        <v>252</v>
      </c>
      <c r="S67" s="294">
        <v>396</v>
      </c>
      <c r="T67" s="185">
        <f t="shared" si="0"/>
        <v>3401</v>
      </c>
      <c r="U67" s="895">
        <v>2</v>
      </c>
      <c r="V67" s="909">
        <v>18</v>
      </c>
    </row>
    <row r="68" spans="1:22" ht="14.1" customHeight="1">
      <c r="A68" s="907">
        <v>2</v>
      </c>
      <c r="B68" s="908">
        <v>19</v>
      </c>
      <c r="C68" s="307"/>
      <c r="D68" s="1642" t="s">
        <v>397</v>
      </c>
      <c r="E68" s="1643"/>
      <c r="F68" s="322" t="s">
        <v>943</v>
      </c>
      <c r="G68" s="1028"/>
      <c r="H68" s="294">
        <v>100</v>
      </c>
      <c r="I68" s="294">
        <v>60</v>
      </c>
      <c r="J68" s="294">
        <v>18</v>
      </c>
      <c r="K68" s="294">
        <v>13</v>
      </c>
      <c r="L68" s="294">
        <v>16</v>
      </c>
      <c r="M68" s="294">
        <v>19</v>
      </c>
      <c r="N68" s="1029"/>
      <c r="O68" s="1028"/>
      <c r="P68" s="1028"/>
      <c r="Q68" s="294">
        <v>10</v>
      </c>
      <c r="R68" s="294">
        <v>21</v>
      </c>
      <c r="S68" s="294">
        <v>35</v>
      </c>
      <c r="T68" s="185">
        <f t="shared" si="0"/>
        <v>292</v>
      </c>
      <c r="U68" s="895">
        <v>2</v>
      </c>
      <c r="V68" s="909">
        <v>19</v>
      </c>
    </row>
    <row r="69" spans="1:22" ht="14.1" customHeight="1">
      <c r="A69" s="897">
        <v>2</v>
      </c>
      <c r="B69" s="906">
        <v>20</v>
      </c>
      <c r="C69" s="1669" t="s">
        <v>888</v>
      </c>
      <c r="D69" s="1663" t="s">
        <v>338</v>
      </c>
      <c r="E69" s="1664"/>
      <c r="F69" s="1665"/>
      <c r="G69" s="1028"/>
      <c r="H69" s="294">
        <v>168369</v>
      </c>
      <c r="I69" s="294">
        <v>122509</v>
      </c>
      <c r="J69" s="294">
        <v>15307</v>
      </c>
      <c r="K69" s="294">
        <v>21106</v>
      </c>
      <c r="L69" s="294">
        <v>0</v>
      </c>
      <c r="M69" s="294">
        <v>25000</v>
      </c>
      <c r="N69" s="1029"/>
      <c r="O69" s="1028"/>
      <c r="P69" s="1028"/>
      <c r="Q69" s="294">
        <v>20292</v>
      </c>
      <c r="R69" s="294">
        <v>45406</v>
      </c>
      <c r="S69" s="294">
        <v>8127</v>
      </c>
      <c r="T69" s="185">
        <f t="shared" si="0"/>
        <v>426116</v>
      </c>
      <c r="U69" s="895">
        <v>2</v>
      </c>
      <c r="V69" s="909">
        <v>20</v>
      </c>
    </row>
    <row r="70" spans="1:22" ht="14.1" customHeight="1">
      <c r="A70" s="897">
        <v>2</v>
      </c>
      <c r="B70" s="906">
        <v>21</v>
      </c>
      <c r="C70" s="1669"/>
      <c r="D70" s="1659" t="s">
        <v>341</v>
      </c>
      <c r="E70" s="1660"/>
      <c r="F70" s="1653"/>
      <c r="G70" s="1028"/>
      <c r="H70" s="294">
        <v>56378</v>
      </c>
      <c r="I70" s="294">
        <v>45151</v>
      </c>
      <c r="J70" s="294">
        <v>4554</v>
      </c>
      <c r="K70" s="294">
        <v>4475</v>
      </c>
      <c r="L70" s="294">
        <v>6569</v>
      </c>
      <c r="M70" s="294">
        <v>17609</v>
      </c>
      <c r="N70" s="1029"/>
      <c r="O70" s="1028"/>
      <c r="P70" s="1028"/>
      <c r="Q70" s="294">
        <v>5682</v>
      </c>
      <c r="R70" s="294">
        <v>15218</v>
      </c>
      <c r="S70" s="294">
        <v>13801</v>
      </c>
      <c r="T70" s="185">
        <f t="shared" si="0"/>
        <v>169437</v>
      </c>
      <c r="U70" s="895">
        <v>2</v>
      </c>
      <c r="V70" s="909">
        <v>21</v>
      </c>
    </row>
    <row r="71" spans="1:22" ht="14.1" customHeight="1">
      <c r="A71" s="897">
        <v>2</v>
      </c>
      <c r="B71" s="906">
        <v>22</v>
      </c>
      <c r="C71" s="1669"/>
      <c r="D71" s="1657" t="s">
        <v>1114</v>
      </c>
      <c r="E71" s="1652" t="s">
        <v>140</v>
      </c>
      <c r="F71" s="1653"/>
      <c r="G71" s="1028"/>
      <c r="H71" s="294">
        <v>6009</v>
      </c>
      <c r="I71" s="294">
        <v>2393</v>
      </c>
      <c r="J71" s="294">
        <v>438</v>
      </c>
      <c r="K71" s="294">
        <v>62</v>
      </c>
      <c r="L71" s="294">
        <v>0</v>
      </c>
      <c r="M71" s="294">
        <v>1647</v>
      </c>
      <c r="N71" s="1029"/>
      <c r="O71" s="1028"/>
      <c r="P71" s="1028"/>
      <c r="Q71" s="294">
        <v>629</v>
      </c>
      <c r="R71" s="294">
        <v>403</v>
      </c>
      <c r="S71" s="294">
        <v>251</v>
      </c>
      <c r="T71" s="185">
        <f t="shared" si="0"/>
        <v>11832</v>
      </c>
      <c r="U71" s="895">
        <v>2</v>
      </c>
      <c r="V71" s="909">
        <v>22</v>
      </c>
    </row>
    <row r="72" spans="1:22" ht="14.1" customHeight="1">
      <c r="A72" s="897">
        <v>2</v>
      </c>
      <c r="B72" s="906">
        <v>23</v>
      </c>
      <c r="C72" s="1669"/>
      <c r="D72" s="1658"/>
      <c r="E72" s="1652" t="s">
        <v>692</v>
      </c>
      <c r="F72" s="1653"/>
      <c r="G72" s="1028"/>
      <c r="H72" s="294">
        <v>8880</v>
      </c>
      <c r="I72" s="294">
        <v>10980</v>
      </c>
      <c r="J72" s="294">
        <v>6</v>
      </c>
      <c r="K72" s="294">
        <v>60</v>
      </c>
      <c r="L72" s="294">
        <v>0</v>
      </c>
      <c r="M72" s="294">
        <v>2091</v>
      </c>
      <c r="N72" s="1029"/>
      <c r="O72" s="1028"/>
      <c r="P72" s="1028"/>
      <c r="Q72" s="294">
        <v>0</v>
      </c>
      <c r="R72" s="294">
        <v>3606</v>
      </c>
      <c r="S72" s="294">
        <v>0</v>
      </c>
      <c r="T72" s="185">
        <f t="shared" si="0"/>
        <v>25623</v>
      </c>
      <c r="U72" s="895">
        <v>2</v>
      </c>
      <c r="V72" s="909">
        <v>23</v>
      </c>
    </row>
    <row r="73" spans="1:22" ht="14.1" customHeight="1">
      <c r="A73" s="897">
        <v>2</v>
      </c>
      <c r="B73" s="906">
        <v>24</v>
      </c>
      <c r="C73" s="1669"/>
      <c r="D73" s="1658"/>
      <c r="E73" s="1652" t="s">
        <v>693</v>
      </c>
      <c r="F73" s="1653"/>
      <c r="G73" s="1028"/>
      <c r="H73" s="294">
        <v>35253</v>
      </c>
      <c r="I73" s="294">
        <v>25264</v>
      </c>
      <c r="J73" s="294">
        <v>3469</v>
      </c>
      <c r="K73" s="294">
        <v>3659</v>
      </c>
      <c r="L73" s="294">
        <v>6569</v>
      </c>
      <c r="M73" s="294">
        <v>11224</v>
      </c>
      <c r="N73" s="1029"/>
      <c r="O73" s="1028"/>
      <c r="P73" s="1028"/>
      <c r="Q73" s="294">
        <v>4216</v>
      </c>
      <c r="R73" s="294">
        <v>9896</v>
      </c>
      <c r="S73" s="294">
        <v>13356</v>
      </c>
      <c r="T73" s="185">
        <f t="shared" si="0"/>
        <v>112906</v>
      </c>
      <c r="U73" s="895">
        <v>2</v>
      </c>
      <c r="V73" s="909">
        <v>24</v>
      </c>
    </row>
    <row r="74" spans="1:22" ht="14.1" customHeight="1">
      <c r="A74" s="897">
        <v>2</v>
      </c>
      <c r="B74" s="906">
        <v>25</v>
      </c>
      <c r="C74" s="1669"/>
      <c r="D74" s="1658"/>
      <c r="E74" s="1652" t="s">
        <v>404</v>
      </c>
      <c r="F74" s="1653"/>
      <c r="G74" s="1028"/>
      <c r="H74" s="294">
        <v>6236</v>
      </c>
      <c r="I74" s="294">
        <v>6514</v>
      </c>
      <c r="J74" s="294">
        <v>641</v>
      </c>
      <c r="K74" s="294">
        <v>694</v>
      </c>
      <c r="L74" s="294">
        <v>0</v>
      </c>
      <c r="M74" s="294">
        <v>2647</v>
      </c>
      <c r="N74" s="1029"/>
      <c r="O74" s="1028"/>
      <c r="P74" s="1028"/>
      <c r="Q74" s="294">
        <v>837</v>
      </c>
      <c r="R74" s="294">
        <v>1313</v>
      </c>
      <c r="S74" s="294">
        <v>194</v>
      </c>
      <c r="T74" s="185">
        <f t="shared" si="0"/>
        <v>19076</v>
      </c>
      <c r="U74" s="895">
        <v>2</v>
      </c>
      <c r="V74" s="909">
        <v>25</v>
      </c>
    </row>
    <row r="75" spans="1:22" ht="14.1" customHeight="1">
      <c r="A75" s="897">
        <v>2</v>
      </c>
      <c r="B75" s="906">
        <v>26</v>
      </c>
      <c r="C75" s="1669"/>
      <c r="D75" s="1670" t="s">
        <v>1507</v>
      </c>
      <c r="E75" s="1671"/>
      <c r="F75" s="1672"/>
      <c r="G75" s="1028"/>
      <c r="H75" s="294">
        <v>0</v>
      </c>
      <c r="I75" s="294">
        <v>0</v>
      </c>
      <c r="J75" s="294">
        <v>0</v>
      </c>
      <c r="K75" s="294">
        <v>0</v>
      </c>
      <c r="L75" s="294">
        <v>35063</v>
      </c>
      <c r="M75" s="294">
        <v>12387</v>
      </c>
      <c r="N75" s="1029"/>
      <c r="O75" s="1028"/>
      <c r="P75" s="1028"/>
      <c r="Q75" s="294">
        <v>0</v>
      </c>
      <c r="R75" s="294">
        <v>0</v>
      </c>
      <c r="S75" s="294">
        <v>64171</v>
      </c>
      <c r="T75" s="185">
        <f t="shared" si="0"/>
        <v>111621</v>
      </c>
      <c r="U75" s="895">
        <v>2</v>
      </c>
      <c r="V75" s="909">
        <v>26</v>
      </c>
    </row>
    <row r="76" spans="1:22" ht="14.1" customHeight="1">
      <c r="A76" s="897">
        <v>2</v>
      </c>
      <c r="B76" s="906">
        <v>27</v>
      </c>
      <c r="C76" s="1669"/>
      <c r="D76" s="1654" t="s">
        <v>121</v>
      </c>
      <c r="E76" s="1655"/>
      <c r="F76" s="1656"/>
      <c r="G76" s="1028"/>
      <c r="H76" s="294">
        <v>224747</v>
      </c>
      <c r="I76" s="294">
        <v>167660</v>
      </c>
      <c r="J76" s="294">
        <v>19861</v>
      </c>
      <c r="K76" s="294">
        <v>25581</v>
      </c>
      <c r="L76" s="294">
        <v>41632</v>
      </c>
      <c r="M76" s="294">
        <v>54996</v>
      </c>
      <c r="N76" s="1029"/>
      <c r="O76" s="1028"/>
      <c r="P76" s="1028"/>
      <c r="Q76" s="294">
        <v>25974</v>
      </c>
      <c r="R76" s="294">
        <v>60624</v>
      </c>
      <c r="S76" s="294">
        <v>86099</v>
      </c>
      <c r="T76" s="185">
        <f t="shared" si="0"/>
        <v>707174</v>
      </c>
      <c r="U76" s="895">
        <v>2</v>
      </c>
      <c r="V76" s="909">
        <v>27</v>
      </c>
    </row>
    <row r="77" spans="1:22" ht="14.1" customHeight="1">
      <c r="A77" s="897">
        <v>2</v>
      </c>
      <c r="B77" s="906">
        <v>28</v>
      </c>
      <c r="C77" s="898"/>
      <c r="D77" s="1661" t="s">
        <v>697</v>
      </c>
      <c r="E77" s="1662"/>
      <c r="F77" s="900" t="s">
        <v>630</v>
      </c>
      <c r="G77" s="1028"/>
      <c r="H77" s="294">
        <v>4796</v>
      </c>
      <c r="I77" s="294">
        <v>2681</v>
      </c>
      <c r="J77" s="294">
        <v>626</v>
      </c>
      <c r="K77" s="294">
        <v>783</v>
      </c>
      <c r="L77" s="294">
        <v>860</v>
      </c>
      <c r="M77" s="294">
        <v>959</v>
      </c>
      <c r="N77" s="1029"/>
      <c r="O77" s="1028"/>
      <c r="P77" s="1028"/>
      <c r="Q77" s="294">
        <v>574</v>
      </c>
      <c r="R77" s="294">
        <v>1216</v>
      </c>
      <c r="S77" s="294">
        <v>1917</v>
      </c>
      <c r="T77" s="185">
        <f t="shared" ref="T77:T93" si="1">SUM(G77:S77)</f>
        <v>14412</v>
      </c>
      <c r="U77" s="895">
        <v>2</v>
      </c>
      <c r="V77" s="909">
        <v>28</v>
      </c>
    </row>
    <row r="78" spans="1:22" ht="14.1" customHeight="1">
      <c r="A78" s="897">
        <v>2</v>
      </c>
      <c r="B78" s="906">
        <v>29</v>
      </c>
      <c r="C78" s="901"/>
      <c r="D78" s="1673" t="s">
        <v>698</v>
      </c>
      <c r="E78" s="1674"/>
      <c r="F78" s="902" t="s">
        <v>1297</v>
      </c>
      <c r="G78" s="1028"/>
      <c r="H78" s="294">
        <v>1008</v>
      </c>
      <c r="I78" s="294">
        <v>777</v>
      </c>
      <c r="J78" s="294">
        <v>55</v>
      </c>
      <c r="K78" s="294">
        <v>133</v>
      </c>
      <c r="L78" s="294">
        <v>124</v>
      </c>
      <c r="M78" s="294">
        <v>210</v>
      </c>
      <c r="N78" s="1029"/>
      <c r="O78" s="1028"/>
      <c r="P78" s="1028"/>
      <c r="Q78" s="294">
        <v>129</v>
      </c>
      <c r="R78" s="294">
        <v>257</v>
      </c>
      <c r="S78" s="294">
        <v>407</v>
      </c>
      <c r="T78" s="185">
        <f t="shared" si="1"/>
        <v>3100</v>
      </c>
      <c r="U78" s="895">
        <v>2</v>
      </c>
      <c r="V78" s="909">
        <v>29</v>
      </c>
    </row>
    <row r="79" spans="1:22" ht="14.1" customHeight="1">
      <c r="A79" s="897">
        <v>2</v>
      </c>
      <c r="B79" s="906">
        <v>30</v>
      </c>
      <c r="C79" s="903"/>
      <c r="D79" s="1675" t="s">
        <v>689</v>
      </c>
      <c r="E79" s="1676"/>
      <c r="F79" s="904" t="s">
        <v>943</v>
      </c>
      <c r="G79" s="1028"/>
      <c r="H79" s="294">
        <v>5604</v>
      </c>
      <c r="I79" s="294">
        <v>2747</v>
      </c>
      <c r="J79" s="294">
        <v>7763</v>
      </c>
      <c r="K79" s="294">
        <v>1296</v>
      </c>
      <c r="L79" s="294">
        <v>2152</v>
      </c>
      <c r="M79" s="294">
        <v>1067</v>
      </c>
      <c r="N79" s="1029"/>
      <c r="O79" s="1028"/>
      <c r="P79" s="1028"/>
      <c r="Q79" s="294">
        <v>912</v>
      </c>
      <c r="R79" s="294">
        <v>3532</v>
      </c>
      <c r="S79" s="294">
        <v>1848</v>
      </c>
      <c r="T79" s="185">
        <f t="shared" si="1"/>
        <v>26921</v>
      </c>
      <c r="U79" s="895">
        <v>2</v>
      </c>
      <c r="V79" s="909">
        <v>30</v>
      </c>
    </row>
    <row r="80" spans="1:22" ht="14.1" customHeight="1">
      <c r="A80" s="897">
        <v>2</v>
      </c>
      <c r="B80" s="906">
        <v>31</v>
      </c>
      <c r="C80" s="899"/>
      <c r="D80" s="1677" t="s">
        <v>397</v>
      </c>
      <c r="E80" s="1678"/>
      <c r="F80" s="900" t="s">
        <v>943</v>
      </c>
      <c r="G80" s="1028"/>
      <c r="H80" s="294">
        <v>470</v>
      </c>
      <c r="I80" s="294">
        <v>229</v>
      </c>
      <c r="J80" s="294">
        <v>652</v>
      </c>
      <c r="K80" s="294">
        <v>113</v>
      </c>
      <c r="L80" s="294">
        <v>176</v>
      </c>
      <c r="M80" s="294">
        <v>87</v>
      </c>
      <c r="N80" s="1029"/>
      <c r="O80" s="1028"/>
      <c r="P80" s="1028"/>
      <c r="Q80" s="294">
        <v>76</v>
      </c>
      <c r="R80" s="294">
        <v>294</v>
      </c>
      <c r="S80" s="294">
        <v>156</v>
      </c>
      <c r="T80" s="185">
        <f t="shared" si="1"/>
        <v>2253</v>
      </c>
      <c r="U80" s="895">
        <v>2</v>
      </c>
      <c r="V80" s="909">
        <v>31</v>
      </c>
    </row>
    <row r="81" spans="1:22" ht="14.1" customHeight="1">
      <c r="A81" s="897">
        <v>2</v>
      </c>
      <c r="B81" s="906">
        <v>32</v>
      </c>
      <c r="C81" s="898" t="s">
        <v>121</v>
      </c>
      <c r="D81" s="1659" t="s">
        <v>338</v>
      </c>
      <c r="E81" s="1660"/>
      <c r="F81" s="1653"/>
      <c r="G81" s="1028"/>
      <c r="H81" s="294">
        <v>1404463</v>
      </c>
      <c r="I81" s="294">
        <v>694044</v>
      </c>
      <c r="J81" s="294">
        <v>2375101</v>
      </c>
      <c r="K81" s="294">
        <v>407342</v>
      </c>
      <c r="L81" s="294">
        <v>523213</v>
      </c>
      <c r="M81" s="294">
        <v>252750</v>
      </c>
      <c r="N81" s="1029"/>
      <c r="O81" s="1028"/>
      <c r="P81" s="1028"/>
      <c r="Q81" s="294">
        <v>254879</v>
      </c>
      <c r="R81" s="294">
        <v>994009</v>
      </c>
      <c r="S81" s="294">
        <v>420461</v>
      </c>
      <c r="T81" s="185">
        <f t="shared" si="1"/>
        <v>7326262</v>
      </c>
      <c r="U81" s="895">
        <v>2</v>
      </c>
      <c r="V81" s="909">
        <v>32</v>
      </c>
    </row>
    <row r="82" spans="1:22" ht="14.1" customHeight="1">
      <c r="A82" s="897">
        <v>2</v>
      </c>
      <c r="B82" s="906">
        <v>33</v>
      </c>
      <c r="C82" s="898"/>
      <c r="D82" s="1659" t="s">
        <v>341</v>
      </c>
      <c r="E82" s="1660"/>
      <c r="F82" s="1653"/>
      <c r="G82" s="1028"/>
      <c r="H82" s="294">
        <v>874799</v>
      </c>
      <c r="I82" s="294">
        <v>399677</v>
      </c>
      <c r="J82" s="294">
        <v>1789018</v>
      </c>
      <c r="K82" s="294">
        <v>242573</v>
      </c>
      <c r="L82" s="294">
        <v>463640</v>
      </c>
      <c r="M82" s="294">
        <v>159311</v>
      </c>
      <c r="N82" s="1029"/>
      <c r="O82" s="1028"/>
      <c r="P82" s="1028"/>
      <c r="Q82" s="294">
        <v>160063</v>
      </c>
      <c r="R82" s="294">
        <v>674029</v>
      </c>
      <c r="S82" s="294">
        <v>344132</v>
      </c>
      <c r="T82" s="185">
        <f t="shared" si="1"/>
        <v>5107242</v>
      </c>
      <c r="U82" s="895">
        <v>2</v>
      </c>
      <c r="V82" s="909">
        <v>33</v>
      </c>
    </row>
    <row r="83" spans="1:22" ht="14.1" customHeight="1">
      <c r="A83" s="897">
        <v>2</v>
      </c>
      <c r="B83" s="906">
        <v>34</v>
      </c>
      <c r="C83" s="898" t="s">
        <v>189</v>
      </c>
      <c r="D83" s="1657" t="s">
        <v>1114</v>
      </c>
      <c r="E83" s="1652" t="s">
        <v>140</v>
      </c>
      <c r="F83" s="1653"/>
      <c r="G83" s="1028"/>
      <c r="H83" s="294">
        <v>86147</v>
      </c>
      <c r="I83" s="294">
        <v>33659</v>
      </c>
      <c r="J83" s="294">
        <v>277265</v>
      </c>
      <c r="K83" s="294">
        <v>17993</v>
      </c>
      <c r="L83" s="294">
        <v>44115</v>
      </c>
      <c r="M83" s="294">
        <v>9838</v>
      </c>
      <c r="N83" s="1029"/>
      <c r="O83" s="1028"/>
      <c r="P83" s="1028"/>
      <c r="Q83" s="294">
        <v>5984</v>
      </c>
      <c r="R83" s="294">
        <v>23711</v>
      </c>
      <c r="S83" s="294">
        <v>44819</v>
      </c>
      <c r="T83" s="185">
        <f t="shared" si="1"/>
        <v>543531</v>
      </c>
      <c r="U83" s="895">
        <v>2</v>
      </c>
      <c r="V83" s="909">
        <v>34</v>
      </c>
    </row>
    <row r="84" spans="1:22" ht="14.1" customHeight="1">
      <c r="A84" s="897">
        <v>2</v>
      </c>
      <c r="B84" s="906">
        <v>35</v>
      </c>
      <c r="C84" s="899" t="s">
        <v>711</v>
      </c>
      <c r="D84" s="1658"/>
      <c r="E84" s="1652" t="s">
        <v>692</v>
      </c>
      <c r="F84" s="1653"/>
      <c r="G84" s="1028"/>
      <c r="H84" s="294">
        <v>302578</v>
      </c>
      <c r="I84" s="294">
        <v>114945</v>
      </c>
      <c r="J84" s="294">
        <v>515206</v>
      </c>
      <c r="K84" s="294">
        <v>61918</v>
      </c>
      <c r="L84" s="294">
        <v>157467</v>
      </c>
      <c r="M84" s="294">
        <v>29376</v>
      </c>
      <c r="N84" s="1029"/>
      <c r="O84" s="1028"/>
      <c r="P84" s="1028"/>
      <c r="Q84" s="294">
        <v>43848</v>
      </c>
      <c r="R84" s="294">
        <v>225845</v>
      </c>
      <c r="S84" s="294">
        <v>75158</v>
      </c>
      <c r="T84" s="185">
        <f t="shared" si="1"/>
        <v>1526341</v>
      </c>
      <c r="U84" s="895">
        <v>2</v>
      </c>
      <c r="V84" s="909">
        <v>35</v>
      </c>
    </row>
    <row r="85" spans="1:22" ht="14.1" customHeight="1">
      <c r="A85" s="897">
        <v>2</v>
      </c>
      <c r="B85" s="906">
        <v>36</v>
      </c>
      <c r="C85" s="905" t="s">
        <v>983</v>
      </c>
      <c r="D85" s="1658"/>
      <c r="E85" s="1652" t="s">
        <v>693</v>
      </c>
      <c r="F85" s="1653"/>
      <c r="G85" s="1028"/>
      <c r="H85" s="294">
        <v>297426</v>
      </c>
      <c r="I85" s="294">
        <v>151310</v>
      </c>
      <c r="J85" s="294">
        <v>805410</v>
      </c>
      <c r="K85" s="294">
        <v>131216</v>
      </c>
      <c r="L85" s="294">
        <v>200844</v>
      </c>
      <c r="M85" s="294">
        <v>88205</v>
      </c>
      <c r="N85" s="1028"/>
      <c r="O85" s="1028"/>
      <c r="P85" s="1028"/>
      <c r="Q85" s="294">
        <v>86456</v>
      </c>
      <c r="R85" s="294">
        <v>329058</v>
      </c>
      <c r="S85" s="294">
        <v>167030</v>
      </c>
      <c r="T85" s="185">
        <f t="shared" si="1"/>
        <v>2256955</v>
      </c>
      <c r="U85" s="895">
        <v>2</v>
      </c>
      <c r="V85" s="909">
        <v>36</v>
      </c>
    </row>
    <row r="86" spans="1:22" ht="14.1" customHeight="1">
      <c r="A86" s="897">
        <v>2</v>
      </c>
      <c r="B86" s="906">
        <v>37</v>
      </c>
      <c r="C86" s="898"/>
      <c r="D86" s="1658"/>
      <c r="E86" s="1652" t="s">
        <v>404</v>
      </c>
      <c r="F86" s="1653"/>
      <c r="G86" s="1028"/>
      <c r="H86" s="294">
        <v>188648</v>
      </c>
      <c r="I86" s="294">
        <v>99763</v>
      </c>
      <c r="J86" s="294">
        <v>191137</v>
      </c>
      <c r="K86" s="294">
        <v>31446</v>
      </c>
      <c r="L86" s="294">
        <v>61214</v>
      </c>
      <c r="M86" s="294">
        <v>31892</v>
      </c>
      <c r="N86" s="1028"/>
      <c r="O86" s="1028"/>
      <c r="P86" s="1028"/>
      <c r="Q86" s="294">
        <v>23775</v>
      </c>
      <c r="R86" s="294">
        <v>95415</v>
      </c>
      <c r="S86" s="294">
        <v>57125</v>
      </c>
      <c r="T86" s="185">
        <f t="shared" si="1"/>
        <v>780415</v>
      </c>
      <c r="U86" s="895">
        <v>2</v>
      </c>
      <c r="V86" s="909">
        <v>37</v>
      </c>
    </row>
    <row r="87" spans="1:22" ht="14.1" customHeight="1">
      <c r="A87" s="897">
        <v>2</v>
      </c>
      <c r="B87" s="906">
        <v>38</v>
      </c>
      <c r="C87" s="898"/>
      <c r="D87" s="1670" t="s">
        <v>1507</v>
      </c>
      <c r="E87" s="1671"/>
      <c r="F87" s="1672"/>
      <c r="G87" s="1028"/>
      <c r="H87" s="294">
        <v>0</v>
      </c>
      <c r="I87" s="294">
        <v>0</v>
      </c>
      <c r="J87" s="294">
        <v>0</v>
      </c>
      <c r="K87" s="294">
        <v>0</v>
      </c>
      <c r="L87" s="294">
        <v>197929</v>
      </c>
      <c r="M87" s="294">
        <v>36921</v>
      </c>
      <c r="N87" s="1030"/>
      <c r="O87" s="1028"/>
      <c r="P87" s="1028"/>
      <c r="Q87" s="294">
        <v>0</v>
      </c>
      <c r="R87" s="294">
        <v>0</v>
      </c>
      <c r="S87" s="294">
        <v>93643</v>
      </c>
      <c r="T87" s="185">
        <f t="shared" si="1"/>
        <v>328493</v>
      </c>
      <c r="U87" s="895">
        <v>2</v>
      </c>
      <c r="V87" s="909">
        <v>38</v>
      </c>
    </row>
    <row r="88" spans="1:22" ht="14.1" customHeight="1">
      <c r="A88" s="907">
        <v>2</v>
      </c>
      <c r="B88" s="908">
        <v>39</v>
      </c>
      <c r="C88" s="308" t="s">
        <v>673</v>
      </c>
      <c r="D88" s="1649" t="s">
        <v>121</v>
      </c>
      <c r="E88" s="1650"/>
      <c r="F88" s="1651"/>
      <c r="G88" s="1028"/>
      <c r="H88" s="294">
        <v>2279262</v>
      </c>
      <c r="I88" s="294">
        <v>1093721</v>
      </c>
      <c r="J88" s="294">
        <v>4164119</v>
      </c>
      <c r="K88" s="294">
        <v>649915</v>
      </c>
      <c r="L88" s="294">
        <v>1184782</v>
      </c>
      <c r="M88" s="294">
        <v>448982</v>
      </c>
      <c r="N88" s="1029"/>
      <c r="O88" s="1028"/>
      <c r="P88" s="1028"/>
      <c r="Q88" s="294">
        <v>414942</v>
      </c>
      <c r="R88" s="294">
        <v>1668038</v>
      </c>
      <c r="S88" s="294">
        <v>858236</v>
      </c>
      <c r="T88" s="185">
        <f t="shared" si="1"/>
        <v>12761997</v>
      </c>
      <c r="U88" s="895">
        <v>2</v>
      </c>
      <c r="V88" s="909">
        <v>39</v>
      </c>
    </row>
    <row r="89" spans="1:22" ht="14.1" customHeight="1">
      <c r="A89" s="907">
        <v>2</v>
      </c>
      <c r="B89" s="908">
        <v>40</v>
      </c>
      <c r="C89" s="308"/>
      <c r="D89" s="1645" t="s">
        <v>697</v>
      </c>
      <c r="E89" s="1646"/>
      <c r="F89" s="322" t="s">
        <v>630</v>
      </c>
      <c r="G89" s="1028"/>
      <c r="H89" s="294">
        <v>20492</v>
      </c>
      <c r="I89" s="294">
        <v>9986</v>
      </c>
      <c r="J89" s="294">
        <v>27425</v>
      </c>
      <c r="K89" s="294">
        <v>5941</v>
      </c>
      <c r="L89" s="294">
        <v>8196</v>
      </c>
      <c r="M89" s="294">
        <v>4022</v>
      </c>
      <c r="N89" s="1029"/>
      <c r="O89" s="1028"/>
      <c r="P89" s="1028"/>
      <c r="Q89" s="294">
        <v>3655</v>
      </c>
      <c r="R89" s="294">
        <v>13202</v>
      </c>
      <c r="S89" s="294">
        <v>7267</v>
      </c>
      <c r="T89" s="185">
        <f t="shared" si="1"/>
        <v>100186</v>
      </c>
      <c r="U89" s="895">
        <v>2</v>
      </c>
      <c r="V89" s="909">
        <v>40</v>
      </c>
    </row>
    <row r="90" spans="1:22" ht="14.1" customHeight="1">
      <c r="A90" s="907">
        <v>2</v>
      </c>
      <c r="B90" s="908">
        <v>41</v>
      </c>
      <c r="C90" s="309"/>
      <c r="D90" s="1638" t="s">
        <v>698</v>
      </c>
      <c r="E90" s="1639"/>
      <c r="F90" s="321" t="s">
        <v>1297</v>
      </c>
      <c r="G90" s="1028"/>
      <c r="H90" s="294">
        <v>6902</v>
      </c>
      <c r="I90" s="294">
        <v>4047</v>
      </c>
      <c r="J90" s="294">
        <v>10880</v>
      </c>
      <c r="K90" s="294">
        <v>2893</v>
      </c>
      <c r="L90" s="294">
        <v>2591</v>
      </c>
      <c r="M90" s="294">
        <v>1519</v>
      </c>
      <c r="N90" s="1029"/>
      <c r="O90" s="1028"/>
      <c r="P90" s="1028"/>
      <c r="Q90" s="294">
        <v>1601</v>
      </c>
      <c r="R90" s="294">
        <v>5610</v>
      </c>
      <c r="S90" s="294">
        <v>2169</v>
      </c>
      <c r="T90" s="185">
        <f t="shared" si="1"/>
        <v>38212</v>
      </c>
      <c r="U90" s="895">
        <v>2</v>
      </c>
      <c r="V90" s="909">
        <v>41</v>
      </c>
    </row>
    <row r="91" spans="1:22" ht="14.1" customHeight="1">
      <c r="A91" s="907">
        <v>2</v>
      </c>
      <c r="B91" s="908">
        <v>42</v>
      </c>
      <c r="C91" s="1666" t="s">
        <v>1011</v>
      </c>
      <c r="D91" s="1630" t="s">
        <v>195</v>
      </c>
      <c r="E91" s="1631"/>
      <c r="F91" s="1632"/>
      <c r="G91" s="1028"/>
      <c r="H91" s="294">
        <v>1378887</v>
      </c>
      <c r="I91" s="294">
        <v>679604</v>
      </c>
      <c r="J91" s="294">
        <v>2268716</v>
      </c>
      <c r="K91" s="294">
        <v>396839</v>
      </c>
      <c r="L91" s="294">
        <v>509582</v>
      </c>
      <c r="M91" s="294">
        <v>243918</v>
      </c>
      <c r="N91" s="1029"/>
      <c r="O91" s="1028"/>
      <c r="P91" s="1028"/>
      <c r="Q91" s="294">
        <v>250847</v>
      </c>
      <c r="R91" s="294">
        <v>972483</v>
      </c>
      <c r="S91" s="294">
        <v>402173</v>
      </c>
      <c r="T91" s="185">
        <f t="shared" si="1"/>
        <v>7103049</v>
      </c>
      <c r="U91" s="895">
        <v>2</v>
      </c>
      <c r="V91" s="909">
        <v>42</v>
      </c>
    </row>
    <row r="92" spans="1:22" ht="14.1" customHeight="1">
      <c r="A92" s="907">
        <v>2</v>
      </c>
      <c r="B92" s="908">
        <v>43</v>
      </c>
      <c r="C92" s="1667"/>
      <c r="D92" s="1630" t="s">
        <v>713</v>
      </c>
      <c r="E92" s="1631"/>
      <c r="F92" s="1632"/>
      <c r="G92" s="1028"/>
      <c r="H92" s="294">
        <v>25576</v>
      </c>
      <c r="I92" s="294">
        <v>14440</v>
      </c>
      <c r="J92" s="294">
        <v>52124</v>
      </c>
      <c r="K92" s="294">
        <v>5115</v>
      </c>
      <c r="L92" s="294">
        <v>13631</v>
      </c>
      <c r="M92" s="294">
        <v>8832</v>
      </c>
      <c r="N92" s="1029"/>
      <c r="O92" s="1028"/>
      <c r="P92" s="1028"/>
      <c r="Q92" s="294">
        <v>4032</v>
      </c>
      <c r="R92" s="294">
        <v>21526</v>
      </c>
      <c r="S92" s="294">
        <v>18288</v>
      </c>
      <c r="T92" s="185">
        <f t="shared" si="1"/>
        <v>163564</v>
      </c>
      <c r="U92" s="895">
        <v>2</v>
      </c>
      <c r="V92" s="909">
        <v>43</v>
      </c>
    </row>
    <row r="93" spans="1:22" ht="14.1" customHeight="1">
      <c r="A93" s="907">
        <v>2</v>
      </c>
      <c r="B93" s="908">
        <v>44</v>
      </c>
      <c r="C93" s="1668"/>
      <c r="D93" s="1628" t="s">
        <v>137</v>
      </c>
      <c r="E93" s="1629"/>
      <c r="F93" s="1644"/>
      <c r="G93" s="1028"/>
      <c r="H93" s="294">
        <v>0</v>
      </c>
      <c r="I93" s="294">
        <v>0</v>
      </c>
      <c r="J93" s="294">
        <v>54261</v>
      </c>
      <c r="K93" s="294">
        <v>5388</v>
      </c>
      <c r="L93" s="294">
        <v>0</v>
      </c>
      <c r="M93" s="294">
        <v>0</v>
      </c>
      <c r="N93" s="1029"/>
      <c r="O93" s="1028"/>
      <c r="P93" s="1028"/>
      <c r="Q93" s="294">
        <v>0</v>
      </c>
      <c r="R93" s="294">
        <v>0</v>
      </c>
      <c r="S93" s="294">
        <v>0</v>
      </c>
      <c r="T93" s="185">
        <f t="shared" si="1"/>
        <v>59649</v>
      </c>
      <c r="U93" s="895">
        <v>2</v>
      </c>
      <c r="V93" s="909">
        <v>44</v>
      </c>
    </row>
    <row r="94" spans="1:22" ht="14.1" customHeight="1">
      <c r="C94" s="184"/>
      <c r="D94" s="184"/>
      <c r="E94" s="184"/>
      <c r="F94" s="184"/>
      <c r="G94" s="184"/>
      <c r="H94" s="184"/>
      <c r="I94" s="184"/>
      <c r="J94" s="184"/>
      <c r="K94" s="184"/>
      <c r="L94" s="184"/>
      <c r="M94" s="184"/>
      <c r="N94" s="184"/>
      <c r="O94" s="184"/>
    </row>
    <row r="96" spans="1:22" ht="14.1" customHeight="1">
      <c r="O96" s="183"/>
    </row>
    <row r="97" spans="15:15" ht="14.1" customHeight="1">
      <c r="O97" s="183"/>
    </row>
    <row r="98" spans="15:15" ht="14.1" customHeight="1">
      <c r="O98" s="183"/>
    </row>
    <row r="99" spans="15:15" ht="14.1" customHeight="1">
      <c r="O99" s="183"/>
    </row>
    <row r="100" spans="15:15" ht="14.1" customHeight="1">
      <c r="O100" s="183"/>
    </row>
    <row r="101" spans="15:15" ht="14.1" customHeight="1">
      <c r="O101" s="183"/>
    </row>
    <row r="102" spans="15:15" ht="14.1" customHeight="1">
      <c r="O102" s="183"/>
    </row>
    <row r="104" spans="15:15" ht="14.1" customHeight="1">
      <c r="O104" s="183"/>
    </row>
    <row r="105" spans="15:15" ht="14.1" customHeight="1">
      <c r="O105" s="183"/>
    </row>
    <row r="106" spans="15:15" ht="14.1" customHeight="1">
      <c r="O106" s="183"/>
    </row>
    <row r="107" spans="15:15" ht="14.1" customHeight="1">
      <c r="O107" s="183"/>
    </row>
    <row r="108" spans="15:15" ht="14.1" customHeight="1">
      <c r="O108" s="183"/>
    </row>
    <row r="109" spans="15:15" ht="14.1" customHeight="1">
      <c r="O109" s="183"/>
    </row>
    <row r="110" spans="15:15" ht="14.1" customHeight="1">
      <c r="O110" s="183"/>
    </row>
    <row r="112" spans="15:15" ht="14.1" customHeight="1">
      <c r="O112" s="183"/>
    </row>
    <row r="113" spans="15:15" ht="14.1" customHeight="1">
      <c r="O113" s="183"/>
    </row>
    <row r="114" spans="15:15" ht="14.1" customHeight="1">
      <c r="O114" s="183"/>
    </row>
    <row r="115" spans="15:15" ht="14.1" customHeight="1">
      <c r="O115" s="183"/>
    </row>
    <row r="116" spans="15:15" ht="14.1" customHeight="1">
      <c r="O116" s="183"/>
    </row>
    <row r="117" spans="15:15" ht="14.1" customHeight="1">
      <c r="O117" s="183"/>
    </row>
    <row r="118" spans="15:15" ht="14.1" customHeight="1">
      <c r="O118" s="183"/>
    </row>
  </sheetData>
  <mergeCells count="104">
    <mergeCell ref="C91:C93"/>
    <mergeCell ref="C57:C64"/>
    <mergeCell ref="C69:C76"/>
    <mergeCell ref="D15:F15"/>
    <mergeCell ref="D27:F27"/>
    <mergeCell ref="D39:F39"/>
    <mergeCell ref="D51:F51"/>
    <mergeCell ref="D63:F63"/>
    <mergeCell ref="D75:F75"/>
    <mergeCell ref="D87:F87"/>
    <mergeCell ref="D89:E89"/>
    <mergeCell ref="D90:E90"/>
    <mergeCell ref="D91:F91"/>
    <mergeCell ref="D92:F92"/>
    <mergeCell ref="D93:F93"/>
    <mergeCell ref="E83:F83"/>
    <mergeCell ref="E84:F84"/>
    <mergeCell ref="E85:F85"/>
    <mergeCell ref="E86:F86"/>
    <mergeCell ref="D88:F88"/>
    <mergeCell ref="D83:D86"/>
    <mergeCell ref="D78:E78"/>
    <mergeCell ref="D79:E79"/>
    <mergeCell ref="D80:E80"/>
    <mergeCell ref="D81:F81"/>
    <mergeCell ref="D82:F82"/>
    <mergeCell ref="E72:F72"/>
    <mergeCell ref="E73:F73"/>
    <mergeCell ref="E74:F74"/>
    <mergeCell ref="D76:F76"/>
    <mergeCell ref="D77:E77"/>
    <mergeCell ref="D71:D74"/>
    <mergeCell ref="D67:E67"/>
    <mergeCell ref="D68:E68"/>
    <mergeCell ref="D69:F69"/>
    <mergeCell ref="D70:F70"/>
    <mergeCell ref="E71:F71"/>
    <mergeCell ref="E61:F61"/>
    <mergeCell ref="E62:F62"/>
    <mergeCell ref="D64:F64"/>
    <mergeCell ref="D65:E65"/>
    <mergeCell ref="D66:E66"/>
    <mergeCell ref="D59:D62"/>
    <mergeCell ref="D56:E56"/>
    <mergeCell ref="D57:F57"/>
    <mergeCell ref="D58:F58"/>
    <mergeCell ref="E59:F59"/>
    <mergeCell ref="E60:F60"/>
    <mergeCell ref="E50:F50"/>
    <mergeCell ref="D52:F52"/>
    <mergeCell ref="D53:E53"/>
    <mergeCell ref="D54:E54"/>
    <mergeCell ref="D55:E55"/>
    <mergeCell ref="D47:D50"/>
    <mergeCell ref="D45:F45"/>
    <mergeCell ref="D46:F46"/>
    <mergeCell ref="E47:F47"/>
    <mergeCell ref="E48:F48"/>
    <mergeCell ref="E49:F49"/>
    <mergeCell ref="D40:F40"/>
    <mergeCell ref="D41:E41"/>
    <mergeCell ref="D42:E42"/>
    <mergeCell ref="D43:E43"/>
    <mergeCell ref="D44:E44"/>
    <mergeCell ref="D34:F34"/>
    <mergeCell ref="E35:F35"/>
    <mergeCell ref="E36:F36"/>
    <mergeCell ref="E37:F37"/>
    <mergeCell ref="E38:F38"/>
    <mergeCell ref="D35:D38"/>
    <mergeCell ref="D29:E29"/>
    <mergeCell ref="D30:E30"/>
    <mergeCell ref="D31:E31"/>
    <mergeCell ref="D32:E32"/>
    <mergeCell ref="D33:F33"/>
    <mergeCell ref="E23:F23"/>
    <mergeCell ref="E24:F24"/>
    <mergeCell ref="E25:F25"/>
    <mergeCell ref="E26:F26"/>
    <mergeCell ref="D28:F28"/>
    <mergeCell ref="D23:D26"/>
    <mergeCell ref="D18:E18"/>
    <mergeCell ref="D19:E19"/>
    <mergeCell ref="D20:E20"/>
    <mergeCell ref="D21:F21"/>
    <mergeCell ref="D22:F22"/>
    <mergeCell ref="E12:F12"/>
    <mergeCell ref="E13:F13"/>
    <mergeCell ref="E14:F14"/>
    <mergeCell ref="D16:F16"/>
    <mergeCell ref="D17:E17"/>
    <mergeCell ref="D11:D14"/>
    <mergeCell ref="D7:E7"/>
    <mergeCell ref="D8:E8"/>
    <mergeCell ref="D9:F9"/>
    <mergeCell ref="D10:F10"/>
    <mergeCell ref="E11:F11"/>
    <mergeCell ref="C1:E1"/>
    <mergeCell ref="U1:V1"/>
    <mergeCell ref="H5:I5"/>
    <mergeCell ref="J5:K5"/>
    <mergeCell ref="N5:P5"/>
    <mergeCell ref="Q5:R5"/>
    <mergeCell ref="T5:T6"/>
  </mergeCells>
  <phoneticPr fontId="2"/>
  <pageMargins left="0.78740157480314965" right="0.78740157480314965" top="0.78740157480314965" bottom="0.39370078740157483" header="0.19685039370078741" footer="0.19685039370078741"/>
  <pageSetup paperSize="9" scale="51" fitToWidth="0" orientation="portrait" r:id="rId1"/>
  <headerFooter alignWithMargins="0"/>
  <colBreaks count="1" manualBreakCount="1">
    <brk id="13" max="9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33</vt:i4>
      </vt:variant>
    </vt:vector>
  </HeadingPairs>
  <TitlesOfParts>
    <vt:vector size="52" baseType="lpstr">
      <vt:lpstr>09表(その１）</vt:lpstr>
      <vt:lpstr>09表 (その２)</vt:lpstr>
      <vt:lpstr>20表</vt:lpstr>
      <vt:lpstr>21表</vt:lpstr>
      <vt:lpstr>22表</vt:lpstr>
      <vt:lpstr>23表の1</vt:lpstr>
      <vt:lpstr>23表の２</vt:lpstr>
      <vt:lpstr>24表</vt:lpstr>
      <vt:lpstr>25表の１</vt:lpstr>
      <vt:lpstr>25表 の２</vt:lpstr>
      <vt:lpstr>27表の1</vt:lpstr>
      <vt:lpstr>27表の2</vt:lpstr>
      <vt:lpstr>28表</vt:lpstr>
      <vt:lpstr>31表</vt:lpstr>
      <vt:lpstr>40表</vt:lpstr>
      <vt:lpstr>入力用①(22、24表除く）</vt:lpstr>
      <vt:lpstr>入力用②(22表)</vt:lpstr>
      <vt:lpstr>入力用③(24表）</vt:lpstr>
      <vt:lpstr>Sheet1</vt:lpstr>
      <vt:lpstr>'09表 (その２)'!Print_Area</vt:lpstr>
      <vt:lpstr>'09表(その１）'!Print_Area</vt:lpstr>
      <vt:lpstr>'20表'!Print_Area</vt:lpstr>
      <vt:lpstr>'21表'!Print_Area</vt:lpstr>
      <vt:lpstr>'22表'!Print_Area</vt:lpstr>
      <vt:lpstr>'23表の1'!Print_Area</vt:lpstr>
      <vt:lpstr>'23表の２'!Print_Area</vt:lpstr>
      <vt:lpstr>'24表'!Print_Area</vt:lpstr>
      <vt:lpstr>'25表 の２'!Print_Area</vt:lpstr>
      <vt:lpstr>'25表の１'!Print_Area</vt:lpstr>
      <vt:lpstr>'27表の1'!Print_Area</vt:lpstr>
      <vt:lpstr>'27表の2'!Print_Area</vt:lpstr>
      <vt:lpstr>'28表'!Print_Area</vt:lpstr>
      <vt:lpstr>'31表'!Print_Area</vt:lpstr>
      <vt:lpstr>'40表'!Print_Area</vt:lpstr>
      <vt:lpstr>Sheet1!Print_Area</vt:lpstr>
      <vt:lpstr>'入力用①(22、24表除く）'!Print_Area</vt:lpstr>
      <vt:lpstr>'入力用②(22表)'!Print_Area</vt:lpstr>
      <vt:lpstr>'入力用③(24表）'!Print_Area</vt:lpstr>
      <vt:lpstr>'09表 (その２)'!Print_Titles</vt:lpstr>
      <vt:lpstr>'09表(その１）'!Print_Titles</vt:lpstr>
      <vt:lpstr>'20表'!Print_Titles</vt:lpstr>
      <vt:lpstr>'21表'!Print_Titles</vt:lpstr>
      <vt:lpstr>'22表'!Print_Titles</vt:lpstr>
      <vt:lpstr>'23表の1'!Print_Titles</vt:lpstr>
      <vt:lpstr>'23表の２'!Print_Titles</vt:lpstr>
      <vt:lpstr>'25表 の２'!Print_Titles</vt:lpstr>
      <vt:lpstr>'25表の１'!Print_Titles</vt:lpstr>
      <vt:lpstr>'27表の1'!Print_Titles</vt:lpstr>
      <vt:lpstr>'27表の2'!Print_Titles</vt:lpstr>
      <vt:lpstr>'28表'!Print_Titles</vt:lpstr>
      <vt:lpstr>'31表'!Print_Titles</vt:lpstr>
      <vt:lpstr>'40表'!Print_Titles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草ﾅｷﾞ　明彦</dc:creator>
  <cp:lastModifiedBy>三浦　真幸</cp:lastModifiedBy>
  <cp:lastPrinted>2023-01-11T01:25:12Z</cp:lastPrinted>
  <dcterms:created xsi:type="dcterms:W3CDTF">1999-06-16T22:50:47Z</dcterms:created>
  <dcterms:modified xsi:type="dcterms:W3CDTF">2023-03-06T10:07:36Z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3.1.5.0</vt:lpwstr>
    </vt:vector>
  </property>
  <property fmtid="{DCFEDD21-7773-49B2-8022-6FC58DB5260B}" pid="3" name="LastSavedVersion">
    <vt:lpwstr>3.1.5.0</vt:lpwstr>
  </property>
  <property fmtid="{DCFEDD21-7773-49B2-8022-6FC58DB5260B}" pid="4" name="LastSavedDate">
    <vt:filetime>2021-04-06T01:01:09Z</vt:filetime>
  </property>
</Properties>
</file>