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mc:AlternateContent xmlns:mc="http://schemas.openxmlformats.org/markup-compatibility/2006">
    <mc:Choice Requires="x15">
      <x15ac:absPath xmlns:x15ac="http://schemas.microsoft.com/office/spreadsheetml/2010/11/ac" url="\\H00706XSV1\建管g2022\1_技術管理課\05_調整・建設マネジメント班\000 総合評価（工事）【F・7・4】\07_技術専門部会資料\R3第3回技術専門部会\総合評価手引きR4.11月一部改定版\00 改定・改正原稿\"/>
    </mc:Choice>
  </mc:AlternateContent>
  <xr:revisionPtr revIDLastSave="0" documentId="13_ncr:1_{0ACF9268-F05D-4F92-9410-21309095DEFD}" xr6:coauthVersionLast="47" xr6:coauthVersionMax="47" xr10:uidLastSave="{00000000-0000-0000-0000-000000000000}"/>
  <bookViews>
    <workbookView xWindow="28680" yWindow="-1080" windowWidth="29040" windowHeight="15990" xr2:uid="{00000000-000D-0000-FFFF-FFFF00000000}"/>
  </bookViews>
  <sheets>
    <sheet name="確認資料提出ﾁｪｯｸﾘｽﾄ" sheetId="3" r:id="rId1"/>
    <sheet name="自己評価様式" sheetId="1" r:id="rId2"/>
    <sheet name="自己評価様式 (記入例)" sheetId="5" r:id="rId3"/>
    <sheet name="リスト" sheetId="2" r:id="rId4"/>
  </sheets>
  <definedNames>
    <definedName name="_xlnm.Print_Area" localSheetId="1">自己評価様式!$A$2:$S$44</definedName>
    <definedName name="_xlnm.Print_Area" localSheetId="2">'自己評価様式 (記入例)'!$A$2:$S$44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4" i="5" l="1"/>
  <c r="AF44" i="5"/>
  <c r="AE44" i="5"/>
  <c r="AD44" i="5"/>
  <c r="AC44" i="5"/>
  <c r="AB44" i="5"/>
  <c r="AA44" i="5"/>
  <c r="U44" i="5"/>
  <c r="V43" i="5"/>
  <c r="U43" i="5"/>
  <c r="X43" i="5" s="1"/>
  <c r="AP44" i="5" s="1"/>
  <c r="G43" i="5" s="1"/>
  <c r="F43" i="5"/>
  <c r="U42" i="5"/>
  <c r="V41" i="5"/>
  <c r="U41" i="5"/>
  <c r="AC40" i="5"/>
  <c r="AB40" i="5"/>
  <c r="AA40" i="5"/>
  <c r="U40" i="5"/>
  <c r="V39" i="5"/>
  <c r="U39" i="5"/>
  <c r="X39" i="5" s="1"/>
  <c r="AP40" i="5" s="1"/>
  <c r="G39" i="5" s="1"/>
  <c r="F39" i="5"/>
  <c r="AC38" i="5"/>
  <c r="AB38" i="5"/>
  <c r="AA38" i="5"/>
  <c r="V38" i="5"/>
  <c r="U38" i="5"/>
  <c r="W37" i="5"/>
  <c r="V37" i="5"/>
  <c r="U37" i="5"/>
  <c r="X37" i="5" s="1"/>
  <c r="AP38" i="5" s="1"/>
  <c r="AE36" i="5"/>
  <c r="AD36" i="5"/>
  <c r="AC36" i="5"/>
  <c r="AB36" i="5"/>
  <c r="AA36" i="5"/>
  <c r="V36" i="5"/>
  <c r="U36" i="5"/>
  <c r="W35" i="5"/>
  <c r="V35" i="5"/>
  <c r="U35" i="5"/>
  <c r="X35" i="5" s="1"/>
  <c r="AP36" i="5" s="1"/>
  <c r="F35" i="5"/>
  <c r="AC34" i="5"/>
  <c r="AB34" i="5"/>
  <c r="AA34" i="5"/>
  <c r="V33" i="5"/>
  <c r="AP34" i="5" s="1"/>
  <c r="G33" i="5" s="1"/>
  <c r="F33" i="5"/>
  <c r="U32" i="5"/>
  <c r="AC31" i="5"/>
  <c r="AB31" i="5"/>
  <c r="AA31" i="5"/>
  <c r="V31" i="5"/>
  <c r="U31" i="5"/>
  <c r="X30" i="5"/>
  <c r="AP31" i="5" s="1"/>
  <c r="G30" i="5" s="1"/>
  <c r="V30" i="5"/>
  <c r="U30" i="5"/>
  <c r="F30" i="5"/>
  <c r="V28" i="5"/>
  <c r="U28" i="5"/>
  <c r="M28" i="5"/>
  <c r="M29" i="5" s="1"/>
  <c r="G28" i="5"/>
  <c r="AF27" i="5"/>
  <c r="AE27" i="5"/>
  <c r="AD27" i="5"/>
  <c r="AC27" i="5"/>
  <c r="AB27" i="5"/>
  <c r="AA27" i="5"/>
  <c r="V27" i="5"/>
  <c r="U27" i="5"/>
  <c r="M27" i="5"/>
  <c r="X26" i="5"/>
  <c r="AP27" i="5" s="1"/>
  <c r="G26" i="5" s="1"/>
  <c r="W26" i="5"/>
  <c r="V26" i="5"/>
  <c r="U26" i="5"/>
  <c r="F26" i="5"/>
  <c r="AC25" i="5"/>
  <c r="AB25" i="5"/>
  <c r="AA25" i="5"/>
  <c r="V24" i="5"/>
  <c r="AP25" i="5" s="1"/>
  <c r="G24" i="5" s="1"/>
  <c r="F24" i="5"/>
  <c r="V23" i="5"/>
  <c r="F23" i="5"/>
  <c r="AK22" i="5"/>
  <c r="AJ22" i="5"/>
  <c r="AI22" i="5"/>
  <c r="AH22" i="5"/>
  <c r="AP23" i="5" s="1"/>
  <c r="G23" i="5" s="1"/>
  <c r="AG22" i="5"/>
  <c r="AF22" i="5"/>
  <c r="AE22" i="5"/>
  <c r="AD22" i="5"/>
  <c r="AC22" i="5"/>
  <c r="AB22" i="5"/>
  <c r="AA22" i="5"/>
  <c r="V22" i="5"/>
  <c r="AP22" i="5" s="1"/>
  <c r="G22" i="5" s="1"/>
  <c r="F22" i="5"/>
  <c r="AP21" i="5"/>
  <c r="V21" i="5"/>
  <c r="G21" i="5"/>
  <c r="F21" i="5"/>
  <c r="R2" i="5" s="1"/>
  <c r="V20" i="5"/>
  <c r="U20" i="5"/>
  <c r="AF19" i="5"/>
  <c r="AE19" i="5"/>
  <c r="AC19" i="5"/>
  <c r="AB19" i="5"/>
  <c r="AA19" i="5"/>
  <c r="U19" i="5"/>
  <c r="V18" i="5"/>
  <c r="U18" i="5"/>
  <c r="X18" i="5" s="1"/>
  <c r="AP19" i="5" s="1"/>
  <c r="AQ19" i="5" s="1"/>
  <c r="G16" i="5" s="1"/>
  <c r="AC17" i="5"/>
  <c r="AB17" i="5"/>
  <c r="AA17" i="5"/>
  <c r="U17" i="5"/>
  <c r="V16" i="5"/>
  <c r="U16" i="5"/>
  <c r="X16" i="5" s="1"/>
  <c r="AP17" i="5" s="1"/>
  <c r="F16" i="5"/>
  <c r="AE15" i="5"/>
  <c r="AD15" i="5"/>
  <c r="AB15" i="5"/>
  <c r="AA15" i="5"/>
  <c r="V15" i="5"/>
  <c r="V14" i="5"/>
  <c r="X14" i="5" s="1"/>
  <c r="AP15" i="5" s="1"/>
  <c r="G14" i="5" s="1"/>
  <c r="F14" i="5"/>
  <c r="AC13" i="5"/>
  <c r="AB13" i="5"/>
  <c r="AA13" i="5"/>
  <c r="U13" i="5"/>
  <c r="V12" i="5"/>
  <c r="U12" i="5"/>
  <c r="X12" i="5" s="1"/>
  <c r="AP13" i="5" s="1"/>
  <c r="G12" i="5" s="1"/>
  <c r="F12" i="5"/>
  <c r="AH11" i="5"/>
  <c r="AG11" i="5"/>
  <c r="AF11" i="5"/>
  <c r="AE11" i="5"/>
  <c r="AD11" i="5"/>
  <c r="AC11" i="5"/>
  <c r="AB11" i="5"/>
  <c r="AA11" i="5"/>
  <c r="U11" i="5"/>
  <c r="V10" i="5"/>
  <c r="U10" i="5"/>
  <c r="X10" i="5" s="1"/>
  <c r="AP11" i="5" s="1"/>
  <c r="G10" i="5" s="1"/>
  <c r="F10" i="5"/>
  <c r="U9" i="5"/>
  <c r="U8" i="5"/>
  <c r="AC7" i="5"/>
  <c r="AB7" i="5"/>
  <c r="AA7" i="5"/>
  <c r="V7" i="5"/>
  <c r="U7" i="5"/>
  <c r="V6" i="5"/>
  <c r="U6" i="5"/>
  <c r="X6" i="5" s="1"/>
  <c r="AP7" i="5" s="1"/>
  <c r="G6" i="5" s="1"/>
  <c r="F6" i="5"/>
  <c r="AG44" i="1"/>
  <c r="AF44" i="1"/>
  <c r="AE44" i="1"/>
  <c r="AD44" i="1"/>
  <c r="AC44" i="1"/>
  <c r="AB44" i="1"/>
  <c r="AA44" i="1"/>
  <c r="U44" i="1"/>
  <c r="V43" i="1"/>
  <c r="U43" i="1"/>
  <c r="X43" i="1" s="1"/>
  <c r="AP44" i="1" s="1"/>
  <c r="G43" i="1"/>
  <c r="F43" i="1"/>
  <c r="U42" i="1"/>
  <c r="V41" i="1"/>
  <c r="U41" i="1"/>
  <c r="AC40" i="1"/>
  <c r="AB40" i="1"/>
  <c r="AA40" i="1"/>
  <c r="U40" i="1"/>
  <c r="V39" i="1"/>
  <c r="U39" i="1"/>
  <c r="X39" i="1" s="1"/>
  <c r="AP40" i="1" s="1"/>
  <c r="G39" i="1"/>
  <c r="F39" i="1"/>
  <c r="AC38" i="1"/>
  <c r="AB38" i="1"/>
  <c r="AA38" i="1"/>
  <c r="V38" i="1"/>
  <c r="U38" i="1"/>
  <c r="W37" i="1"/>
  <c r="V37" i="1"/>
  <c r="U37" i="1"/>
  <c r="X37" i="1" s="1"/>
  <c r="AP38" i="1" s="1"/>
  <c r="AE36" i="1"/>
  <c r="AD36" i="1"/>
  <c r="AC36" i="1"/>
  <c r="AB36" i="1"/>
  <c r="AA36" i="1"/>
  <c r="V36" i="1"/>
  <c r="U36" i="1"/>
  <c r="W35" i="1"/>
  <c r="V35" i="1"/>
  <c r="U35" i="1"/>
  <c r="X35" i="1" s="1"/>
  <c r="AP36" i="1" s="1"/>
  <c r="G35" i="1"/>
  <c r="F35" i="1"/>
  <c r="AC34" i="1"/>
  <c r="AB34" i="1"/>
  <c r="AA34" i="1"/>
  <c r="V33" i="1"/>
  <c r="AP34" i="1" s="1"/>
  <c r="G33" i="1"/>
  <c r="F33" i="1"/>
  <c r="U32" i="1"/>
  <c r="AC31" i="1"/>
  <c r="AB31" i="1"/>
  <c r="AA31" i="1"/>
  <c r="V31" i="1"/>
  <c r="U31" i="1"/>
  <c r="V30" i="1"/>
  <c r="U30" i="1"/>
  <c r="X30" i="1" s="1"/>
  <c r="AP31" i="1" s="1"/>
  <c r="G30" i="1"/>
  <c r="F30" i="1"/>
  <c r="V28" i="1"/>
  <c r="U28" i="1"/>
  <c r="M28" i="1"/>
  <c r="G28" i="1"/>
  <c r="AF27" i="1"/>
  <c r="AE27" i="1"/>
  <c r="AD27" i="1"/>
  <c r="AC27" i="1"/>
  <c r="AB27" i="1"/>
  <c r="AA27" i="1"/>
  <c r="V27" i="1"/>
  <c r="U27" i="1"/>
  <c r="M27" i="1"/>
  <c r="M29" i="1" s="1"/>
  <c r="W26" i="1"/>
  <c r="V26" i="1"/>
  <c r="U26" i="1"/>
  <c r="X26" i="1" s="1"/>
  <c r="AP27" i="1" s="1"/>
  <c r="G26" i="1"/>
  <c r="F26" i="1"/>
  <c r="AC25" i="1"/>
  <c r="AB25" i="1"/>
  <c r="AA25" i="1"/>
  <c r="V24" i="1"/>
  <c r="AP25" i="1" s="1"/>
  <c r="G24" i="1"/>
  <c r="F24" i="1"/>
  <c r="V23" i="1"/>
  <c r="AP23" i="1" s="1"/>
  <c r="G23" i="1"/>
  <c r="F23" i="1"/>
  <c r="AI22" i="1"/>
  <c r="AH22" i="1"/>
  <c r="AG22" i="1"/>
  <c r="AF22" i="1"/>
  <c r="AE22" i="1"/>
  <c r="AD22" i="1"/>
  <c r="AC22" i="1"/>
  <c r="AB22" i="1"/>
  <c r="AA22" i="1"/>
  <c r="V22" i="1"/>
  <c r="AP22" i="1" s="1"/>
  <c r="G22" i="1"/>
  <c r="F22" i="1"/>
  <c r="V21" i="1"/>
  <c r="AP21" i="1" s="1"/>
  <c r="G21" i="1"/>
  <c r="F21" i="1"/>
  <c r="V20" i="1"/>
  <c r="U20" i="1"/>
  <c r="AF19" i="1"/>
  <c r="AE19" i="1"/>
  <c r="AC19" i="1"/>
  <c r="AB19" i="1"/>
  <c r="AA19" i="1"/>
  <c r="U19" i="1"/>
  <c r="V18" i="1"/>
  <c r="U18" i="1"/>
  <c r="X18" i="1" s="1"/>
  <c r="AP19" i="1" s="1"/>
  <c r="AC17" i="1"/>
  <c r="AB17" i="1"/>
  <c r="AA17" i="1"/>
  <c r="U17" i="1"/>
  <c r="V16" i="1"/>
  <c r="U16" i="1"/>
  <c r="X16" i="1" s="1"/>
  <c r="AP17" i="1" s="1"/>
  <c r="G16" i="1"/>
  <c r="F16" i="1"/>
  <c r="AE15" i="1"/>
  <c r="AD15" i="1"/>
  <c r="AB15" i="1"/>
  <c r="AA15" i="1"/>
  <c r="V15" i="1"/>
  <c r="X14" i="1"/>
  <c r="AP15" i="1" s="1"/>
  <c r="V14" i="1"/>
  <c r="G14" i="1"/>
  <c r="F14" i="1"/>
  <c r="AC13" i="1"/>
  <c r="AB13" i="1"/>
  <c r="AA13" i="1"/>
  <c r="U13" i="1"/>
  <c r="V12" i="1"/>
  <c r="U12" i="1"/>
  <c r="X12" i="1" s="1"/>
  <c r="AP13" i="1" s="1"/>
  <c r="G12" i="1"/>
  <c r="F12" i="1"/>
  <c r="AH11" i="1"/>
  <c r="AG11" i="1"/>
  <c r="AF11" i="1"/>
  <c r="AE11" i="1"/>
  <c r="AD11" i="1"/>
  <c r="AC11" i="1"/>
  <c r="AB11" i="1"/>
  <c r="AA11" i="1"/>
  <c r="U11" i="1"/>
  <c r="X10" i="1"/>
  <c r="AP11" i="1" s="1"/>
  <c r="V10" i="1"/>
  <c r="U10" i="1"/>
  <c r="G10" i="1"/>
  <c r="F10" i="1"/>
  <c r="U9" i="1"/>
  <c r="U8" i="1"/>
  <c r="AC7" i="1"/>
  <c r="AB7" i="1"/>
  <c r="AA7" i="1"/>
  <c r="V7" i="1"/>
  <c r="U7" i="1"/>
  <c r="V6" i="1"/>
  <c r="U6" i="1"/>
  <c r="X6" i="1" s="1"/>
  <c r="AP7" i="1" s="1"/>
  <c r="G6" i="1"/>
  <c r="F6" i="1"/>
  <c r="R2" i="1" l="1"/>
  <c r="R4" i="1" s="1"/>
  <c r="R3" i="1"/>
  <c r="AQ19" i="1"/>
  <c r="G35" i="5"/>
  <c r="R4" i="5" s="1"/>
  <c r="R3" i="5" l="1"/>
</calcChain>
</file>

<file path=xl/sharedStrings.xml><?xml version="1.0" encoding="utf-8"?>
<sst xmlns="http://schemas.openxmlformats.org/spreadsheetml/2006/main" count="716" uniqueCount="301">
  <si>
    <t>加算点</t>
    <rPh sb="0" eb="2">
      <t>カサン</t>
    </rPh>
    <rPh sb="2" eb="3">
      <t>テン</t>
    </rPh>
    <phoneticPr fontId="23"/>
  </si>
  <si>
    <t>過去１年間の新卒者又は
離職者を雇用した実績</t>
  </si>
  <si>
    <t>一般事業主行動計画の策定・届出</t>
    <rPh sb="0" eb="2">
      <t>イッパン</t>
    </rPh>
    <rPh sb="2" eb="5">
      <t>ジギョウヌシ</t>
    </rPh>
    <rPh sb="5" eb="7">
      <t>コウドウ</t>
    </rPh>
    <rPh sb="7" eb="9">
      <t>ケイカク</t>
    </rPh>
    <rPh sb="10" eb="12">
      <t>サクテイ</t>
    </rPh>
    <rPh sb="13" eb="15">
      <t>トドケデ</t>
    </rPh>
    <phoneticPr fontId="23"/>
  </si>
  <si>
    <t>有無</t>
    <rPh sb="0" eb="2">
      <t>ウム</t>
    </rPh>
    <phoneticPr fontId="23"/>
  </si>
  <si>
    <t>低入札受注による警告、指名差し控え、指名停止</t>
  </si>
  <si>
    <t>工事番号・工事名：</t>
  </si>
  <si>
    <t>6：OK</t>
  </si>
  <si>
    <t>会社名：</t>
  </si>
  <si>
    <t>建築一式</t>
    <rPh sb="0" eb="2">
      <t>ケンチク</t>
    </rPh>
    <rPh sb="2" eb="4">
      <t>イッシキ</t>
    </rPh>
    <phoneticPr fontId="2"/>
  </si>
  <si>
    <t>モデル工事等への取組</t>
    <rPh sb="3" eb="5">
      <t>コウジ</t>
    </rPh>
    <rPh sb="5" eb="6">
      <t>トウ</t>
    </rPh>
    <rPh sb="8" eb="10">
      <t>トリクミ</t>
    </rPh>
    <phoneticPr fontId="2"/>
  </si>
  <si>
    <t>　①対象となる年分の「給与所得の源泉徴収票等の法定調書合計表」控えの写し</t>
  </si>
  <si>
    <t>a：事業者登録あり</t>
    <rPh sb="2" eb="5">
      <t>ジギョウシャ</t>
    </rPh>
    <rPh sb="5" eb="7">
      <t>トウロク</t>
    </rPh>
    <phoneticPr fontId="23"/>
  </si>
  <si>
    <t>若手技術者の配置の有無</t>
  </si>
  <si>
    <t>a：維持管理業務の契約実績がある（工事箇所と同一管内の実績の場合）</t>
  </si>
  <si>
    <t>a：85点以上</t>
    <rPh sb="4" eb="5">
      <t>テン</t>
    </rPh>
    <rPh sb="5" eb="7">
      <t>イジョウ</t>
    </rPh>
    <phoneticPr fontId="23"/>
  </si>
  <si>
    <t>-</t>
  </si>
  <si>
    <t>契約工期（対象:過去10年間）【入力】
（入力例：Ｒ○.5.1～Ｒ○.3.31）</t>
    <rPh sb="0" eb="2">
      <t>ケイヤク</t>
    </rPh>
    <rPh sb="2" eb="4">
      <t>コウキ</t>
    </rPh>
    <rPh sb="21" eb="24">
      <t>ニュウリョクレイ</t>
    </rPh>
    <phoneticPr fontId="2"/>
  </si>
  <si>
    <t>b：職業体験等実施の実績無し</t>
    <rPh sb="2" eb="4">
      <t>ショクギョウ</t>
    </rPh>
    <rPh sb="4" eb="6">
      <t>タイケン</t>
    </rPh>
    <rPh sb="6" eb="7">
      <t>トウ</t>
    </rPh>
    <rPh sb="7" eb="9">
      <t>ジッシ</t>
    </rPh>
    <rPh sb="10" eb="12">
      <t>ジッセキ</t>
    </rPh>
    <rPh sb="12" eb="13">
      <t>ナ</t>
    </rPh>
    <phoneticPr fontId="23"/>
  </si>
  <si>
    <t>1：記入あり</t>
    <rPh sb="2" eb="4">
      <t>キニュウ</t>
    </rPh>
    <phoneticPr fontId="23"/>
  </si>
  <si>
    <t>採用</t>
    <rPh sb="0" eb="2">
      <t>サイヨウ</t>
    </rPh>
    <phoneticPr fontId="2"/>
  </si>
  <si>
    <t>若者雇用促進法に基づく「ユースエール」認定</t>
    <rPh sb="19" eb="21">
      <t>ニンテイ</t>
    </rPh>
    <phoneticPr fontId="23"/>
  </si>
  <si>
    <t>一般土木</t>
    <rPh sb="0" eb="2">
      <t>イッパン</t>
    </rPh>
    <rPh sb="2" eb="3">
      <t>ド</t>
    </rPh>
    <rPh sb="3" eb="4">
      <t>モク</t>
    </rPh>
    <phoneticPr fontId="23"/>
  </si>
  <si>
    <t>評価項目</t>
    <rPh sb="0" eb="2">
      <t>ヒョウカ</t>
    </rPh>
    <rPh sb="2" eb="4">
      <t>コウモク</t>
    </rPh>
    <phoneticPr fontId="2"/>
  </si>
  <si>
    <t xml:space="preserve">c：いずれにも配置無し </t>
    <rPh sb="7" eb="9">
      <t>ハイチ</t>
    </rPh>
    <rPh sb="9" eb="10">
      <t>ナ</t>
    </rPh>
    <phoneticPr fontId="23"/>
  </si>
  <si>
    <t>最終得点</t>
    <rPh sb="0" eb="2">
      <t>サイシュウ</t>
    </rPh>
    <rPh sb="2" eb="4">
      <t>トクテン</t>
    </rPh>
    <phoneticPr fontId="23"/>
  </si>
  <si>
    <t>同格付工種【選択】</t>
    <rPh sb="0" eb="1">
      <t>ドウ</t>
    </rPh>
    <rPh sb="1" eb="3">
      <t>カクヅケ</t>
    </rPh>
    <rPh sb="3" eb="5">
      <t>コウシュ</t>
    </rPh>
    <rPh sb="6" eb="8">
      <t>センタク</t>
    </rPh>
    <phoneticPr fontId="23"/>
  </si>
  <si>
    <t>電気通信</t>
    <rPh sb="0" eb="2">
      <t>デンキ</t>
    </rPh>
    <rPh sb="2" eb="4">
      <t>ツウシン</t>
    </rPh>
    <phoneticPr fontId="2"/>
  </si>
  <si>
    <t>a：職業体験等実施の実績有り</t>
    <rPh sb="2" eb="4">
      <t>ショクギョウ</t>
    </rPh>
    <rPh sb="4" eb="6">
      <t>タイケン</t>
    </rPh>
    <rPh sb="6" eb="7">
      <t>トウ</t>
    </rPh>
    <rPh sb="7" eb="9">
      <t>ジッシ</t>
    </rPh>
    <rPh sb="10" eb="12">
      <t>ジッセキ</t>
    </rPh>
    <rPh sb="12" eb="13">
      <t>ア</t>
    </rPh>
    <phoneticPr fontId="23"/>
  </si>
  <si>
    <r>
      <t>自己評価欄</t>
    </r>
    <r>
      <rPr>
        <b/>
        <u/>
        <sz val="14"/>
        <color rgb="FFFF0000"/>
        <rFont val="ＭＳ Ｐ明朝"/>
        <family val="1"/>
        <charset val="128"/>
      </rPr>
      <t>※自己評価点は、各評価項目の上限値となる。</t>
    </r>
    <rPh sb="0" eb="2">
      <t>ジコ</t>
    </rPh>
    <rPh sb="2" eb="4">
      <t>ヒョウカ</t>
    </rPh>
    <rPh sb="4" eb="5">
      <t>ラン</t>
    </rPh>
    <rPh sb="6" eb="8">
      <t>ジコ</t>
    </rPh>
    <rPh sb="8" eb="11">
      <t>ヒョウカテン</t>
    </rPh>
    <rPh sb="13" eb="16">
      <t>カクヒョウカ</t>
    </rPh>
    <rPh sb="16" eb="18">
      <t>コウモク</t>
    </rPh>
    <rPh sb="19" eb="22">
      <t>ジョウゲンチ</t>
    </rPh>
    <phoneticPr fontId="2"/>
  </si>
  <si>
    <t>c：認定等の実績無し</t>
    <rPh sb="2" eb="4">
      <t>ニンテイ</t>
    </rPh>
    <rPh sb="4" eb="5">
      <t>トウ</t>
    </rPh>
    <rPh sb="6" eb="8">
      <t>ジッセキ</t>
    </rPh>
    <rPh sb="8" eb="9">
      <t>ナ</t>
    </rPh>
    <phoneticPr fontId="23"/>
  </si>
  <si>
    <t>次世代育成支援対策推進法に基づく「くるみん」認定（プラチナくるみん認定含む）</t>
    <rPh sb="22" eb="24">
      <t>ニンテイ</t>
    </rPh>
    <phoneticPr fontId="23"/>
  </si>
  <si>
    <t>b：事業者登録なし</t>
    <rPh sb="2" eb="5">
      <t>ジギョウシャ</t>
    </rPh>
    <rPh sb="5" eb="7">
      <t>トウロク</t>
    </rPh>
    <phoneticPr fontId="23"/>
  </si>
  <si>
    <t>企業の雇用に関する実績</t>
  </si>
  <si>
    <t>c：83点以上84点未満</t>
    <rPh sb="4" eb="5">
      <t>テン</t>
    </rPh>
    <rPh sb="5" eb="7">
      <t>イジョウ</t>
    </rPh>
    <rPh sb="9" eb="10">
      <t>テン</t>
    </rPh>
    <rPh sb="10" eb="12">
      <t>ミマン</t>
    </rPh>
    <phoneticPr fontId="23"/>
  </si>
  <si>
    <t>3：OK</t>
  </si>
  <si>
    <t>【準県内企業の場合】</t>
    <rPh sb="1" eb="2">
      <t>ジュン</t>
    </rPh>
    <rPh sb="2" eb="4">
      <t>ケンナイ</t>
    </rPh>
    <rPh sb="4" eb="6">
      <t>キギョウ</t>
    </rPh>
    <rPh sb="7" eb="9">
      <t>バアイ</t>
    </rPh>
    <phoneticPr fontId="23"/>
  </si>
  <si>
    <t>a：いずれか２つ以上の認定等実績有り</t>
    <rPh sb="8" eb="10">
      <t>イジョウ</t>
    </rPh>
    <rPh sb="11" eb="13">
      <t>ニンテイ</t>
    </rPh>
    <rPh sb="13" eb="14">
      <t>ナド</t>
    </rPh>
    <rPh sb="14" eb="16">
      <t>ジッセキ</t>
    </rPh>
    <rPh sb="16" eb="17">
      <t>ア</t>
    </rPh>
    <phoneticPr fontId="23"/>
  </si>
  <si>
    <t>5：OK</t>
  </si>
  <si>
    <t>b：活用の申告なし</t>
  </si>
  <si>
    <t>e：81点以上82点未満</t>
    <rPh sb="4" eb="5">
      <t>テン</t>
    </rPh>
    <rPh sb="5" eb="7">
      <t>イジョウ</t>
    </rPh>
    <rPh sb="9" eb="10">
      <t>テン</t>
    </rPh>
    <rPh sb="10" eb="12">
      <t>ミマン</t>
    </rPh>
    <phoneticPr fontId="23"/>
  </si>
  <si>
    <t>b：秋田県優良工事地域振興局長表彰の実績あり</t>
  </si>
  <si>
    <t>令和○年分</t>
  </si>
  <si>
    <r>
      <t xml:space="preserve">７－２．企業の雇用に関する姿勢
</t>
    </r>
    <r>
      <rPr>
        <u/>
        <sz val="14"/>
        <rFont val="ＭＳ Ｐ明朝"/>
        <family val="1"/>
        <charset val="128"/>
      </rPr>
      <t>【手引き　P32】</t>
    </r>
  </si>
  <si>
    <t>舗装</t>
    <rPh sb="0" eb="2">
      <t>ホソウ</t>
    </rPh>
    <phoneticPr fontId="23"/>
  </si>
  <si>
    <t>現場代理人</t>
    <rPh sb="0" eb="2">
      <t>ゲンバ</t>
    </rPh>
    <rPh sb="2" eb="5">
      <t>ダイリニン</t>
    </rPh>
    <phoneticPr fontId="23"/>
  </si>
  <si>
    <t>令和３年度</t>
    <rPh sb="0" eb="2">
      <t>レイワ</t>
    </rPh>
    <rPh sb="3" eb="5">
      <t>ネンド</t>
    </rPh>
    <phoneticPr fontId="2"/>
  </si>
  <si>
    <t>2：OK</t>
  </si>
  <si>
    <t>b：【大企業】給与等受給者一人当たりの平均受給額の増加率１．５０％以上</t>
  </si>
  <si>
    <t>g：80点未満（評定点を有しない場合も含む）</t>
    <rPh sb="4" eb="5">
      <t>テン</t>
    </rPh>
    <rPh sb="5" eb="7">
      <t>ミマン</t>
    </rPh>
    <rPh sb="8" eb="10">
      <t>ヒョウテイ</t>
    </rPh>
    <rPh sb="10" eb="11">
      <t>テン</t>
    </rPh>
    <rPh sb="12" eb="13">
      <t>ユウ</t>
    </rPh>
    <rPh sb="16" eb="18">
      <t>バアイ</t>
    </rPh>
    <rPh sb="19" eb="20">
      <t>フク</t>
    </rPh>
    <phoneticPr fontId="23"/>
  </si>
  <si>
    <t>【選択】</t>
    <rPh sb="1" eb="3">
      <t>センタク</t>
    </rPh>
    <phoneticPr fontId="2"/>
  </si>
  <si>
    <t>技術者の評価</t>
    <rPh sb="0" eb="3">
      <t>ギジュツシャ</t>
    </rPh>
    <rPh sb="4" eb="6">
      <t>ヒョウカ</t>
    </rPh>
    <phoneticPr fontId="2"/>
  </si>
  <si>
    <t>企業の週休２日制度導入がある場合に評価。</t>
  </si>
  <si>
    <t>秋田県子ども・子育て支援知事表彰</t>
    <rPh sb="0" eb="3">
      <t>アキタケン</t>
    </rPh>
    <rPh sb="3" eb="4">
      <t>コ</t>
    </rPh>
    <rPh sb="7" eb="9">
      <t>コソダ</t>
    </rPh>
    <rPh sb="10" eb="12">
      <t>シエン</t>
    </rPh>
    <rPh sb="12" eb="14">
      <t>チジ</t>
    </rPh>
    <rPh sb="14" eb="16">
      <t>ヒョウショウ</t>
    </rPh>
    <phoneticPr fontId="23"/>
  </si>
  <si>
    <t>b：1級技士補又は2級技士補の女性技術者を配置した工事の実施証明書を有している</t>
    <rPh sb="3" eb="4">
      <t>キュウ</t>
    </rPh>
    <rPh sb="4" eb="6">
      <t>ギシ</t>
    </rPh>
    <rPh sb="6" eb="7">
      <t>ホ</t>
    </rPh>
    <rPh sb="7" eb="8">
      <t>マタ</t>
    </rPh>
    <rPh sb="10" eb="11">
      <t>キュウ</t>
    </rPh>
    <rPh sb="11" eb="13">
      <t>ギシ</t>
    </rPh>
    <rPh sb="13" eb="14">
      <t>ホ</t>
    </rPh>
    <rPh sb="15" eb="17">
      <t>ジョセイ</t>
    </rPh>
    <rPh sb="17" eb="20">
      <t>ギジュツシャ</t>
    </rPh>
    <rPh sb="21" eb="23">
      <t>ハイチ</t>
    </rPh>
    <rPh sb="25" eb="27">
      <t>コウジ</t>
    </rPh>
    <rPh sb="28" eb="30">
      <t>ジッシ</t>
    </rPh>
    <rPh sb="30" eb="33">
      <t>ショウメイショ</t>
    </rPh>
    <rPh sb="34" eb="35">
      <t>ユウ</t>
    </rPh>
    <phoneticPr fontId="23"/>
  </si>
  <si>
    <t>加谷　直</t>
    <rPh sb="0" eb="1">
      <t>カ</t>
    </rPh>
    <rPh sb="1" eb="2">
      <t>タニ</t>
    </rPh>
    <rPh sb="3" eb="4">
      <t>チョク</t>
    </rPh>
    <phoneticPr fontId="2"/>
  </si>
  <si>
    <t>採用項目</t>
    <rPh sb="0" eb="2">
      <t>サイヨウ</t>
    </rPh>
    <rPh sb="2" eb="4">
      <t>コウモク</t>
    </rPh>
    <phoneticPr fontId="23"/>
  </si>
  <si>
    <t>増加率（％）</t>
  </si>
  <si>
    <t>企業の同格付工種における工事成績評定点</t>
  </si>
  <si>
    <t>配置予定技術者の役割【選択】</t>
    <rPh sb="11" eb="13">
      <t>センタク</t>
    </rPh>
    <phoneticPr fontId="2"/>
  </si>
  <si>
    <t>有</t>
    <rPh sb="0" eb="1">
      <t>ア</t>
    </rPh>
    <phoneticPr fontId="23"/>
  </si>
  <si>
    <t>a：新卒者又は離職者を２名以上の雇用実績有り</t>
    <rPh sb="2" eb="5">
      <t>シンソツシャ</t>
    </rPh>
    <rPh sb="5" eb="6">
      <t>マタ</t>
    </rPh>
    <rPh sb="7" eb="10">
      <t>リショクシャ</t>
    </rPh>
    <rPh sb="12" eb="13">
      <t>メイ</t>
    </rPh>
    <rPh sb="13" eb="15">
      <t>イジョウ</t>
    </rPh>
    <rPh sb="16" eb="18">
      <t>コヨウ</t>
    </rPh>
    <rPh sb="18" eb="20">
      <t>ジッセキ</t>
    </rPh>
    <rPh sb="20" eb="21">
      <t>ア</t>
    </rPh>
    <phoneticPr fontId="23"/>
  </si>
  <si>
    <t>b：活用の申告なし</t>
    <rPh sb="2" eb="4">
      <t>カツヨウ</t>
    </rPh>
    <rPh sb="5" eb="7">
      <t>シンコク</t>
    </rPh>
    <phoneticPr fontId="23"/>
  </si>
  <si>
    <t>c：３５歳未満の現場代理人への配置</t>
    <rPh sb="4" eb="7">
      <t>サイミマン</t>
    </rPh>
    <rPh sb="8" eb="10">
      <t>ゲンバ</t>
    </rPh>
    <rPh sb="10" eb="13">
      <t>ダイリニン</t>
    </rPh>
    <rPh sb="15" eb="17">
      <t>ハイチ</t>
    </rPh>
    <phoneticPr fontId="23"/>
  </si>
  <si>
    <t>過去２年間の秋田県優良工事表彰
の有無（局長表彰含む）</t>
    <rPh sb="0" eb="2">
      <t>カコ</t>
    </rPh>
    <rPh sb="3" eb="5">
      <t>ネンカン</t>
    </rPh>
    <rPh sb="6" eb="8">
      <t>アキタ</t>
    </rPh>
    <rPh sb="8" eb="9">
      <t>ケン</t>
    </rPh>
    <rPh sb="9" eb="11">
      <t>ユウリョウ</t>
    </rPh>
    <rPh sb="11" eb="13">
      <t>コウジ</t>
    </rPh>
    <rPh sb="13" eb="15">
      <t>ヒョウショウ</t>
    </rPh>
    <rPh sb="17" eb="19">
      <t>ウム</t>
    </rPh>
    <rPh sb="20" eb="22">
      <t>キョクチョウ</t>
    </rPh>
    <rPh sb="22" eb="24">
      <t>ヒョウショウ</t>
    </rPh>
    <rPh sb="24" eb="25">
      <t>フク</t>
    </rPh>
    <phoneticPr fontId="23"/>
  </si>
  <si>
    <t>e：いずれにも配置無し</t>
    <rPh sb="7" eb="9">
      <t>ハイチ</t>
    </rPh>
    <rPh sb="9" eb="10">
      <t>ナ</t>
    </rPh>
    <phoneticPr fontId="23"/>
  </si>
  <si>
    <t>d：82点以上83点未満</t>
    <rPh sb="4" eb="5">
      <t>テン</t>
    </rPh>
    <rPh sb="5" eb="7">
      <t>イジョウ</t>
    </rPh>
    <rPh sb="9" eb="10">
      <t>テン</t>
    </rPh>
    <rPh sb="10" eb="12">
      <t>ミマン</t>
    </rPh>
    <phoneticPr fontId="23"/>
  </si>
  <si>
    <t>b：84点以上85点未満</t>
    <rPh sb="4" eb="5">
      <t>テン</t>
    </rPh>
    <rPh sb="5" eb="7">
      <t>イジョウ</t>
    </rPh>
    <rPh sb="9" eb="10">
      <t>テン</t>
    </rPh>
    <rPh sb="10" eb="12">
      <t>ミマン</t>
    </rPh>
    <phoneticPr fontId="23"/>
  </si>
  <si>
    <t>低入札受注による警告、
指名差し控え、指名停止</t>
  </si>
  <si>
    <t>f：80点以上81点未満</t>
    <rPh sb="4" eb="5">
      <t>テン</t>
    </rPh>
    <rPh sb="5" eb="7">
      <t>イジョウ</t>
    </rPh>
    <rPh sb="9" eb="10">
      <t>テン</t>
    </rPh>
    <rPh sb="10" eb="12">
      <t>ミマン</t>
    </rPh>
    <phoneticPr fontId="23"/>
  </si>
  <si>
    <t>g：65点以上80点未満（評定点を有しない場合も含む）</t>
    <rPh sb="4" eb="5">
      <t>テン</t>
    </rPh>
    <rPh sb="5" eb="7">
      <t>イジョウ</t>
    </rPh>
    <rPh sb="9" eb="10">
      <t>テン</t>
    </rPh>
    <rPh sb="10" eb="12">
      <t>ミマン</t>
    </rPh>
    <rPh sb="13" eb="15">
      <t>ヒョウテイ</t>
    </rPh>
    <rPh sb="15" eb="16">
      <t>テン</t>
    </rPh>
    <rPh sb="17" eb="18">
      <t>ユウ</t>
    </rPh>
    <rPh sb="21" eb="23">
      <t>バアイ</t>
    </rPh>
    <rPh sb="24" eb="25">
      <t>フク</t>
    </rPh>
    <phoneticPr fontId="23"/>
  </si>
  <si>
    <t>h：65点未満（マイナス評価）</t>
    <rPh sb="4" eb="5">
      <t>テン</t>
    </rPh>
    <rPh sb="5" eb="7">
      <t>ミマン</t>
    </rPh>
    <rPh sb="12" eb="14">
      <t>ヒョウカ</t>
    </rPh>
    <phoneticPr fontId="23"/>
  </si>
  <si>
    <t>　③企業が合併している場合は、合併契約書等の写し</t>
  </si>
  <si>
    <t>格付工種</t>
    <rPh sb="0" eb="2">
      <t>カクヅケ</t>
    </rPh>
    <rPh sb="2" eb="4">
      <t>コウシュ</t>
    </rPh>
    <phoneticPr fontId="23"/>
  </si>
  <si>
    <t>受賞格付工種【選択】</t>
    <rPh sb="0" eb="2">
      <t>ジュショウ</t>
    </rPh>
    <rPh sb="2" eb="6">
      <t>カクヅケコウシュ</t>
    </rPh>
    <rPh sb="7" eb="9">
      <t>センタク</t>
    </rPh>
    <phoneticPr fontId="23"/>
  </si>
  <si>
    <t>企業の優良工事表彰</t>
    <rPh sb="0" eb="2">
      <t>キギョウ</t>
    </rPh>
    <rPh sb="3" eb="5">
      <t>ユウリョウ</t>
    </rPh>
    <rPh sb="5" eb="7">
      <t>コウジ</t>
    </rPh>
    <rPh sb="7" eb="9">
      <t>ヒョウショウ</t>
    </rPh>
    <phoneticPr fontId="23"/>
  </si>
  <si>
    <t>ＣＣＵＳの事業者情報登録画面</t>
  </si>
  <si>
    <t>a：活用の申告あり</t>
    <rPh sb="2" eb="4">
      <t>カツヨウ</t>
    </rPh>
    <rPh sb="5" eb="7">
      <t>シンコク</t>
    </rPh>
    <phoneticPr fontId="23"/>
  </si>
  <si>
    <t>a：事業者登録あり</t>
  </si>
  <si>
    <t>b：事業者登録なし</t>
  </si>
  <si>
    <t>a：活用の申告あり</t>
  </si>
  <si>
    <t>① WLB企業認定等の有無</t>
    <rPh sb="5" eb="7">
      <t>キギョウ</t>
    </rPh>
    <phoneticPr fontId="2"/>
  </si>
  <si>
    <t>　④正規社員であることを証明する書類　（雇用契約書、労働条件通知書等）</t>
  </si>
  <si>
    <t>②当該工事におけるCCUS活用の有無</t>
  </si>
  <si>
    <t>b：新卒者又は離職者を１名雇用実績有り</t>
    <rPh sb="2" eb="5">
      <t>シンソツシャ</t>
    </rPh>
    <rPh sb="5" eb="6">
      <t>マタ</t>
    </rPh>
    <rPh sb="7" eb="10">
      <t>リショクシャ</t>
    </rPh>
    <rPh sb="12" eb="13">
      <t>メイ</t>
    </rPh>
    <rPh sb="13" eb="15">
      <t>コヨウ</t>
    </rPh>
    <rPh sb="15" eb="17">
      <t>ジッセキ</t>
    </rPh>
    <rPh sb="17" eb="18">
      <t>ア</t>
    </rPh>
    <phoneticPr fontId="23"/>
  </si>
  <si>
    <t>c：新卒者又は離職者の雇用実績無し</t>
    <rPh sb="2" eb="5">
      <t>シンソツシャ</t>
    </rPh>
    <rPh sb="5" eb="6">
      <t>マタ</t>
    </rPh>
    <rPh sb="7" eb="10">
      <t>リショクシャ</t>
    </rPh>
    <rPh sb="11" eb="13">
      <t>コヨウ</t>
    </rPh>
    <rPh sb="13" eb="15">
      <t>ジッセキ</t>
    </rPh>
    <rPh sb="15" eb="16">
      <t>ナ</t>
    </rPh>
    <phoneticPr fontId="23"/>
  </si>
  <si>
    <t>f：80点以上</t>
    <rPh sb="4" eb="5">
      <t>テン</t>
    </rPh>
    <rPh sb="5" eb="7">
      <t>イジョウ</t>
    </rPh>
    <phoneticPr fontId="23"/>
  </si>
  <si>
    <t>b：いずれか１つの認定等実績有り</t>
    <rPh sb="9" eb="11">
      <t>ニンテイ</t>
    </rPh>
    <rPh sb="11" eb="12">
      <t>ナド</t>
    </rPh>
    <rPh sb="12" eb="14">
      <t>ジッセキ</t>
    </rPh>
    <rPh sb="14" eb="15">
      <t>ア</t>
    </rPh>
    <phoneticPr fontId="23"/>
  </si>
  <si>
    <t>c：指名差し控え又は指名停止有り（マイナス評価）</t>
    <rPh sb="2" eb="4">
      <t>シメイ</t>
    </rPh>
    <rPh sb="4" eb="5">
      <t>サ</t>
    </rPh>
    <rPh sb="6" eb="7">
      <t>ヒカ</t>
    </rPh>
    <rPh sb="8" eb="9">
      <t>マタ</t>
    </rPh>
    <rPh sb="10" eb="12">
      <t>シメイ</t>
    </rPh>
    <rPh sb="12" eb="14">
      <t>テイシ</t>
    </rPh>
    <rPh sb="14" eb="15">
      <t>ア</t>
    </rPh>
    <rPh sb="21" eb="23">
      <t>ヒョウカ</t>
    </rPh>
    <phoneticPr fontId="23"/>
  </si>
  <si>
    <t>秋田県男女イキイキ職場宣言</t>
    <rPh sb="0" eb="3">
      <t>アキタケン</t>
    </rPh>
    <rPh sb="3" eb="5">
      <t>ダンジョ</t>
    </rPh>
    <rPh sb="9" eb="11">
      <t>ショクバ</t>
    </rPh>
    <rPh sb="11" eb="13">
      <t>センゲン</t>
    </rPh>
    <phoneticPr fontId="23"/>
  </si>
  <si>
    <t>□</t>
  </si>
  <si>
    <t>a：フルＩＣＴ活用工事の実施証明書を有している</t>
    <rPh sb="7" eb="9">
      <t>カツヨウ</t>
    </rPh>
    <rPh sb="9" eb="11">
      <t>コウジ</t>
    </rPh>
    <rPh sb="12" eb="14">
      <t>ジッシ</t>
    </rPh>
    <rPh sb="14" eb="17">
      <t>ショウメイショ</t>
    </rPh>
    <rPh sb="18" eb="19">
      <t>ユウ</t>
    </rPh>
    <phoneticPr fontId="23"/>
  </si>
  <si>
    <t>二級舗装施工管理技術者を有する</t>
  </si>
  <si>
    <t>b：簡易型ＩＣＴ活用工事の実施証明書を有している</t>
    <rPh sb="2" eb="4">
      <t>カンイ</t>
    </rPh>
    <rPh sb="4" eb="5">
      <t>ガタ</t>
    </rPh>
    <rPh sb="8" eb="10">
      <t>カツヨウ</t>
    </rPh>
    <rPh sb="10" eb="12">
      <t>コウジ</t>
    </rPh>
    <rPh sb="13" eb="15">
      <t>ジッシ</t>
    </rPh>
    <rPh sb="15" eb="18">
      <t>ショウメイショ</t>
    </rPh>
    <rPh sb="19" eb="20">
      <t>ユウ</t>
    </rPh>
    <phoneticPr fontId="23"/>
  </si>
  <si>
    <r>
      <t xml:space="preserve">２．企業の同格付工種における工事成績評定点
</t>
    </r>
    <r>
      <rPr>
        <u/>
        <sz val="14"/>
        <rFont val="ＭＳ Ｐ明朝"/>
        <family val="1"/>
        <charset val="128"/>
      </rPr>
      <t>【手引き　P19】</t>
    </r>
    <rPh sb="23" eb="25">
      <t>テビ</t>
    </rPh>
    <phoneticPr fontId="2"/>
  </si>
  <si>
    <t>c：上記以外</t>
    <rPh sb="2" eb="4">
      <t>ジョウキ</t>
    </rPh>
    <rPh sb="4" eb="6">
      <t>イガイ</t>
    </rPh>
    <phoneticPr fontId="23"/>
  </si>
  <si>
    <t>a：完全週休２日制工事の実施証明書を有している</t>
  </si>
  <si>
    <t>のり面施工管理技術者を有する</t>
  </si>
  <si>
    <t>b：４週８休以上を達成した週休２日制工事の実施証明書を有している</t>
  </si>
  <si>
    <t>a：2級技術者以上の女性技術者を配置した工事の実施証明書を有している</t>
    <rPh sb="3" eb="4">
      <t>キュウ</t>
    </rPh>
    <rPh sb="4" eb="7">
      <t>ギジュツシャ</t>
    </rPh>
    <rPh sb="7" eb="9">
      <t>イジョウ</t>
    </rPh>
    <rPh sb="10" eb="12">
      <t>ジョセイ</t>
    </rPh>
    <rPh sb="12" eb="15">
      <t>ギジュツシャ</t>
    </rPh>
    <rPh sb="16" eb="18">
      <t>ハイチ</t>
    </rPh>
    <rPh sb="20" eb="22">
      <t>コウジ</t>
    </rPh>
    <rPh sb="23" eb="25">
      <t>ジッシ</t>
    </rPh>
    <rPh sb="25" eb="28">
      <t>ショウメイショ</t>
    </rPh>
    <rPh sb="29" eb="30">
      <t>ユウ</t>
    </rPh>
    <phoneticPr fontId="23"/>
  </si>
  <si>
    <r>
      <t>配置予定技術者の氏名【入力】</t>
    </r>
    <r>
      <rPr>
        <b/>
        <u/>
        <sz val="14"/>
        <rFont val="ＭＳ Ｐ明朝"/>
        <family val="1"/>
        <charset val="128"/>
      </rPr>
      <t>（複数申請の場合は評価の低い者１名のみ）</t>
    </r>
    <r>
      <rPr>
        <sz val="14"/>
        <rFont val="ＭＳ Ｐ明朝"/>
        <family val="1"/>
        <charset val="128"/>
      </rPr>
      <t>※専任補助者を配置する場合、専任補助者の氏名を記載</t>
    </r>
    <rPh sb="15" eb="17">
      <t>フクスウ</t>
    </rPh>
    <rPh sb="17" eb="19">
      <t>シンセイ</t>
    </rPh>
    <rPh sb="20" eb="22">
      <t>バアイ</t>
    </rPh>
    <rPh sb="23" eb="25">
      <t>ヒョウカ</t>
    </rPh>
    <rPh sb="26" eb="27">
      <t>ヒク</t>
    </rPh>
    <rPh sb="28" eb="29">
      <t>モノ</t>
    </rPh>
    <rPh sb="30" eb="31">
      <t>メイ</t>
    </rPh>
    <phoneticPr fontId="23"/>
  </si>
  <si>
    <t>a：完全週休二日制度を導入している</t>
  </si>
  <si>
    <t>b：４週８休を導入している</t>
  </si>
  <si>
    <t>c：【中小企業】上記以外</t>
    <rPh sb="8" eb="10">
      <t>ジョウキ</t>
    </rPh>
    <rPh sb="10" eb="12">
      <t>イガイ</t>
    </rPh>
    <phoneticPr fontId="23"/>
  </si>
  <si>
    <t>a：措置無し</t>
  </si>
  <si>
    <t>b：警告通知あり（マイナス評価）</t>
  </si>
  <si>
    <t>女性技術者の配置の有無</t>
  </si>
  <si>
    <t>a：監理又は主任技術者への配置</t>
  </si>
  <si>
    <t>　①内容が具体的に確認できる資料
（職業体験のプログラム、作業内容が分かる資料、写真等）　</t>
  </si>
  <si>
    <t>b：現場代理人への配置</t>
  </si>
  <si>
    <t>b：類似工事の施工実績がある</t>
  </si>
  <si>
    <t>a：３５歳未満の監理又は主任技術者への配置</t>
  </si>
  <si>
    <t>　②秋田県内にある営業所等の社員（雇用期間を特に限定することなく常時雇用されている者及び常勤の役員に限る。）の名簿（提出日現在の住所、氏名、生年月日、県内営業所の合計社員数及び県内居住者の合計社員数が記載されたもの）</t>
  </si>
  <si>
    <t>技術評価点</t>
    <rPh sb="0" eb="2">
      <t>ギジュツ</t>
    </rPh>
    <rPh sb="2" eb="5">
      <t>ヒョウカテン</t>
    </rPh>
    <phoneticPr fontId="23"/>
  </si>
  <si>
    <t>b：３５歳以上４０歳未満の監理又は主任技術者への配置</t>
    <rPh sb="4" eb="7">
      <t>サイイジョウ</t>
    </rPh>
    <rPh sb="9" eb="12">
      <t>サイミマン</t>
    </rPh>
    <rPh sb="13" eb="15">
      <t>カンリ</t>
    </rPh>
    <rPh sb="15" eb="16">
      <t>マタ</t>
    </rPh>
    <rPh sb="17" eb="19">
      <t>シュニン</t>
    </rPh>
    <rPh sb="19" eb="22">
      <t>ギジュツシャ</t>
    </rPh>
    <rPh sb="24" eb="26">
      <t>ハイチ</t>
    </rPh>
    <phoneticPr fontId="23"/>
  </si>
  <si>
    <t>無</t>
    <rPh sb="0" eb="1">
      <t>ナ</t>
    </rPh>
    <phoneticPr fontId="2"/>
  </si>
  <si>
    <t>c：継続教育（CPD）の証明無し又は各団体推奨単位の1/2未満</t>
  </si>
  <si>
    <t>d：３５歳以上４０歳未満の現場代理人への配置</t>
    <rPh sb="4" eb="7">
      <t>サイイジョウ</t>
    </rPh>
    <rPh sb="9" eb="12">
      <t>サイミマン</t>
    </rPh>
    <rPh sb="13" eb="15">
      <t>ゲンバ</t>
    </rPh>
    <rPh sb="15" eb="18">
      <t>ダイリニン</t>
    </rPh>
    <rPh sb="20" eb="22">
      <t>ハイチ</t>
    </rPh>
    <phoneticPr fontId="23"/>
  </si>
  <si>
    <t>配置予定技術者の工事成績評定点</t>
    <rPh sb="0" eb="2">
      <t>ハイチ</t>
    </rPh>
    <rPh sb="2" eb="4">
      <t>ヨテイ</t>
    </rPh>
    <rPh sb="4" eb="7">
      <t>ギジュツシャ</t>
    </rPh>
    <rPh sb="8" eb="10">
      <t>コウジ</t>
    </rPh>
    <rPh sb="10" eb="12">
      <t>セイセキ</t>
    </rPh>
    <rPh sb="12" eb="14">
      <t>ヒョウテイ</t>
    </rPh>
    <rPh sb="14" eb="15">
      <t>テン</t>
    </rPh>
    <phoneticPr fontId="23"/>
  </si>
  <si>
    <t>b：84点以上</t>
    <rPh sb="4" eb="5">
      <t>テン</t>
    </rPh>
    <rPh sb="5" eb="7">
      <t>イジョウ</t>
    </rPh>
    <phoneticPr fontId="23"/>
  </si>
  <si>
    <r>
      <t xml:space="preserve">８．モデル工事等への取組
</t>
    </r>
    <r>
      <rPr>
        <u/>
        <sz val="14"/>
        <rFont val="ＭＳ Ｐ明朝"/>
        <family val="1"/>
        <charset val="128"/>
      </rPr>
      <t>【手引き　P34】</t>
    </r>
    <rPh sb="5" eb="7">
      <t>コウジ</t>
    </rPh>
    <rPh sb="7" eb="8">
      <t>トウ</t>
    </rPh>
    <rPh sb="10" eb="12">
      <t>トリクミ</t>
    </rPh>
    <phoneticPr fontId="2"/>
  </si>
  <si>
    <t>「低入札受注による警告」、「指名差し控え」、「指名停止」がある場合に評価。
(過去1年間)</t>
  </si>
  <si>
    <t>c：83点以上</t>
    <rPh sb="4" eb="5">
      <t>テン</t>
    </rPh>
    <rPh sb="5" eb="7">
      <t>イジョウ</t>
    </rPh>
    <phoneticPr fontId="23"/>
  </si>
  <si>
    <t>d：82点以上</t>
    <rPh sb="4" eb="5">
      <t>テン</t>
    </rPh>
    <rPh sb="5" eb="7">
      <t>イジョウ</t>
    </rPh>
    <phoneticPr fontId="23"/>
  </si>
  <si>
    <t>e：81点以上</t>
    <rPh sb="4" eb="5">
      <t>テン</t>
    </rPh>
    <rPh sb="5" eb="7">
      <t>イジョウ</t>
    </rPh>
    <phoneticPr fontId="23"/>
  </si>
  <si>
    <t>配置予定技術者の同種工事の施工実績</t>
    <rPh sb="0" eb="2">
      <t>はいち</t>
    </rPh>
    <rPh sb="2" eb="4">
      <t>よてい</t>
    </rPh>
    <rPh sb="4" eb="7">
      <t>ぎじゅつしゃ</t>
    </rPh>
    <rPh sb="8" eb="10">
      <t>どうしゅ</t>
    </rPh>
    <rPh sb="10" eb="12">
      <t>こうじ</t>
    </rPh>
    <rPh sb="13" eb="15">
      <t>せこう</t>
    </rPh>
    <rPh sb="15" eb="17">
      <t>じっせき</t>
    </rPh>
    <phoneticPr fontId="2" type="Hiragana"/>
  </si>
  <si>
    <t>登録基幹技能者等の配置</t>
  </si>
  <si>
    <t>いずれか
□</t>
  </si>
  <si>
    <t>a：継続教育（CPD）の証明有り（各団体推奨単位以上の取得実績）</t>
  </si>
  <si>
    <t>法面</t>
    <rPh sb="0" eb="2">
      <t>ノリメン</t>
    </rPh>
    <phoneticPr fontId="2"/>
  </si>
  <si>
    <t>b：継続教育（CPD）の証明有り（各団体推奨単位の1/2以上の取得実績）</t>
  </si>
  <si>
    <t>１名</t>
    <rPh sb="1" eb="2">
      <t>メイ</t>
    </rPh>
    <phoneticPr fontId="2"/>
  </si>
  <si>
    <t>無し</t>
    <rPh sb="0" eb="1">
      <t>ナ</t>
    </rPh>
    <phoneticPr fontId="2"/>
  </si>
  <si>
    <t>企業の雇用に関する姿勢</t>
  </si>
  <si>
    <t>秋田県男女共同参画社会づくり表彰</t>
    <rPh sb="0" eb="3">
      <t>アキタケン</t>
    </rPh>
    <rPh sb="3" eb="5">
      <t>ダンジョ</t>
    </rPh>
    <rPh sb="5" eb="7">
      <t>キョウドウ</t>
    </rPh>
    <rPh sb="7" eb="9">
      <t>サンカク</t>
    </rPh>
    <rPh sb="9" eb="11">
      <t>シャカイ</t>
    </rPh>
    <rPh sb="14" eb="16">
      <t>ヒョウショウ</t>
    </rPh>
    <phoneticPr fontId="23"/>
  </si>
  <si>
    <t>秋田県女性の活躍推進企業表彰</t>
    <rPh sb="0" eb="3">
      <t>アキタケン</t>
    </rPh>
    <rPh sb="3" eb="5">
      <t>ジョセイ</t>
    </rPh>
    <rPh sb="6" eb="8">
      <t>カツヤク</t>
    </rPh>
    <rPh sb="8" eb="10">
      <t>スイシン</t>
    </rPh>
    <rPh sb="10" eb="12">
      <t>キギョウ</t>
    </rPh>
    <rPh sb="12" eb="14">
      <t>ヒョウショウ</t>
    </rPh>
    <phoneticPr fontId="23"/>
  </si>
  <si>
    <r>
      <t xml:space="preserve">７－１．企業の雇用に関する実績
</t>
    </r>
    <r>
      <rPr>
        <u/>
        <sz val="14"/>
        <rFont val="ＭＳ Ｐ明朝"/>
        <family val="1"/>
        <charset val="128"/>
      </rPr>
      <t>【手引き　P31】</t>
    </r>
  </si>
  <si>
    <t>ベビーウェーブ・アクション会長表彰</t>
  </si>
  <si>
    <t>女性活躍推進法に基づく「えるぼし」認定（プラチナえるぼし認定含む）</t>
    <rPh sb="17" eb="19">
      <t>ニンテイ</t>
    </rPh>
    <rPh sb="28" eb="30">
      <t>ニンテイ</t>
    </rPh>
    <rPh sb="30" eb="31">
      <t>フク</t>
    </rPh>
    <phoneticPr fontId="23"/>
  </si>
  <si>
    <t>　①氏名、生年月日及び性別を確認できる資料（健康保険被保険者証等の写し）</t>
    <rPh sb="2" eb="4">
      <t>シメイ</t>
    </rPh>
    <rPh sb="5" eb="7">
      <t>セイネン</t>
    </rPh>
    <rPh sb="7" eb="9">
      <t>ガッピ</t>
    </rPh>
    <rPh sb="9" eb="10">
      <t>オヨ</t>
    </rPh>
    <rPh sb="11" eb="13">
      <t>セイベツ</t>
    </rPh>
    <rPh sb="14" eb="16">
      <t>カクニン</t>
    </rPh>
    <rPh sb="19" eb="21">
      <t>シリョウ</t>
    </rPh>
    <rPh sb="22" eb="24">
      <t>ケンコウ</t>
    </rPh>
    <rPh sb="24" eb="26">
      <t>ホケン</t>
    </rPh>
    <rPh sb="26" eb="30">
      <t>ヒホケンシャ</t>
    </rPh>
    <rPh sb="30" eb="31">
      <t>アカシ</t>
    </rPh>
    <rPh sb="31" eb="32">
      <t>トウ</t>
    </rPh>
    <rPh sb="33" eb="34">
      <t>ウツ</t>
    </rPh>
    <phoneticPr fontId="23"/>
  </si>
  <si>
    <t>いずれか一方選択</t>
    <rPh sb="4" eb="6">
      <t>イッポウ</t>
    </rPh>
    <rPh sb="6" eb="8">
      <t>センタク</t>
    </rPh>
    <phoneticPr fontId="2"/>
  </si>
  <si>
    <t>企業の賃金水準向上に向けた取組</t>
  </si>
  <si>
    <t>a：秋田県優良工事表彰の実績あり</t>
  </si>
  <si>
    <t>支払年
【入力】</t>
    <rPh sb="0" eb="2">
      <t>シハライ</t>
    </rPh>
    <rPh sb="2" eb="3">
      <t>トシ</t>
    </rPh>
    <rPh sb="5" eb="7">
      <t>ニュウリョク</t>
    </rPh>
    <phoneticPr fontId="2"/>
  </si>
  <si>
    <t>支払金額（円）【入力】</t>
  </si>
  <si>
    <t>7：OK</t>
  </si>
  <si>
    <t>人員（人）
【入力】</t>
  </si>
  <si>
    <t>a：【大企業】給与等受給者一人当たりの平均受給額の増加率３．００％以上</t>
  </si>
  <si>
    <t>c：【大企業】上記以外</t>
    <rPh sb="7" eb="9">
      <t>ジョウキ</t>
    </rPh>
    <rPh sb="9" eb="11">
      <t>イガイ</t>
    </rPh>
    <phoneticPr fontId="23"/>
  </si>
  <si>
    <t>a：【中小企業】給与等受給者一人当たりの平均受給額の増加率１．５０％以上</t>
    <rPh sb="3" eb="5">
      <t>チュウショウ</t>
    </rPh>
    <phoneticPr fontId="2"/>
  </si>
  <si>
    <t>b：【中小企業】給与等受給者一人当たりの平均受給額の増加率０．７５％以上</t>
  </si>
  <si>
    <t>一人当支払額（円）</t>
  </si>
  <si>
    <t>c：優良工事表彰の実績なし</t>
  </si>
  <si>
    <t>配置予定技術者の氏名【入力】</t>
    <rPh sb="11" eb="13">
      <t>ニュウリョク</t>
    </rPh>
    <phoneticPr fontId="23"/>
  </si>
  <si>
    <t>コリンズ
ＩＤ【入力】</t>
    <rPh sb="8" eb="10">
      <t>ニュウリョク</t>
    </rPh>
    <phoneticPr fontId="2"/>
  </si>
  <si>
    <t>015483</t>
  </si>
  <si>
    <t>監理技術者補佐</t>
    <rPh sb="0" eb="2">
      <t>カンリ</t>
    </rPh>
    <rPh sb="2" eb="5">
      <t>ギジュツシャ</t>
    </rPh>
    <rPh sb="5" eb="7">
      <t>ホサ</t>
    </rPh>
    <phoneticPr fontId="23"/>
  </si>
  <si>
    <t>技術資料提出期限日時点の年齢【入力】</t>
    <rPh sb="15" eb="17">
      <t>ニュウリョク</t>
    </rPh>
    <phoneticPr fontId="2"/>
  </si>
  <si>
    <t>　①工事成績評定点通知書の写し及び当該工事に従事していたことを証明する書類</t>
    <rPh sb="2" eb="4">
      <t>コウジ</t>
    </rPh>
    <rPh sb="4" eb="6">
      <t>セイセキ</t>
    </rPh>
    <rPh sb="6" eb="8">
      <t>ヒョウテイ</t>
    </rPh>
    <rPh sb="8" eb="9">
      <t>テン</t>
    </rPh>
    <rPh sb="9" eb="12">
      <t>ツウチショ</t>
    </rPh>
    <rPh sb="13" eb="14">
      <t>ウツ</t>
    </rPh>
    <rPh sb="15" eb="16">
      <t>オヨ</t>
    </rPh>
    <rPh sb="17" eb="19">
      <t>トウガイ</t>
    </rPh>
    <rPh sb="19" eb="21">
      <t>コウジ</t>
    </rPh>
    <rPh sb="22" eb="24">
      <t>ジュウジ</t>
    </rPh>
    <rPh sb="31" eb="33">
      <t>ショウメイ</t>
    </rPh>
    <rPh sb="35" eb="37">
      <t>ショルイ</t>
    </rPh>
    <phoneticPr fontId="23"/>
  </si>
  <si>
    <t>主任技術者</t>
    <rPh sb="0" eb="2">
      <t>シュニン</t>
    </rPh>
    <rPh sb="2" eb="5">
      <t>ギジュツシャ</t>
    </rPh>
    <phoneticPr fontId="23"/>
  </si>
  <si>
    <t>（総合評価落札方式Ⅱ型様式）</t>
    <rPh sb="1" eb="3">
      <t>ソウゴウ</t>
    </rPh>
    <rPh sb="3" eb="5">
      <t>ヒョウカ</t>
    </rPh>
    <rPh sb="5" eb="7">
      <t>ラクサツ</t>
    </rPh>
    <rPh sb="7" eb="9">
      <t>ホウシキ</t>
    </rPh>
    <rPh sb="10" eb="11">
      <t>ガタ</t>
    </rPh>
    <rPh sb="11" eb="13">
      <t>ヨウシキ</t>
    </rPh>
    <phoneticPr fontId="2"/>
  </si>
  <si>
    <t>監理技術者</t>
    <rPh sb="0" eb="2">
      <t>カンリ</t>
    </rPh>
    <rPh sb="2" eb="5">
      <t>ギジュツシャ</t>
    </rPh>
    <phoneticPr fontId="23"/>
  </si>
  <si>
    <t>若手技術者の育成</t>
  </si>
  <si>
    <t>女性技術者の育成</t>
  </si>
  <si>
    <t>いずれか高い方</t>
    <rPh sb="4" eb="5">
      <t>タカ</t>
    </rPh>
    <rPh sb="6" eb="7">
      <t>ホウ</t>
    </rPh>
    <phoneticPr fontId="2"/>
  </si>
  <si>
    <t>企業の
完全週休二日制度導入の有無</t>
  </si>
  <si>
    <t>さく井</t>
    <rPh sb="2" eb="3">
      <t>イ</t>
    </rPh>
    <phoneticPr fontId="2"/>
  </si>
  <si>
    <t>○</t>
  </si>
  <si>
    <t>企業の評価</t>
    <rPh sb="0" eb="2">
      <t>キギョウ</t>
    </rPh>
    <rPh sb="3" eb="5">
      <t>ヒョウカ</t>
    </rPh>
    <phoneticPr fontId="2"/>
  </si>
  <si>
    <t>加算点合計</t>
    <rPh sb="0" eb="2">
      <t>カサン</t>
    </rPh>
    <rPh sb="2" eb="3">
      <t>テン</t>
    </rPh>
    <rPh sb="3" eb="5">
      <t>ゴウケイ</t>
    </rPh>
    <phoneticPr fontId="23"/>
  </si>
  <si>
    <t>配置予定技術者の工事成績評定点</t>
  </si>
  <si>
    <t>インターンシップ</t>
  </si>
  <si>
    <r>
      <t>ワークライフバランス企業認定等</t>
    </r>
    <r>
      <rPr>
        <sz val="14"/>
        <rFont val="ＭＳ Ｐ明朝"/>
        <family val="1"/>
        <charset val="128"/>
      </rPr>
      <t>【選択】</t>
    </r>
    <rPh sb="16" eb="18">
      <t>センタク</t>
    </rPh>
    <phoneticPr fontId="23"/>
  </si>
  <si>
    <t>職業体験</t>
  </si>
  <si>
    <t>職場見学</t>
  </si>
  <si>
    <t>その他</t>
    <rPh sb="2" eb="3">
      <t>タ</t>
    </rPh>
    <phoneticPr fontId="2"/>
  </si>
  <si>
    <t>実績無し</t>
    <rPh sb="0" eb="2">
      <t>ジッセキ</t>
    </rPh>
    <rPh sb="2" eb="3">
      <t>ナ</t>
    </rPh>
    <phoneticPr fontId="2"/>
  </si>
  <si>
    <t>　①離職票、解雇通知書、雇用保険被保険者資格喪失確認通知書、雇用保険受給資格者証、雇用保険被保険者手帳（日雇労働被保険者手帳）、船員失業保険証の船員失業証明票、雇用前の直近の勤務先が発行した退職証明書（代表者印必須）の中のいずれかひとつの写し</t>
    <rPh sb="2" eb="5">
      <t>リショクヒョウ</t>
    </rPh>
    <rPh sb="6" eb="8">
      <t>カイコ</t>
    </rPh>
    <rPh sb="8" eb="10">
      <t>ツウチ</t>
    </rPh>
    <rPh sb="10" eb="11">
      <t>ショ</t>
    </rPh>
    <rPh sb="12" eb="14">
      <t>コヨウ</t>
    </rPh>
    <rPh sb="14" eb="16">
      <t>ホケン</t>
    </rPh>
    <rPh sb="16" eb="17">
      <t>ヒ</t>
    </rPh>
    <rPh sb="17" eb="20">
      <t>ホケンシャ</t>
    </rPh>
    <rPh sb="20" eb="22">
      <t>シカク</t>
    </rPh>
    <rPh sb="22" eb="24">
      <t>ソウシツ</t>
    </rPh>
    <rPh sb="24" eb="26">
      <t>カクニン</t>
    </rPh>
    <rPh sb="26" eb="28">
      <t>ツウチ</t>
    </rPh>
    <rPh sb="28" eb="29">
      <t>ショ</t>
    </rPh>
    <rPh sb="30" eb="32">
      <t>コヨウ</t>
    </rPh>
    <rPh sb="32" eb="34">
      <t>ホケン</t>
    </rPh>
    <rPh sb="34" eb="36">
      <t>ジュキュウ</t>
    </rPh>
    <rPh sb="36" eb="39">
      <t>シカクシャ</t>
    </rPh>
    <rPh sb="39" eb="40">
      <t>ショウ</t>
    </rPh>
    <rPh sb="41" eb="43">
      <t>コヨウ</t>
    </rPh>
    <rPh sb="43" eb="45">
      <t>ホケン</t>
    </rPh>
    <rPh sb="45" eb="46">
      <t>ヒ</t>
    </rPh>
    <rPh sb="46" eb="49">
      <t>ホケンシャ</t>
    </rPh>
    <rPh sb="49" eb="51">
      <t>テチョウ</t>
    </rPh>
    <rPh sb="52" eb="54">
      <t>ヒヤト</t>
    </rPh>
    <rPh sb="54" eb="56">
      <t>ロウドウ</t>
    </rPh>
    <rPh sb="56" eb="57">
      <t>ヒ</t>
    </rPh>
    <rPh sb="57" eb="60">
      <t>ホケンシャ</t>
    </rPh>
    <rPh sb="60" eb="62">
      <t>テチョウ</t>
    </rPh>
    <phoneticPr fontId="23"/>
  </si>
  <si>
    <t>評価基準
【選択】</t>
  </si>
  <si>
    <t>工事内容【入力】
（定義された同種又は類似工事の工法、数量等）</t>
    <rPh sb="0" eb="2">
      <t>コウジ</t>
    </rPh>
    <rPh sb="2" eb="4">
      <t>ナイヨウ</t>
    </rPh>
    <rPh sb="5" eb="7">
      <t>ニュウリョク</t>
    </rPh>
    <rPh sb="10" eb="12">
      <t>テイギ</t>
    </rPh>
    <rPh sb="15" eb="17">
      <t>ドウシュ</t>
    </rPh>
    <rPh sb="17" eb="18">
      <t>マタ</t>
    </rPh>
    <rPh sb="19" eb="21">
      <t>ルイジ</t>
    </rPh>
    <rPh sb="21" eb="23">
      <t>コウジ</t>
    </rPh>
    <rPh sb="24" eb="26">
      <t>コウホウ</t>
    </rPh>
    <rPh sb="27" eb="29">
      <t>スウリョウ</t>
    </rPh>
    <rPh sb="29" eb="30">
      <t>トウ</t>
    </rPh>
    <phoneticPr fontId="23"/>
  </si>
  <si>
    <t>提出が必要な確認資料</t>
    <rPh sb="0" eb="2">
      <t>ていしゅつ</t>
    </rPh>
    <rPh sb="3" eb="5">
      <t>ひつよう</t>
    </rPh>
    <rPh sb="6" eb="8">
      <t>かくにん</t>
    </rPh>
    <rPh sb="8" eb="10">
      <t>しりょう</t>
    </rPh>
    <phoneticPr fontId="2" type="Hiragana"/>
  </si>
  <si>
    <t>企業の建設キャリアアップシステム
（CCUS）への取組</t>
    <rPh sb="0" eb="2">
      <t>キギョウ</t>
    </rPh>
    <rPh sb="3" eb="5">
      <t>ケンセツ</t>
    </rPh>
    <rPh sb="25" eb="27">
      <t>トリクミ</t>
    </rPh>
    <phoneticPr fontId="23"/>
  </si>
  <si>
    <t>無し</t>
    <rPh sb="0" eb="1">
      <t>な</t>
    </rPh>
    <phoneticPr fontId="2" type="Hiragana"/>
  </si>
  <si>
    <t>　①国、都道府県、市区町村が発行した有効期限内である実施証明書の写しを添付すること。</t>
    <rPh sb="2" eb="3">
      <t>クニ</t>
    </rPh>
    <rPh sb="4" eb="8">
      <t>トドウフケン</t>
    </rPh>
    <rPh sb="9" eb="13">
      <t>シクチョウソン</t>
    </rPh>
    <rPh sb="14" eb="16">
      <t>ハッコウ</t>
    </rPh>
    <rPh sb="18" eb="20">
      <t>ユウコウ</t>
    </rPh>
    <rPh sb="20" eb="22">
      <t>キゲン</t>
    </rPh>
    <rPh sb="22" eb="23">
      <t>ナイ</t>
    </rPh>
    <rPh sb="26" eb="28">
      <t>ジッシ</t>
    </rPh>
    <rPh sb="28" eb="31">
      <t>ショウメイショ</t>
    </rPh>
    <rPh sb="32" eb="33">
      <t>ウツ</t>
    </rPh>
    <rPh sb="35" eb="37">
      <t>テンプ</t>
    </rPh>
    <phoneticPr fontId="23"/>
  </si>
  <si>
    <t>表彰状の写し（白黒）</t>
    <rPh sb="0" eb="3">
      <t>ひょうしょうじょう</t>
    </rPh>
    <rPh sb="4" eb="5">
      <t>うつ</t>
    </rPh>
    <rPh sb="7" eb="9">
      <t>しろくろ</t>
    </rPh>
    <phoneticPr fontId="2" type="Hiragana"/>
  </si>
  <si>
    <t>「事業者登録完了のお知らせ（はがき）」の写し</t>
  </si>
  <si>
    <t>事業者登録完了メール」の写し</t>
  </si>
  <si>
    <t>－</t>
  </si>
  <si>
    <t>　①卒業証明書、又は修了証書の写し</t>
    <rPh sb="2" eb="4">
      <t>ソツギョウ</t>
    </rPh>
    <rPh sb="4" eb="7">
      <t>ショウメイショ</t>
    </rPh>
    <rPh sb="8" eb="9">
      <t>マタ</t>
    </rPh>
    <rPh sb="10" eb="12">
      <t>シュウリョウ</t>
    </rPh>
    <rPh sb="12" eb="14">
      <t>ショウショ</t>
    </rPh>
    <rPh sb="15" eb="16">
      <t>ウツ</t>
    </rPh>
    <phoneticPr fontId="23"/>
  </si>
  <si>
    <t>　②採用通知書の写し</t>
    <rPh sb="2" eb="4">
      <t>サイヨウ</t>
    </rPh>
    <rPh sb="4" eb="7">
      <t>ツウチショ</t>
    </rPh>
    <rPh sb="8" eb="9">
      <t>ウツ</t>
    </rPh>
    <phoneticPr fontId="23"/>
  </si>
  <si>
    <t>　③住民票（提出日の３ヶ月以内の発行、及び個人番号が記載されていないものに限る）、又は運転免許証の写し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23"/>
  </si>
  <si>
    <t>　⑤合併前企業の実績を申請する場合は、合併契約書等の写し</t>
  </si>
  <si>
    <t>　②住民票（提出日の３ヶ月以内の発行、及び個人番号が記載されていないものに限る）、又は運転免許証の写し</t>
    <rPh sb="19" eb="20">
      <t>オヨ</t>
    </rPh>
    <rPh sb="37" eb="38">
      <t>カギ</t>
    </rPh>
    <rPh sb="41" eb="42">
      <t>マタ</t>
    </rPh>
    <rPh sb="43" eb="45">
      <t>ウンテン</t>
    </rPh>
    <rPh sb="45" eb="48">
      <t>メンキョショウ</t>
    </rPh>
    <rPh sb="49" eb="50">
      <t>ウツ</t>
    </rPh>
    <phoneticPr fontId="23"/>
  </si>
  <si>
    <t>　④合併前企業の実績を申請する場合は、合併契約書等の写し</t>
  </si>
  <si>
    <t>【新卒者】</t>
    <rPh sb="1" eb="4">
      <t>しんそつしゃ</t>
    </rPh>
    <phoneticPr fontId="2" type="Hiragana"/>
  </si>
  <si>
    <t>【離職者】</t>
    <rPh sb="1" eb="4">
      <t>りしょくしゃ</t>
    </rPh>
    <phoneticPr fontId="2" type="Hiragana"/>
  </si>
  <si>
    <t>　①建設業許可通知書の写し</t>
  </si>
  <si>
    <t>　③秋田県内にある営業所等の社員の健康保険被保険者証の写し（高齢者等により提出できない場合にあっては、職員の常勤性を確認できる書類）</t>
  </si>
  <si>
    <t>　⑤建設業許可申請書（受付印のあるもの）の写し及び同申請書別紙２営業所一覧表の写し</t>
  </si>
  <si>
    <t>b：類似工事の施工実績がある</t>
    <rPh sb="2" eb="4">
      <t>ルイジ</t>
    </rPh>
    <phoneticPr fontId="23"/>
  </si>
  <si>
    <t>認定等を確認できる書類（協定書、表彰状、認定証、一般事業主行動計画策定・変更届（労働局が受付したもの））の写し</t>
    <rPh sb="0" eb="2">
      <t>ニンテイ</t>
    </rPh>
    <rPh sb="2" eb="3">
      <t>トウ</t>
    </rPh>
    <rPh sb="4" eb="6">
      <t>カクニン</t>
    </rPh>
    <rPh sb="9" eb="11">
      <t>ショルイ</t>
    </rPh>
    <rPh sb="12" eb="15">
      <t>キョウテイショ</t>
    </rPh>
    <rPh sb="16" eb="19">
      <t>ヒョウショウジョウ</t>
    </rPh>
    <rPh sb="20" eb="23">
      <t>ニンテイショウ</t>
    </rPh>
    <rPh sb="24" eb="26">
      <t>イッパン</t>
    </rPh>
    <rPh sb="26" eb="29">
      <t>ジギョウヌシ</t>
    </rPh>
    <rPh sb="29" eb="31">
      <t>コウドウ</t>
    </rPh>
    <rPh sb="31" eb="33">
      <t>ケイカク</t>
    </rPh>
    <rPh sb="33" eb="35">
      <t>サクテイ</t>
    </rPh>
    <rPh sb="36" eb="39">
      <t>ヘンコウトドケ</t>
    </rPh>
    <rPh sb="40" eb="43">
      <t>ロウドウキョク</t>
    </rPh>
    <rPh sb="44" eb="46">
      <t>ウケツケ</t>
    </rPh>
    <rPh sb="53" eb="54">
      <t>ウツ</t>
    </rPh>
    <phoneticPr fontId="23"/>
  </si>
  <si>
    <t>【ワークライフバランス企業認定等】</t>
  </si>
  <si>
    <t>【職業体験等の実施】</t>
  </si>
  <si>
    <t>一般塗装</t>
    <rPh sb="0" eb="2">
      <t>イッパン</t>
    </rPh>
    <rPh sb="2" eb="4">
      <t>トソウ</t>
    </rPh>
    <phoneticPr fontId="2"/>
  </si>
  <si>
    <r>
      <t xml:space="preserve">１７．若手技術者の育成
</t>
    </r>
    <r>
      <rPr>
        <u/>
        <sz val="14"/>
        <rFont val="ＭＳ Ｐ明朝"/>
        <family val="1"/>
        <charset val="128"/>
      </rPr>
      <t>【手引き　P46】</t>
    </r>
  </si>
  <si>
    <r>
      <t>１８．配置予定技術者の同種工事の施工実績</t>
    </r>
    <r>
      <rPr>
        <b/>
        <u/>
        <sz val="14"/>
        <color rgb="FFFF0000"/>
        <rFont val="ＭＳ Ｐ明朝"/>
        <family val="1"/>
        <charset val="128"/>
      </rPr>
      <t>※監理技術者等</t>
    </r>
    <r>
      <rPr>
        <sz val="14"/>
        <rFont val="ＭＳ Ｐ明朝"/>
        <family val="1"/>
        <charset val="128"/>
      </rPr>
      <t xml:space="preserve">
</t>
    </r>
    <r>
      <rPr>
        <u/>
        <sz val="14"/>
        <rFont val="ＭＳ Ｐ明朝"/>
        <family val="1"/>
        <charset val="128"/>
      </rPr>
      <t>【手引き　P48】</t>
    </r>
    <rPh sb="3" eb="5">
      <t>ハイチ</t>
    </rPh>
    <rPh sb="5" eb="7">
      <t>ヨテイ</t>
    </rPh>
    <rPh sb="7" eb="10">
      <t>ギジュツシャ</t>
    </rPh>
    <rPh sb="11" eb="13">
      <t>ドウシュ</t>
    </rPh>
    <rPh sb="13" eb="15">
      <t>コウジ</t>
    </rPh>
    <rPh sb="16" eb="18">
      <t>セコウ</t>
    </rPh>
    <rPh sb="18" eb="20">
      <t>ジッセキ</t>
    </rPh>
    <rPh sb="26" eb="27">
      <t>トウ</t>
    </rPh>
    <phoneticPr fontId="23"/>
  </si>
  <si>
    <t>　②実施証明書の区分が記載されていない場合は、区分がわかる資料の写しを添付すること。（実施証明書発行要領等）</t>
    <rPh sb="2" eb="4">
      <t>ジッシ</t>
    </rPh>
    <rPh sb="4" eb="7">
      <t>ショウメイショ</t>
    </rPh>
    <rPh sb="8" eb="10">
      <t>クブン</t>
    </rPh>
    <rPh sb="11" eb="13">
      <t>キサイ</t>
    </rPh>
    <rPh sb="19" eb="21">
      <t>バアイ</t>
    </rPh>
    <rPh sb="23" eb="25">
      <t>クブン</t>
    </rPh>
    <rPh sb="29" eb="31">
      <t>シリョウ</t>
    </rPh>
    <rPh sb="32" eb="33">
      <t>ウツ</t>
    </rPh>
    <rPh sb="35" eb="37">
      <t>テンプ</t>
    </rPh>
    <rPh sb="43" eb="45">
      <t>ジッシ</t>
    </rPh>
    <rPh sb="45" eb="48">
      <t>ショウメイショ</t>
    </rPh>
    <rPh sb="48" eb="50">
      <t>ハッコウ</t>
    </rPh>
    <rPh sb="50" eb="52">
      <t>ヨウリョウ</t>
    </rPh>
    <rPh sb="52" eb="53">
      <t>トウ</t>
    </rPh>
    <phoneticPr fontId="23"/>
  </si>
  <si>
    <t>b：技能士等の配置</t>
    <rPh sb="2" eb="4">
      <t>ギノウ</t>
    </rPh>
    <phoneticPr fontId="2"/>
  </si>
  <si>
    <t>　②中小企業等の場合は、本様式に、直近の事業年度の「法人税申告書別表１」の写し</t>
  </si>
  <si>
    <r>
      <t>当該工事におけるCCUS活用の有無</t>
    </r>
    <r>
      <rPr>
        <b/>
        <u/>
        <sz val="14"/>
        <color rgb="FFFF0000"/>
        <rFont val="ＭＳ Ｐ明朝"/>
        <family val="1"/>
        <charset val="128"/>
      </rPr>
      <t>「履行義務」</t>
    </r>
    <rPh sb="0" eb="2">
      <t>トウガイ</t>
    </rPh>
    <rPh sb="2" eb="4">
      <t>コウジ</t>
    </rPh>
    <rPh sb="12" eb="14">
      <t>カツヨウ</t>
    </rPh>
    <rPh sb="15" eb="17">
      <t>ウム</t>
    </rPh>
    <phoneticPr fontId="23"/>
  </si>
  <si>
    <t>公共土木施設の維持管理業務の契約実績</t>
    <rPh sb="0" eb="2">
      <t>こうきょう</t>
    </rPh>
    <rPh sb="2" eb="3">
      <t>ど</t>
    </rPh>
    <rPh sb="3" eb="4">
      <t>もく</t>
    </rPh>
    <rPh sb="4" eb="6">
      <t>しせつ</t>
    </rPh>
    <rPh sb="7" eb="9">
      <t>いじ</t>
    </rPh>
    <rPh sb="9" eb="11">
      <t>かんり</t>
    </rPh>
    <rPh sb="11" eb="13">
      <t>ぎょうむ</t>
    </rPh>
    <rPh sb="14" eb="16">
      <t>けいやく</t>
    </rPh>
    <rPh sb="16" eb="18">
      <t>じっせき</t>
    </rPh>
    <phoneticPr fontId="2" type="Hiragana"/>
  </si>
  <si>
    <t>　①企業が合併している場合は、合併契約書等の写し</t>
  </si>
  <si>
    <t>　①ＣＯＲＩＮＳ登録状況の写し
※登録されていない工事を申請する場合は、請負契約書及び設計図書等（金抜き設計書、設計図面、特記仕様書等で工事内容が確認出来る資料の写し）のほか、記載した
工事の「主任（監理）技術者選任届」又は、技術的な関わりが判断できる資料</t>
    <rPh sb="8" eb="10">
      <t>トウロク</t>
    </rPh>
    <rPh sb="10" eb="12">
      <t>ジョウキョウ</t>
    </rPh>
    <rPh sb="13" eb="14">
      <t>ウツ</t>
    </rPh>
    <rPh sb="17" eb="19">
      <t>トウロク</t>
    </rPh>
    <rPh sb="25" eb="27">
      <t>コウジ</t>
    </rPh>
    <rPh sb="28" eb="30">
      <t>シンセイ</t>
    </rPh>
    <rPh sb="32" eb="34">
      <t>バアイ</t>
    </rPh>
    <rPh sb="36" eb="38">
      <t>ウケオイ</t>
    </rPh>
    <rPh sb="38" eb="41">
      <t>ケイヤクショ</t>
    </rPh>
    <rPh sb="41" eb="42">
      <t>オヨ</t>
    </rPh>
    <rPh sb="43" eb="45">
      <t>セッケイ</t>
    </rPh>
    <rPh sb="45" eb="47">
      <t>トショ</t>
    </rPh>
    <rPh sb="47" eb="48">
      <t>トウ</t>
    </rPh>
    <rPh sb="49" eb="50">
      <t>キン</t>
    </rPh>
    <rPh sb="50" eb="51">
      <t>ヌ</t>
    </rPh>
    <rPh sb="52" eb="55">
      <t>セッケイショ</t>
    </rPh>
    <rPh sb="56" eb="58">
      <t>セッケイ</t>
    </rPh>
    <rPh sb="58" eb="60">
      <t>ズメン</t>
    </rPh>
    <rPh sb="61" eb="63">
      <t>トッキ</t>
    </rPh>
    <rPh sb="63" eb="66">
      <t>シヨウショ</t>
    </rPh>
    <rPh sb="66" eb="67">
      <t>トウ</t>
    </rPh>
    <rPh sb="68" eb="70">
      <t>コウジ</t>
    </rPh>
    <rPh sb="70" eb="72">
      <t>ナイヨウ</t>
    </rPh>
    <rPh sb="73" eb="75">
      <t>カクニン</t>
    </rPh>
    <rPh sb="75" eb="77">
      <t>デキ</t>
    </rPh>
    <rPh sb="78" eb="80">
      <t>シリョウ</t>
    </rPh>
    <rPh sb="81" eb="82">
      <t>ウツ</t>
    </rPh>
    <rPh sb="88" eb="90">
      <t>キサイ</t>
    </rPh>
    <rPh sb="93" eb="95">
      <t>コウジ</t>
    </rPh>
    <rPh sb="97" eb="99">
      <t>シュニン</t>
    </rPh>
    <rPh sb="100" eb="102">
      <t>カンリ</t>
    </rPh>
    <rPh sb="103" eb="106">
      <t>ギジュツシャ</t>
    </rPh>
    <rPh sb="106" eb="108">
      <t>センニン</t>
    </rPh>
    <rPh sb="108" eb="109">
      <t>トド</t>
    </rPh>
    <rPh sb="110" eb="111">
      <t>マタ</t>
    </rPh>
    <rPh sb="113" eb="116">
      <t>ギジュツテキ</t>
    </rPh>
    <rPh sb="117" eb="118">
      <t>カカ</t>
    </rPh>
    <rPh sb="121" eb="123">
      <t>ハンダン</t>
    </rPh>
    <rPh sb="126" eb="128">
      <t>シリョウ</t>
    </rPh>
    <phoneticPr fontId="23"/>
  </si>
  <si>
    <t>評価項目</t>
    <rPh sb="0" eb="2">
      <t>ひょうか</t>
    </rPh>
    <rPh sb="2" eb="4">
      <t>こうもく</t>
    </rPh>
    <phoneticPr fontId="2" type="Hiragana"/>
  </si>
  <si>
    <t>Chek</t>
  </si>
  <si>
    <t>　④秋田県内にある営業所等の社員のうち、県内に居住する者の直近の住民税特別徴収税額決定通知書の写し（氏名、住所、発行年月日及び発行市町村名がわかる部分）又は住民票（提出日の３ヶ月以内の発行、及び個人番号が記載されていないものに限る）の写し</t>
  </si>
  <si>
    <t>加谷　直</t>
    <rPh sb="0" eb="2">
      <t>カタニ</t>
    </rPh>
    <rPh sb="3" eb="4">
      <t>チョク</t>
    </rPh>
    <phoneticPr fontId="23"/>
  </si>
  <si>
    <t>２名以上</t>
    <rPh sb="1" eb="2">
      <t>メイ</t>
    </rPh>
    <rPh sb="2" eb="4">
      <t>イジョウ</t>
    </rPh>
    <phoneticPr fontId="2"/>
  </si>
  <si>
    <t>a：登録基幹技能者の配置</t>
  </si>
  <si>
    <t>配置予定技術者の保有資格</t>
  </si>
  <si>
    <t>週休２日制工事の実施証明書がある場合に評価。(発行日から2年以内)</t>
    <rPh sb="0" eb="2">
      <t>シュウキュウ</t>
    </rPh>
    <rPh sb="3" eb="5">
      <t>ヒセイ</t>
    </rPh>
    <rPh sb="5" eb="7">
      <t>コウジ</t>
    </rPh>
    <rPh sb="8" eb="10">
      <t>ジッシ</t>
    </rPh>
    <phoneticPr fontId="23"/>
  </si>
  <si>
    <t>配点
(満点)</t>
    <rPh sb="0" eb="2">
      <t>ハイテン</t>
    </rPh>
    <rPh sb="4" eb="6">
      <t>マンテン</t>
    </rPh>
    <phoneticPr fontId="23"/>
  </si>
  <si>
    <t>コンクリート主任技士の資格を有する</t>
    <rPh sb="11" eb="13">
      <t>シカク</t>
    </rPh>
    <rPh sb="14" eb="15">
      <t>ユウ</t>
    </rPh>
    <phoneticPr fontId="2"/>
  </si>
  <si>
    <t>コンクリート技士を有する</t>
  </si>
  <si>
    <t>プレストレストコンクリート技士を有する</t>
  </si>
  <si>
    <t>コンクリート診断士を有する</t>
  </si>
  <si>
    <t>企業の同種工事の施工実績</t>
    <rPh sb="0" eb="2">
      <t>きぎょう</t>
    </rPh>
    <rPh sb="3" eb="5">
      <t>どうしゅ</t>
    </rPh>
    <rPh sb="5" eb="7">
      <t>こうじ</t>
    </rPh>
    <rPh sb="8" eb="10">
      <t>せこう</t>
    </rPh>
    <rPh sb="10" eb="12">
      <t>じっせき</t>
    </rPh>
    <phoneticPr fontId="2" type="Hiragana"/>
  </si>
  <si>
    <t>一級構造物診断士を有する</t>
  </si>
  <si>
    <t>土木鋼構造診断士を有する</t>
  </si>
  <si>
    <t>一級舗装施工管理技術者を有する</t>
  </si>
  <si>
    <t>地すべり防止工事士を有する</t>
  </si>
  <si>
    <t>b：維持管理業務の契約実績がある（工事箇所と同一管内以外の実績の場合）</t>
  </si>
  <si>
    <t>構造設計一級建築士を有する</t>
  </si>
  <si>
    <t>設備設計一級建築士を有する</t>
  </si>
  <si>
    <t>建築設備士を有する</t>
  </si>
  <si>
    <r>
      <t>１９．配置予定技術者の工事成績評定点</t>
    </r>
    <r>
      <rPr>
        <b/>
        <u/>
        <sz val="14"/>
        <color rgb="FFFF0000"/>
        <rFont val="ＭＳ Ｐ明朝"/>
        <family val="1"/>
        <charset val="128"/>
      </rPr>
      <t>※施工実績と同技術者を評価</t>
    </r>
    <r>
      <rPr>
        <u/>
        <sz val="14"/>
        <rFont val="ＭＳ Ｐ明朝"/>
        <family val="1"/>
        <charset val="128"/>
      </rPr>
      <t xml:space="preserve">【手引き　P50】
</t>
    </r>
  </si>
  <si>
    <t>資格を有しない</t>
    <rPh sb="0" eb="2">
      <t>シカク</t>
    </rPh>
    <rPh sb="3" eb="4">
      <t>ユウ</t>
    </rPh>
    <phoneticPr fontId="2"/>
  </si>
  <si>
    <t>a：維持管理業務の契約実績がある（工事箇所と同一管内の実績の場合）</t>
    <rPh sb="2" eb="4">
      <t>イジ</t>
    </rPh>
    <rPh sb="4" eb="6">
      <t>カンリ</t>
    </rPh>
    <rPh sb="6" eb="8">
      <t>ギョウム</t>
    </rPh>
    <rPh sb="9" eb="11">
      <t>ケイヤク</t>
    </rPh>
    <rPh sb="17" eb="19">
      <t>コウジ</t>
    </rPh>
    <rPh sb="19" eb="21">
      <t>カショ</t>
    </rPh>
    <rPh sb="22" eb="24">
      <t>ドウイツ</t>
    </rPh>
    <rPh sb="24" eb="26">
      <t>カンナイ</t>
    </rPh>
    <rPh sb="27" eb="29">
      <t>ジッセキ</t>
    </rPh>
    <rPh sb="30" eb="32">
      <t>バアイ</t>
    </rPh>
    <phoneticPr fontId="23"/>
  </si>
  <si>
    <t>同格付工種【選択】
当該工事と同じ格付工種</t>
    <rPh sb="0" eb="1">
      <t>ドウ</t>
    </rPh>
    <rPh sb="1" eb="3">
      <t>カクヅケ</t>
    </rPh>
    <rPh sb="3" eb="5">
      <t>コウシュ</t>
    </rPh>
    <rPh sb="6" eb="8">
      <t>センタク</t>
    </rPh>
    <rPh sb="10" eb="12">
      <t>トウガイ</t>
    </rPh>
    <rPh sb="12" eb="14">
      <t>コウジ</t>
    </rPh>
    <rPh sb="15" eb="16">
      <t>オナ</t>
    </rPh>
    <rPh sb="17" eb="19">
      <t>カクヅケ</t>
    </rPh>
    <rPh sb="19" eb="21">
      <t>コウシュ</t>
    </rPh>
    <phoneticPr fontId="23"/>
  </si>
  <si>
    <t>配置予定技術者の
継続教育（ＣＰＤ）の取組</t>
  </si>
  <si>
    <t>企業平均評定点（対象:過去1年間）【入力】
「過去1年間」の県発注工事の成績評定点</t>
    <rPh sb="0" eb="2">
      <t>キギョウ</t>
    </rPh>
    <rPh sb="2" eb="4">
      <t>ヘイキン</t>
    </rPh>
    <rPh sb="4" eb="6">
      <t>ヒョウテイ</t>
    </rPh>
    <rPh sb="6" eb="7">
      <t>テン</t>
    </rPh>
    <rPh sb="18" eb="20">
      <t>ニュウリョク</t>
    </rPh>
    <rPh sb="23" eb="25">
      <t>カコ</t>
    </rPh>
    <rPh sb="26" eb="27">
      <t>ネン</t>
    </rPh>
    <rPh sb="27" eb="28">
      <t>カン</t>
    </rPh>
    <rPh sb="30" eb="31">
      <t>ケン</t>
    </rPh>
    <rPh sb="31" eb="33">
      <t>ハッチュウ</t>
    </rPh>
    <rPh sb="33" eb="35">
      <t>コウジ</t>
    </rPh>
    <rPh sb="36" eb="38">
      <t>セイセキ</t>
    </rPh>
    <rPh sb="38" eb="40">
      <t>ヒョウテイ</t>
    </rPh>
    <rPh sb="40" eb="41">
      <t>テン</t>
    </rPh>
    <phoneticPr fontId="23"/>
  </si>
  <si>
    <t>受賞種別（対象:過去2年間）【入力】
「過去2年間」に受賞した表彰実績</t>
    <rPh sb="0" eb="2">
      <t>ジュショウ</t>
    </rPh>
    <rPh sb="2" eb="4">
      <t>シュベツ</t>
    </rPh>
    <rPh sb="5" eb="7">
      <t>タイショウ</t>
    </rPh>
    <rPh sb="8" eb="10">
      <t>カコ</t>
    </rPh>
    <rPh sb="11" eb="13">
      <t>ネンカン</t>
    </rPh>
    <rPh sb="15" eb="17">
      <t>ニュウリョク</t>
    </rPh>
    <rPh sb="27" eb="29">
      <t>ジュショウ</t>
    </rPh>
    <rPh sb="31" eb="33">
      <t>ヒョウショウ</t>
    </rPh>
    <rPh sb="33" eb="35">
      <t>ジッセキ</t>
    </rPh>
    <phoneticPr fontId="23"/>
  </si>
  <si>
    <t>職業体験等の区分(過去2年間)【選択】</t>
    <rPh sb="6" eb="8">
      <t>クブン</t>
    </rPh>
    <phoneticPr fontId="2"/>
  </si>
  <si>
    <t>ＩＣＴ活用工事の実施証明書がある場合に評価。(発行日から2年以内)</t>
    <rPh sb="5" eb="7">
      <t>コウジ</t>
    </rPh>
    <rPh sb="8" eb="10">
      <t>ジッシ</t>
    </rPh>
    <rPh sb="23" eb="26">
      <t>ハッコウビ</t>
    </rPh>
    <rPh sb="30" eb="32">
      <t>イナイ</t>
    </rPh>
    <phoneticPr fontId="23"/>
  </si>
  <si>
    <t>契約業務名【入力】</t>
    <rPh sb="0" eb="2">
      <t>ケイヤク</t>
    </rPh>
    <rPh sb="2" eb="5">
      <t>ギョウムメイ</t>
    </rPh>
    <phoneticPr fontId="23"/>
  </si>
  <si>
    <t>女性技術者活躍工事の実施証明書がある場合に評価。(発行日から2年以内)</t>
    <rPh sb="0" eb="2">
      <t>ジョセイ</t>
    </rPh>
    <rPh sb="2" eb="5">
      <t>ギジュツシャ</t>
    </rPh>
    <rPh sb="5" eb="7">
      <t>カツヤク</t>
    </rPh>
    <rPh sb="7" eb="9">
      <t>コウジ</t>
    </rPh>
    <rPh sb="10" eb="12">
      <t>ジッシ</t>
    </rPh>
    <phoneticPr fontId="23"/>
  </si>
  <si>
    <t>過去１年間の同格付工種の
工事成績評定点の平均点</t>
    <rPh sb="0" eb="2">
      <t>カコ</t>
    </rPh>
    <rPh sb="3" eb="5">
      <t>ネンカン</t>
    </rPh>
    <rPh sb="6" eb="7">
      <t>ドウ</t>
    </rPh>
    <rPh sb="7" eb="9">
      <t>カクヅケ</t>
    </rPh>
    <rPh sb="9" eb="11">
      <t>コウシュ</t>
    </rPh>
    <rPh sb="13" eb="15">
      <t>コウジ</t>
    </rPh>
    <rPh sb="15" eb="17">
      <t>セイセキ</t>
    </rPh>
    <rPh sb="17" eb="19">
      <t>ヒョウテイ</t>
    </rPh>
    <rPh sb="19" eb="20">
      <t>テン</t>
    </rPh>
    <rPh sb="21" eb="24">
      <t>ヘイキンテン</t>
    </rPh>
    <phoneticPr fontId="23"/>
  </si>
  <si>
    <r>
      <t>新規</t>
    </r>
    <r>
      <rPr>
        <b/>
        <u/>
        <sz val="14"/>
        <rFont val="ＭＳ Ｐ明朝"/>
        <family val="1"/>
        <charset val="128"/>
      </rPr>
      <t>新卒者</t>
    </r>
    <r>
      <rPr>
        <sz val="14"/>
        <rFont val="ＭＳ Ｐ明朝"/>
        <family val="1"/>
        <charset val="128"/>
      </rPr>
      <t>雇用(過去1年間)【選択】</t>
    </r>
    <rPh sb="0" eb="2">
      <t>シンキ</t>
    </rPh>
    <rPh sb="2" eb="5">
      <t>シンソツシャ</t>
    </rPh>
    <rPh sb="5" eb="7">
      <t>コヨウ</t>
    </rPh>
    <rPh sb="8" eb="10">
      <t>カコ</t>
    </rPh>
    <rPh sb="11" eb="12">
      <t>ネン</t>
    </rPh>
    <rPh sb="12" eb="13">
      <t>カン</t>
    </rPh>
    <rPh sb="15" eb="17">
      <t>センタク</t>
    </rPh>
    <phoneticPr fontId="23"/>
  </si>
  <si>
    <r>
      <t>新規</t>
    </r>
    <r>
      <rPr>
        <b/>
        <u/>
        <sz val="14"/>
        <rFont val="ＭＳ Ｐ明朝"/>
        <family val="1"/>
        <charset val="128"/>
      </rPr>
      <t>離職者</t>
    </r>
    <r>
      <rPr>
        <sz val="14"/>
        <rFont val="ＭＳ Ｐ明朝"/>
        <family val="1"/>
        <charset val="128"/>
      </rPr>
      <t>雇用(過去1年間)【選択】</t>
    </r>
    <rPh sb="0" eb="2">
      <t>シンキ</t>
    </rPh>
    <rPh sb="2" eb="5">
      <t>リショクシャ</t>
    </rPh>
    <rPh sb="5" eb="7">
      <t>コヨウ</t>
    </rPh>
    <rPh sb="8" eb="10">
      <t>カコ</t>
    </rPh>
    <rPh sb="11" eb="12">
      <t>ネン</t>
    </rPh>
    <rPh sb="12" eb="13">
      <t>カン</t>
    </rPh>
    <rPh sb="15" eb="17">
      <t>センタク</t>
    </rPh>
    <phoneticPr fontId="23"/>
  </si>
  <si>
    <t>　③正規社員であることを証明する書類　（雇用契約書、労働条件通知書等）</t>
  </si>
  <si>
    <t>ICT活用工事の
実施証明書の有無</t>
  </si>
  <si>
    <t>～</t>
  </si>
  <si>
    <t>発注者【入力】</t>
    <rPh sb="0" eb="3">
      <t>ハッチュウシャ</t>
    </rPh>
    <phoneticPr fontId="23"/>
  </si>
  <si>
    <t>道路側溝据付工
L=300m</t>
    <rPh sb="0" eb="2">
      <t>ドウロ</t>
    </rPh>
    <rPh sb="2" eb="4">
      <t>ソッコウ</t>
    </rPh>
    <rPh sb="4" eb="6">
      <t>スエツケ</t>
    </rPh>
    <rPh sb="6" eb="7">
      <t>コウ</t>
    </rPh>
    <phoneticPr fontId="2"/>
  </si>
  <si>
    <t>a：同種工事の施工実績がある</t>
  </si>
  <si>
    <t>c：上記以外</t>
  </si>
  <si>
    <t>ka00000000</t>
  </si>
  <si>
    <t>過去１０年間の
同種工事又は類似工事の施工実績</t>
    <rPh sb="0" eb="2">
      <t>カコ</t>
    </rPh>
    <rPh sb="4" eb="6">
      <t>ネンカン</t>
    </rPh>
    <rPh sb="8" eb="10">
      <t>ドウシュ</t>
    </rPh>
    <rPh sb="10" eb="12">
      <t>コウジ</t>
    </rPh>
    <rPh sb="12" eb="13">
      <t>マタ</t>
    </rPh>
    <rPh sb="14" eb="16">
      <t>ルイジ</t>
    </rPh>
    <rPh sb="16" eb="18">
      <t>コウジ</t>
    </rPh>
    <rPh sb="19" eb="21">
      <t>セコウ</t>
    </rPh>
    <rPh sb="21" eb="23">
      <t>ジッセキ</t>
    </rPh>
    <phoneticPr fontId="2"/>
  </si>
  <si>
    <t>①企業における
CCUS事業者登録の有無</t>
    <rPh sb="1" eb="3">
      <t>キギョウ</t>
    </rPh>
    <rPh sb="12" eb="15">
      <t>ジギョウシャ</t>
    </rPh>
    <rPh sb="15" eb="17">
      <t>トウロク</t>
    </rPh>
    <rPh sb="18" eb="20">
      <t>ウム</t>
    </rPh>
    <phoneticPr fontId="2"/>
  </si>
  <si>
    <t>②過去２年間の
職業体験等の実施の有無</t>
  </si>
  <si>
    <t>週休２日制工事の
実施証明書の有無</t>
  </si>
  <si>
    <t>女性技術者活躍工事の
実施証明書の有無</t>
  </si>
  <si>
    <t>給与等受給者一人当たり
給与等支払額の増加率</t>
  </si>
  <si>
    <t>秋田県北秋田地域振興局</t>
    <rPh sb="0" eb="3">
      <t>アキタケン</t>
    </rPh>
    <rPh sb="3" eb="6">
      <t>キタアキタ</t>
    </rPh>
    <rPh sb="6" eb="8">
      <t>チイキ</t>
    </rPh>
    <rPh sb="8" eb="11">
      <t>シンコウキョク</t>
    </rPh>
    <phoneticPr fontId="2"/>
  </si>
  <si>
    <t>契約工期（対象:過去5年間）【入力】
（入力例：Ｒ○.4.1～Ｒ○.3.31）</t>
    <rPh sb="0" eb="2">
      <t>ケイヤク</t>
    </rPh>
    <rPh sb="2" eb="4">
      <t>コウキ</t>
    </rPh>
    <rPh sb="20" eb="23">
      <t>ニュウリョクレイ</t>
    </rPh>
    <phoneticPr fontId="2"/>
  </si>
  <si>
    <t>道路・河川等維持管理業務委託</t>
    <rPh sb="0" eb="2">
      <t>ドウロ</t>
    </rPh>
    <rPh sb="3" eb="5">
      <t>カセン</t>
    </rPh>
    <rPh sb="5" eb="6">
      <t>トウ</t>
    </rPh>
    <rPh sb="6" eb="8">
      <t>イジ</t>
    </rPh>
    <rPh sb="8" eb="10">
      <t>カンリ</t>
    </rPh>
    <rPh sb="10" eb="12">
      <t>ギョウム</t>
    </rPh>
    <rPh sb="12" eb="14">
      <t>イタク</t>
    </rPh>
    <phoneticPr fontId="2"/>
  </si>
  <si>
    <r>
      <t>工事実績情報システム（COＲＩＮＳ）登録番号
【入力】</t>
    </r>
    <r>
      <rPr>
        <u/>
        <sz val="14"/>
        <rFont val="ＭＳ Ｐ明朝"/>
        <family val="1"/>
        <charset val="128"/>
      </rPr>
      <t>※登録が無い場合は、「登録なし」を入力</t>
    </r>
    <rPh sb="0" eb="2">
      <t>コウジ</t>
    </rPh>
    <rPh sb="2" eb="4">
      <t>ジッセキ</t>
    </rPh>
    <rPh sb="4" eb="6">
      <t>ジョウホウ</t>
    </rPh>
    <rPh sb="18" eb="20">
      <t>トウロク</t>
    </rPh>
    <rPh sb="20" eb="22">
      <t>バンゴウ</t>
    </rPh>
    <rPh sb="24" eb="26">
      <t>ニュウリョク</t>
    </rPh>
    <phoneticPr fontId="23"/>
  </si>
  <si>
    <t>過去５年間の公共土木施設の
維持管理業務の契約実績</t>
    <rPh sb="0" eb="2">
      <t>カコ</t>
    </rPh>
    <rPh sb="3" eb="5">
      <t>ネンカン</t>
    </rPh>
    <rPh sb="6" eb="8">
      <t>コウキョウ</t>
    </rPh>
    <rPh sb="8" eb="9">
      <t>ド</t>
    </rPh>
    <rPh sb="9" eb="10">
      <t>モク</t>
    </rPh>
    <rPh sb="10" eb="12">
      <t>シセツ</t>
    </rPh>
    <rPh sb="14" eb="16">
      <t>イジ</t>
    </rPh>
    <rPh sb="16" eb="18">
      <t>カンリ</t>
    </rPh>
    <rPh sb="18" eb="20">
      <t>ギョウム</t>
    </rPh>
    <rPh sb="21" eb="23">
      <t>ケイヤク</t>
    </rPh>
    <rPh sb="23" eb="25">
      <t>ジッセキ</t>
    </rPh>
    <phoneticPr fontId="2"/>
  </si>
  <si>
    <t>b：維持管理業務の契約実績がある（工事箇所と同一管内以外の実績の場合）</t>
    <rPh sb="26" eb="28">
      <t>イガイ</t>
    </rPh>
    <phoneticPr fontId="23"/>
  </si>
  <si>
    <t>c：維持管理業務の契約実績がない</t>
    <rPh sb="2" eb="4">
      <t>イジ</t>
    </rPh>
    <rPh sb="4" eb="6">
      <t>カンリ</t>
    </rPh>
    <rPh sb="6" eb="8">
      <t>ギョウム</t>
    </rPh>
    <rPh sb="9" eb="11">
      <t>ケイヤク</t>
    </rPh>
    <rPh sb="11" eb="13">
      <t>ジッセキ</t>
    </rPh>
    <phoneticPr fontId="23"/>
  </si>
  <si>
    <t>c：維持管理業務の契約実績がない</t>
  </si>
  <si>
    <t>基準配点合計</t>
    <rPh sb="0" eb="2">
      <t>キジュン</t>
    </rPh>
    <rPh sb="2" eb="4">
      <t>ハイテン</t>
    </rPh>
    <rPh sb="4" eb="6">
      <t>ゴウケイ</t>
    </rPh>
    <phoneticPr fontId="23"/>
  </si>
  <si>
    <t>　①ＣＯＲＩＮＳに登録状況の写し
　　※登録されていない工事を申請する場合は、請負契約書及び設計図書等
　　（金抜き設計書、設計図面、特記仕様書等で工事内容が確認出来る資料の写し）</t>
    <rPh sb="9" eb="11">
      <t>トウロク</t>
    </rPh>
    <rPh sb="11" eb="13">
      <t>ジョウキョウ</t>
    </rPh>
    <rPh sb="14" eb="15">
      <t>ウツ</t>
    </rPh>
    <rPh sb="20" eb="22">
      <t>トウロク</t>
    </rPh>
    <rPh sb="28" eb="30">
      <t>コウジ</t>
    </rPh>
    <rPh sb="31" eb="33">
      <t>シンセイ</t>
    </rPh>
    <rPh sb="35" eb="37">
      <t>バアイ</t>
    </rPh>
    <rPh sb="39" eb="41">
      <t>ウケオイ</t>
    </rPh>
    <rPh sb="41" eb="44">
      <t>ケイヤクショ</t>
    </rPh>
    <rPh sb="44" eb="45">
      <t>オヨ</t>
    </rPh>
    <rPh sb="46" eb="48">
      <t>セッケイ</t>
    </rPh>
    <rPh sb="48" eb="50">
      <t>トショ</t>
    </rPh>
    <rPh sb="50" eb="51">
      <t>トウ</t>
    </rPh>
    <rPh sb="55" eb="56">
      <t>キン</t>
    </rPh>
    <rPh sb="56" eb="57">
      <t>ヌ</t>
    </rPh>
    <rPh sb="58" eb="61">
      <t>セッケイショ</t>
    </rPh>
    <rPh sb="62" eb="64">
      <t>セッケイ</t>
    </rPh>
    <rPh sb="64" eb="66">
      <t>ズメン</t>
    </rPh>
    <rPh sb="67" eb="69">
      <t>トッキ</t>
    </rPh>
    <rPh sb="69" eb="72">
      <t>シヨウショ</t>
    </rPh>
    <rPh sb="72" eb="73">
      <t>トウ</t>
    </rPh>
    <rPh sb="74" eb="76">
      <t>コウジ</t>
    </rPh>
    <rPh sb="76" eb="78">
      <t>ナイヨウ</t>
    </rPh>
    <rPh sb="79" eb="81">
      <t>カクニン</t>
    </rPh>
    <rPh sb="81" eb="83">
      <t>デキ</t>
    </rPh>
    <rPh sb="84" eb="86">
      <t>シリョウ</t>
    </rPh>
    <rPh sb="87" eb="88">
      <t>ウツ</t>
    </rPh>
    <phoneticPr fontId="23"/>
  </si>
  <si>
    <t>　②共同企業体で契約した実績を申請する場合は、共同企業体協定書の写し</t>
  </si>
  <si>
    <t>　①業務委託契約書の写し等契約実績がわかる資料</t>
  </si>
  <si>
    <r>
      <t>工事実績情報システム（COＲＩＮＳ）登録番号
【入力】</t>
    </r>
    <r>
      <rPr>
        <u/>
        <sz val="14"/>
        <rFont val="ＭＳ Ｐ明朝"/>
        <family val="1"/>
        <charset val="128"/>
      </rPr>
      <t>※登録が無い場合は、「登録なし」を入力</t>
    </r>
    <rPh sb="0" eb="2">
      <t>コウジ</t>
    </rPh>
    <rPh sb="2" eb="4">
      <t>ジッセキ</t>
    </rPh>
    <rPh sb="4" eb="6">
      <t>ジョウホウ</t>
    </rPh>
    <rPh sb="18" eb="20">
      <t>トウロク</t>
    </rPh>
    <rPh sb="20" eb="22">
      <t>バンゴウ</t>
    </rPh>
    <rPh sb="24" eb="26">
      <t>ニュウリョク</t>
    </rPh>
    <rPh sb="28" eb="30">
      <t>トウロク</t>
    </rPh>
    <rPh sb="31" eb="32">
      <t>ナ</t>
    </rPh>
    <rPh sb="33" eb="35">
      <t>バアイ</t>
    </rPh>
    <rPh sb="38" eb="40">
      <t>トウロク</t>
    </rPh>
    <rPh sb="44" eb="46">
      <t>ニュウリョク</t>
    </rPh>
    <phoneticPr fontId="23"/>
  </si>
  <si>
    <r>
      <t>１．企業の同種工事の施工実績</t>
    </r>
    <r>
      <rPr>
        <sz val="14"/>
        <rFont val="ＭＳ Ｐ明朝"/>
        <family val="1"/>
        <charset val="128"/>
      </rPr>
      <t xml:space="preserve">
</t>
    </r>
    <r>
      <rPr>
        <u/>
        <sz val="14"/>
        <rFont val="ＭＳ Ｐ明朝"/>
        <family val="1"/>
        <charset val="128"/>
      </rPr>
      <t>【手引き　P17】</t>
    </r>
    <rPh sb="2" eb="4">
      <t>キギョウ</t>
    </rPh>
    <rPh sb="5" eb="7">
      <t>ドウシュ</t>
    </rPh>
    <rPh sb="7" eb="9">
      <t>コウジ</t>
    </rPh>
    <rPh sb="10" eb="12">
      <t>セコウ</t>
    </rPh>
    <rPh sb="12" eb="14">
      <t>ジッセキ</t>
    </rPh>
    <phoneticPr fontId="23"/>
  </si>
  <si>
    <r>
      <t xml:space="preserve">４．企業の建設キャリアアップシステム（CCUS）への取組
</t>
    </r>
    <r>
      <rPr>
        <u/>
        <sz val="14"/>
        <rFont val="ＭＳ Ｐ明朝"/>
        <family val="1"/>
        <charset val="128"/>
      </rPr>
      <t>【手引き　P22】</t>
    </r>
    <rPh sb="2" eb="4">
      <t>キギョウ</t>
    </rPh>
    <rPh sb="5" eb="7">
      <t>ケンセツ</t>
    </rPh>
    <rPh sb="26" eb="28">
      <t>トリクミ</t>
    </rPh>
    <phoneticPr fontId="23"/>
  </si>
  <si>
    <r>
      <t xml:space="preserve">９．企業の労働環境に関する姿勢
</t>
    </r>
    <r>
      <rPr>
        <u/>
        <sz val="14"/>
        <rFont val="ＭＳ Ｐ明朝"/>
        <family val="1"/>
        <charset val="128"/>
      </rPr>
      <t>【手引き　P36】</t>
    </r>
  </si>
  <si>
    <r>
      <t xml:space="preserve">１０．企業の賃金水準向上に向けた取組
</t>
    </r>
    <r>
      <rPr>
        <u/>
        <sz val="14"/>
        <rFont val="ＭＳ Ｐ明朝"/>
        <family val="1"/>
        <charset val="128"/>
      </rPr>
      <t>【手引き　P37】</t>
    </r>
  </si>
  <si>
    <r>
      <t xml:space="preserve">１５．公共土木施設の維持管理業務の実績
</t>
    </r>
    <r>
      <rPr>
        <u/>
        <sz val="14"/>
        <rFont val="ＭＳ Ｐ明朝"/>
        <family val="1"/>
        <charset val="128"/>
      </rPr>
      <t>【手引き　P44】</t>
    </r>
    <rPh sb="3" eb="5">
      <t>コウキョウ</t>
    </rPh>
    <rPh sb="5" eb="6">
      <t>ド</t>
    </rPh>
    <rPh sb="6" eb="7">
      <t>モク</t>
    </rPh>
    <rPh sb="7" eb="9">
      <t>シセツ</t>
    </rPh>
    <rPh sb="10" eb="12">
      <t>イジ</t>
    </rPh>
    <rPh sb="12" eb="14">
      <t>カンリ</t>
    </rPh>
    <rPh sb="14" eb="16">
      <t>ギョウム</t>
    </rPh>
    <rPh sb="17" eb="19">
      <t>ジッセキ</t>
    </rPh>
    <phoneticPr fontId="23"/>
  </si>
  <si>
    <r>
      <t xml:space="preserve">１６．低入札受注による警告、指名差し控え、指名停止
</t>
    </r>
    <r>
      <rPr>
        <u/>
        <sz val="14"/>
        <rFont val="ＭＳ Ｐ明朝"/>
        <family val="1"/>
        <charset val="128"/>
      </rPr>
      <t>【手引き　P45】</t>
    </r>
  </si>
  <si>
    <r>
      <t xml:space="preserve">１７．女性技術者の育成
</t>
    </r>
    <r>
      <rPr>
        <u/>
        <sz val="14"/>
        <rFont val="ＭＳ Ｐ明朝"/>
        <family val="1"/>
        <charset val="128"/>
      </rPr>
      <t>【手引き　P46】</t>
    </r>
  </si>
  <si>
    <t>【記入例】</t>
    <rPh sb="1" eb="3">
      <t>キニュウ</t>
    </rPh>
    <rPh sb="3" eb="4">
      <t>レイ</t>
    </rPh>
    <phoneticPr fontId="2"/>
  </si>
  <si>
    <t>企業におけるCCUS事業者登録の有無</t>
    <rPh sb="0" eb="2">
      <t>キギョウ</t>
    </rPh>
    <rPh sb="10" eb="13">
      <t>ジギョウシャ</t>
    </rPh>
    <rPh sb="13" eb="15">
      <t>トウロク</t>
    </rPh>
    <rPh sb="16" eb="18">
      <t>ウム</t>
    </rPh>
    <phoneticPr fontId="23"/>
  </si>
  <si>
    <t>　②合併前企業の実績を申請する場合は、合併契約書等の写し</t>
  </si>
  <si>
    <t>電気</t>
    <rPh sb="0" eb="2">
      <t>デンキ</t>
    </rPh>
    <phoneticPr fontId="2"/>
  </si>
  <si>
    <t>給排水冷暖房衛生設備</t>
    <rPh sb="0" eb="3">
      <t>キュウハイスイ</t>
    </rPh>
    <rPh sb="3" eb="6">
      <t>レイダンボウ</t>
    </rPh>
    <rPh sb="6" eb="8">
      <t>エイセイ</t>
    </rPh>
    <rPh sb="8" eb="10">
      <t>セツビ</t>
    </rPh>
    <phoneticPr fontId="2"/>
  </si>
  <si>
    <t>鋼構造物</t>
    <rPh sb="0" eb="1">
      <t>コウ</t>
    </rPh>
    <rPh sb="1" eb="4">
      <t>コウゾウブツ</t>
    </rPh>
    <phoneticPr fontId="2"/>
  </si>
  <si>
    <t>路面標示</t>
    <rPh sb="0" eb="2">
      <t>ロメン</t>
    </rPh>
    <rPh sb="2" eb="4">
      <t>ヒョウジ</t>
    </rPh>
    <phoneticPr fontId="2"/>
  </si>
  <si>
    <t>機械器具設置</t>
    <rPh sb="0" eb="2">
      <t>キカイ</t>
    </rPh>
    <rPh sb="2" eb="4">
      <t>キグ</t>
    </rPh>
    <rPh sb="4" eb="6">
      <t>セッチ</t>
    </rPh>
    <phoneticPr fontId="2"/>
  </si>
  <si>
    <t>造園</t>
    <rPh sb="0" eb="2">
      <t>ゾウエン</t>
    </rPh>
    <phoneticPr fontId="2"/>
  </si>
  <si>
    <t>解体</t>
    <rPh sb="0" eb="2">
      <t>カイタイ</t>
    </rPh>
    <phoneticPr fontId="2"/>
  </si>
  <si>
    <t>水道施設</t>
    <rPh sb="0" eb="2">
      <t>スイドウ</t>
    </rPh>
    <rPh sb="2" eb="4">
      <t>シセツ</t>
    </rPh>
    <phoneticPr fontId="2"/>
  </si>
  <si>
    <r>
      <t xml:space="preserve">３(Ⅱ)．企業の優良工事表彰
</t>
    </r>
    <r>
      <rPr>
        <u/>
        <sz val="14"/>
        <color rgb="FFFF0000"/>
        <rFont val="ＭＳ Ｐ明朝"/>
        <family val="1"/>
        <charset val="128"/>
      </rPr>
      <t>【追補版　P4】</t>
    </r>
    <rPh sb="5" eb="7">
      <t>キギョウ</t>
    </rPh>
    <rPh sb="8" eb="10">
      <t>ユウリョウ</t>
    </rPh>
    <rPh sb="10" eb="12">
      <t>コウジ</t>
    </rPh>
    <rPh sb="12" eb="14">
      <t>ヒョウショウ</t>
    </rPh>
    <rPh sb="16" eb="19">
      <t>ツイホバン</t>
    </rPh>
    <phoneticPr fontId="23"/>
  </si>
  <si>
    <t>a：監理又は主任技術者に配置した女性技術者活躍(登用含む)工事の実施証明書を有している</t>
  </si>
  <si>
    <t>b：現場代理人又は担当技術者に配置した女性技術者活躍(登用含む)工事の実施証明書を有している</t>
  </si>
  <si>
    <t>技術者の最高評定点(過去5年間)【入力】</t>
    <rPh sb="0" eb="3">
      <t>ギジュツシャ</t>
    </rPh>
    <rPh sb="4" eb="6">
      <t>サイコウ</t>
    </rPh>
    <rPh sb="6" eb="8">
      <t>ヒョウテイ</t>
    </rPh>
    <rPh sb="8" eb="9">
      <t>テン</t>
    </rPh>
    <rPh sb="17" eb="19">
      <t>ニュウリョク</t>
    </rPh>
    <phoneticPr fontId="23"/>
  </si>
  <si>
    <t>評価基準</t>
  </si>
  <si>
    <t xml:space="preserve">
第○○-○○○○○-○○○○号 
○○○○○○○○○○○○工事</t>
  </si>
  <si>
    <t xml:space="preserve">
株式会社○○○○</t>
  </si>
  <si>
    <t>総合評価落札方式Ⅱ型の審査に伴い提出が必要な確認資料</t>
    <rPh sb="0" eb="2">
      <t>そうごう</t>
    </rPh>
    <rPh sb="2" eb="4">
      <t>ひょうか</t>
    </rPh>
    <rPh sb="4" eb="6">
      <t>らくさつ</t>
    </rPh>
    <rPh sb="6" eb="8">
      <t>ほうしき</t>
    </rPh>
    <rPh sb="9" eb="10">
      <t>がた</t>
    </rPh>
    <rPh sb="11" eb="13">
      <t>しんさ</t>
    </rPh>
    <rPh sb="14" eb="15">
      <t>ともな</t>
    </rPh>
    <rPh sb="16" eb="18">
      <t>ていしゅつ</t>
    </rPh>
    <rPh sb="19" eb="21">
      <t>ひつよう</t>
    </rPh>
    <rPh sb="22" eb="24">
      <t>かくにん</t>
    </rPh>
    <rPh sb="24" eb="26">
      <t>しりょう</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</si>
</sst>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0.0_ "/>
    <numFmt numFmtId="178" formatCode="[$-411]ge\.m\.d;@"/>
    <numFmt numFmtId="179" formatCode="0.0000&quot;点&quot;\ "/>
    <numFmt numFmtId="180" formatCode="0.00_ "/>
  </numFmts>
  <fonts count="29" x14ac:knownFonts="1">
    <font>
      <sz val="11"/>
      <color theme="1"/>
      <name val="游ゴシック"/>
      <family val="3"/>
      <scheme val="minor"/>
    </font>
    <font>
      <sz val="11"/>
      <name val="ＭＳ Ｐゴシック"/>
      <family val="3"/>
    </font>
    <font>
      <sz val="6"/>
      <name val="游ゴシック"/>
      <family val="3"/>
    </font>
    <font>
      <sz val="14"/>
      <color theme="1"/>
      <name val="游ゴシック"/>
      <family val="3"/>
      <scheme val="minor"/>
    </font>
    <font>
      <sz val="16"/>
      <color theme="1"/>
      <name val="游ゴシック"/>
      <family val="3"/>
      <scheme val="minor"/>
    </font>
    <font>
      <b/>
      <sz val="14"/>
      <color theme="1"/>
      <name val="游ゴシック"/>
      <family val="3"/>
      <scheme val="minor"/>
    </font>
    <font>
      <sz val="14"/>
      <name val="游ゴシック"/>
      <family val="3"/>
      <scheme val="minor"/>
    </font>
    <font>
      <sz val="11"/>
      <color theme="1"/>
      <name val="ＭＳ Ｐ明朝"/>
      <family val="1"/>
    </font>
    <font>
      <sz val="12"/>
      <name val="ＭＳ Ｐ明朝"/>
      <family val="1"/>
    </font>
    <font>
      <sz val="11"/>
      <name val="ＭＳ Ｐ明朝"/>
      <family val="1"/>
    </font>
    <font>
      <sz val="16"/>
      <color theme="1"/>
      <name val="ＭＳ Ｐ明朝"/>
      <family val="1"/>
    </font>
    <font>
      <sz val="16"/>
      <name val="ＭＳ Ｐ明朝"/>
      <family val="1"/>
    </font>
    <font>
      <sz val="14"/>
      <name val="ＭＳ Ｐ明朝"/>
      <family val="1"/>
    </font>
    <font>
      <sz val="11"/>
      <color theme="1"/>
      <name val="游ゴシック"/>
      <family val="3"/>
      <scheme val="minor"/>
    </font>
    <font>
      <b/>
      <sz val="16"/>
      <name val="ＭＳ Ｐ明朝"/>
      <family val="1"/>
    </font>
    <font>
      <sz val="13"/>
      <name val="ＭＳ Ｐ明朝"/>
      <family val="1"/>
    </font>
    <font>
      <sz val="10"/>
      <color theme="1"/>
      <name val="ＭＳ Ｐ明朝"/>
      <family val="1"/>
    </font>
    <font>
      <sz val="10"/>
      <name val="ＭＳ Ｐ明朝"/>
      <family val="1"/>
    </font>
    <font>
      <sz val="12"/>
      <color rgb="FF000000"/>
      <name val="ＭＳ Ｐ明朝"/>
      <family val="1"/>
      <charset val="128"/>
    </font>
    <font>
      <sz val="8"/>
      <name val="ＭＳ Ｐ明朝"/>
      <family val="1"/>
      <charset val="128"/>
    </font>
    <font>
      <sz val="11"/>
      <color rgb="FFFF0000"/>
      <name val="ＭＳ Ｐ明朝"/>
      <family val="1"/>
    </font>
    <font>
      <sz val="11"/>
      <name val="游ゴシック"/>
      <family val="3"/>
      <scheme val="minor"/>
    </font>
    <font>
      <sz val="10"/>
      <name val="ＭＳ Ｐゴシック"/>
      <family val="3"/>
    </font>
    <font>
      <sz val="6"/>
      <name val="ＭＳ Ｐゴシック"/>
      <family val="3"/>
    </font>
    <font>
      <b/>
      <u/>
      <sz val="14"/>
      <color rgb="FFFF0000"/>
      <name val="ＭＳ Ｐ明朝"/>
      <family val="1"/>
      <charset val="128"/>
    </font>
    <font>
      <u/>
      <sz val="14"/>
      <name val="ＭＳ Ｐ明朝"/>
      <family val="1"/>
      <charset val="128"/>
    </font>
    <font>
      <b/>
      <u/>
      <sz val="14"/>
      <name val="ＭＳ Ｐ明朝"/>
      <family val="1"/>
      <charset val="128"/>
    </font>
    <font>
      <sz val="14"/>
      <name val="ＭＳ Ｐ明朝"/>
      <family val="1"/>
      <charset val="128"/>
    </font>
    <font>
      <u/>
      <sz val="14"/>
      <color rgb="FFFF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A0"/>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3" fillId="0" borderId="0" applyFont="0" applyFill="0" applyBorder="0" applyAlignment="0" applyProtection="0">
      <alignment vertical="center"/>
    </xf>
  </cellStyleXfs>
  <cellXfs count="175">
    <xf numFmtId="0" fontId="0" fillId="0" borderId="0" xfId="0">
      <alignment vertical="center"/>
    </xf>
    <xf numFmtId="0" fontId="0" fillId="2" borderId="0" xfId="0" applyFont="1" applyFill="1">
      <alignment vertical="center"/>
    </xf>
    <xf numFmtId="0" fontId="0" fillId="2" borderId="0" xfId="0" applyFont="1" applyFill="1" applyAlignment="1">
      <alignment vertical="center" wrapText="1"/>
    </xf>
    <xf numFmtId="0" fontId="0" fillId="0" borderId="0" xfId="0" applyFont="1" applyAlignment="1">
      <alignment vertical="center" wrapText="1"/>
    </xf>
    <xf numFmtId="0" fontId="0" fillId="0" borderId="0" xfId="0" applyFont="1">
      <alignment vertical="center"/>
    </xf>
    <xf numFmtId="0" fontId="3" fillId="0" borderId="0" xfId="0" applyFont="1">
      <alignment vertical="center"/>
    </xf>
    <xf numFmtId="0" fontId="3" fillId="2" borderId="0" xfId="0" applyFont="1" applyFill="1">
      <alignment vertical="center"/>
    </xf>
    <xf numFmtId="0" fontId="5" fillId="2" borderId="1"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3" borderId="2" xfId="0" applyFont="1" applyFill="1" applyBorder="1" applyAlignment="1">
      <alignment vertical="center" wrapText="1"/>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Fill="1" applyAlignment="1">
      <alignment vertical="center"/>
    </xf>
    <xf numFmtId="0" fontId="10" fillId="0" borderId="0" xfId="0" applyFont="1">
      <alignment vertical="center"/>
    </xf>
    <xf numFmtId="0" fontId="10" fillId="2" borderId="0" xfId="0" applyFont="1" applyFill="1">
      <alignment vertical="center"/>
    </xf>
    <xf numFmtId="0" fontId="7" fillId="2" borderId="0" xfId="0" applyFont="1" applyFill="1">
      <alignment vertical="center"/>
    </xf>
    <xf numFmtId="0" fontId="11" fillId="2" borderId="0" xfId="0" applyFont="1" applyFill="1" applyAlignment="1">
      <alignment vertical="top"/>
    </xf>
    <xf numFmtId="0" fontId="11" fillId="2" borderId="4" xfId="0" applyFont="1" applyFill="1" applyBorder="1" applyAlignment="1">
      <alignment horizontal="right" vertical="center" wrapText="1"/>
    </xf>
    <xf numFmtId="0" fontId="11" fillId="2" borderId="0" xfId="0" applyFont="1" applyFill="1" applyAlignment="1">
      <alignment horizontal="right" vertical="center" wrapText="1"/>
    </xf>
    <xf numFmtId="0" fontId="12" fillId="0" borderId="2" xfId="0" applyFont="1" applyBorder="1" applyAlignment="1">
      <alignment horizontal="center" vertical="center" wrapText="1"/>
    </xf>
    <xf numFmtId="0" fontId="12" fillId="4" borderId="2" xfId="0" applyFont="1" applyFill="1" applyBorder="1" applyAlignment="1">
      <alignment horizontal="center" vertical="center" textRotation="255"/>
    </xf>
    <xf numFmtId="0" fontId="11" fillId="0" borderId="0" xfId="0" applyFont="1" applyAlignment="1">
      <alignment horizontal="right" vertical="top"/>
    </xf>
    <xf numFmtId="0" fontId="11" fillId="2" borderId="0" xfId="0" applyFont="1" applyFill="1" applyAlignment="1">
      <alignment horizontal="left" vertical="center" wrapText="1"/>
    </xf>
    <xf numFmtId="0" fontId="11" fillId="0" borderId="0" xfId="0" applyFont="1" applyAlignment="1">
      <alignment horizontal="left" vertical="top" wrapText="1"/>
    </xf>
    <xf numFmtId="176" fontId="12" fillId="0" borderId="2" xfId="3" applyNumberFormat="1" applyFont="1" applyBorder="1" applyAlignment="1">
      <alignment horizontal="center" vertical="center" wrapText="1"/>
    </xf>
    <xf numFmtId="0" fontId="12" fillId="5" borderId="2" xfId="0" applyFont="1" applyFill="1" applyBorder="1" applyAlignment="1">
      <alignment horizontal="center" vertical="center" shrinkToFit="1"/>
    </xf>
    <xf numFmtId="176" fontId="12" fillId="5" borderId="2" xfId="3" applyNumberFormat="1" applyFont="1" applyFill="1" applyBorder="1" applyAlignment="1">
      <alignment horizontal="center" vertical="center" wrapText="1"/>
    </xf>
    <xf numFmtId="0" fontId="11" fillId="0" borderId="0" xfId="0" applyFont="1" applyFill="1" applyAlignment="1">
      <alignment horizontal="left" vertical="top"/>
    </xf>
    <xf numFmtId="0" fontId="11" fillId="2" borderId="0" xfId="0" applyFont="1" applyFill="1" applyAlignment="1">
      <alignment horizontal="left" vertical="center"/>
    </xf>
    <xf numFmtId="0" fontId="12" fillId="0" borderId="2" xfId="0" applyFont="1" applyBorder="1" applyAlignment="1">
      <alignment vertical="center" wrapText="1"/>
    </xf>
    <xf numFmtId="177" fontId="12" fillId="0" borderId="2" xfId="0" applyNumberFormat="1" applyFont="1" applyFill="1" applyBorder="1" applyAlignment="1">
      <alignment horizontal="center" vertical="center" wrapText="1"/>
    </xf>
    <xf numFmtId="177" fontId="12" fillId="4" borderId="2" xfId="0" applyNumberFormat="1" applyFont="1" applyFill="1" applyBorder="1" applyAlignment="1">
      <alignment horizontal="center" vertical="center"/>
    </xf>
    <xf numFmtId="177" fontId="12" fillId="0" borderId="2" xfId="0" applyNumberFormat="1" applyFont="1" applyFill="1" applyBorder="1" applyAlignment="1">
      <alignment horizontal="left" vertical="center" wrapText="1"/>
    </xf>
    <xf numFmtId="49" fontId="12" fillId="4" borderId="2" xfId="0" applyNumberFormat="1" applyFont="1" applyFill="1" applyBorder="1" applyAlignment="1">
      <alignment horizontal="center" vertical="center"/>
    </xf>
    <xf numFmtId="38" fontId="12" fillId="4" borderId="2" xfId="3" applyFont="1" applyFill="1" applyBorder="1" applyAlignment="1">
      <alignment vertical="center" wrapText="1"/>
    </xf>
    <xf numFmtId="38" fontId="12" fillId="4" borderId="2" xfId="3" applyFont="1" applyFill="1" applyBorder="1" applyAlignment="1">
      <alignment horizontal="right" vertical="center" wrapText="1"/>
    </xf>
    <xf numFmtId="0" fontId="11" fillId="2" borderId="0" xfId="0" applyFont="1" applyFill="1" applyAlignment="1">
      <alignment horizontal="left" vertical="center" shrinkToFit="1"/>
    </xf>
    <xf numFmtId="0" fontId="11" fillId="2" borderId="0" xfId="0" applyFont="1" applyFill="1">
      <alignment vertical="center"/>
    </xf>
    <xf numFmtId="0" fontId="12" fillId="0" borderId="2" xfId="0" applyFont="1" applyFill="1" applyBorder="1" applyAlignment="1" applyProtection="1">
      <alignment horizontal="center" vertical="center" wrapText="1"/>
      <protection locked="0"/>
    </xf>
    <xf numFmtId="0" fontId="12" fillId="0" borderId="5"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179" fontId="14" fillId="2" borderId="18" xfId="0" applyNumberFormat="1" applyFont="1" applyFill="1" applyBorder="1">
      <alignment vertical="center"/>
    </xf>
    <xf numFmtId="0" fontId="12" fillId="6" borderId="2" xfId="0" applyFont="1" applyFill="1" applyBorder="1" applyAlignment="1" applyProtection="1">
      <alignment horizontal="left" vertical="center" wrapText="1" shrinkToFit="1"/>
      <protection locked="0"/>
    </xf>
    <xf numFmtId="0" fontId="15" fillId="6" borderId="2" xfId="0" applyFont="1" applyFill="1" applyBorder="1" applyAlignment="1" applyProtection="1">
      <alignment horizontal="left" vertical="top" wrapText="1" shrinkToFit="1"/>
      <protection locked="0"/>
    </xf>
    <xf numFmtId="180" fontId="7" fillId="0" borderId="5" xfId="0" applyNumberFormat="1" applyFont="1" applyBorder="1" applyAlignment="1">
      <alignment horizontal="center" vertical="center"/>
    </xf>
    <xf numFmtId="0" fontId="7" fillId="7" borderId="2" xfId="0" applyFont="1" applyFill="1" applyBorder="1">
      <alignment vertical="center"/>
    </xf>
    <xf numFmtId="0" fontId="7" fillId="7" borderId="19" xfId="0" applyFont="1" applyFill="1" applyBorder="1">
      <alignment vertical="center"/>
    </xf>
    <xf numFmtId="0" fontId="7" fillId="0" borderId="19" xfId="0" applyFont="1" applyBorder="1">
      <alignment vertical="center"/>
    </xf>
    <xf numFmtId="0" fontId="7" fillId="7" borderId="18" xfId="0" applyFont="1" applyFill="1" applyBorder="1">
      <alignment vertical="center"/>
    </xf>
    <xf numFmtId="0" fontId="7" fillId="7" borderId="0" xfId="0" applyFont="1" applyFill="1">
      <alignment vertical="center"/>
    </xf>
    <xf numFmtId="0" fontId="7" fillId="7"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left" vertical="center" shrinkToFit="1"/>
    </xf>
    <xf numFmtId="0" fontId="16" fillId="7" borderId="2" xfId="0" applyFont="1" applyFill="1" applyBorder="1" applyAlignment="1">
      <alignment wrapText="1"/>
    </xf>
    <xf numFmtId="176" fontId="17" fillId="7" borderId="2" xfId="3" applyNumberFormat="1" applyFont="1" applyFill="1" applyBorder="1" applyAlignment="1">
      <alignment horizontal="center" vertical="center" wrapText="1"/>
    </xf>
    <xf numFmtId="176" fontId="17" fillId="7" borderId="0" xfId="3" applyNumberFormat="1" applyFont="1" applyFill="1" applyAlignment="1">
      <alignment horizontal="center" vertical="center" wrapText="1"/>
    </xf>
    <xf numFmtId="0" fontId="16" fillId="0" borderId="5" xfId="0" applyFont="1" applyFill="1" applyBorder="1" applyAlignment="1">
      <alignment wrapText="1"/>
    </xf>
    <xf numFmtId="0" fontId="16" fillId="7" borderId="20" xfId="0" applyFont="1" applyFill="1" applyBorder="1" applyAlignment="1">
      <alignment wrapText="1"/>
    </xf>
    <xf numFmtId="176" fontId="17" fillId="7" borderId="21" xfId="3" applyNumberFormat="1" applyFont="1" applyFill="1" applyBorder="1" applyAlignment="1">
      <alignment horizontal="center" vertical="center" wrapText="1"/>
    </xf>
    <xf numFmtId="0" fontId="16" fillId="0" borderId="2" xfId="0" applyFont="1" applyFill="1" applyBorder="1" applyAlignment="1">
      <alignment wrapText="1"/>
    </xf>
    <xf numFmtId="0" fontId="16" fillId="7" borderId="2" xfId="0" applyFont="1" applyFill="1" applyBorder="1" applyAlignment="1">
      <alignment vertical="top" wrapText="1"/>
    </xf>
    <xf numFmtId="0" fontId="18" fillId="0" borderId="0" xfId="0" applyFont="1" applyAlignment="1">
      <alignment horizontal="center" vertical="center" wrapText="1"/>
    </xf>
    <xf numFmtId="0" fontId="16" fillId="7" borderId="22" xfId="0" applyFont="1" applyFill="1" applyBorder="1" applyAlignment="1">
      <alignment wrapText="1"/>
    </xf>
    <xf numFmtId="176" fontId="17" fillId="7" borderId="23" xfId="3" applyNumberFormat="1" applyFont="1" applyFill="1" applyBorder="1" applyAlignment="1">
      <alignment horizontal="center" vertical="center" wrapText="1"/>
    </xf>
    <xf numFmtId="0" fontId="19" fillId="0" borderId="0" xfId="0" applyFont="1" applyAlignment="1">
      <alignment horizontal="left" vertical="top" wrapText="1"/>
    </xf>
    <xf numFmtId="0" fontId="7" fillId="0" borderId="0" xfId="0" applyFont="1" applyAlignment="1"/>
    <xf numFmtId="0" fontId="16" fillId="7" borderId="24" xfId="0" applyFont="1" applyFill="1" applyBorder="1" applyAlignment="1">
      <alignment wrapText="1"/>
    </xf>
    <xf numFmtId="176" fontId="17" fillId="7" borderId="25" xfId="3" applyNumberFormat="1" applyFont="1" applyFill="1" applyBorder="1" applyAlignment="1">
      <alignment horizontal="center" vertical="center" wrapText="1"/>
    </xf>
    <xf numFmtId="0" fontId="20" fillId="0" borderId="0" xfId="0" applyFont="1" applyAlignment="1"/>
    <xf numFmtId="0" fontId="16" fillId="7" borderId="0" xfId="0" applyFont="1" applyFill="1" applyBorder="1" applyAlignment="1">
      <alignment wrapText="1"/>
    </xf>
    <xf numFmtId="176" fontId="17" fillId="7" borderId="0" xfId="3" applyNumberFormat="1" applyFont="1" applyFill="1" applyBorder="1" applyAlignment="1">
      <alignment horizontal="center" vertical="center" wrapText="1"/>
    </xf>
    <xf numFmtId="0" fontId="16" fillId="0" borderId="0" xfId="0" applyFont="1" applyFill="1" applyBorder="1" applyAlignment="1">
      <alignment wrapText="1"/>
    </xf>
    <xf numFmtId="176" fontId="17" fillId="0" borderId="0" xfId="3" applyNumberFormat="1" applyFont="1" applyFill="1" applyBorder="1" applyAlignment="1">
      <alignment horizontal="center" vertical="center" wrapText="1"/>
    </xf>
    <xf numFmtId="0" fontId="18" fillId="7" borderId="26" xfId="0" applyFont="1" applyFill="1" applyBorder="1" applyAlignment="1">
      <alignment horizontal="center" vertical="center" wrapText="1"/>
    </xf>
    <xf numFmtId="177" fontId="9" fillId="7" borderId="27" xfId="0" applyNumberFormat="1" applyFont="1" applyFill="1" applyBorder="1" applyAlignment="1">
      <alignment horizontal="right" vertical="center" wrapText="1"/>
    </xf>
    <xf numFmtId="177" fontId="9" fillId="7" borderId="0" xfId="0" applyNumberFormat="1" applyFont="1" applyFill="1" applyAlignment="1">
      <alignment horizontal="right" vertical="center" wrapText="1"/>
    </xf>
    <xf numFmtId="177" fontId="9" fillId="7" borderId="28" xfId="0" applyNumberFormat="1" applyFont="1" applyFill="1" applyBorder="1" applyAlignment="1">
      <alignment horizontal="right" vertical="center" wrapText="1"/>
    </xf>
    <xf numFmtId="177" fontId="9" fillId="7" borderId="29" xfId="0" applyNumberFormat="1" applyFont="1" applyFill="1" applyBorder="1" applyAlignment="1">
      <alignment horizontal="right" vertical="center" wrapText="1"/>
    </xf>
    <xf numFmtId="177" fontId="9" fillId="7" borderId="30" xfId="0" applyNumberFormat="1" applyFont="1" applyFill="1" applyBorder="1" applyAlignment="1">
      <alignment horizontal="right" vertical="center" wrapText="1"/>
    </xf>
    <xf numFmtId="0" fontId="18" fillId="7" borderId="31" xfId="0" applyFont="1" applyFill="1" applyBorder="1" applyAlignment="1">
      <alignment horizontal="center" vertical="center" wrapText="1"/>
    </xf>
    <xf numFmtId="177" fontId="9" fillId="7" borderId="18" xfId="0" applyNumberFormat="1" applyFont="1" applyFill="1" applyBorder="1" applyAlignment="1">
      <alignment horizontal="right" vertical="center" wrapText="1"/>
    </xf>
    <xf numFmtId="0" fontId="16" fillId="7" borderId="32" xfId="0" applyFont="1" applyFill="1" applyBorder="1" applyAlignment="1">
      <alignment wrapText="1"/>
    </xf>
    <xf numFmtId="176" fontId="17" fillId="7" borderId="33" xfId="3" applyNumberFormat="1" applyFont="1" applyFill="1" applyBorder="1" applyAlignment="1">
      <alignment horizontal="center" vertical="center" wrapText="1"/>
    </xf>
    <xf numFmtId="0" fontId="21" fillId="0" borderId="0" xfId="0" applyFont="1" applyAlignment="1"/>
    <xf numFmtId="0" fontId="0" fillId="0" borderId="0" xfId="0" applyAlignment="1"/>
    <xf numFmtId="0" fontId="21" fillId="3" borderId="0" xfId="0" applyFont="1" applyFill="1" applyAlignment="1"/>
    <xf numFmtId="0" fontId="21" fillId="3" borderId="0" xfId="0" applyFont="1" applyFill="1" applyAlignment="1">
      <alignment wrapText="1"/>
    </xf>
    <xf numFmtId="0" fontId="22" fillId="0" borderId="0" xfId="2" applyFont="1" applyBorder="1" applyAlignment="1">
      <alignment vertical="center"/>
    </xf>
    <xf numFmtId="0" fontId="22" fillId="0" borderId="0" xfId="2" applyFont="1" applyAlignment="1">
      <alignment vertical="center"/>
    </xf>
    <xf numFmtId="0" fontId="4"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2" fillId="4" borderId="2" xfId="0" applyFont="1" applyFill="1" applyBorder="1" applyAlignment="1">
      <alignment horizontal="center" vertical="center" textRotation="255"/>
    </xf>
    <xf numFmtId="0" fontId="12" fillId="0" borderId="2" xfId="0" applyFont="1" applyBorder="1" applyAlignment="1">
      <alignment horizontal="left" vertical="center" wrapText="1"/>
    </xf>
    <xf numFmtId="176" fontId="12" fillId="0" borderId="2" xfId="3" applyNumberFormat="1" applyFont="1" applyBorder="1" applyAlignment="1">
      <alignment horizontal="center" vertical="center" wrapText="1"/>
    </xf>
    <xf numFmtId="176" fontId="12" fillId="5" borderId="2" xfId="3" applyNumberFormat="1" applyFont="1" applyFill="1" applyBorder="1" applyAlignment="1">
      <alignment horizontal="center" vertical="center" wrapText="1"/>
    </xf>
    <xf numFmtId="0" fontId="12" fillId="0" borderId="5"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6" borderId="2" xfId="0" applyFont="1" applyFill="1" applyBorder="1" applyAlignment="1" applyProtection="1">
      <alignment horizontal="left" vertical="center" wrapText="1" shrinkToFit="1"/>
      <protection locked="0"/>
    </xf>
    <xf numFmtId="0" fontId="12" fillId="0" borderId="2" xfId="0" applyFont="1" applyBorder="1" applyAlignment="1">
      <alignment horizontal="center" vertical="center" textRotation="255"/>
    </xf>
    <xf numFmtId="0" fontId="12" fillId="6" borderId="2" xfId="0" applyFont="1" applyFill="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178" fontId="12" fillId="6" borderId="7" xfId="0" applyNumberFormat="1" applyFont="1" applyFill="1" applyBorder="1" applyAlignment="1" applyProtection="1">
      <alignment horizontal="center" vertical="center" wrapText="1"/>
      <protection locked="0"/>
    </xf>
    <xf numFmtId="178" fontId="12" fillId="6" borderId="11" xfId="0" applyNumberFormat="1" applyFont="1" applyFill="1" applyBorder="1" applyAlignment="1" applyProtection="1">
      <alignment horizontal="center" vertical="center" wrapText="1"/>
      <protection locked="0"/>
    </xf>
    <xf numFmtId="178" fontId="12" fillId="6" borderId="10" xfId="0" applyNumberFormat="1" applyFont="1" applyFill="1" applyBorder="1" applyAlignment="1" applyProtection="1">
      <alignment horizontal="center" vertical="center" wrapText="1"/>
      <protection locked="0"/>
    </xf>
    <xf numFmtId="0" fontId="12" fillId="0" borderId="8" xfId="0" quotePrefix="1" applyFont="1" applyBorder="1" applyAlignment="1">
      <alignment horizontal="left" vertical="center" wrapText="1"/>
    </xf>
    <xf numFmtId="0" fontId="12" fillId="0" borderId="12" xfId="0" quotePrefix="1" applyFont="1" applyBorder="1" applyAlignment="1">
      <alignment horizontal="left" vertical="center" wrapText="1"/>
    </xf>
    <xf numFmtId="0" fontId="12" fillId="0" borderId="15" xfId="0" quotePrefix="1" applyFont="1" applyBorder="1" applyAlignment="1">
      <alignment horizontal="left" vertical="center" wrapText="1"/>
    </xf>
    <xf numFmtId="0" fontId="12" fillId="0" borderId="9" xfId="0" quotePrefix="1" applyFont="1" applyBorder="1" applyAlignment="1">
      <alignment horizontal="left" vertical="center" wrapText="1"/>
    </xf>
    <xf numFmtId="0" fontId="12" fillId="0" borderId="4" xfId="0" quotePrefix="1" applyFont="1" applyBorder="1" applyAlignment="1">
      <alignment horizontal="left" vertical="center" wrapText="1"/>
    </xf>
    <xf numFmtId="0" fontId="12" fillId="0" borderId="16" xfId="0" quotePrefix="1" applyFont="1" applyBorder="1" applyAlignment="1">
      <alignment horizontal="left" vertical="center" wrapText="1"/>
    </xf>
    <xf numFmtId="0" fontId="12" fillId="0" borderId="2" xfId="0" applyFont="1" applyBorder="1" applyAlignment="1">
      <alignment horizontal="left" vertical="center" textRotation="255"/>
    </xf>
    <xf numFmtId="0" fontId="12" fillId="6" borderId="5" xfId="0" applyFont="1" applyFill="1" applyBorder="1" applyAlignment="1" applyProtection="1">
      <alignment horizontal="left" vertical="center" wrapText="1" shrinkToFit="1"/>
      <protection locked="0"/>
    </xf>
    <xf numFmtId="0" fontId="12" fillId="6" borderId="6" xfId="0" applyFont="1" applyFill="1" applyBorder="1" applyAlignment="1" applyProtection="1">
      <alignment horizontal="left" vertical="center" wrapText="1" shrinkToFit="1"/>
      <protection locked="0"/>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3" xfId="0" applyFont="1" applyBorder="1" applyAlignment="1">
      <alignment horizontal="center" vertical="center" textRotation="255"/>
    </xf>
    <xf numFmtId="176" fontId="12" fillId="0" borderId="5" xfId="3" applyNumberFormat="1" applyFont="1" applyBorder="1" applyAlignment="1">
      <alignment horizontal="center" vertical="center" wrapText="1"/>
    </xf>
    <xf numFmtId="176" fontId="12" fillId="0" borderId="6" xfId="3" applyNumberFormat="1" applyFont="1" applyBorder="1" applyAlignment="1">
      <alignment horizontal="center" vertical="center" wrapText="1"/>
    </xf>
    <xf numFmtId="176" fontId="12" fillId="0" borderId="3" xfId="3" applyNumberFormat="1" applyFont="1" applyBorder="1" applyAlignment="1">
      <alignment horizontal="center" vertical="center" wrapText="1"/>
    </xf>
    <xf numFmtId="176" fontId="12" fillId="5" borderId="5" xfId="3" applyNumberFormat="1" applyFont="1" applyFill="1" applyBorder="1" applyAlignment="1">
      <alignment horizontal="center" vertical="center" wrapText="1"/>
    </xf>
    <xf numFmtId="176" fontId="12" fillId="5" borderId="6" xfId="3" applyNumberFormat="1" applyFont="1" applyFill="1" applyBorder="1" applyAlignment="1">
      <alignment horizontal="center" vertical="center" wrapText="1"/>
    </xf>
    <xf numFmtId="176" fontId="12" fillId="5" borderId="3" xfId="3"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vertical="center" wrapText="1"/>
    </xf>
    <xf numFmtId="0" fontId="12" fillId="0" borderId="10" xfId="0" applyFont="1" applyBorder="1" applyAlignment="1">
      <alignment vertical="center" wrapText="1"/>
    </xf>
    <xf numFmtId="57" fontId="12" fillId="6" borderId="7" xfId="0" applyNumberFormat="1"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wrapText="1"/>
      <protection locked="0"/>
    </xf>
    <xf numFmtId="0" fontId="12" fillId="0" borderId="2" xfId="0" quotePrefix="1" applyFont="1" applyBorder="1" applyAlignment="1">
      <alignment horizontal="left" vertical="center" wrapText="1"/>
    </xf>
    <xf numFmtId="0" fontId="12" fillId="0" borderId="7"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right" vertical="center" wrapText="1"/>
      <protection locked="0"/>
    </xf>
    <xf numFmtId="0" fontId="12" fillId="0" borderId="11" xfId="0" applyFont="1" applyFill="1" applyBorder="1" applyAlignment="1" applyProtection="1">
      <alignment horizontal="right" vertical="center" wrapText="1"/>
      <protection locked="0"/>
    </xf>
    <xf numFmtId="0" fontId="12" fillId="0" borderId="10" xfId="0" applyFont="1" applyFill="1" applyBorder="1" applyAlignment="1" applyProtection="1">
      <alignment horizontal="right" vertical="center" wrapText="1"/>
      <protection locked="0"/>
    </xf>
    <xf numFmtId="0" fontId="12" fillId="4" borderId="5" xfId="0" applyFont="1" applyFill="1" applyBorder="1" applyAlignment="1">
      <alignment horizontal="center" vertical="center" textRotation="255"/>
    </xf>
    <xf numFmtId="0" fontId="12" fillId="4" borderId="6" xfId="0" applyFont="1" applyFill="1" applyBorder="1" applyAlignment="1">
      <alignment horizontal="center" vertical="center" textRotation="255"/>
    </xf>
    <xf numFmtId="0" fontId="12" fillId="4" borderId="3" xfId="0" applyFont="1" applyFill="1" applyBorder="1" applyAlignment="1">
      <alignment horizontal="center" vertical="center" textRotation="255"/>
    </xf>
    <xf numFmtId="0" fontId="12" fillId="0" borderId="2" xfId="0" applyFont="1" applyBorder="1" applyAlignment="1">
      <alignment vertical="center" wrapText="1"/>
    </xf>
    <xf numFmtId="0" fontId="8" fillId="0" borderId="7"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38" fontId="12" fillId="4" borderId="7" xfId="3" applyFont="1" applyFill="1" applyBorder="1" applyAlignment="1" applyProtection="1">
      <alignment horizontal="center" vertical="center" wrapText="1"/>
      <protection locked="0"/>
    </xf>
    <xf numFmtId="38" fontId="12" fillId="4" borderId="11" xfId="3" applyFont="1" applyFill="1" applyBorder="1" applyAlignment="1" applyProtection="1">
      <alignment horizontal="center" vertical="center" wrapText="1"/>
      <protection locked="0"/>
    </xf>
    <xf numFmtId="38" fontId="12" fillId="4" borderId="10" xfId="3" applyFont="1" applyFill="1" applyBorder="1" applyAlignment="1" applyProtection="1">
      <alignment horizontal="center" vertical="center" wrapText="1"/>
      <protection locked="0"/>
    </xf>
    <xf numFmtId="178" fontId="12" fillId="6" borderId="2" xfId="0" applyNumberFormat="1" applyFont="1" applyFill="1" applyBorder="1" applyAlignment="1" applyProtection="1">
      <alignment horizontal="center" vertical="center" wrapText="1"/>
      <protection locked="0"/>
    </xf>
    <xf numFmtId="38" fontId="12" fillId="4" borderId="7" xfId="3" applyFont="1" applyFill="1" applyBorder="1" applyAlignment="1" applyProtection="1">
      <alignment horizontal="right" vertical="center" wrapText="1"/>
      <protection locked="0"/>
    </xf>
    <xf numFmtId="38" fontId="12" fillId="4" borderId="11" xfId="3" applyFont="1" applyFill="1" applyBorder="1" applyAlignment="1" applyProtection="1">
      <alignment horizontal="right" vertical="center" wrapText="1"/>
      <protection locked="0"/>
    </xf>
    <xf numFmtId="38" fontId="12" fillId="4" borderId="10" xfId="3" applyFont="1" applyFill="1" applyBorder="1" applyAlignment="1" applyProtection="1">
      <alignment horizontal="right" vertical="center" wrapText="1"/>
      <protection locked="0"/>
    </xf>
    <xf numFmtId="38" fontId="12" fillId="0" borderId="7" xfId="3" applyFont="1" applyFill="1" applyBorder="1" applyAlignment="1" applyProtection="1">
      <alignment horizontal="right" vertical="center" wrapText="1"/>
      <protection locked="0"/>
    </xf>
    <xf numFmtId="38" fontId="12" fillId="0" borderId="11" xfId="3" applyFont="1" applyFill="1" applyBorder="1" applyAlignment="1" applyProtection="1">
      <alignment horizontal="right" vertical="center" wrapText="1"/>
      <protection locked="0"/>
    </xf>
    <xf numFmtId="38" fontId="12" fillId="0" borderId="10" xfId="3" applyFont="1" applyFill="1" applyBorder="1" applyAlignment="1" applyProtection="1">
      <alignment horizontal="right" vertical="center" wrapText="1"/>
      <protection locked="0"/>
    </xf>
    <xf numFmtId="0" fontId="11" fillId="2" borderId="0"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0" xfId="0" applyFont="1" applyFill="1" applyBorder="1" applyAlignment="1">
      <alignment horizontal="left" vertical="center" wrapText="1"/>
    </xf>
    <xf numFmtId="0" fontId="11" fillId="4" borderId="0" xfId="0" applyFont="1" applyFill="1" applyBorder="1" applyAlignment="1">
      <alignment horizontal="left" vertical="center" shrinkToFit="1"/>
    </xf>
    <xf numFmtId="0" fontId="11" fillId="2" borderId="4" xfId="0" applyFont="1" applyFill="1" applyBorder="1" applyAlignment="1">
      <alignment horizontal="left" vertical="center" wrapText="1"/>
    </xf>
    <xf numFmtId="0" fontId="11" fillId="4" borderId="0" xfId="0" applyFont="1" applyFill="1" applyBorder="1" applyAlignment="1">
      <alignment horizontal="left" vertical="center"/>
    </xf>
    <xf numFmtId="0" fontId="12" fillId="0" borderId="3" xfId="0" applyFont="1" applyBorder="1" applyAlignment="1">
      <alignment horizontal="center" vertical="center" wrapText="1"/>
    </xf>
  </cellXfs>
  <cellStyles count="4">
    <cellStyle name="桁区切り" xfId="3" builtinId="6"/>
    <cellStyle name="標準" xfId="0" builtinId="0"/>
    <cellStyle name="標準 2" xfId="1" xr:uid="{00000000-0005-0000-0000-000001000000}"/>
    <cellStyle name="標準_Sheet3" xfId="2" xr:uid="{00000000-0005-0000-0000-000003000000}"/>
  </cellStyles>
  <dxfs count="0"/>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10795</xdr:colOff>
      <xdr:row>1</xdr:row>
      <xdr:rowOff>83185</xdr:rowOff>
    </xdr:from>
    <xdr:to>
      <xdr:col>27</xdr:col>
      <xdr:colOff>581025</xdr:colOff>
      <xdr:row>2</xdr:row>
      <xdr:rowOff>159385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12720" y="400685"/>
          <a:ext cx="6237605" cy="3937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dr:col>20</xdr:col>
      <xdr:colOff>10795</xdr:colOff>
      <xdr:row>1</xdr:row>
      <xdr:rowOff>83185</xdr:rowOff>
    </xdr:from>
    <xdr:to>
      <xdr:col>27</xdr:col>
      <xdr:colOff>581025</xdr:colOff>
      <xdr:row>2</xdr:row>
      <xdr:rowOff>159385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412720" y="400685"/>
          <a:ext cx="6237605" cy="3937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10795</xdr:colOff>
      <xdr:row>1</xdr:row>
      <xdr:rowOff>83185</xdr:rowOff>
    </xdr:from>
    <xdr:to>
      <xdr:col>27</xdr:col>
      <xdr:colOff>581025</xdr:colOff>
      <xdr:row>2</xdr:row>
      <xdr:rowOff>159385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412720" y="400685"/>
          <a:ext cx="6237605" cy="3937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43"/>
  <sheetViews>
    <sheetView tabSelected="1" view="pageBreakPreview" zoomScale="60" zoomScaleNormal="85" workbookViewId="0">
      <selection activeCell="J12" sqref="J12"/>
    </sheetView>
  </sheetViews>
  <sheetFormatPr defaultRowHeight="18.75" x14ac:dyDescent="0.4"/>
  <cols>
    <col min="1" max="1" width="9" style="1" customWidth="1"/>
    <col min="2" max="2" width="50.625" style="2" customWidth="1"/>
    <col min="3" max="3" width="100.625" style="3" customWidth="1"/>
    <col min="4" max="4" width="10.625" style="4" customWidth="1"/>
    <col min="5" max="5" width="9" style="4" customWidth="1"/>
    <col min="6" max="16384" width="9" style="4"/>
  </cols>
  <sheetData>
    <row r="1" spans="1:4" s="1" customFormat="1" ht="25.5" x14ac:dyDescent="0.4">
      <c r="B1" s="99" t="s">
        <v>300</v>
      </c>
      <c r="C1" s="99"/>
    </row>
    <row r="2" spans="1:4" s="1" customFormat="1" x14ac:dyDescent="0.4">
      <c r="B2" s="2"/>
      <c r="C2" s="2"/>
    </row>
    <row r="3" spans="1:4" s="5" customFormat="1" ht="24" x14ac:dyDescent="0.4">
      <c r="A3" s="6"/>
      <c r="B3" s="7" t="s">
        <v>212</v>
      </c>
      <c r="C3" s="10" t="s">
        <v>179</v>
      </c>
      <c r="D3" s="14" t="s">
        <v>213</v>
      </c>
    </row>
    <row r="4" spans="1:4" s="5" customFormat="1" ht="72" x14ac:dyDescent="0.4">
      <c r="A4" s="6"/>
      <c r="B4" s="8" t="s">
        <v>225</v>
      </c>
      <c r="C4" s="11" t="s">
        <v>271</v>
      </c>
      <c r="D4" s="15" t="s">
        <v>89</v>
      </c>
    </row>
    <row r="5" spans="1:4" s="5" customFormat="1" ht="24" x14ac:dyDescent="0.4">
      <c r="A5" s="6"/>
      <c r="B5" s="9" t="s">
        <v>57</v>
      </c>
      <c r="C5" s="12" t="s">
        <v>181</v>
      </c>
      <c r="D5" s="16" t="s">
        <v>186</v>
      </c>
    </row>
    <row r="6" spans="1:4" s="5" customFormat="1" ht="24" x14ac:dyDescent="0.4">
      <c r="A6" s="6"/>
      <c r="B6" s="8" t="s">
        <v>74</v>
      </c>
      <c r="C6" s="11" t="s">
        <v>183</v>
      </c>
      <c r="D6" s="15" t="s">
        <v>89</v>
      </c>
    </row>
    <row r="7" spans="1:4" s="5" customFormat="1" ht="24" x14ac:dyDescent="0.4">
      <c r="A7" s="6"/>
      <c r="B7" s="100" t="s">
        <v>180</v>
      </c>
      <c r="C7" s="11" t="s">
        <v>184</v>
      </c>
      <c r="D7" s="101" t="s">
        <v>126</v>
      </c>
    </row>
    <row r="8" spans="1:4" s="5" customFormat="1" ht="24" x14ac:dyDescent="0.4">
      <c r="A8" s="6"/>
      <c r="B8" s="100"/>
      <c r="C8" s="11" t="s">
        <v>185</v>
      </c>
      <c r="D8" s="102"/>
    </row>
    <row r="9" spans="1:4" s="5" customFormat="1" ht="24" x14ac:dyDescent="0.4">
      <c r="A9" s="6"/>
      <c r="B9" s="100"/>
      <c r="C9" s="11" t="s">
        <v>75</v>
      </c>
      <c r="D9" s="102"/>
    </row>
    <row r="10" spans="1:4" s="5" customFormat="1" ht="24" x14ac:dyDescent="0.4">
      <c r="A10" s="6"/>
      <c r="B10" s="100" t="s">
        <v>32</v>
      </c>
      <c r="C10" s="13" t="s">
        <v>193</v>
      </c>
      <c r="D10" s="17"/>
    </row>
    <row r="11" spans="1:4" s="5" customFormat="1" ht="24" x14ac:dyDescent="0.4">
      <c r="A11" s="6"/>
      <c r="B11" s="100"/>
      <c r="C11" s="11" t="s">
        <v>187</v>
      </c>
      <c r="D11" s="15" t="s">
        <v>89</v>
      </c>
    </row>
    <row r="12" spans="1:4" s="5" customFormat="1" ht="24" x14ac:dyDescent="0.4">
      <c r="A12" s="6"/>
      <c r="B12" s="100"/>
      <c r="C12" s="11" t="s">
        <v>188</v>
      </c>
      <c r="D12" s="15" t="s">
        <v>89</v>
      </c>
    </row>
    <row r="13" spans="1:4" s="5" customFormat="1" ht="48" x14ac:dyDescent="0.4">
      <c r="A13" s="6"/>
      <c r="B13" s="100"/>
      <c r="C13" s="11" t="s">
        <v>189</v>
      </c>
      <c r="D13" s="15" t="s">
        <v>89</v>
      </c>
    </row>
    <row r="14" spans="1:4" s="5" customFormat="1" ht="24" x14ac:dyDescent="0.4">
      <c r="A14" s="6"/>
      <c r="B14" s="100"/>
      <c r="C14" s="11" t="s">
        <v>81</v>
      </c>
      <c r="D14" s="15" t="s">
        <v>89</v>
      </c>
    </row>
    <row r="15" spans="1:4" s="5" customFormat="1" ht="24" x14ac:dyDescent="0.4">
      <c r="A15" s="6"/>
      <c r="B15" s="100"/>
      <c r="C15" s="11" t="s">
        <v>190</v>
      </c>
      <c r="D15" s="15" t="s">
        <v>89</v>
      </c>
    </row>
    <row r="16" spans="1:4" s="5" customFormat="1" ht="24" x14ac:dyDescent="0.4">
      <c r="A16" s="6"/>
      <c r="B16" s="100"/>
      <c r="C16" s="13" t="s">
        <v>194</v>
      </c>
      <c r="D16" s="17"/>
    </row>
    <row r="17" spans="1:4" s="5" customFormat="1" ht="72" x14ac:dyDescent="0.4">
      <c r="A17" s="6"/>
      <c r="B17" s="100"/>
      <c r="C17" s="11" t="s">
        <v>176</v>
      </c>
      <c r="D17" s="15" t="s">
        <v>89</v>
      </c>
    </row>
    <row r="18" spans="1:4" s="5" customFormat="1" ht="48" x14ac:dyDescent="0.4">
      <c r="A18" s="6"/>
      <c r="B18" s="100"/>
      <c r="C18" s="11" t="s">
        <v>191</v>
      </c>
      <c r="D18" s="15" t="s">
        <v>89</v>
      </c>
    </row>
    <row r="19" spans="1:4" s="5" customFormat="1" ht="24" x14ac:dyDescent="0.4">
      <c r="A19" s="6"/>
      <c r="B19" s="100"/>
      <c r="C19" s="11" t="s">
        <v>248</v>
      </c>
      <c r="D19" s="15" t="s">
        <v>89</v>
      </c>
    </row>
    <row r="20" spans="1:4" s="5" customFormat="1" ht="24" x14ac:dyDescent="0.4">
      <c r="A20" s="6"/>
      <c r="B20" s="100"/>
      <c r="C20" s="11" t="s">
        <v>192</v>
      </c>
      <c r="D20" s="15" t="s">
        <v>89</v>
      </c>
    </row>
    <row r="21" spans="1:4" s="5" customFormat="1" ht="24" hidden="1" x14ac:dyDescent="0.4">
      <c r="A21" s="6"/>
      <c r="B21" s="100"/>
      <c r="C21" s="13" t="s">
        <v>35</v>
      </c>
      <c r="D21" s="17"/>
    </row>
    <row r="22" spans="1:4" s="5" customFormat="1" ht="24" hidden="1" x14ac:dyDescent="0.4">
      <c r="A22" s="6"/>
      <c r="B22" s="100"/>
      <c r="C22" s="11" t="s">
        <v>195</v>
      </c>
      <c r="D22" s="15" t="s">
        <v>89</v>
      </c>
    </row>
    <row r="23" spans="1:4" s="5" customFormat="1" ht="72" hidden="1" x14ac:dyDescent="0.4">
      <c r="A23" s="6"/>
      <c r="B23" s="100"/>
      <c r="C23" s="11" t="s">
        <v>111</v>
      </c>
      <c r="D23" s="15" t="s">
        <v>89</v>
      </c>
    </row>
    <row r="24" spans="1:4" s="5" customFormat="1" ht="48" hidden="1" x14ac:dyDescent="0.4">
      <c r="A24" s="6"/>
      <c r="B24" s="100"/>
      <c r="C24" s="11" t="s">
        <v>196</v>
      </c>
      <c r="D24" s="15" t="s">
        <v>89</v>
      </c>
    </row>
    <row r="25" spans="1:4" s="5" customFormat="1" ht="72" hidden="1" x14ac:dyDescent="0.4">
      <c r="A25" s="6"/>
      <c r="B25" s="100"/>
      <c r="C25" s="11" t="s">
        <v>214</v>
      </c>
      <c r="D25" s="15" t="s">
        <v>89</v>
      </c>
    </row>
    <row r="26" spans="1:4" s="5" customFormat="1" ht="24" hidden="1" x14ac:dyDescent="0.4">
      <c r="A26" s="6"/>
      <c r="B26" s="100"/>
      <c r="C26" s="11" t="s">
        <v>197</v>
      </c>
      <c r="D26" s="15" t="s">
        <v>89</v>
      </c>
    </row>
    <row r="27" spans="1:4" s="5" customFormat="1" ht="24" x14ac:dyDescent="0.4">
      <c r="A27" s="6"/>
      <c r="B27" s="100" t="s">
        <v>132</v>
      </c>
      <c r="C27" s="13" t="s">
        <v>200</v>
      </c>
      <c r="D27" s="17"/>
    </row>
    <row r="28" spans="1:4" s="5" customFormat="1" ht="48" x14ac:dyDescent="0.4">
      <c r="A28" s="6"/>
      <c r="B28" s="100"/>
      <c r="C28" s="11" t="s">
        <v>199</v>
      </c>
      <c r="D28" s="15" t="s">
        <v>89</v>
      </c>
    </row>
    <row r="29" spans="1:4" s="5" customFormat="1" ht="24" x14ac:dyDescent="0.4">
      <c r="A29" s="6"/>
      <c r="B29" s="100"/>
      <c r="C29" s="13" t="s">
        <v>201</v>
      </c>
      <c r="D29" s="17"/>
    </row>
    <row r="30" spans="1:4" s="5" customFormat="1" ht="48" x14ac:dyDescent="0.4">
      <c r="A30" s="6"/>
      <c r="B30" s="100"/>
      <c r="C30" s="11" t="s">
        <v>107</v>
      </c>
      <c r="D30" s="15" t="s">
        <v>89</v>
      </c>
    </row>
    <row r="31" spans="1:4" s="5" customFormat="1" ht="24" x14ac:dyDescent="0.4">
      <c r="A31" s="6"/>
      <c r="B31" s="100"/>
      <c r="C31" s="11" t="s">
        <v>284</v>
      </c>
      <c r="D31" s="15" t="s">
        <v>89</v>
      </c>
    </row>
    <row r="32" spans="1:4" s="5" customFormat="1" ht="24" x14ac:dyDescent="0.4">
      <c r="A32" s="6"/>
      <c r="B32" s="100" t="s">
        <v>9</v>
      </c>
      <c r="C32" s="11" t="s">
        <v>182</v>
      </c>
      <c r="D32" s="15" t="s">
        <v>89</v>
      </c>
    </row>
    <row r="33" spans="1:4" s="5" customFormat="1" ht="48" x14ac:dyDescent="0.4">
      <c r="A33" s="6"/>
      <c r="B33" s="100"/>
      <c r="C33" s="11" t="s">
        <v>205</v>
      </c>
      <c r="D33" s="15" t="s">
        <v>89</v>
      </c>
    </row>
    <row r="34" spans="1:4" s="5" customFormat="1" ht="24" x14ac:dyDescent="0.4">
      <c r="A34" s="6"/>
      <c r="B34" s="100"/>
      <c r="C34" s="11" t="s">
        <v>71</v>
      </c>
      <c r="D34" s="15" t="s">
        <v>89</v>
      </c>
    </row>
    <row r="35" spans="1:4" s="5" customFormat="1" ht="24" x14ac:dyDescent="0.4">
      <c r="A35" s="6"/>
      <c r="B35" s="100" t="s">
        <v>140</v>
      </c>
      <c r="C35" s="11" t="s">
        <v>10</v>
      </c>
      <c r="D35" s="15" t="s">
        <v>89</v>
      </c>
    </row>
    <row r="36" spans="1:4" s="5" customFormat="1" ht="24" x14ac:dyDescent="0.4">
      <c r="A36" s="6"/>
      <c r="B36" s="100"/>
      <c r="C36" s="11" t="s">
        <v>207</v>
      </c>
      <c r="D36" s="15" t="s">
        <v>89</v>
      </c>
    </row>
    <row r="37" spans="1:4" s="5" customFormat="1" ht="24" x14ac:dyDescent="0.4">
      <c r="A37" s="6"/>
      <c r="B37" s="100" t="s">
        <v>209</v>
      </c>
      <c r="C37" s="11" t="s">
        <v>273</v>
      </c>
      <c r="D37" s="15" t="s">
        <v>89</v>
      </c>
    </row>
    <row r="38" spans="1:4" s="5" customFormat="1" ht="24" x14ac:dyDescent="0.4">
      <c r="A38" s="6"/>
      <c r="B38" s="100"/>
      <c r="C38" s="11" t="s">
        <v>272</v>
      </c>
      <c r="D38" s="15" t="s">
        <v>89</v>
      </c>
    </row>
    <row r="39" spans="1:4" s="5" customFormat="1" ht="48" x14ac:dyDescent="0.4">
      <c r="A39" s="6"/>
      <c r="B39" s="8" t="s">
        <v>4</v>
      </c>
      <c r="C39" s="11" t="s">
        <v>210</v>
      </c>
      <c r="D39" s="15" t="s">
        <v>89</v>
      </c>
    </row>
    <row r="40" spans="1:4" s="5" customFormat="1" ht="24" x14ac:dyDescent="0.4">
      <c r="A40" s="6"/>
      <c r="B40" s="8" t="s">
        <v>161</v>
      </c>
      <c r="C40" s="11" t="s">
        <v>138</v>
      </c>
      <c r="D40" s="15" t="s">
        <v>89</v>
      </c>
    </row>
    <row r="41" spans="1:4" s="5" customFormat="1" ht="24" x14ac:dyDescent="0.4">
      <c r="A41" s="6"/>
      <c r="B41" s="8" t="s">
        <v>162</v>
      </c>
      <c r="C41" s="11" t="s">
        <v>138</v>
      </c>
      <c r="D41" s="15" t="s">
        <v>89</v>
      </c>
    </row>
    <row r="42" spans="1:4" s="5" customFormat="1" ht="96" x14ac:dyDescent="0.4">
      <c r="A42" s="6"/>
      <c r="B42" s="8" t="s">
        <v>124</v>
      </c>
      <c r="C42" s="11" t="s">
        <v>211</v>
      </c>
      <c r="D42" s="15" t="s">
        <v>89</v>
      </c>
    </row>
    <row r="43" spans="1:4" s="5" customFormat="1" ht="24" x14ac:dyDescent="0.4">
      <c r="A43" s="6"/>
      <c r="B43" s="8" t="s">
        <v>169</v>
      </c>
      <c r="C43" s="11" t="s">
        <v>157</v>
      </c>
      <c r="D43" s="15" t="s">
        <v>89</v>
      </c>
    </row>
  </sheetData>
  <mergeCells count="8">
    <mergeCell ref="B35:B36"/>
    <mergeCell ref="B37:B38"/>
    <mergeCell ref="B10:B26"/>
    <mergeCell ref="B1:C1"/>
    <mergeCell ref="B7:B9"/>
    <mergeCell ref="D7:D9"/>
    <mergeCell ref="B27:B31"/>
    <mergeCell ref="B32:B34"/>
  </mergeCells>
  <phoneticPr fontId="2" type="Hiragana"/>
  <pageMargins left="0.7" right="0.50314960629921257" top="0.55314960629921262" bottom="0.35629921259842523"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Q48"/>
  <sheetViews>
    <sheetView view="pageBreakPreview" zoomScale="80" zoomScaleNormal="85" zoomScaleSheetLayoutView="80" workbookViewId="0">
      <selection activeCell="H21" sqref="H21:P21"/>
    </sheetView>
  </sheetViews>
  <sheetFormatPr defaultColWidth="8.875" defaultRowHeight="14.25" x14ac:dyDescent="0.4"/>
  <cols>
    <col min="1" max="1" width="2.625" style="18" customWidth="1"/>
    <col min="2" max="2" width="5.625" style="19" bestFit="1" customWidth="1"/>
    <col min="3" max="3" width="5.625" style="19" customWidth="1"/>
    <col min="4" max="4" width="3.625" style="19" customWidth="1"/>
    <col min="5" max="5" width="20.625" style="19" customWidth="1"/>
    <col min="6" max="7" width="10.625" style="20" customWidth="1"/>
    <col min="8" max="8" width="20.625" style="21" customWidth="1"/>
    <col min="9" max="9" width="30.625" style="20" customWidth="1"/>
    <col min="10" max="12" width="4.625" style="20" customWidth="1"/>
    <col min="13" max="13" width="4.625" style="18" customWidth="1"/>
    <col min="14" max="16" width="4.625" style="20" customWidth="1"/>
    <col min="17" max="17" width="11.875" style="20" customWidth="1"/>
    <col min="18" max="18" width="35.625" style="20" customWidth="1"/>
    <col min="19" max="19" width="2.625" style="18" customWidth="1"/>
    <col min="20" max="20" width="9" style="18" customWidth="1"/>
    <col min="21" max="42" width="10.625" style="18" customWidth="1"/>
    <col min="43" max="43" width="11" style="18" customWidth="1"/>
    <col min="44" max="44" width="8.875" style="18"/>
    <col min="45" max="45" width="11.5" style="18" customWidth="1"/>
    <col min="46" max="50" width="8.875" style="18"/>
    <col min="51" max="51" width="11.5" style="18" customWidth="1"/>
    <col min="52" max="52" width="11.75" style="18" customWidth="1"/>
    <col min="53" max="16384" width="8.875" style="18"/>
  </cols>
  <sheetData>
    <row r="1" spans="1:42" s="22" customFormat="1" ht="24.95" customHeight="1" x14ac:dyDescent="0.4">
      <c r="C1" s="30"/>
      <c r="D1" s="30"/>
      <c r="E1" s="32"/>
      <c r="F1" s="32"/>
      <c r="G1" s="32"/>
      <c r="H1" s="36"/>
      <c r="I1" s="32"/>
      <c r="J1" s="32"/>
      <c r="K1" s="32"/>
      <c r="L1" s="32"/>
      <c r="M1" s="32"/>
      <c r="N1" s="32"/>
      <c r="O1" s="32"/>
    </row>
    <row r="2" spans="1:42" s="22" customFormat="1" ht="24.95" customHeight="1" x14ac:dyDescent="0.4">
      <c r="A2" s="23"/>
      <c r="B2" s="25" t="s">
        <v>159</v>
      </c>
      <c r="C2" s="31"/>
      <c r="D2" s="31"/>
      <c r="E2" s="31"/>
      <c r="F2" s="166"/>
      <c r="G2" s="166"/>
      <c r="H2" s="37"/>
      <c r="I2" s="31"/>
      <c r="J2" s="31"/>
      <c r="K2" s="31"/>
      <c r="L2" s="31"/>
      <c r="M2" s="31"/>
      <c r="N2" s="31"/>
      <c r="O2" s="167" t="s">
        <v>270</v>
      </c>
      <c r="P2" s="168"/>
      <c r="Q2" s="169"/>
      <c r="R2" s="51">
        <f>SUM(F5:F44)</f>
        <v>22</v>
      </c>
      <c r="S2" s="23"/>
    </row>
    <row r="3" spans="1:42" s="22" customFormat="1" ht="24.95" customHeight="1" x14ac:dyDescent="0.4">
      <c r="A3" s="23"/>
      <c r="B3" s="27"/>
      <c r="C3" s="170" t="s">
        <v>5</v>
      </c>
      <c r="D3" s="170"/>
      <c r="E3" s="170"/>
      <c r="F3" s="171"/>
      <c r="G3" s="171"/>
      <c r="H3" s="171"/>
      <c r="I3" s="171"/>
      <c r="J3" s="45"/>
      <c r="K3" s="45"/>
      <c r="L3" s="45"/>
      <c r="M3" s="45"/>
      <c r="N3" s="45"/>
      <c r="O3" s="167" t="s">
        <v>168</v>
      </c>
      <c r="P3" s="168"/>
      <c r="Q3" s="169"/>
      <c r="R3" s="51">
        <f>SUM(G6:G44)</f>
        <v>0</v>
      </c>
      <c r="S3" s="23"/>
    </row>
    <row r="4" spans="1:42" s="22" customFormat="1" ht="24.95" customHeight="1" x14ac:dyDescent="0.4">
      <c r="A4" s="23"/>
      <c r="B4" s="26"/>
      <c r="C4" s="172" t="s">
        <v>7</v>
      </c>
      <c r="D4" s="172"/>
      <c r="E4" s="172"/>
      <c r="F4" s="173"/>
      <c r="G4" s="173"/>
      <c r="H4" s="173"/>
      <c r="I4" s="173"/>
      <c r="J4" s="46"/>
      <c r="K4" s="46"/>
      <c r="L4" s="46"/>
      <c r="M4" s="46"/>
      <c r="N4" s="46"/>
      <c r="O4" s="167" t="s">
        <v>112</v>
      </c>
      <c r="P4" s="168"/>
      <c r="Q4" s="169"/>
      <c r="R4" s="51">
        <f>ROUND(SUM(G6:G44)*20/R2,4)</f>
        <v>0</v>
      </c>
      <c r="S4" s="23"/>
    </row>
    <row r="5" spans="1:42" ht="34.5" x14ac:dyDescent="0.4">
      <c r="A5" s="24"/>
      <c r="B5" s="28" t="s">
        <v>19</v>
      </c>
      <c r="C5" s="136" t="s">
        <v>22</v>
      </c>
      <c r="D5" s="136"/>
      <c r="E5" s="136"/>
      <c r="F5" s="28" t="s">
        <v>220</v>
      </c>
      <c r="G5" s="34" t="s">
        <v>0</v>
      </c>
      <c r="H5" s="136" t="s">
        <v>28</v>
      </c>
      <c r="I5" s="136"/>
      <c r="J5" s="136"/>
      <c r="K5" s="136"/>
      <c r="L5" s="136"/>
      <c r="M5" s="136"/>
      <c r="N5" s="136"/>
      <c r="O5" s="174"/>
      <c r="P5" s="174"/>
      <c r="Q5" s="174"/>
      <c r="R5" s="136"/>
      <c r="S5" s="24"/>
      <c r="U5" s="54" t="s">
        <v>18</v>
      </c>
      <c r="AB5" s="71"/>
      <c r="AC5" s="71"/>
    </row>
    <row r="6" spans="1:42" ht="45" customHeight="1" x14ac:dyDescent="0.15">
      <c r="A6" s="24"/>
      <c r="B6" s="103" t="s">
        <v>166</v>
      </c>
      <c r="C6" s="127" t="s">
        <v>167</v>
      </c>
      <c r="D6" s="104" t="s">
        <v>275</v>
      </c>
      <c r="E6" s="104"/>
      <c r="F6" s="105">
        <f>IF(AND(B6="○"),2,"-")</f>
        <v>2</v>
      </c>
      <c r="G6" s="106">
        <f>IF(AND(B6="○"),AP7,0)</f>
        <v>0</v>
      </c>
      <c r="H6" s="152" t="s">
        <v>251</v>
      </c>
      <c r="I6" s="152"/>
      <c r="J6" s="112"/>
      <c r="K6" s="112"/>
      <c r="L6" s="112"/>
      <c r="M6" s="112"/>
      <c r="N6" s="112"/>
      <c r="O6" s="112"/>
      <c r="P6" s="112"/>
      <c r="Q6" s="107" t="s">
        <v>177</v>
      </c>
      <c r="R6" s="110"/>
      <c r="S6" s="24"/>
      <c r="U6" s="55">
        <f>IF(J6="",0,1)</f>
        <v>0</v>
      </c>
      <c r="V6" s="55">
        <f>IF(R6="",0,1)</f>
        <v>0</v>
      </c>
      <c r="X6" s="58">
        <f>SUM(U6:V9)</f>
        <v>0</v>
      </c>
      <c r="Y6" s="60" t="s">
        <v>6</v>
      </c>
      <c r="Z6" s="62"/>
      <c r="AA6" s="63" t="s">
        <v>253</v>
      </c>
      <c r="AB6" s="63" t="s">
        <v>109</v>
      </c>
      <c r="AC6" s="63" t="s">
        <v>254</v>
      </c>
      <c r="AF6" s="78"/>
      <c r="AG6" s="78"/>
      <c r="AP6" s="83" t="s">
        <v>24</v>
      </c>
    </row>
    <row r="7" spans="1:42" ht="45" customHeight="1" x14ac:dyDescent="0.15">
      <c r="A7" s="24"/>
      <c r="B7" s="103"/>
      <c r="C7" s="128"/>
      <c r="D7" s="104"/>
      <c r="E7" s="104"/>
      <c r="F7" s="105"/>
      <c r="G7" s="106"/>
      <c r="H7" s="137" t="s">
        <v>16</v>
      </c>
      <c r="I7" s="138"/>
      <c r="J7" s="139"/>
      <c r="K7" s="140"/>
      <c r="L7" s="141"/>
      <c r="M7" s="47" t="s">
        <v>250</v>
      </c>
      <c r="N7" s="139"/>
      <c r="O7" s="140"/>
      <c r="P7" s="141"/>
      <c r="Q7" s="108"/>
      <c r="R7" s="110"/>
      <c r="S7" s="24"/>
      <c r="U7" s="55">
        <f>IF(J7="",0,1)</f>
        <v>0</v>
      </c>
      <c r="V7" s="55">
        <f>IF(N7="",0,1)</f>
        <v>0</v>
      </c>
      <c r="X7" s="59"/>
      <c r="Y7" s="60"/>
      <c r="Z7" s="62"/>
      <c r="AA7" s="64">
        <f>IF($R$6=AA6,2,0)</f>
        <v>0</v>
      </c>
      <c r="AB7" s="64">
        <f>IF($R$6=AB6,1,0)</f>
        <v>0</v>
      </c>
      <c r="AC7" s="64">
        <f>IF($R$6=AC6,0,0)</f>
        <v>0</v>
      </c>
      <c r="AF7" s="78"/>
      <c r="AG7" s="78"/>
      <c r="AP7" s="84">
        <f>IF(X6=6,SUM(AA7:AI7),0)</f>
        <v>0</v>
      </c>
    </row>
    <row r="8" spans="1:42" ht="45" customHeight="1" x14ac:dyDescent="0.15">
      <c r="A8" s="24"/>
      <c r="B8" s="103"/>
      <c r="C8" s="128"/>
      <c r="D8" s="104"/>
      <c r="E8" s="104"/>
      <c r="F8" s="105"/>
      <c r="G8" s="106"/>
      <c r="H8" s="104" t="s">
        <v>178</v>
      </c>
      <c r="I8" s="104"/>
      <c r="J8" s="112"/>
      <c r="K8" s="112"/>
      <c r="L8" s="112"/>
      <c r="M8" s="112"/>
      <c r="N8" s="112"/>
      <c r="O8" s="112"/>
      <c r="P8" s="112"/>
      <c r="Q8" s="108"/>
      <c r="R8" s="110"/>
      <c r="S8" s="24"/>
      <c r="U8" s="55">
        <f>IF(J8="",0,1)</f>
        <v>0</v>
      </c>
      <c r="V8" s="56"/>
      <c r="X8" s="59"/>
      <c r="Y8" s="60"/>
      <c r="Z8" s="62"/>
      <c r="AA8" s="65"/>
      <c r="AB8" s="65"/>
      <c r="AC8" s="65"/>
      <c r="AF8" s="78"/>
      <c r="AG8" s="78"/>
      <c r="AP8" s="85"/>
    </row>
    <row r="9" spans="1:42" ht="45" customHeight="1" x14ac:dyDescent="0.15">
      <c r="A9" s="24"/>
      <c r="B9" s="103"/>
      <c r="C9" s="128"/>
      <c r="D9" s="104"/>
      <c r="E9" s="104"/>
      <c r="F9" s="105"/>
      <c r="G9" s="106"/>
      <c r="H9" s="104" t="s">
        <v>274</v>
      </c>
      <c r="I9" s="104"/>
      <c r="J9" s="112"/>
      <c r="K9" s="112"/>
      <c r="L9" s="112"/>
      <c r="M9" s="112"/>
      <c r="N9" s="112"/>
      <c r="O9" s="112"/>
      <c r="P9" s="112"/>
      <c r="Q9" s="109"/>
      <c r="R9" s="110"/>
      <c r="S9" s="24"/>
      <c r="U9" s="55">
        <f>IF(J9="",0,1)</f>
        <v>0</v>
      </c>
      <c r="V9" s="57"/>
      <c r="Z9" s="62"/>
      <c r="AF9" s="78"/>
      <c r="AG9" s="78"/>
    </row>
    <row r="10" spans="1:42" ht="45" customHeight="1" x14ac:dyDescent="0.15">
      <c r="A10" s="24"/>
      <c r="B10" s="103" t="s">
        <v>166</v>
      </c>
      <c r="C10" s="128"/>
      <c r="D10" s="104" t="s">
        <v>93</v>
      </c>
      <c r="E10" s="104"/>
      <c r="F10" s="105">
        <f>IF(AND(B10="○"),3,"-")</f>
        <v>3</v>
      </c>
      <c r="G10" s="106">
        <f>IF(AND(B10="○"),AP11,0)</f>
        <v>0</v>
      </c>
      <c r="H10" s="104" t="s">
        <v>237</v>
      </c>
      <c r="I10" s="104"/>
      <c r="J10" s="159"/>
      <c r="K10" s="159"/>
      <c r="L10" s="159"/>
      <c r="M10" s="159"/>
      <c r="N10" s="159"/>
      <c r="O10" s="159"/>
      <c r="P10" s="159"/>
      <c r="Q10" s="48" t="s">
        <v>297</v>
      </c>
      <c r="R10" s="110"/>
      <c r="S10" s="24"/>
      <c r="U10" s="55">
        <f>IF(AND(J10&lt;&gt;""),1,0)</f>
        <v>0</v>
      </c>
      <c r="V10" s="55">
        <f>IF(R10="",0,1)</f>
        <v>0</v>
      </c>
      <c r="X10" s="58">
        <f>SUM(U10:V11)</f>
        <v>0</v>
      </c>
      <c r="Y10" s="60" t="s">
        <v>34</v>
      </c>
      <c r="AA10" s="63" t="s">
        <v>14</v>
      </c>
      <c r="AB10" s="63" t="s">
        <v>66</v>
      </c>
      <c r="AC10" s="63" t="s">
        <v>33</v>
      </c>
      <c r="AD10" s="63" t="s">
        <v>65</v>
      </c>
      <c r="AE10" s="63" t="s">
        <v>39</v>
      </c>
      <c r="AF10" s="63" t="s">
        <v>68</v>
      </c>
      <c r="AG10" s="63" t="s">
        <v>69</v>
      </c>
      <c r="AH10" s="63" t="s">
        <v>70</v>
      </c>
      <c r="AP10" s="83" t="s">
        <v>24</v>
      </c>
    </row>
    <row r="11" spans="1:42" ht="45" customHeight="1" x14ac:dyDescent="0.4">
      <c r="A11" s="24"/>
      <c r="B11" s="103"/>
      <c r="C11" s="128"/>
      <c r="D11" s="104"/>
      <c r="E11" s="104"/>
      <c r="F11" s="105"/>
      <c r="G11" s="106"/>
      <c r="H11" s="104" t="s">
        <v>239</v>
      </c>
      <c r="I11" s="104"/>
      <c r="J11" s="112"/>
      <c r="K11" s="112"/>
      <c r="L11" s="112"/>
      <c r="M11" s="112"/>
      <c r="N11" s="112"/>
      <c r="O11" s="112"/>
      <c r="P11" s="112"/>
      <c r="Q11" s="49" t="s">
        <v>49</v>
      </c>
      <c r="R11" s="110"/>
      <c r="S11" s="24"/>
      <c r="U11" s="55">
        <f>IF(AND(J11&lt;&gt;""),1,0)</f>
        <v>0</v>
      </c>
      <c r="V11" s="57"/>
      <c r="AA11" s="64">
        <f>IF($R$10=AA10,3,0)</f>
        <v>0</v>
      </c>
      <c r="AB11" s="64">
        <f>IF($R$10=AB10,2.5,0)</f>
        <v>0</v>
      </c>
      <c r="AC11" s="64">
        <f>IF($R$10=AC10,2,0)</f>
        <v>0</v>
      </c>
      <c r="AD11" s="64">
        <f>IF($R$10=AD10,1.5,0)</f>
        <v>0</v>
      </c>
      <c r="AE11" s="64">
        <f>IF($R$10=AE10,1,0)</f>
        <v>0</v>
      </c>
      <c r="AF11" s="64">
        <f>IF($R$10=AF10,0.5,0)</f>
        <v>0</v>
      </c>
      <c r="AG11" s="64">
        <f>IF($R$10=AG10,0,0)</f>
        <v>0</v>
      </c>
      <c r="AH11" s="64">
        <f>IF($R$10=AH10,-1,0)</f>
        <v>0</v>
      </c>
      <c r="AP11" s="84">
        <f>IF(X10=3,SUM(AA11:AI11),0)</f>
        <v>0</v>
      </c>
    </row>
    <row r="12" spans="1:42" ht="45" customHeight="1" x14ac:dyDescent="0.15">
      <c r="A12" s="24"/>
      <c r="B12" s="103" t="s">
        <v>166</v>
      </c>
      <c r="C12" s="128"/>
      <c r="D12" s="104" t="s">
        <v>293</v>
      </c>
      <c r="E12" s="104"/>
      <c r="F12" s="105">
        <f>IF(AND(B12="○"),1,"-")</f>
        <v>1</v>
      </c>
      <c r="G12" s="106">
        <f>IF(AND(B12="○"),AP13,0)</f>
        <v>0</v>
      </c>
      <c r="H12" s="104" t="s">
        <v>240</v>
      </c>
      <c r="I12" s="104"/>
      <c r="J12" s="112"/>
      <c r="K12" s="112"/>
      <c r="L12" s="112"/>
      <c r="M12" s="112"/>
      <c r="N12" s="112"/>
      <c r="O12" s="112"/>
      <c r="P12" s="112"/>
      <c r="Q12" s="48" t="s">
        <v>297</v>
      </c>
      <c r="R12" s="110"/>
      <c r="S12" s="24"/>
      <c r="U12" s="55">
        <f>IF(J12="",0,1)</f>
        <v>0</v>
      </c>
      <c r="V12" s="55">
        <f>IF(R12="",0,1)</f>
        <v>0</v>
      </c>
      <c r="X12" s="58">
        <f>SUM(U12:V13)</f>
        <v>0</v>
      </c>
      <c r="Y12" s="60" t="s">
        <v>34</v>
      </c>
      <c r="Z12" s="62"/>
      <c r="AA12" s="63" t="s">
        <v>141</v>
      </c>
      <c r="AB12" s="63" t="s">
        <v>40</v>
      </c>
      <c r="AC12" s="63" t="s">
        <v>151</v>
      </c>
      <c r="AF12" s="78"/>
      <c r="AG12" s="78"/>
      <c r="AP12" s="83" t="s">
        <v>24</v>
      </c>
    </row>
    <row r="13" spans="1:42" ht="45" customHeight="1" x14ac:dyDescent="0.15">
      <c r="A13" s="24"/>
      <c r="B13" s="103"/>
      <c r="C13" s="128"/>
      <c r="D13" s="104"/>
      <c r="E13" s="104"/>
      <c r="F13" s="105"/>
      <c r="G13" s="106"/>
      <c r="H13" s="104" t="s">
        <v>73</v>
      </c>
      <c r="I13" s="104"/>
      <c r="J13" s="112"/>
      <c r="K13" s="112"/>
      <c r="L13" s="112"/>
      <c r="M13" s="112"/>
      <c r="N13" s="112"/>
      <c r="O13" s="112"/>
      <c r="P13" s="112"/>
      <c r="Q13" s="49" t="s">
        <v>49</v>
      </c>
      <c r="R13" s="110"/>
      <c r="S13" s="24"/>
      <c r="U13" s="55">
        <f>IF(J13="",0,1)</f>
        <v>0</v>
      </c>
      <c r="V13" s="57"/>
      <c r="Z13" s="62"/>
      <c r="AA13" s="64">
        <f>IF($R$12=AA12,1,0)</f>
        <v>0</v>
      </c>
      <c r="AB13" s="64">
        <f>IF($R$12=AB12,0.5,0)</f>
        <v>0</v>
      </c>
      <c r="AC13" s="64">
        <f>IF($R$12=AC12,0,0)</f>
        <v>0</v>
      </c>
      <c r="AF13" s="78"/>
      <c r="AG13" s="78"/>
      <c r="AP13" s="84">
        <f>IF(X12=3,SUM(AA13:AI13),0)</f>
        <v>0</v>
      </c>
    </row>
    <row r="14" spans="1:42" ht="45" customHeight="1" x14ac:dyDescent="0.15">
      <c r="A14" s="24"/>
      <c r="B14" s="103" t="s">
        <v>166</v>
      </c>
      <c r="C14" s="128"/>
      <c r="D14" s="104" t="s">
        <v>276</v>
      </c>
      <c r="E14" s="104"/>
      <c r="F14" s="105">
        <f>IF(AND(B14="○"),1,"-")</f>
        <v>1</v>
      </c>
      <c r="G14" s="106">
        <f>IF(AND(B14="○"),AP15,0)</f>
        <v>0</v>
      </c>
      <c r="H14" s="104" t="s">
        <v>283</v>
      </c>
      <c r="I14" s="104"/>
      <c r="J14" s="104"/>
      <c r="K14" s="104"/>
      <c r="L14" s="104"/>
      <c r="M14" s="104"/>
      <c r="N14" s="104"/>
      <c r="O14" s="104"/>
      <c r="P14" s="104"/>
      <c r="Q14" s="50" t="s">
        <v>177</v>
      </c>
      <c r="R14" s="52"/>
      <c r="S14" s="24"/>
      <c r="V14" s="55">
        <f>IF(R14="",0,1)</f>
        <v>0</v>
      </c>
      <c r="X14" s="58">
        <f>SUM(V14:V15)</f>
        <v>0</v>
      </c>
      <c r="Y14" s="60" t="s">
        <v>46</v>
      </c>
      <c r="Z14" s="62"/>
      <c r="AA14" s="63" t="s">
        <v>77</v>
      </c>
      <c r="AB14" s="63" t="s">
        <v>78</v>
      </c>
      <c r="AC14" s="75"/>
      <c r="AD14" s="63" t="s">
        <v>79</v>
      </c>
      <c r="AE14" s="63" t="s">
        <v>38</v>
      </c>
      <c r="AF14" s="75"/>
      <c r="AG14" s="78"/>
      <c r="AP14" s="83" t="s">
        <v>24</v>
      </c>
    </row>
    <row r="15" spans="1:42" ht="45" customHeight="1" x14ac:dyDescent="0.15">
      <c r="A15" s="24"/>
      <c r="B15" s="103"/>
      <c r="C15" s="128"/>
      <c r="D15" s="104"/>
      <c r="E15" s="104"/>
      <c r="F15" s="105"/>
      <c r="G15" s="106"/>
      <c r="H15" s="104" t="s">
        <v>208</v>
      </c>
      <c r="I15" s="104"/>
      <c r="J15" s="104"/>
      <c r="K15" s="104"/>
      <c r="L15" s="104"/>
      <c r="M15" s="104"/>
      <c r="N15" s="104"/>
      <c r="O15" s="104"/>
      <c r="P15" s="104"/>
      <c r="Q15" s="50" t="s">
        <v>177</v>
      </c>
      <c r="R15" s="52"/>
      <c r="S15" s="24"/>
      <c r="V15" s="55">
        <f>IF(R15="",0,1)</f>
        <v>0</v>
      </c>
      <c r="Z15" s="62"/>
      <c r="AA15" s="64">
        <f>IF($R$14=AA14,0.5,0)</f>
        <v>0</v>
      </c>
      <c r="AB15" s="64">
        <f>IF($R$14=AB14,0,0)</f>
        <v>0</v>
      </c>
      <c r="AC15" s="75"/>
      <c r="AD15" s="64">
        <f>IF($R$15=AD14,0.5,0)</f>
        <v>0</v>
      </c>
      <c r="AE15" s="64">
        <f>IF($R$15=AE14,0,0)</f>
        <v>0</v>
      </c>
      <c r="AF15" s="78"/>
      <c r="AP15" s="84">
        <f>IF(X14=2,SUM(AA15:AI15),0)</f>
        <v>0</v>
      </c>
    </row>
    <row r="16" spans="1:42" ht="45" customHeight="1" x14ac:dyDescent="0.15">
      <c r="A16" s="24"/>
      <c r="B16" s="149" t="s">
        <v>166</v>
      </c>
      <c r="C16" s="128"/>
      <c r="D16" s="124" t="s">
        <v>139</v>
      </c>
      <c r="E16" s="104" t="s">
        <v>135</v>
      </c>
      <c r="F16" s="130">
        <f>IF(AND(B16="○"),2,"-")</f>
        <v>2</v>
      </c>
      <c r="G16" s="133">
        <f>IF(AND(B16="○"),AQ19,0)</f>
        <v>0</v>
      </c>
      <c r="H16" s="104" t="s">
        <v>246</v>
      </c>
      <c r="I16" s="104"/>
      <c r="J16" s="112"/>
      <c r="K16" s="112"/>
      <c r="L16" s="112"/>
      <c r="M16" s="112"/>
      <c r="N16" s="112"/>
      <c r="O16" s="112"/>
      <c r="P16" s="112"/>
      <c r="Q16" s="48" t="s">
        <v>297</v>
      </c>
      <c r="R16" s="110"/>
      <c r="S16" s="24"/>
      <c r="U16" s="55">
        <f>IF(J16="",0,1)</f>
        <v>0</v>
      </c>
      <c r="V16" s="55">
        <f>IF(R16="",0,1)</f>
        <v>0</v>
      </c>
      <c r="X16" s="58">
        <f>SUM(U16:V17)</f>
        <v>0</v>
      </c>
      <c r="Y16" s="60" t="s">
        <v>34</v>
      </c>
      <c r="Z16" s="62"/>
      <c r="AA16" s="63" t="s">
        <v>60</v>
      </c>
      <c r="AB16" s="63" t="s">
        <v>83</v>
      </c>
      <c r="AC16" s="63" t="s">
        <v>84</v>
      </c>
      <c r="AF16" s="78"/>
      <c r="AP16" s="83" t="s">
        <v>24</v>
      </c>
    </row>
    <row r="17" spans="1:43" ht="45" customHeight="1" x14ac:dyDescent="0.15">
      <c r="A17" s="24"/>
      <c r="B17" s="150"/>
      <c r="C17" s="128"/>
      <c r="D17" s="124"/>
      <c r="E17" s="104"/>
      <c r="F17" s="131"/>
      <c r="G17" s="134"/>
      <c r="H17" s="104" t="s">
        <v>247</v>
      </c>
      <c r="I17" s="104"/>
      <c r="J17" s="112"/>
      <c r="K17" s="112"/>
      <c r="L17" s="112"/>
      <c r="M17" s="112"/>
      <c r="N17" s="112"/>
      <c r="O17" s="112"/>
      <c r="P17" s="112"/>
      <c r="Q17" s="49" t="s">
        <v>49</v>
      </c>
      <c r="R17" s="110"/>
      <c r="S17" s="24"/>
      <c r="U17" s="55">
        <f>IF(J17="",0,1)</f>
        <v>0</v>
      </c>
      <c r="V17" s="57"/>
      <c r="Z17" s="62"/>
      <c r="AA17" s="64">
        <f>IF($R$16=AA16,2,0)</f>
        <v>0</v>
      </c>
      <c r="AB17" s="64">
        <f>IF($R$16=AB16,1,0)</f>
        <v>0</v>
      </c>
      <c r="AC17" s="64">
        <f>IF($R$16=AC16,0,0)</f>
        <v>0</v>
      </c>
      <c r="AF17" s="78"/>
      <c r="AP17" s="84">
        <f>IF(X16=3,SUM(AA17:AI17),0)</f>
        <v>0</v>
      </c>
    </row>
    <row r="18" spans="1:43" ht="45" customHeight="1" x14ac:dyDescent="0.15">
      <c r="A18" s="24"/>
      <c r="B18" s="150"/>
      <c r="C18" s="128"/>
      <c r="D18" s="124"/>
      <c r="E18" s="104" t="s">
        <v>42</v>
      </c>
      <c r="F18" s="131"/>
      <c r="G18" s="134"/>
      <c r="H18" s="136" t="s">
        <v>171</v>
      </c>
      <c r="I18" s="136"/>
      <c r="J18" s="112"/>
      <c r="K18" s="112"/>
      <c r="L18" s="112"/>
      <c r="M18" s="112"/>
      <c r="N18" s="112"/>
      <c r="O18" s="112"/>
      <c r="P18" s="112"/>
      <c r="Q18" s="48" t="s">
        <v>297</v>
      </c>
      <c r="R18" s="110"/>
      <c r="S18" s="24"/>
      <c r="U18" s="55">
        <f>IF(J18="",0,1)</f>
        <v>0</v>
      </c>
      <c r="V18" s="55">
        <f>IF(R18="",0,1)</f>
        <v>0</v>
      </c>
      <c r="X18" s="58">
        <f>SUM(U18:V20)</f>
        <v>0</v>
      </c>
      <c r="Y18" s="60" t="s">
        <v>37</v>
      </c>
      <c r="Z18" s="62"/>
      <c r="AA18" s="63" t="s">
        <v>36</v>
      </c>
      <c r="AB18" s="63" t="s">
        <v>86</v>
      </c>
      <c r="AC18" s="63" t="s">
        <v>29</v>
      </c>
      <c r="AE18" s="63" t="s">
        <v>27</v>
      </c>
      <c r="AF18" s="63" t="s">
        <v>17</v>
      </c>
      <c r="AG18" s="78"/>
      <c r="AP18" s="83" t="s">
        <v>24</v>
      </c>
    </row>
    <row r="19" spans="1:43" ht="45" customHeight="1" x14ac:dyDescent="0.15">
      <c r="A19" s="24"/>
      <c r="B19" s="150"/>
      <c r="C19" s="128"/>
      <c r="D19" s="124"/>
      <c r="E19" s="104"/>
      <c r="F19" s="131"/>
      <c r="G19" s="134"/>
      <c r="H19" s="136"/>
      <c r="I19" s="136"/>
      <c r="J19" s="112"/>
      <c r="K19" s="112"/>
      <c r="L19" s="112"/>
      <c r="M19" s="112"/>
      <c r="N19" s="112"/>
      <c r="O19" s="112"/>
      <c r="P19" s="112"/>
      <c r="Q19" s="49" t="s">
        <v>49</v>
      </c>
      <c r="R19" s="110"/>
      <c r="S19" s="24"/>
      <c r="U19" s="55">
        <f>IF(J19="",0,1)</f>
        <v>0</v>
      </c>
      <c r="V19" s="57"/>
      <c r="Z19" s="62"/>
      <c r="AA19" s="64">
        <f>IF($R$18=AA18,1,0)</f>
        <v>0</v>
      </c>
      <c r="AB19" s="64">
        <f>IF($R$18=AB18,0.5,0)</f>
        <v>0</v>
      </c>
      <c r="AC19" s="64">
        <f>IF($R$18=AC18,0,0)</f>
        <v>0</v>
      </c>
      <c r="AE19" s="64">
        <f>IF($R$20=AE18,1,0)</f>
        <v>0</v>
      </c>
      <c r="AF19" s="64">
        <f>IF($R$20=AF18,0,0)</f>
        <v>0</v>
      </c>
      <c r="AG19" s="78"/>
      <c r="AP19" s="86">
        <f>IF(X18=5,SUM(AA19:AI19),0)</f>
        <v>0</v>
      </c>
      <c r="AQ19" s="90">
        <f>IF(AP19&gt;0,AP19,AP17)</f>
        <v>0</v>
      </c>
    </row>
    <row r="20" spans="1:43" ht="45" customHeight="1" x14ac:dyDescent="0.15">
      <c r="A20" s="24"/>
      <c r="B20" s="151"/>
      <c r="C20" s="128"/>
      <c r="D20" s="124"/>
      <c r="E20" s="104"/>
      <c r="F20" s="132"/>
      <c r="G20" s="135"/>
      <c r="H20" s="136" t="s">
        <v>241</v>
      </c>
      <c r="I20" s="136"/>
      <c r="J20" s="112"/>
      <c r="K20" s="112"/>
      <c r="L20" s="112"/>
      <c r="M20" s="112"/>
      <c r="N20" s="112"/>
      <c r="O20" s="112"/>
      <c r="P20" s="112"/>
      <c r="Q20" s="50" t="s">
        <v>177</v>
      </c>
      <c r="R20" s="52"/>
      <c r="S20" s="24"/>
      <c r="U20" s="55">
        <f>IF(J20="",0,1)</f>
        <v>0</v>
      </c>
      <c r="V20" s="55">
        <f>IF(R20="",0,1)</f>
        <v>0</v>
      </c>
      <c r="Z20" s="62"/>
      <c r="AA20" s="66"/>
      <c r="AB20" s="66"/>
      <c r="AC20" s="66"/>
      <c r="AF20" s="78"/>
      <c r="AG20" s="75"/>
      <c r="AP20" s="83" t="s">
        <v>24</v>
      </c>
    </row>
    <row r="21" spans="1:43" ht="45" customHeight="1" x14ac:dyDescent="0.15">
      <c r="A21" s="24"/>
      <c r="B21" s="29" t="s">
        <v>15</v>
      </c>
      <c r="C21" s="128"/>
      <c r="D21" s="104" t="s">
        <v>119</v>
      </c>
      <c r="E21" s="104"/>
      <c r="F21" s="33" t="str">
        <f>IF(AND(B21="○"),1,"-")</f>
        <v>-</v>
      </c>
      <c r="G21" s="35">
        <f>IF(AND(B21="○"),AP21,0)</f>
        <v>0</v>
      </c>
      <c r="H21" s="142" t="s">
        <v>242</v>
      </c>
      <c r="I21" s="142"/>
      <c r="J21" s="142"/>
      <c r="K21" s="142"/>
      <c r="L21" s="142"/>
      <c r="M21" s="142"/>
      <c r="N21" s="142"/>
      <c r="O21" s="142"/>
      <c r="P21" s="142"/>
      <c r="Q21" s="50" t="s">
        <v>177</v>
      </c>
      <c r="R21" s="52"/>
      <c r="S21" s="24"/>
      <c r="V21" s="55">
        <f>IF(R21="",0,1)</f>
        <v>0</v>
      </c>
      <c r="AA21" s="67" t="s">
        <v>90</v>
      </c>
      <c r="AB21" s="72" t="s">
        <v>92</v>
      </c>
      <c r="AC21" s="76" t="s">
        <v>94</v>
      </c>
      <c r="AD21" s="67" t="s">
        <v>95</v>
      </c>
      <c r="AE21" s="72" t="s">
        <v>97</v>
      </c>
      <c r="AF21" s="76" t="s">
        <v>94</v>
      </c>
      <c r="AG21" s="67" t="s">
        <v>98</v>
      </c>
      <c r="AH21" s="72" t="s">
        <v>53</v>
      </c>
      <c r="AI21" s="76" t="s">
        <v>94</v>
      </c>
      <c r="AJ21" s="79"/>
      <c r="AK21" s="79"/>
      <c r="AL21" s="79"/>
      <c r="AM21" s="79"/>
      <c r="AN21" s="79"/>
      <c r="AO21" s="81"/>
      <c r="AP21" s="87">
        <f>IF(V21=1,SUM(AA22:AC22),0)</f>
        <v>0</v>
      </c>
    </row>
    <row r="22" spans="1:43" ht="45" customHeight="1" x14ac:dyDescent="0.4">
      <c r="A22" s="24"/>
      <c r="B22" s="29" t="s">
        <v>166</v>
      </c>
      <c r="C22" s="128"/>
      <c r="D22" s="104"/>
      <c r="E22" s="104"/>
      <c r="F22" s="33">
        <f>IF(AND(B22="○"),1,"-")</f>
        <v>1</v>
      </c>
      <c r="G22" s="35">
        <f>IF(AND(B22="○"),AP22,0)</f>
        <v>0</v>
      </c>
      <c r="H22" s="142" t="s">
        <v>219</v>
      </c>
      <c r="I22" s="142"/>
      <c r="J22" s="142"/>
      <c r="K22" s="142"/>
      <c r="L22" s="142"/>
      <c r="M22" s="142"/>
      <c r="N22" s="142"/>
      <c r="O22" s="142"/>
      <c r="P22" s="142"/>
      <c r="Q22" s="50" t="s">
        <v>177</v>
      </c>
      <c r="R22" s="52"/>
      <c r="S22" s="24"/>
      <c r="V22" s="55">
        <f>IF(R22="",0,1)</f>
        <v>0</v>
      </c>
      <c r="AA22" s="68">
        <f>IF($R$21=AA21,1,0)</f>
        <v>0</v>
      </c>
      <c r="AB22" s="73">
        <f>IF($R$21=AB21,0.5,0)</f>
        <v>0</v>
      </c>
      <c r="AC22" s="77">
        <f>IF($R$21=AC21,0,0)</f>
        <v>0</v>
      </c>
      <c r="AD22" s="68">
        <f>IF($R$22=AD21,1,0)</f>
        <v>0</v>
      </c>
      <c r="AE22" s="73">
        <f>IF($R$22=AE21,0.5,0)</f>
        <v>0</v>
      </c>
      <c r="AF22" s="77">
        <f>IF($R$22=AF21,0,0)</f>
        <v>0</v>
      </c>
      <c r="AG22" s="68">
        <f>IF($R$23=AG21,1,0)</f>
        <v>0</v>
      </c>
      <c r="AH22" s="73">
        <f>IF($R$23=AH21,0.5,0)</f>
        <v>0</v>
      </c>
      <c r="AI22" s="77">
        <f>IF($R$23=AI21,0,0)</f>
        <v>0</v>
      </c>
      <c r="AJ22" s="80"/>
      <c r="AK22" s="80"/>
      <c r="AL22" s="80"/>
      <c r="AM22" s="80"/>
      <c r="AN22" s="80"/>
      <c r="AO22" s="82"/>
      <c r="AP22" s="87">
        <f>IF(V22=1,SUM(AD22:AF22),0)</f>
        <v>0</v>
      </c>
    </row>
    <row r="23" spans="1:43" ht="45" customHeight="1" x14ac:dyDescent="0.4">
      <c r="A23" s="24"/>
      <c r="B23" s="29" t="s">
        <v>166</v>
      </c>
      <c r="C23" s="128"/>
      <c r="D23" s="104"/>
      <c r="E23" s="104"/>
      <c r="F23" s="33">
        <f>IF(AND(B23="○"),1,"-")</f>
        <v>1</v>
      </c>
      <c r="G23" s="35">
        <f>IF(AND(B23="○"),AP23,0)</f>
        <v>0</v>
      </c>
      <c r="H23" s="142" t="s">
        <v>244</v>
      </c>
      <c r="I23" s="142"/>
      <c r="J23" s="142"/>
      <c r="K23" s="142"/>
      <c r="L23" s="142"/>
      <c r="M23" s="142"/>
      <c r="N23" s="142"/>
      <c r="O23" s="142"/>
      <c r="P23" s="142"/>
      <c r="Q23" s="50" t="s">
        <v>177</v>
      </c>
      <c r="R23" s="53"/>
      <c r="S23" s="24"/>
      <c r="V23" s="55">
        <f>IF(R23="",0,1)</f>
        <v>0</v>
      </c>
      <c r="AB23" s="74"/>
      <c r="AC23" s="74"/>
      <c r="AP23" s="88">
        <f>IF(V23=1,SUM(AG22:AI22),0)</f>
        <v>0</v>
      </c>
    </row>
    <row r="24" spans="1:43" ht="45" customHeight="1" x14ac:dyDescent="0.15">
      <c r="A24" s="24"/>
      <c r="B24" s="103" t="s">
        <v>166</v>
      </c>
      <c r="C24" s="128"/>
      <c r="D24" s="104" t="s">
        <v>277</v>
      </c>
      <c r="E24" s="104"/>
      <c r="F24" s="105">
        <f>IF(AND(B24="○"),1,"-")</f>
        <v>1</v>
      </c>
      <c r="G24" s="106">
        <f>IF(AND(B24="○"),AP25,0)</f>
        <v>0</v>
      </c>
      <c r="H24" s="142" t="s">
        <v>51</v>
      </c>
      <c r="I24" s="142"/>
      <c r="J24" s="142"/>
      <c r="K24" s="142"/>
      <c r="L24" s="142"/>
      <c r="M24" s="142"/>
      <c r="N24" s="142"/>
      <c r="O24" s="142"/>
      <c r="P24" s="142"/>
      <c r="Q24" s="48" t="s">
        <v>297</v>
      </c>
      <c r="R24" s="110"/>
      <c r="S24" s="24"/>
      <c r="V24" s="55">
        <f>IF(R24="",0,1)</f>
        <v>0</v>
      </c>
      <c r="Z24" s="62"/>
      <c r="AA24" s="67" t="s">
        <v>100</v>
      </c>
      <c r="AB24" s="72" t="s">
        <v>101</v>
      </c>
      <c r="AC24" s="76" t="s">
        <v>94</v>
      </c>
      <c r="AF24" s="78"/>
      <c r="AP24" s="89" t="s">
        <v>24</v>
      </c>
    </row>
    <row r="25" spans="1:43" ht="45" customHeight="1" x14ac:dyDescent="0.15">
      <c r="A25" s="24"/>
      <c r="B25" s="103"/>
      <c r="C25" s="128"/>
      <c r="D25" s="104"/>
      <c r="E25" s="104"/>
      <c r="F25" s="105"/>
      <c r="G25" s="106"/>
      <c r="H25" s="142"/>
      <c r="I25" s="142"/>
      <c r="J25" s="142"/>
      <c r="K25" s="142"/>
      <c r="L25" s="142"/>
      <c r="M25" s="142"/>
      <c r="N25" s="142"/>
      <c r="O25" s="142"/>
      <c r="P25" s="142"/>
      <c r="Q25" s="49" t="s">
        <v>49</v>
      </c>
      <c r="R25" s="110"/>
      <c r="S25" s="24"/>
      <c r="V25" s="57"/>
      <c r="Z25" s="62"/>
      <c r="AA25" s="68">
        <f>IF($R$24=AA24,1,0)</f>
        <v>0</v>
      </c>
      <c r="AB25" s="73">
        <f>IF($R$24=AB24,0.5,0)</f>
        <v>0</v>
      </c>
      <c r="AC25" s="77">
        <f>IF($R$24=AC24,0,0)</f>
        <v>0</v>
      </c>
      <c r="AF25" s="78"/>
      <c r="AP25" s="84">
        <f>IF(V24=1,SUM(AA25:AI25),0)</f>
        <v>0</v>
      </c>
    </row>
    <row r="26" spans="1:43" ht="45" customHeight="1" x14ac:dyDescent="0.15">
      <c r="A26" s="24"/>
      <c r="B26" s="103" t="s">
        <v>166</v>
      </c>
      <c r="C26" s="128"/>
      <c r="D26" s="104" t="s">
        <v>278</v>
      </c>
      <c r="E26" s="104"/>
      <c r="F26" s="105">
        <f>IF(AND(B24="○"),2,"-")</f>
        <v>2</v>
      </c>
      <c r="G26" s="106">
        <f>IF(AND(B26="○"),AP27,0)</f>
        <v>0</v>
      </c>
      <c r="H26" s="39" t="s">
        <v>142</v>
      </c>
      <c r="I26" s="38" t="s">
        <v>143</v>
      </c>
      <c r="J26" s="143" t="s">
        <v>145</v>
      </c>
      <c r="K26" s="144"/>
      <c r="L26" s="145"/>
      <c r="M26" s="146" t="s">
        <v>150</v>
      </c>
      <c r="N26" s="147"/>
      <c r="O26" s="147"/>
      <c r="P26" s="148"/>
      <c r="Q26" s="107" t="s">
        <v>177</v>
      </c>
      <c r="R26" s="125"/>
      <c r="S26" s="24"/>
      <c r="U26" s="55">
        <f>IF(H27="",0,1)</f>
        <v>0</v>
      </c>
      <c r="V26" s="55">
        <f>IF(H28="",0,1)</f>
        <v>0</v>
      </c>
      <c r="W26" s="55">
        <f>IF(R26="",0,1)</f>
        <v>0</v>
      </c>
      <c r="X26" s="58">
        <f>SUM(U26:W28)</f>
        <v>0</v>
      </c>
      <c r="Y26" s="60" t="s">
        <v>144</v>
      </c>
      <c r="Z26" s="62"/>
      <c r="AA26" s="63" t="s">
        <v>146</v>
      </c>
      <c r="AB26" s="63" t="s">
        <v>47</v>
      </c>
      <c r="AC26" s="63" t="s">
        <v>147</v>
      </c>
      <c r="AD26" s="63" t="s">
        <v>148</v>
      </c>
      <c r="AE26" s="63" t="s">
        <v>149</v>
      </c>
      <c r="AF26" s="63" t="s">
        <v>102</v>
      </c>
      <c r="AP26" s="83" t="s">
        <v>24</v>
      </c>
    </row>
    <row r="27" spans="1:43" ht="45" customHeight="1" x14ac:dyDescent="0.4">
      <c r="A27" s="24"/>
      <c r="B27" s="103"/>
      <c r="C27" s="128"/>
      <c r="D27" s="104"/>
      <c r="E27" s="104"/>
      <c r="F27" s="105"/>
      <c r="G27" s="106"/>
      <c r="H27" s="40"/>
      <c r="I27" s="43"/>
      <c r="J27" s="160"/>
      <c r="K27" s="161"/>
      <c r="L27" s="162"/>
      <c r="M27" s="163" t="e">
        <f>ROUND(I27/J27,0)</f>
        <v>#DIV/0!</v>
      </c>
      <c r="N27" s="164"/>
      <c r="O27" s="164"/>
      <c r="P27" s="165"/>
      <c r="Q27" s="108"/>
      <c r="R27" s="126"/>
      <c r="S27" s="24"/>
      <c r="U27" s="55">
        <f>IF(I27="",0,1)</f>
        <v>0</v>
      </c>
      <c r="V27" s="55">
        <f>IF(I28="",0,1)</f>
        <v>0</v>
      </c>
      <c r="Y27" s="61"/>
      <c r="Z27" s="62"/>
      <c r="AA27" s="64">
        <f>IF($R$26=AA26,2,0)</f>
        <v>0</v>
      </c>
      <c r="AB27" s="64">
        <f>IF($R$26=AB26,1,0)</f>
        <v>0</v>
      </c>
      <c r="AC27" s="64">
        <f>IF($R$26=AC26,0,0)</f>
        <v>0</v>
      </c>
      <c r="AD27" s="64">
        <f>IF($R$26=AD26,2,0)</f>
        <v>0</v>
      </c>
      <c r="AE27" s="64">
        <f>IF($R$26=AE26,1,0)</f>
        <v>0</v>
      </c>
      <c r="AF27" s="64">
        <f>IF($R$26=AF26,0,0)</f>
        <v>0</v>
      </c>
      <c r="AP27" s="84">
        <f>IF(X26=7,SUM(AA27:AI27),0)</f>
        <v>0</v>
      </c>
    </row>
    <row r="28" spans="1:43" ht="45" customHeight="1" x14ac:dyDescent="0.15">
      <c r="A28" s="24"/>
      <c r="B28" s="103"/>
      <c r="C28" s="128"/>
      <c r="D28" s="104"/>
      <c r="E28" s="104"/>
      <c r="F28" s="105"/>
      <c r="G28" s="106">
        <f>IF(AND(B28="○"),AP29,0)</f>
        <v>0</v>
      </c>
      <c r="H28" s="40"/>
      <c r="I28" s="43"/>
      <c r="J28" s="160"/>
      <c r="K28" s="161"/>
      <c r="L28" s="162"/>
      <c r="M28" s="163" t="e">
        <f>ROUND(I28/J28,0)</f>
        <v>#DIV/0!</v>
      </c>
      <c r="N28" s="164"/>
      <c r="O28" s="164"/>
      <c r="P28" s="165"/>
      <c r="Q28" s="108"/>
      <c r="R28" s="126"/>
      <c r="S28" s="24"/>
      <c r="U28" s="55">
        <f>IF(J27="",0,1)</f>
        <v>0</v>
      </c>
      <c r="V28" s="55">
        <f>IF(J28="",0,1)</f>
        <v>0</v>
      </c>
      <c r="Y28" s="61"/>
      <c r="Z28" s="62"/>
      <c r="AA28" s="69"/>
      <c r="AB28" s="69"/>
      <c r="AC28" s="69"/>
      <c r="AF28" s="78"/>
    </row>
    <row r="29" spans="1:43" ht="45" customHeight="1" x14ac:dyDescent="0.15">
      <c r="A29" s="24"/>
      <c r="B29" s="103"/>
      <c r="C29" s="128"/>
      <c r="D29" s="104"/>
      <c r="E29" s="104"/>
      <c r="F29" s="105"/>
      <c r="G29" s="106"/>
      <c r="H29" s="146" t="s">
        <v>56</v>
      </c>
      <c r="I29" s="147"/>
      <c r="J29" s="147"/>
      <c r="K29" s="147"/>
      <c r="L29" s="148"/>
      <c r="M29" s="146" t="e">
        <f>ROUND((((M28-M27)/M27)*100),2)</f>
        <v>#DIV/0!</v>
      </c>
      <c r="N29" s="147"/>
      <c r="O29" s="147"/>
      <c r="P29" s="148"/>
      <c r="Q29" s="109"/>
      <c r="R29" s="126"/>
      <c r="S29" s="24"/>
      <c r="V29" s="57"/>
      <c r="Z29" s="62"/>
      <c r="AF29" s="78"/>
    </row>
    <row r="30" spans="1:43" ht="45" customHeight="1" x14ac:dyDescent="0.15">
      <c r="A30" s="24"/>
      <c r="B30" s="103" t="s">
        <v>166</v>
      </c>
      <c r="C30" s="128"/>
      <c r="D30" s="104" t="s">
        <v>279</v>
      </c>
      <c r="E30" s="104"/>
      <c r="F30" s="105">
        <f>IF(AND(B30="○"),1,"-")</f>
        <v>1</v>
      </c>
      <c r="G30" s="106">
        <f>IF(AND(B30="○"),AP31,0)</f>
        <v>0</v>
      </c>
      <c r="H30" s="152" t="s">
        <v>251</v>
      </c>
      <c r="I30" s="152"/>
      <c r="J30" s="112"/>
      <c r="K30" s="112"/>
      <c r="L30" s="112"/>
      <c r="M30" s="112"/>
      <c r="N30" s="112"/>
      <c r="O30" s="112"/>
      <c r="P30" s="112"/>
      <c r="Q30" s="107" t="s">
        <v>177</v>
      </c>
      <c r="R30" s="110"/>
      <c r="S30" s="24"/>
      <c r="U30" s="55">
        <f>IF(J30="",0,1)</f>
        <v>0</v>
      </c>
      <c r="V30" s="55">
        <f>IF(R30="",0,1)</f>
        <v>0</v>
      </c>
      <c r="X30" s="58">
        <f>SUM(U30:V32)</f>
        <v>0</v>
      </c>
      <c r="Y30" s="60" t="s">
        <v>37</v>
      </c>
      <c r="Z30" s="62"/>
      <c r="AA30" s="70" t="s">
        <v>13</v>
      </c>
      <c r="AB30" s="70" t="s">
        <v>230</v>
      </c>
      <c r="AC30" s="70" t="s">
        <v>269</v>
      </c>
      <c r="AF30" s="78"/>
      <c r="AG30" s="78"/>
      <c r="AP30" s="83" t="s">
        <v>24</v>
      </c>
    </row>
    <row r="31" spans="1:43" ht="45" customHeight="1" x14ac:dyDescent="0.15">
      <c r="A31" s="24"/>
      <c r="B31" s="103"/>
      <c r="C31" s="128"/>
      <c r="D31" s="104"/>
      <c r="E31" s="104"/>
      <c r="F31" s="105"/>
      <c r="G31" s="106"/>
      <c r="H31" s="137" t="s">
        <v>263</v>
      </c>
      <c r="I31" s="138"/>
      <c r="J31" s="139"/>
      <c r="K31" s="140"/>
      <c r="L31" s="141"/>
      <c r="M31" s="47" t="s">
        <v>250</v>
      </c>
      <c r="N31" s="139"/>
      <c r="O31" s="140"/>
      <c r="P31" s="141"/>
      <c r="Q31" s="108"/>
      <c r="R31" s="110"/>
      <c r="S31" s="24"/>
      <c r="U31" s="55">
        <f>IF(J31="",0,1)</f>
        <v>0</v>
      </c>
      <c r="V31" s="55">
        <f>IF(N31="",0,1)</f>
        <v>0</v>
      </c>
      <c r="X31" s="59"/>
      <c r="Y31" s="60"/>
      <c r="Z31" s="62"/>
      <c r="AA31" s="64">
        <f>IF($R$30=AA30,1,0)</f>
        <v>0</v>
      </c>
      <c r="AB31" s="64">
        <f>IF($R$30=AB30,0.5,0)</f>
        <v>0</v>
      </c>
      <c r="AC31" s="64">
        <f>IF($R$30=AC30,0,0)</f>
        <v>0</v>
      </c>
      <c r="AF31" s="78"/>
      <c r="AG31" s="78"/>
      <c r="AP31" s="84">
        <f>IF(X30=5,SUM(AA31:AI31),0)</f>
        <v>0</v>
      </c>
    </row>
    <row r="32" spans="1:43" ht="45" customHeight="1" x14ac:dyDescent="0.15">
      <c r="A32" s="24"/>
      <c r="B32" s="103"/>
      <c r="C32" s="128"/>
      <c r="D32" s="104"/>
      <c r="E32" s="104"/>
      <c r="F32" s="105"/>
      <c r="G32" s="106"/>
      <c r="H32" s="104" t="s">
        <v>243</v>
      </c>
      <c r="I32" s="104"/>
      <c r="J32" s="112"/>
      <c r="K32" s="112"/>
      <c r="L32" s="112"/>
      <c r="M32" s="112"/>
      <c r="N32" s="112"/>
      <c r="O32" s="112"/>
      <c r="P32" s="112"/>
      <c r="Q32" s="109"/>
      <c r="R32" s="110"/>
      <c r="S32" s="24"/>
      <c r="U32" s="55">
        <f>IF(J32="",0,1)</f>
        <v>0</v>
      </c>
      <c r="V32" s="57"/>
      <c r="Z32" s="62"/>
      <c r="AF32" s="78"/>
      <c r="AG32" s="78"/>
    </row>
    <row r="33" spans="1:42" ht="45" customHeight="1" x14ac:dyDescent="0.15">
      <c r="A33" s="24"/>
      <c r="B33" s="103" t="s">
        <v>166</v>
      </c>
      <c r="C33" s="128"/>
      <c r="D33" s="104" t="s">
        <v>280</v>
      </c>
      <c r="E33" s="104"/>
      <c r="F33" s="105">
        <f>IF(AND(B24="○"),0,"-")</f>
        <v>0</v>
      </c>
      <c r="G33" s="106">
        <f>IF(AND(B33="○"),AP34,0)</f>
        <v>0</v>
      </c>
      <c r="H33" s="118" t="s">
        <v>120</v>
      </c>
      <c r="I33" s="119"/>
      <c r="J33" s="119"/>
      <c r="K33" s="119"/>
      <c r="L33" s="119"/>
      <c r="M33" s="119"/>
      <c r="N33" s="119"/>
      <c r="O33" s="119"/>
      <c r="P33" s="120"/>
      <c r="Q33" s="48" t="s">
        <v>297</v>
      </c>
      <c r="R33" s="110"/>
      <c r="S33" s="24"/>
      <c r="V33" s="55">
        <f>IF(R33="",0,1)</f>
        <v>0</v>
      </c>
      <c r="Z33" s="62"/>
      <c r="AA33" s="67" t="s">
        <v>103</v>
      </c>
      <c r="AB33" s="72" t="s">
        <v>104</v>
      </c>
      <c r="AC33" s="76" t="s">
        <v>87</v>
      </c>
      <c r="AF33" s="78"/>
      <c r="AP33" s="83" t="s">
        <v>24</v>
      </c>
    </row>
    <row r="34" spans="1:42" ht="45" customHeight="1" x14ac:dyDescent="0.15">
      <c r="A34" s="24"/>
      <c r="B34" s="103"/>
      <c r="C34" s="129"/>
      <c r="D34" s="104"/>
      <c r="E34" s="104"/>
      <c r="F34" s="105"/>
      <c r="G34" s="106"/>
      <c r="H34" s="121"/>
      <c r="I34" s="122"/>
      <c r="J34" s="122"/>
      <c r="K34" s="122"/>
      <c r="L34" s="122"/>
      <c r="M34" s="122"/>
      <c r="N34" s="122"/>
      <c r="O34" s="122"/>
      <c r="P34" s="123"/>
      <c r="Q34" s="49" t="s">
        <v>49</v>
      </c>
      <c r="R34" s="110"/>
      <c r="S34" s="24"/>
      <c r="V34" s="57"/>
      <c r="Z34" s="62"/>
      <c r="AA34" s="68">
        <f>IF($R$33=AA33,0,0)</f>
        <v>0</v>
      </c>
      <c r="AB34" s="73">
        <f>IF($R$33=AB33,-1,0)</f>
        <v>0</v>
      </c>
      <c r="AC34" s="77">
        <f>IF($R$33=AC33,-2,0)</f>
        <v>0</v>
      </c>
      <c r="AF34" s="78"/>
      <c r="AP34" s="84">
        <f>IF(V33=1,SUM(AA34:AI34),0)</f>
        <v>0</v>
      </c>
    </row>
    <row r="35" spans="1:42" ht="45" customHeight="1" x14ac:dyDescent="0.15">
      <c r="A35" s="24"/>
      <c r="B35" s="103" t="s">
        <v>166</v>
      </c>
      <c r="C35" s="111" t="s">
        <v>50</v>
      </c>
      <c r="D35" s="124" t="s">
        <v>163</v>
      </c>
      <c r="E35" s="104" t="s">
        <v>203</v>
      </c>
      <c r="F35" s="105">
        <f>IF(AND(B24="○"),2,"-")</f>
        <v>2</v>
      </c>
      <c r="G35" s="106">
        <f>IF(AND(B35="○"),MAX(AP35:AP38),0)</f>
        <v>0</v>
      </c>
      <c r="H35" s="41" t="s">
        <v>153</v>
      </c>
      <c r="I35" s="38" t="s">
        <v>152</v>
      </c>
      <c r="J35" s="153" t="s">
        <v>156</v>
      </c>
      <c r="K35" s="154"/>
      <c r="L35" s="155"/>
      <c r="M35" s="153" t="s">
        <v>58</v>
      </c>
      <c r="N35" s="154"/>
      <c r="O35" s="154"/>
      <c r="P35" s="155"/>
      <c r="Q35" s="107" t="s">
        <v>177</v>
      </c>
      <c r="R35" s="125"/>
      <c r="S35" s="24"/>
      <c r="U35" s="55">
        <f>IF(H36="",0,1)</f>
        <v>0</v>
      </c>
      <c r="V35" s="55">
        <f>IF(I36="",0,1)</f>
        <v>0</v>
      </c>
      <c r="W35" s="55">
        <f>IF(R35="",0,1)</f>
        <v>0</v>
      </c>
      <c r="X35" s="58">
        <f>SUM(U35:W36)</f>
        <v>0</v>
      </c>
      <c r="Y35" s="60" t="s">
        <v>37</v>
      </c>
      <c r="Z35" s="62"/>
      <c r="AA35" s="63" t="s">
        <v>110</v>
      </c>
      <c r="AB35" s="63" t="s">
        <v>113</v>
      </c>
      <c r="AC35" s="63" t="s">
        <v>62</v>
      </c>
      <c r="AD35" s="63" t="s">
        <v>116</v>
      </c>
      <c r="AE35" s="63" t="s">
        <v>64</v>
      </c>
      <c r="AF35" s="78"/>
      <c r="AP35" s="83" t="s">
        <v>24</v>
      </c>
    </row>
    <row r="36" spans="1:42" ht="45" customHeight="1" x14ac:dyDescent="0.15">
      <c r="A36" s="24"/>
      <c r="B36" s="103"/>
      <c r="C36" s="111"/>
      <c r="D36" s="124"/>
      <c r="E36" s="104"/>
      <c r="F36" s="105"/>
      <c r="G36" s="106"/>
      <c r="H36" s="42"/>
      <c r="I36" s="44"/>
      <c r="J36" s="156"/>
      <c r="K36" s="157"/>
      <c r="L36" s="158"/>
      <c r="M36" s="156"/>
      <c r="N36" s="157"/>
      <c r="O36" s="157"/>
      <c r="P36" s="158"/>
      <c r="Q36" s="108"/>
      <c r="R36" s="126"/>
      <c r="S36" s="24"/>
      <c r="U36" s="55">
        <f>IF(J36="",0,1)</f>
        <v>0</v>
      </c>
      <c r="V36" s="55">
        <f>IF(M36="",0,1)</f>
        <v>0</v>
      </c>
      <c r="Y36" s="61"/>
      <c r="Z36" s="62"/>
      <c r="AA36" s="64">
        <f>IF($R$35=AA35,2,0)</f>
        <v>0</v>
      </c>
      <c r="AB36" s="64">
        <f>IF($R$35=AB35,1.6,0)</f>
        <v>0</v>
      </c>
      <c r="AC36" s="64">
        <f>IF($R$35=AC35,1.2,0)</f>
        <v>0</v>
      </c>
      <c r="AD36" s="64">
        <f>IF($R$35=AD35,0.8,0)</f>
        <v>0</v>
      </c>
      <c r="AE36" s="64">
        <f>IF($R$35=AE35,0,0)</f>
        <v>0</v>
      </c>
      <c r="AF36" s="78"/>
      <c r="AP36" s="84">
        <f>IF(X35=5,SUM(AA36:AI36),0)</f>
        <v>0</v>
      </c>
    </row>
    <row r="37" spans="1:42" ht="45" customHeight="1" x14ac:dyDescent="0.15">
      <c r="A37" s="24"/>
      <c r="B37" s="103"/>
      <c r="C37" s="111"/>
      <c r="D37" s="124"/>
      <c r="E37" s="104" t="s">
        <v>281</v>
      </c>
      <c r="F37" s="105"/>
      <c r="G37" s="106"/>
      <c r="H37" s="41" t="s">
        <v>153</v>
      </c>
      <c r="I37" s="38" t="s">
        <v>152</v>
      </c>
      <c r="J37" s="153" t="s">
        <v>156</v>
      </c>
      <c r="K37" s="154"/>
      <c r="L37" s="155"/>
      <c r="M37" s="153" t="s">
        <v>58</v>
      </c>
      <c r="N37" s="154"/>
      <c r="O37" s="154"/>
      <c r="P37" s="155"/>
      <c r="Q37" s="107" t="s">
        <v>177</v>
      </c>
      <c r="R37" s="125"/>
      <c r="S37" s="24"/>
      <c r="U37" s="55">
        <f>IF(H38="",0,1)</f>
        <v>0</v>
      </c>
      <c r="V37" s="55">
        <f>IF(I38="",0,1)</f>
        <v>0</v>
      </c>
      <c r="W37" s="55">
        <f>IF(R37="",0,1)</f>
        <v>0</v>
      </c>
      <c r="X37" s="58">
        <f>SUM(U37:W38)</f>
        <v>0</v>
      </c>
      <c r="Y37" s="60" t="s">
        <v>37</v>
      </c>
      <c r="Z37" s="62"/>
      <c r="AA37" s="63" t="s">
        <v>106</v>
      </c>
      <c r="AB37" s="63" t="s">
        <v>108</v>
      </c>
      <c r="AC37" s="63" t="s">
        <v>23</v>
      </c>
      <c r="AF37" s="78"/>
      <c r="AP37" s="83" t="s">
        <v>24</v>
      </c>
    </row>
    <row r="38" spans="1:42" ht="45" customHeight="1" x14ac:dyDescent="0.15">
      <c r="A38" s="24"/>
      <c r="B38" s="103"/>
      <c r="C38" s="111"/>
      <c r="D38" s="124"/>
      <c r="E38" s="104"/>
      <c r="F38" s="105"/>
      <c r="G38" s="106"/>
      <c r="H38" s="42"/>
      <c r="I38" s="44"/>
      <c r="J38" s="156"/>
      <c r="K38" s="157"/>
      <c r="L38" s="158"/>
      <c r="M38" s="156"/>
      <c r="N38" s="157"/>
      <c r="O38" s="157"/>
      <c r="P38" s="158"/>
      <c r="Q38" s="108"/>
      <c r="R38" s="126"/>
      <c r="S38" s="24"/>
      <c r="U38" s="55">
        <f>IF(J38="",0,1)</f>
        <v>0</v>
      </c>
      <c r="V38" s="55">
        <f>IF(M38="",0,1)</f>
        <v>0</v>
      </c>
      <c r="Y38" s="61"/>
      <c r="Z38" s="62"/>
      <c r="AA38" s="64">
        <f>IF($R$37=AA37,1.2,0)</f>
        <v>0</v>
      </c>
      <c r="AB38" s="64">
        <f>IF($R$37=AB37,0.6,0)</f>
        <v>0</v>
      </c>
      <c r="AC38" s="64">
        <f>IF($R$37=AC37,0,0)</f>
        <v>0</v>
      </c>
      <c r="AF38" s="78"/>
      <c r="AP38" s="84">
        <f>IF(X37=5,SUM(AA38:AI38),0)</f>
        <v>0</v>
      </c>
    </row>
    <row r="39" spans="1:42" ht="50.1" customHeight="1" x14ac:dyDescent="0.15">
      <c r="A39" s="24"/>
      <c r="B39" s="103" t="s">
        <v>166</v>
      </c>
      <c r="C39" s="111"/>
      <c r="D39" s="104" t="s">
        <v>204</v>
      </c>
      <c r="E39" s="104"/>
      <c r="F39" s="105">
        <f>IF(AND(B39="○"),2,"-")</f>
        <v>2</v>
      </c>
      <c r="G39" s="106">
        <f>IF(AND(B39="○"),AP40,0)</f>
        <v>0</v>
      </c>
      <c r="H39" s="104" t="s">
        <v>99</v>
      </c>
      <c r="I39" s="104"/>
      <c r="J39" s="159"/>
      <c r="K39" s="159"/>
      <c r="L39" s="159"/>
      <c r="M39" s="159"/>
      <c r="N39" s="159"/>
      <c r="O39" s="159"/>
      <c r="P39" s="159"/>
      <c r="Q39" s="107" t="s">
        <v>177</v>
      </c>
      <c r="R39" s="110"/>
      <c r="S39" s="24"/>
      <c r="U39" s="55">
        <f>IF(J39="",0,1)</f>
        <v>0</v>
      </c>
      <c r="V39" s="55">
        <f>IF(R39="",0,1)</f>
        <v>0</v>
      </c>
      <c r="X39" s="58">
        <f>SUM(U39:V42)</f>
        <v>0</v>
      </c>
      <c r="Y39" s="60" t="s">
        <v>6</v>
      </c>
      <c r="Z39" s="62"/>
      <c r="AA39" s="63" t="s">
        <v>253</v>
      </c>
      <c r="AB39" s="63" t="s">
        <v>109</v>
      </c>
      <c r="AC39" s="63" t="s">
        <v>254</v>
      </c>
      <c r="AF39" s="78"/>
      <c r="AG39" s="78"/>
      <c r="AP39" s="83" t="s">
        <v>24</v>
      </c>
    </row>
    <row r="40" spans="1:42" ht="45" customHeight="1" x14ac:dyDescent="0.15">
      <c r="A40" s="24"/>
      <c r="B40" s="103"/>
      <c r="C40" s="111"/>
      <c r="D40" s="104"/>
      <c r="E40" s="104"/>
      <c r="F40" s="105"/>
      <c r="G40" s="106"/>
      <c r="H40" s="152" t="s">
        <v>251</v>
      </c>
      <c r="I40" s="152"/>
      <c r="J40" s="112"/>
      <c r="K40" s="112"/>
      <c r="L40" s="112"/>
      <c r="M40" s="112"/>
      <c r="N40" s="112"/>
      <c r="O40" s="112"/>
      <c r="P40" s="112"/>
      <c r="Q40" s="108"/>
      <c r="R40" s="110"/>
      <c r="S40" s="24"/>
      <c r="U40" s="55">
        <f>IF(J40="",0,1)</f>
        <v>0</v>
      </c>
      <c r="X40" s="59"/>
      <c r="Y40" s="60"/>
      <c r="Z40" s="62"/>
      <c r="AA40" s="64">
        <f>IF($R$39=AA39,2,0)</f>
        <v>0</v>
      </c>
      <c r="AB40" s="64">
        <f>IF($R$39=AB39,1,0)</f>
        <v>0</v>
      </c>
      <c r="AC40" s="64">
        <f>IF($R$39=AC39,0,0)</f>
        <v>0</v>
      </c>
      <c r="AF40" s="78"/>
      <c r="AG40" s="78"/>
      <c r="AP40" s="84">
        <f>IF(X39=6,SUM(AA40:AI40),0)</f>
        <v>0</v>
      </c>
    </row>
    <row r="41" spans="1:42" ht="45" customHeight="1" x14ac:dyDescent="0.15">
      <c r="A41" s="24"/>
      <c r="B41" s="103"/>
      <c r="C41" s="111"/>
      <c r="D41" s="104"/>
      <c r="E41" s="104"/>
      <c r="F41" s="105"/>
      <c r="G41" s="106"/>
      <c r="H41" s="137" t="s">
        <v>16</v>
      </c>
      <c r="I41" s="138"/>
      <c r="J41" s="139"/>
      <c r="K41" s="140"/>
      <c r="L41" s="141"/>
      <c r="M41" s="47" t="s">
        <v>250</v>
      </c>
      <c r="N41" s="139"/>
      <c r="O41" s="140"/>
      <c r="P41" s="141"/>
      <c r="Q41" s="108"/>
      <c r="R41" s="110"/>
      <c r="S41" s="24"/>
      <c r="U41" s="55">
        <f>IF(J41="",0,1)</f>
        <v>0</v>
      </c>
      <c r="V41" s="55">
        <f>IF(N41="",0,1)</f>
        <v>0</v>
      </c>
      <c r="X41" s="59"/>
      <c r="Y41" s="60"/>
      <c r="Z41" s="62"/>
      <c r="AF41" s="78"/>
      <c r="AG41" s="78"/>
    </row>
    <row r="42" spans="1:42" ht="45" customHeight="1" x14ac:dyDescent="0.15">
      <c r="A42" s="24"/>
      <c r="B42" s="103"/>
      <c r="C42" s="111"/>
      <c r="D42" s="104"/>
      <c r="E42" s="104"/>
      <c r="F42" s="105"/>
      <c r="G42" s="106"/>
      <c r="H42" s="104" t="s">
        <v>265</v>
      </c>
      <c r="I42" s="104"/>
      <c r="J42" s="112"/>
      <c r="K42" s="112"/>
      <c r="L42" s="112"/>
      <c r="M42" s="112"/>
      <c r="N42" s="112"/>
      <c r="O42" s="112"/>
      <c r="P42" s="112"/>
      <c r="Q42" s="109"/>
      <c r="R42" s="110"/>
      <c r="S42" s="24"/>
      <c r="U42" s="55">
        <f>IF(J42="",0,1)</f>
        <v>0</v>
      </c>
      <c r="V42" s="57"/>
      <c r="Z42" s="62"/>
      <c r="AF42" s="78"/>
      <c r="AG42" s="78"/>
    </row>
    <row r="43" spans="1:42" ht="45" customHeight="1" x14ac:dyDescent="0.15">
      <c r="A43" s="24"/>
      <c r="B43" s="103" t="s">
        <v>166</v>
      </c>
      <c r="C43" s="111"/>
      <c r="D43" s="104" t="s">
        <v>234</v>
      </c>
      <c r="E43" s="104"/>
      <c r="F43" s="105">
        <f>IF(AND(B43="○"),3,"-")</f>
        <v>3</v>
      </c>
      <c r="G43" s="106">
        <f>IF(AND(B43="○"),AP44,0)</f>
        <v>0</v>
      </c>
      <c r="H43" s="113" t="s">
        <v>25</v>
      </c>
      <c r="I43" s="114"/>
      <c r="J43" s="115"/>
      <c r="K43" s="116"/>
      <c r="L43" s="116"/>
      <c r="M43" s="116"/>
      <c r="N43" s="116"/>
      <c r="O43" s="116"/>
      <c r="P43" s="117"/>
      <c r="Q43" s="107" t="s">
        <v>177</v>
      </c>
      <c r="R43" s="110"/>
      <c r="S43" s="24"/>
      <c r="U43" s="55">
        <f>IF(AND(J43&lt;&gt;""),1,0)</f>
        <v>0</v>
      </c>
      <c r="V43" s="55">
        <f>IF(R43="",0,1)</f>
        <v>0</v>
      </c>
      <c r="X43" s="58">
        <f>SUM(U43:V44)</f>
        <v>0</v>
      </c>
      <c r="Y43" s="60" t="s">
        <v>34</v>
      </c>
      <c r="AA43" s="63" t="s">
        <v>14</v>
      </c>
      <c r="AB43" s="63" t="s">
        <v>118</v>
      </c>
      <c r="AC43" s="63" t="s">
        <v>121</v>
      </c>
      <c r="AD43" s="63" t="s">
        <v>122</v>
      </c>
      <c r="AE43" s="63" t="s">
        <v>123</v>
      </c>
      <c r="AF43" s="63" t="s">
        <v>85</v>
      </c>
      <c r="AG43" s="63" t="s">
        <v>48</v>
      </c>
      <c r="AP43" s="83" t="s">
        <v>24</v>
      </c>
    </row>
    <row r="44" spans="1:42" ht="45" customHeight="1" x14ac:dyDescent="0.4">
      <c r="A44" s="24"/>
      <c r="B44" s="103"/>
      <c r="C44" s="111"/>
      <c r="D44" s="104"/>
      <c r="E44" s="104"/>
      <c r="F44" s="105"/>
      <c r="G44" s="106"/>
      <c r="H44" s="136" t="s">
        <v>296</v>
      </c>
      <c r="I44" s="136"/>
      <c r="J44" s="112"/>
      <c r="K44" s="112"/>
      <c r="L44" s="112"/>
      <c r="M44" s="112"/>
      <c r="N44" s="112"/>
      <c r="O44" s="112"/>
      <c r="P44" s="112"/>
      <c r="Q44" s="109"/>
      <c r="R44" s="110"/>
      <c r="S44" s="24"/>
      <c r="U44" s="55">
        <f>IF(AND(J44&lt;&gt;""),1,0)</f>
        <v>0</v>
      </c>
      <c r="V44" s="56"/>
      <c r="X44" s="59"/>
      <c r="Y44" s="60"/>
      <c r="AA44" s="64">
        <f>IF($R$43=AA43,3,0)</f>
        <v>0</v>
      </c>
      <c r="AB44" s="64">
        <f>IF($R$43=AB43,2.5,0)</f>
        <v>0</v>
      </c>
      <c r="AC44" s="64">
        <f>IF($R$43=AC43,2,0)</f>
        <v>0</v>
      </c>
      <c r="AD44" s="64">
        <f>IF($R$43=AD43,1.5,0)</f>
        <v>0</v>
      </c>
      <c r="AE44" s="64">
        <f>IF($R$43=AE43,1,0)</f>
        <v>0</v>
      </c>
      <c r="AF44" s="64">
        <f>IF($R$43=AF43,0.5,0)</f>
        <v>0</v>
      </c>
      <c r="AG44" s="64">
        <f>IF($R$43=AG43,0,0)</f>
        <v>0</v>
      </c>
      <c r="AP44" s="84">
        <f>IF(X43=3,SUM(AA44:AI44),0)</f>
        <v>0</v>
      </c>
    </row>
    <row r="45" spans="1:42" x14ac:dyDescent="0.15">
      <c r="AF45" s="78"/>
    </row>
    <row r="46" spans="1:42" x14ac:dyDescent="0.15">
      <c r="AF46" s="78"/>
    </row>
    <row r="47" spans="1:42" x14ac:dyDescent="0.15">
      <c r="AF47" s="78"/>
    </row>
    <row r="48" spans="1:42" x14ac:dyDescent="0.15">
      <c r="AF48" s="78"/>
    </row>
  </sheetData>
  <mergeCells count="154">
    <mergeCell ref="F2:G2"/>
    <mergeCell ref="O2:Q2"/>
    <mergeCell ref="C3:E3"/>
    <mergeCell ref="F3:I3"/>
    <mergeCell ref="O3:Q3"/>
    <mergeCell ref="C4:E4"/>
    <mergeCell ref="F4:I4"/>
    <mergeCell ref="O4:Q4"/>
    <mergeCell ref="C5:E5"/>
    <mergeCell ref="H5:R5"/>
    <mergeCell ref="H6:I6"/>
    <mergeCell ref="J6:P6"/>
    <mergeCell ref="H7:I7"/>
    <mergeCell ref="J7:L7"/>
    <mergeCell ref="N7:P7"/>
    <mergeCell ref="H8:I8"/>
    <mergeCell ref="J8:P8"/>
    <mergeCell ref="H9:I9"/>
    <mergeCell ref="J9:P9"/>
    <mergeCell ref="H10:I10"/>
    <mergeCell ref="J10:P10"/>
    <mergeCell ref="H11:I11"/>
    <mergeCell ref="J11:P11"/>
    <mergeCell ref="H12:I12"/>
    <mergeCell ref="J12:P12"/>
    <mergeCell ref="H13:I13"/>
    <mergeCell ref="J13:P13"/>
    <mergeCell ref="H14:P14"/>
    <mergeCell ref="J27:L27"/>
    <mergeCell ref="M27:P27"/>
    <mergeCell ref="J28:L28"/>
    <mergeCell ref="M28:P28"/>
    <mergeCell ref="H15:P15"/>
    <mergeCell ref="H16:I16"/>
    <mergeCell ref="J16:P16"/>
    <mergeCell ref="H17:I17"/>
    <mergeCell ref="J17:P17"/>
    <mergeCell ref="J18:P18"/>
    <mergeCell ref="J19:P19"/>
    <mergeCell ref="H20:I20"/>
    <mergeCell ref="J20:P20"/>
    <mergeCell ref="B14:B15"/>
    <mergeCell ref="D14:E15"/>
    <mergeCell ref="F14:F15"/>
    <mergeCell ref="G14:G15"/>
    <mergeCell ref="B16:B20"/>
    <mergeCell ref="D16:D20"/>
    <mergeCell ref="H40:I40"/>
    <mergeCell ref="J40:P40"/>
    <mergeCell ref="H41:I41"/>
    <mergeCell ref="J41:L41"/>
    <mergeCell ref="N41:P41"/>
    <mergeCell ref="J35:L35"/>
    <mergeCell ref="M35:P35"/>
    <mergeCell ref="J36:L36"/>
    <mergeCell ref="M36:P36"/>
    <mergeCell ref="J37:L37"/>
    <mergeCell ref="M37:P37"/>
    <mergeCell ref="J38:L38"/>
    <mergeCell ref="M38:P38"/>
    <mergeCell ref="H39:I39"/>
    <mergeCell ref="J39:P39"/>
    <mergeCell ref="H29:L29"/>
    <mergeCell ref="M29:P29"/>
    <mergeCell ref="H30:I30"/>
    <mergeCell ref="B24:B25"/>
    <mergeCell ref="D24:E25"/>
    <mergeCell ref="F24:F25"/>
    <mergeCell ref="G24:G25"/>
    <mergeCell ref="H24:P25"/>
    <mergeCell ref="R24:R25"/>
    <mergeCell ref="H44:I44"/>
    <mergeCell ref="J44:P44"/>
    <mergeCell ref="B6:B9"/>
    <mergeCell ref="D6:E9"/>
    <mergeCell ref="F6:F9"/>
    <mergeCell ref="G6:G9"/>
    <mergeCell ref="Q6:Q9"/>
    <mergeCell ref="R6:R9"/>
    <mergeCell ref="B10:B11"/>
    <mergeCell ref="D10:E11"/>
    <mergeCell ref="F10:F11"/>
    <mergeCell ref="G10:G11"/>
    <mergeCell ref="R10:R11"/>
    <mergeCell ref="B12:B13"/>
    <mergeCell ref="D12:E13"/>
    <mergeCell ref="F12:F13"/>
    <mergeCell ref="G12:G13"/>
    <mergeCell ref="R12:R13"/>
    <mergeCell ref="D30:E32"/>
    <mergeCell ref="F30:F32"/>
    <mergeCell ref="G30:G32"/>
    <mergeCell ref="Q30:Q32"/>
    <mergeCell ref="R30:R32"/>
    <mergeCell ref="E16:E17"/>
    <mergeCell ref="F16:F20"/>
    <mergeCell ref="G16:G20"/>
    <mergeCell ref="R16:R17"/>
    <mergeCell ref="E18:E20"/>
    <mergeCell ref="H18:I19"/>
    <mergeCell ref="R18:R19"/>
    <mergeCell ref="D21:E23"/>
    <mergeCell ref="J30:P30"/>
    <mergeCell ref="H31:I31"/>
    <mergeCell ref="J31:L31"/>
    <mergeCell ref="N31:P31"/>
    <mergeCell ref="H32:I32"/>
    <mergeCell ref="J32:P32"/>
    <mergeCell ref="H21:P21"/>
    <mergeCell ref="H22:P22"/>
    <mergeCell ref="H23:P23"/>
    <mergeCell ref="J26:L26"/>
    <mergeCell ref="M26:P26"/>
    <mergeCell ref="B33:B34"/>
    <mergeCell ref="D33:E34"/>
    <mergeCell ref="F33:F34"/>
    <mergeCell ref="G33:G34"/>
    <mergeCell ref="H33:P34"/>
    <mergeCell ref="R33:R34"/>
    <mergeCell ref="B35:B38"/>
    <mergeCell ref="D35:D38"/>
    <mergeCell ref="E35:E36"/>
    <mergeCell ref="F35:F38"/>
    <mergeCell ref="G35:G38"/>
    <mergeCell ref="Q35:Q36"/>
    <mergeCell ref="R35:R36"/>
    <mergeCell ref="E37:E38"/>
    <mergeCell ref="Q37:Q38"/>
    <mergeCell ref="R37:R38"/>
    <mergeCell ref="C6:C34"/>
    <mergeCell ref="B26:B29"/>
    <mergeCell ref="D26:E29"/>
    <mergeCell ref="F26:F29"/>
    <mergeCell ref="G26:G29"/>
    <mergeCell ref="Q26:Q29"/>
    <mergeCell ref="R26:R29"/>
    <mergeCell ref="B30:B32"/>
    <mergeCell ref="B39:B42"/>
    <mergeCell ref="D39:E42"/>
    <mergeCell ref="F39:F42"/>
    <mergeCell ref="G39:G42"/>
    <mergeCell ref="Q39:Q42"/>
    <mergeCell ref="R39:R42"/>
    <mergeCell ref="B43:B44"/>
    <mergeCell ref="D43:E44"/>
    <mergeCell ref="F43:F44"/>
    <mergeCell ref="G43:G44"/>
    <mergeCell ref="Q43:Q44"/>
    <mergeCell ref="R43:R44"/>
    <mergeCell ref="C35:C44"/>
    <mergeCell ref="H42:I42"/>
    <mergeCell ref="J42:P42"/>
    <mergeCell ref="H43:I43"/>
    <mergeCell ref="J43:P43"/>
  </mergeCells>
  <phoneticPr fontId="2"/>
  <pageMargins left="0.7" right="0.30629921259842519" top="0.15944881889763782" bottom="0.15944881889763782" header="0.3" footer="0.3"/>
  <pageSetup paperSize="9" scale="44" orientation="portrait"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0000000}">
          <x14:formula1>
            <xm:f>リスト!$A$4:$A$5</xm:f>
          </x14:formula1>
          <xm:sqref>B39:B41 B35 B33 B6:B8 B10 B21:B24 B16 B12 B14 B26 B30:B31 B43:B44</xm:sqref>
        </x14:dataValidation>
        <x14:dataValidation type="list" allowBlank="1" showInputMessage="1" showErrorMessage="1" xr:uid="{00000000-0002-0000-0100-000001000000}">
          <x14:formula1>
            <xm:f>リスト!$D$4:$D$6</xm:f>
          </x14:formula1>
          <xm:sqref>R6:R9 R39:R42</xm:sqref>
        </x14:dataValidation>
        <x14:dataValidation type="list" allowBlank="1" showInputMessage="1" showErrorMessage="1" xr:uid="{00000000-0002-0000-0100-000002000000}">
          <x14:formula1>
            <xm:f>リスト!$C$4:$C$5</xm:f>
          </x14:formula1>
          <xm:sqref>J43 J13 J10</xm:sqref>
        </x14:dataValidation>
        <x14:dataValidation type="list" allowBlank="1" showInputMessage="1" showErrorMessage="1" xr:uid="{00000000-0002-0000-0100-000003000000}">
          <x14:formula1>
            <xm:f>リスト!$H$8:$H$10</xm:f>
          </x14:formula1>
          <xm:sqref>J16:J17</xm:sqref>
        </x14:dataValidation>
        <x14:dataValidation type="list" allowBlank="1" showInputMessage="1" showErrorMessage="1" xr:uid="{00000000-0002-0000-0100-000004000000}">
          <x14:formula1>
            <xm:f>リスト!$J$8:$J$12</xm:f>
          </x14:formula1>
          <xm:sqref>J20:P20</xm:sqref>
        </x14:dataValidation>
        <x14:dataValidation type="list" allowBlank="1" showInputMessage="1" showErrorMessage="1" xr:uid="{00000000-0002-0000-0100-000005000000}">
          <x14:formula1>
            <xm:f>リスト!$I$8:$I$17</xm:f>
          </x14:formula1>
          <xm:sqref>J18:P19</xm:sqref>
        </x14:dataValidation>
        <x14:dataValidation type="list" allowBlank="1" showInputMessage="1" showErrorMessage="1" xr:uid="{00000000-0002-0000-0100-000006000000}">
          <x14:formula1>
            <xm:f>リスト!$F$4:$F$6</xm:f>
          </x14:formula1>
          <xm:sqref>R12:R13</xm:sqref>
        </x14:dataValidation>
        <x14:dataValidation type="list" allowBlank="1" showInputMessage="1" showErrorMessage="1" xr:uid="{00000000-0002-0000-0100-000007000000}">
          <x14:formula1>
            <xm:f>リスト!$E$4:$E$11</xm:f>
          </x14:formula1>
          <xm:sqref>R10</xm:sqref>
        </x14:dataValidation>
        <x14:dataValidation type="list" allowBlank="1" showInputMessage="1" showErrorMessage="1" xr:uid="{00000000-0002-0000-0100-000008000000}">
          <x14:formula1>
            <xm:f>リスト!$G$4:$G$5</xm:f>
          </x14:formula1>
          <xm:sqref>R14</xm:sqref>
        </x14:dataValidation>
        <x14:dataValidation type="list" allowBlank="1" showInputMessage="1" showErrorMessage="1" xr:uid="{00000000-0002-0000-0100-000009000000}">
          <x14:formula1>
            <xm:f>リスト!$G$7:$G$8</xm:f>
          </x14:formula1>
          <xm:sqref>R15</xm:sqref>
        </x14:dataValidation>
        <x14:dataValidation type="list" allowBlank="1" showInputMessage="1" showErrorMessage="1" xr:uid="{00000000-0002-0000-0100-00000A000000}">
          <x14:formula1>
            <xm:f>リスト!$H$4:$H$6</xm:f>
          </x14:formula1>
          <xm:sqref>R16</xm:sqref>
        </x14:dataValidation>
        <x14:dataValidation type="list" allowBlank="1" showInputMessage="1" showErrorMessage="1" xr:uid="{00000000-0002-0000-0100-00000B000000}">
          <x14:formula1>
            <xm:f>リスト!$I$4:$I$6</xm:f>
          </x14:formula1>
          <xm:sqref>R18</xm:sqref>
        </x14:dataValidation>
        <x14:dataValidation type="list" allowBlank="1" showInputMessage="1" showErrorMessage="1" xr:uid="{00000000-0002-0000-0100-00000C000000}">
          <x14:formula1>
            <xm:f>リスト!$J$4:$J$5</xm:f>
          </x14:formula1>
          <xm:sqref>R20</xm:sqref>
        </x14:dataValidation>
        <x14:dataValidation type="list" allowBlank="1" showInputMessage="1" showErrorMessage="1" xr:uid="{00000000-0002-0000-0100-00000D000000}">
          <x14:formula1>
            <xm:f>リスト!$K$4:$K$6</xm:f>
          </x14:formula1>
          <xm:sqref>R21</xm:sqref>
        </x14:dataValidation>
        <x14:dataValidation type="list" allowBlank="1" showInputMessage="1" showErrorMessage="1" xr:uid="{00000000-0002-0000-0100-00000E000000}">
          <x14:formula1>
            <xm:f>リスト!$L$4:$L$6</xm:f>
          </x14:formula1>
          <xm:sqref>R22</xm:sqref>
        </x14:dataValidation>
        <x14:dataValidation type="list" allowBlank="1" showInputMessage="1" showErrorMessage="1" xr:uid="{00000000-0002-0000-0100-00000F000000}">
          <x14:formula1>
            <xm:f>リスト!$M$4:$M$6</xm:f>
          </x14:formula1>
          <xm:sqref>R23</xm:sqref>
        </x14:dataValidation>
        <x14:dataValidation type="list" allowBlank="1" showInputMessage="1" showErrorMessage="1" xr:uid="{00000000-0002-0000-0100-000010000000}">
          <x14:formula1>
            <xm:f>リスト!$N$4:$N$6</xm:f>
          </x14:formula1>
          <xm:sqref>R24</xm:sqref>
        </x14:dataValidation>
        <x14:dataValidation type="list" allowBlank="1" showInputMessage="1" showErrorMessage="1" xr:uid="{00000000-0002-0000-0100-000011000000}">
          <x14:formula1>
            <xm:f>リスト!$O$4:$O$9</xm:f>
          </x14:formula1>
          <xm:sqref>R26:R29</xm:sqref>
        </x14:dataValidation>
        <x14:dataValidation type="list" allowBlank="1" showInputMessage="1" showErrorMessage="1" xr:uid="{00000000-0002-0000-0100-000012000000}">
          <x14:formula1>
            <xm:f>リスト!$R$11:$R$14</xm:f>
          </x14:formula1>
          <xm:sqref>M36 M38</xm:sqref>
        </x14:dataValidation>
        <x14:dataValidation type="list" allowBlank="1" showInputMessage="1" showErrorMessage="1" xr:uid="{00000000-0002-0000-0100-000013000000}">
          <x14:formula1>
            <xm:f>リスト!$Q$4:$Q$6</xm:f>
          </x14:formula1>
          <xm:sqref>R33:R34</xm:sqref>
        </x14:dataValidation>
        <x14:dataValidation type="list" allowBlank="1" showInputMessage="1" showErrorMessage="1" xr:uid="{00000000-0002-0000-0100-000014000000}">
          <x14:formula1>
            <xm:f>リスト!$R$4:$R$9</xm:f>
          </x14:formula1>
          <xm:sqref>R35:R36</xm:sqref>
        </x14:dataValidation>
        <x14:dataValidation type="list" allowBlank="1" showInputMessage="1" showErrorMessage="1" xr:uid="{00000000-0002-0000-0100-000015000000}">
          <x14:formula1>
            <xm:f>リスト!$S$4:$S$6</xm:f>
          </x14:formula1>
          <xm:sqref>R37:R38</xm:sqref>
        </x14:dataValidation>
        <x14:dataValidation type="list" allowBlank="1" showInputMessage="1" showErrorMessage="1" xr:uid="{00000000-0002-0000-0100-000016000000}">
          <x14:formula1>
            <xm:f>リスト!$P$4:$P$6</xm:f>
          </x14:formula1>
          <xm:sqref>R30:R32</xm:sqref>
        </x14:dataValidation>
        <x14:dataValidation type="list" allowBlank="1" showInputMessage="1" showErrorMessage="1" xr:uid="{00000000-0002-0000-0100-000017000000}">
          <x14:formula1>
            <xm:f>リスト!$U$4:$U$10</xm:f>
          </x14:formula1>
          <xm:sqref>R43:R44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48"/>
  <sheetViews>
    <sheetView view="pageBreakPreview" zoomScale="55" zoomScaleNormal="85" zoomScaleSheetLayoutView="55" workbookViewId="0">
      <selection activeCell="I48" sqref="I48"/>
    </sheetView>
  </sheetViews>
  <sheetFormatPr defaultColWidth="8.875" defaultRowHeight="14.25" x14ac:dyDescent="0.4"/>
  <cols>
    <col min="1" max="1" width="2.625" style="18" customWidth="1"/>
    <col min="2" max="2" width="5.625" style="19" bestFit="1" customWidth="1"/>
    <col min="3" max="3" width="5.625" style="19" customWidth="1"/>
    <col min="4" max="4" width="3.625" style="19" customWidth="1"/>
    <col min="5" max="5" width="20.625" style="19" customWidth="1"/>
    <col min="6" max="7" width="10.625" style="20" customWidth="1"/>
    <col min="8" max="8" width="20.625" style="21" customWidth="1"/>
    <col min="9" max="9" width="30.625" style="20" customWidth="1"/>
    <col min="10" max="12" width="4.625" style="20" customWidth="1"/>
    <col min="13" max="13" width="4.625" style="18" customWidth="1"/>
    <col min="14" max="16" width="4.625" style="20" customWidth="1"/>
    <col min="17" max="17" width="11.875" style="20" customWidth="1"/>
    <col min="18" max="18" width="35.625" style="20" customWidth="1"/>
    <col min="19" max="19" width="2.625" style="18" customWidth="1"/>
    <col min="20" max="20" width="9" style="18" customWidth="1"/>
    <col min="21" max="42" width="10.625" style="18" customWidth="1"/>
    <col min="43" max="43" width="11" style="18" customWidth="1"/>
    <col min="44" max="44" width="8.875" style="18"/>
    <col min="45" max="45" width="11.5" style="18" customWidth="1"/>
    <col min="46" max="50" width="8.875" style="18"/>
    <col min="51" max="51" width="11.5" style="18" customWidth="1"/>
    <col min="52" max="52" width="11.75" style="18" customWidth="1"/>
    <col min="53" max="16384" width="8.875" style="18"/>
  </cols>
  <sheetData>
    <row r="1" spans="1:42" s="22" customFormat="1" ht="24.95" customHeight="1" x14ac:dyDescent="0.4">
      <c r="C1" s="30"/>
      <c r="D1" s="30"/>
      <c r="E1" s="32"/>
      <c r="F1" s="32"/>
      <c r="G1" s="32"/>
      <c r="H1" s="36"/>
      <c r="I1" s="32"/>
      <c r="J1" s="32"/>
      <c r="K1" s="32"/>
      <c r="L1" s="32"/>
      <c r="M1" s="32"/>
      <c r="N1" s="32"/>
      <c r="O1" s="32"/>
    </row>
    <row r="2" spans="1:42" s="22" customFormat="1" ht="24.95" customHeight="1" x14ac:dyDescent="0.4">
      <c r="A2" s="23"/>
      <c r="B2" s="25" t="s">
        <v>159</v>
      </c>
      <c r="C2" s="31"/>
      <c r="D2" s="31"/>
      <c r="E2" s="31"/>
      <c r="F2" s="166" t="s">
        <v>282</v>
      </c>
      <c r="G2" s="166"/>
      <c r="H2" s="37"/>
      <c r="I2" s="31"/>
      <c r="J2" s="31"/>
      <c r="K2" s="31"/>
      <c r="L2" s="31"/>
      <c r="M2" s="31"/>
      <c r="N2" s="31"/>
      <c r="O2" s="167" t="s">
        <v>270</v>
      </c>
      <c r="P2" s="168"/>
      <c r="Q2" s="169"/>
      <c r="R2" s="51">
        <f>SUM(F5:F44)</f>
        <v>22</v>
      </c>
      <c r="S2" s="23"/>
    </row>
    <row r="3" spans="1:42" s="22" customFormat="1" ht="24.95" customHeight="1" x14ac:dyDescent="0.4">
      <c r="A3" s="23"/>
      <c r="B3" s="27"/>
      <c r="C3" s="170" t="s">
        <v>5</v>
      </c>
      <c r="D3" s="170"/>
      <c r="E3" s="170"/>
      <c r="F3" s="171" t="s">
        <v>298</v>
      </c>
      <c r="G3" s="171"/>
      <c r="H3" s="171"/>
      <c r="I3" s="171"/>
      <c r="J3" s="45"/>
      <c r="K3" s="45"/>
      <c r="L3" s="45"/>
      <c r="M3" s="45"/>
      <c r="N3" s="45"/>
      <c r="O3" s="167" t="s">
        <v>168</v>
      </c>
      <c r="P3" s="168"/>
      <c r="Q3" s="169"/>
      <c r="R3" s="51">
        <f>SUM(G6:G44)</f>
        <v>16</v>
      </c>
      <c r="S3" s="23"/>
    </row>
    <row r="4" spans="1:42" s="22" customFormat="1" ht="24.95" customHeight="1" x14ac:dyDescent="0.4">
      <c r="A4" s="23"/>
      <c r="B4" s="26"/>
      <c r="C4" s="172" t="s">
        <v>7</v>
      </c>
      <c r="D4" s="172"/>
      <c r="E4" s="172"/>
      <c r="F4" s="173" t="s">
        <v>299</v>
      </c>
      <c r="G4" s="173"/>
      <c r="H4" s="173"/>
      <c r="I4" s="173"/>
      <c r="J4" s="46"/>
      <c r="K4" s="46"/>
      <c r="L4" s="46"/>
      <c r="M4" s="46"/>
      <c r="N4" s="46"/>
      <c r="O4" s="167" t="s">
        <v>112</v>
      </c>
      <c r="P4" s="168"/>
      <c r="Q4" s="169"/>
      <c r="R4" s="51">
        <f>ROUND(SUM(G6:G44)*20/R2,4)</f>
        <v>14.545500000000001</v>
      </c>
      <c r="S4" s="23"/>
    </row>
    <row r="5" spans="1:42" ht="34.5" x14ac:dyDescent="0.4">
      <c r="A5" s="24"/>
      <c r="B5" s="28" t="s">
        <v>19</v>
      </c>
      <c r="C5" s="136" t="s">
        <v>22</v>
      </c>
      <c r="D5" s="136"/>
      <c r="E5" s="136"/>
      <c r="F5" s="28" t="s">
        <v>220</v>
      </c>
      <c r="G5" s="34" t="s">
        <v>0</v>
      </c>
      <c r="H5" s="136" t="s">
        <v>28</v>
      </c>
      <c r="I5" s="136"/>
      <c r="J5" s="136"/>
      <c r="K5" s="136"/>
      <c r="L5" s="136"/>
      <c r="M5" s="136"/>
      <c r="N5" s="136"/>
      <c r="O5" s="174"/>
      <c r="P5" s="174"/>
      <c r="Q5" s="174"/>
      <c r="R5" s="136"/>
      <c r="S5" s="24"/>
      <c r="U5" s="54" t="s">
        <v>18</v>
      </c>
      <c r="AB5" s="71"/>
      <c r="AC5" s="71"/>
    </row>
    <row r="6" spans="1:42" ht="45" customHeight="1" x14ac:dyDescent="0.15">
      <c r="A6" s="24"/>
      <c r="B6" s="103" t="s">
        <v>166</v>
      </c>
      <c r="C6" s="127" t="s">
        <v>167</v>
      </c>
      <c r="D6" s="104" t="s">
        <v>275</v>
      </c>
      <c r="E6" s="104"/>
      <c r="F6" s="105">
        <f>IF(AND(B6="○"),2,"-")</f>
        <v>2</v>
      </c>
      <c r="G6" s="106">
        <f>IF(AND(B6="○"),AP7,0)</f>
        <v>2</v>
      </c>
      <c r="H6" s="152" t="s">
        <v>251</v>
      </c>
      <c r="I6" s="152"/>
      <c r="J6" s="112" t="s">
        <v>262</v>
      </c>
      <c r="K6" s="112"/>
      <c r="L6" s="112"/>
      <c r="M6" s="112"/>
      <c r="N6" s="112"/>
      <c r="O6" s="112"/>
      <c r="P6" s="112"/>
      <c r="Q6" s="107" t="s">
        <v>177</v>
      </c>
      <c r="R6" s="110" t="s">
        <v>253</v>
      </c>
      <c r="S6" s="24"/>
      <c r="U6" s="55">
        <f>IF(J6="",0,1)</f>
        <v>1</v>
      </c>
      <c r="V6" s="55">
        <f>IF(R6="",0,1)</f>
        <v>1</v>
      </c>
      <c r="X6" s="58">
        <f>SUM(U6:V9)</f>
        <v>6</v>
      </c>
      <c r="Y6" s="60" t="s">
        <v>6</v>
      </c>
      <c r="Z6" s="62"/>
      <c r="AA6" s="63" t="s">
        <v>253</v>
      </c>
      <c r="AB6" s="63" t="s">
        <v>109</v>
      </c>
      <c r="AC6" s="63" t="s">
        <v>254</v>
      </c>
      <c r="AF6" s="78"/>
      <c r="AG6" s="78"/>
      <c r="AP6" s="83" t="s">
        <v>24</v>
      </c>
    </row>
    <row r="7" spans="1:42" ht="45" customHeight="1" x14ac:dyDescent="0.15">
      <c r="A7" s="24"/>
      <c r="B7" s="103"/>
      <c r="C7" s="128"/>
      <c r="D7" s="104"/>
      <c r="E7" s="104"/>
      <c r="F7" s="105"/>
      <c r="G7" s="106"/>
      <c r="H7" s="137" t="s">
        <v>16</v>
      </c>
      <c r="I7" s="138"/>
      <c r="J7" s="139">
        <v>44317</v>
      </c>
      <c r="K7" s="140"/>
      <c r="L7" s="141"/>
      <c r="M7" s="47" t="s">
        <v>250</v>
      </c>
      <c r="N7" s="139">
        <v>44651</v>
      </c>
      <c r="O7" s="140"/>
      <c r="P7" s="141"/>
      <c r="Q7" s="108"/>
      <c r="R7" s="110"/>
      <c r="S7" s="24"/>
      <c r="U7" s="55">
        <f>IF(J7="",0,1)</f>
        <v>1</v>
      </c>
      <c r="V7" s="55">
        <f>IF(N7="",0,1)</f>
        <v>1</v>
      </c>
      <c r="X7" s="59"/>
      <c r="Y7" s="60"/>
      <c r="Z7" s="62"/>
      <c r="AA7" s="64">
        <f>IF($R$6=AA6,2,0)</f>
        <v>2</v>
      </c>
      <c r="AB7" s="64">
        <f>IF($R$6=AB6,1,0)</f>
        <v>0</v>
      </c>
      <c r="AC7" s="64">
        <f>IF($R$6=AC6,0,0)</f>
        <v>0</v>
      </c>
      <c r="AF7" s="78"/>
      <c r="AG7" s="78"/>
      <c r="AP7" s="84">
        <f>IF(X6=6,SUM(AA7:AI7),0)</f>
        <v>2</v>
      </c>
    </row>
    <row r="8" spans="1:42" ht="45" customHeight="1" x14ac:dyDescent="0.15">
      <c r="A8" s="24"/>
      <c r="B8" s="103"/>
      <c r="C8" s="128"/>
      <c r="D8" s="104"/>
      <c r="E8" s="104"/>
      <c r="F8" s="105"/>
      <c r="G8" s="106"/>
      <c r="H8" s="104" t="s">
        <v>178</v>
      </c>
      <c r="I8" s="104"/>
      <c r="J8" s="112" t="s">
        <v>252</v>
      </c>
      <c r="K8" s="112"/>
      <c r="L8" s="112"/>
      <c r="M8" s="112"/>
      <c r="N8" s="112"/>
      <c r="O8" s="112"/>
      <c r="P8" s="112"/>
      <c r="Q8" s="108"/>
      <c r="R8" s="110"/>
      <c r="S8" s="24"/>
      <c r="U8" s="55">
        <f>IF(J8="",0,1)</f>
        <v>1</v>
      </c>
      <c r="V8" s="56"/>
      <c r="X8" s="59"/>
      <c r="Y8" s="60"/>
      <c r="Z8" s="62"/>
      <c r="AA8" s="65"/>
      <c r="AB8" s="65"/>
      <c r="AC8" s="65"/>
      <c r="AF8" s="78"/>
      <c r="AG8" s="78"/>
      <c r="AP8" s="85"/>
    </row>
    <row r="9" spans="1:42" ht="45" customHeight="1" x14ac:dyDescent="0.15">
      <c r="A9" s="24"/>
      <c r="B9" s="103"/>
      <c r="C9" s="128"/>
      <c r="D9" s="104"/>
      <c r="E9" s="104"/>
      <c r="F9" s="105"/>
      <c r="G9" s="106"/>
      <c r="H9" s="104" t="s">
        <v>274</v>
      </c>
      <c r="I9" s="104"/>
      <c r="J9" s="112" t="s">
        <v>255</v>
      </c>
      <c r="K9" s="112"/>
      <c r="L9" s="112"/>
      <c r="M9" s="112"/>
      <c r="N9" s="112"/>
      <c r="O9" s="112"/>
      <c r="P9" s="112"/>
      <c r="Q9" s="109"/>
      <c r="R9" s="110"/>
      <c r="S9" s="24"/>
      <c r="U9" s="55">
        <f>IF(J9="",0,1)</f>
        <v>1</v>
      </c>
      <c r="V9" s="57"/>
      <c r="Z9" s="62"/>
      <c r="AF9" s="78"/>
      <c r="AG9" s="78"/>
    </row>
    <row r="10" spans="1:42" ht="45" customHeight="1" x14ac:dyDescent="0.15">
      <c r="A10" s="24"/>
      <c r="B10" s="103" t="s">
        <v>166</v>
      </c>
      <c r="C10" s="128"/>
      <c r="D10" s="104" t="s">
        <v>93</v>
      </c>
      <c r="E10" s="104"/>
      <c r="F10" s="105">
        <f>IF(AND(B10="○"),3,"-")</f>
        <v>3</v>
      </c>
      <c r="G10" s="106">
        <f>IF(AND(B10="○"),AP11,0)</f>
        <v>2.5</v>
      </c>
      <c r="H10" s="104" t="s">
        <v>237</v>
      </c>
      <c r="I10" s="104"/>
      <c r="J10" s="159" t="s">
        <v>21</v>
      </c>
      <c r="K10" s="159"/>
      <c r="L10" s="159"/>
      <c r="M10" s="159"/>
      <c r="N10" s="159"/>
      <c r="O10" s="159"/>
      <c r="P10" s="159"/>
      <c r="Q10" s="48" t="s">
        <v>297</v>
      </c>
      <c r="R10" s="110" t="s">
        <v>66</v>
      </c>
      <c r="S10" s="24"/>
      <c r="U10" s="55">
        <f>IF(AND(J10&lt;&gt;""),1,0)</f>
        <v>1</v>
      </c>
      <c r="V10" s="55">
        <f>IF(R10="",0,1)</f>
        <v>1</v>
      </c>
      <c r="X10" s="58">
        <f>SUM(U10:V11)</f>
        <v>3</v>
      </c>
      <c r="Y10" s="60" t="s">
        <v>34</v>
      </c>
      <c r="AA10" s="63" t="s">
        <v>14</v>
      </c>
      <c r="AB10" s="63" t="s">
        <v>66</v>
      </c>
      <c r="AC10" s="63" t="s">
        <v>33</v>
      </c>
      <c r="AD10" s="63" t="s">
        <v>65</v>
      </c>
      <c r="AE10" s="63" t="s">
        <v>39</v>
      </c>
      <c r="AF10" s="63" t="s">
        <v>68</v>
      </c>
      <c r="AG10" s="63" t="s">
        <v>69</v>
      </c>
      <c r="AH10" s="63" t="s">
        <v>70</v>
      </c>
      <c r="AP10" s="83" t="s">
        <v>24</v>
      </c>
    </row>
    <row r="11" spans="1:42" ht="45" customHeight="1" x14ac:dyDescent="0.4">
      <c r="A11" s="24"/>
      <c r="B11" s="103"/>
      <c r="C11" s="128"/>
      <c r="D11" s="104"/>
      <c r="E11" s="104"/>
      <c r="F11" s="105"/>
      <c r="G11" s="106"/>
      <c r="H11" s="104" t="s">
        <v>239</v>
      </c>
      <c r="I11" s="104"/>
      <c r="J11" s="112">
        <v>84.5</v>
      </c>
      <c r="K11" s="112"/>
      <c r="L11" s="112"/>
      <c r="M11" s="112"/>
      <c r="N11" s="112"/>
      <c r="O11" s="112"/>
      <c r="P11" s="112"/>
      <c r="Q11" s="49" t="s">
        <v>49</v>
      </c>
      <c r="R11" s="110"/>
      <c r="S11" s="24"/>
      <c r="U11" s="55">
        <f>IF(AND(J11&lt;&gt;""),1,0)</f>
        <v>1</v>
      </c>
      <c r="V11" s="57"/>
      <c r="AA11" s="64">
        <f>IF($R$10=AA10,3,0)</f>
        <v>0</v>
      </c>
      <c r="AB11" s="64">
        <f>IF($R$10=AB10,2.5,0)</f>
        <v>2.5</v>
      </c>
      <c r="AC11" s="64">
        <f>IF($R$10=AC10,2,0)</f>
        <v>0</v>
      </c>
      <c r="AD11" s="64">
        <f>IF($R$10=AD10,1.5,0)</f>
        <v>0</v>
      </c>
      <c r="AE11" s="64">
        <f>IF($R$10=AE10,1,0)</f>
        <v>0</v>
      </c>
      <c r="AF11" s="64">
        <f>IF($R$10=AF10,0.5,0)</f>
        <v>0</v>
      </c>
      <c r="AG11" s="64">
        <f>IF($R$10=AG10,0,0)</f>
        <v>0</v>
      </c>
      <c r="AH11" s="64">
        <f>IF($R$10=AH10,-1,0)</f>
        <v>0</v>
      </c>
      <c r="AP11" s="84">
        <f>IF(X10=3,SUM(AA11:AI11),0)</f>
        <v>2.5</v>
      </c>
    </row>
    <row r="12" spans="1:42" ht="45" customHeight="1" x14ac:dyDescent="0.15">
      <c r="A12" s="24"/>
      <c r="B12" s="103" t="s">
        <v>166</v>
      </c>
      <c r="C12" s="128"/>
      <c r="D12" s="104" t="s">
        <v>293</v>
      </c>
      <c r="E12" s="104"/>
      <c r="F12" s="105">
        <f>IF(AND(B12="○"),1,"-")</f>
        <v>1</v>
      </c>
      <c r="G12" s="106">
        <f>IF(AND(B12="○"),AP13,0)</f>
        <v>0.5</v>
      </c>
      <c r="H12" s="104" t="s">
        <v>240</v>
      </c>
      <c r="I12" s="104"/>
      <c r="J12" s="112" t="s">
        <v>45</v>
      </c>
      <c r="K12" s="112"/>
      <c r="L12" s="112"/>
      <c r="M12" s="112"/>
      <c r="N12" s="112"/>
      <c r="O12" s="112"/>
      <c r="P12" s="112"/>
      <c r="Q12" s="48" t="s">
        <v>297</v>
      </c>
      <c r="R12" s="110" t="s">
        <v>40</v>
      </c>
      <c r="S12" s="24"/>
      <c r="U12" s="55">
        <f>IF(J12="",0,1)</f>
        <v>1</v>
      </c>
      <c r="V12" s="55">
        <f>IF(R12="",0,1)</f>
        <v>1</v>
      </c>
      <c r="X12" s="58">
        <f>SUM(U12:V13)</f>
        <v>3</v>
      </c>
      <c r="Y12" s="60" t="s">
        <v>34</v>
      </c>
      <c r="Z12" s="62"/>
      <c r="AA12" s="63" t="s">
        <v>141</v>
      </c>
      <c r="AB12" s="63" t="s">
        <v>40</v>
      </c>
      <c r="AC12" s="63" t="s">
        <v>151</v>
      </c>
      <c r="AF12" s="78"/>
      <c r="AG12" s="78"/>
      <c r="AP12" s="83" t="s">
        <v>24</v>
      </c>
    </row>
    <row r="13" spans="1:42" ht="45" customHeight="1" x14ac:dyDescent="0.15">
      <c r="A13" s="24"/>
      <c r="B13" s="103"/>
      <c r="C13" s="128"/>
      <c r="D13" s="104"/>
      <c r="E13" s="104"/>
      <c r="F13" s="105"/>
      <c r="G13" s="106"/>
      <c r="H13" s="104" t="s">
        <v>73</v>
      </c>
      <c r="I13" s="104"/>
      <c r="J13" s="112" t="s">
        <v>21</v>
      </c>
      <c r="K13" s="112"/>
      <c r="L13" s="112"/>
      <c r="M13" s="112"/>
      <c r="N13" s="112"/>
      <c r="O13" s="112"/>
      <c r="P13" s="112"/>
      <c r="Q13" s="49" t="s">
        <v>49</v>
      </c>
      <c r="R13" s="110"/>
      <c r="S13" s="24"/>
      <c r="U13" s="55">
        <f>IF(J13="",0,1)</f>
        <v>1</v>
      </c>
      <c r="V13" s="57"/>
      <c r="Z13" s="62"/>
      <c r="AA13" s="64">
        <f>IF($R$12=AA12,1,0)</f>
        <v>0</v>
      </c>
      <c r="AB13" s="64">
        <f>IF($R$12=AB12,0.5,0)</f>
        <v>0.5</v>
      </c>
      <c r="AC13" s="64">
        <f>IF($R$12=AC12,0,0)</f>
        <v>0</v>
      </c>
      <c r="AF13" s="78"/>
      <c r="AG13" s="78"/>
      <c r="AP13" s="84">
        <f>IF(X12=3,SUM(AA13:AI13),0)</f>
        <v>0.5</v>
      </c>
    </row>
    <row r="14" spans="1:42" ht="45" customHeight="1" x14ac:dyDescent="0.15">
      <c r="A14" s="24"/>
      <c r="B14" s="103" t="s">
        <v>166</v>
      </c>
      <c r="C14" s="128"/>
      <c r="D14" s="104" t="s">
        <v>276</v>
      </c>
      <c r="E14" s="104"/>
      <c r="F14" s="105">
        <f>IF(AND(B14="○"),1,"-")</f>
        <v>1</v>
      </c>
      <c r="G14" s="106">
        <f>IF(AND(B14="○"),AP15,0)</f>
        <v>0.5</v>
      </c>
      <c r="H14" s="104" t="s">
        <v>283</v>
      </c>
      <c r="I14" s="104"/>
      <c r="J14" s="104"/>
      <c r="K14" s="104"/>
      <c r="L14" s="104"/>
      <c r="M14" s="104"/>
      <c r="N14" s="104"/>
      <c r="O14" s="104"/>
      <c r="P14" s="104"/>
      <c r="Q14" s="50" t="s">
        <v>177</v>
      </c>
      <c r="R14" s="52" t="s">
        <v>11</v>
      </c>
      <c r="S14" s="24"/>
      <c r="V14" s="55">
        <f>IF(R14="",0,1)</f>
        <v>1</v>
      </c>
      <c r="X14" s="58">
        <f>SUM(V14:V15)</f>
        <v>2</v>
      </c>
      <c r="Y14" s="60" t="s">
        <v>46</v>
      </c>
      <c r="Z14" s="62"/>
      <c r="AA14" s="63" t="s">
        <v>77</v>
      </c>
      <c r="AB14" s="63" t="s">
        <v>78</v>
      </c>
      <c r="AC14" s="75"/>
      <c r="AD14" s="63" t="s">
        <v>79</v>
      </c>
      <c r="AE14" s="63" t="s">
        <v>38</v>
      </c>
      <c r="AF14" s="75"/>
      <c r="AG14" s="78"/>
      <c r="AP14" s="83" t="s">
        <v>24</v>
      </c>
    </row>
    <row r="15" spans="1:42" ht="45" customHeight="1" x14ac:dyDescent="0.15">
      <c r="A15" s="24"/>
      <c r="B15" s="103"/>
      <c r="C15" s="128"/>
      <c r="D15" s="104"/>
      <c r="E15" s="104"/>
      <c r="F15" s="105"/>
      <c r="G15" s="106"/>
      <c r="H15" s="104" t="s">
        <v>208</v>
      </c>
      <c r="I15" s="104"/>
      <c r="J15" s="104"/>
      <c r="K15" s="104"/>
      <c r="L15" s="104"/>
      <c r="M15" s="104"/>
      <c r="N15" s="104"/>
      <c r="O15" s="104"/>
      <c r="P15" s="104"/>
      <c r="Q15" s="50" t="s">
        <v>177</v>
      </c>
      <c r="R15" s="52" t="s">
        <v>61</v>
      </c>
      <c r="S15" s="24"/>
      <c r="V15" s="55">
        <f>IF(R15="",0,1)</f>
        <v>1</v>
      </c>
      <c r="Z15" s="62"/>
      <c r="AA15" s="64">
        <f>IF($R$14=AA14,0.5,0)</f>
        <v>0.5</v>
      </c>
      <c r="AB15" s="64">
        <f>IF($R$14=AB14,0,0)</f>
        <v>0</v>
      </c>
      <c r="AC15" s="75"/>
      <c r="AD15" s="64">
        <f>IF($R$15=AD14,0.5,0)</f>
        <v>0</v>
      </c>
      <c r="AE15" s="64">
        <f>IF($R$15=AE14,0,0)</f>
        <v>0</v>
      </c>
      <c r="AF15" s="78"/>
      <c r="AP15" s="84">
        <f>IF(X14=2,SUM(AA15:AI15),0)</f>
        <v>0.5</v>
      </c>
    </row>
    <row r="16" spans="1:42" ht="45" customHeight="1" x14ac:dyDescent="0.15">
      <c r="A16" s="24"/>
      <c r="B16" s="149" t="s">
        <v>166</v>
      </c>
      <c r="C16" s="128"/>
      <c r="D16" s="124" t="s">
        <v>139</v>
      </c>
      <c r="E16" s="104" t="s">
        <v>135</v>
      </c>
      <c r="F16" s="130">
        <f>IF(AND(B16="○"),2,"-")</f>
        <v>2</v>
      </c>
      <c r="G16" s="133">
        <f>IF(AND(B16="○"),AQ19,0)</f>
        <v>1</v>
      </c>
      <c r="H16" s="104" t="s">
        <v>246</v>
      </c>
      <c r="I16" s="104"/>
      <c r="J16" s="112" t="s">
        <v>216</v>
      </c>
      <c r="K16" s="112"/>
      <c r="L16" s="112"/>
      <c r="M16" s="112"/>
      <c r="N16" s="112"/>
      <c r="O16" s="112"/>
      <c r="P16" s="112"/>
      <c r="Q16" s="48" t="s">
        <v>297</v>
      </c>
      <c r="R16" s="110" t="s">
        <v>60</v>
      </c>
      <c r="S16" s="24"/>
      <c r="U16" s="55">
        <f>IF(J16="",0,1)</f>
        <v>1</v>
      </c>
      <c r="V16" s="55">
        <f>IF(R16="",0,1)</f>
        <v>1</v>
      </c>
      <c r="X16" s="58">
        <f>SUM(U16:V17)</f>
        <v>3</v>
      </c>
      <c r="Y16" s="60" t="s">
        <v>34</v>
      </c>
      <c r="Z16" s="62"/>
      <c r="AA16" s="63" t="s">
        <v>60</v>
      </c>
      <c r="AB16" s="63" t="s">
        <v>83</v>
      </c>
      <c r="AC16" s="63" t="s">
        <v>84</v>
      </c>
      <c r="AF16" s="78"/>
      <c r="AP16" s="83" t="s">
        <v>24</v>
      </c>
    </row>
    <row r="17" spans="1:43" ht="45" customHeight="1" x14ac:dyDescent="0.15">
      <c r="A17" s="24"/>
      <c r="B17" s="150"/>
      <c r="C17" s="128"/>
      <c r="D17" s="124"/>
      <c r="E17" s="104"/>
      <c r="F17" s="131"/>
      <c r="G17" s="134"/>
      <c r="H17" s="104" t="s">
        <v>247</v>
      </c>
      <c r="I17" s="104"/>
      <c r="J17" s="112" t="s">
        <v>131</v>
      </c>
      <c r="K17" s="112"/>
      <c r="L17" s="112"/>
      <c r="M17" s="112"/>
      <c r="N17" s="112"/>
      <c r="O17" s="112"/>
      <c r="P17" s="112"/>
      <c r="Q17" s="49" t="s">
        <v>49</v>
      </c>
      <c r="R17" s="110"/>
      <c r="S17" s="24"/>
      <c r="U17" s="55">
        <f>IF(J17="",0,1)</f>
        <v>1</v>
      </c>
      <c r="V17" s="57"/>
      <c r="Z17" s="62"/>
      <c r="AA17" s="64">
        <f>IF($R$16=AA16,2,0)</f>
        <v>2</v>
      </c>
      <c r="AB17" s="64">
        <f>IF($R$16=AB16,1,0)</f>
        <v>0</v>
      </c>
      <c r="AC17" s="64">
        <f>IF($R$16=AC16,0,0)</f>
        <v>0</v>
      </c>
      <c r="AF17" s="78"/>
      <c r="AP17" s="84">
        <f>IF(X16=3,SUM(AA17:AI17),0)</f>
        <v>2</v>
      </c>
    </row>
    <row r="18" spans="1:43" ht="45" customHeight="1" x14ac:dyDescent="0.15">
      <c r="A18" s="24"/>
      <c r="B18" s="150"/>
      <c r="C18" s="128"/>
      <c r="D18" s="124"/>
      <c r="E18" s="104" t="s">
        <v>42</v>
      </c>
      <c r="F18" s="131"/>
      <c r="G18" s="134"/>
      <c r="H18" s="136" t="s">
        <v>171</v>
      </c>
      <c r="I18" s="136"/>
      <c r="J18" s="112" t="s">
        <v>131</v>
      </c>
      <c r="K18" s="112"/>
      <c r="L18" s="112"/>
      <c r="M18" s="112"/>
      <c r="N18" s="112"/>
      <c r="O18" s="112"/>
      <c r="P18" s="112"/>
      <c r="Q18" s="48" t="s">
        <v>297</v>
      </c>
      <c r="R18" s="110" t="s">
        <v>29</v>
      </c>
      <c r="S18" s="24"/>
      <c r="U18" s="55">
        <f>IF(J18="",0,1)</f>
        <v>1</v>
      </c>
      <c r="V18" s="55">
        <f>IF(R18="",0,1)</f>
        <v>1</v>
      </c>
      <c r="X18" s="58">
        <f>SUM(U18:V20)</f>
        <v>5</v>
      </c>
      <c r="Y18" s="60" t="s">
        <v>37</v>
      </c>
      <c r="Z18" s="62"/>
      <c r="AA18" s="63" t="s">
        <v>36</v>
      </c>
      <c r="AB18" s="63" t="s">
        <v>86</v>
      </c>
      <c r="AC18" s="63" t="s">
        <v>29</v>
      </c>
      <c r="AE18" s="63" t="s">
        <v>27</v>
      </c>
      <c r="AF18" s="63" t="s">
        <v>17</v>
      </c>
      <c r="AG18" s="78"/>
      <c r="AP18" s="83" t="s">
        <v>24</v>
      </c>
    </row>
    <row r="19" spans="1:43" ht="45" customHeight="1" x14ac:dyDescent="0.15">
      <c r="A19" s="24"/>
      <c r="B19" s="150"/>
      <c r="C19" s="128"/>
      <c r="D19" s="124"/>
      <c r="E19" s="104"/>
      <c r="F19" s="131"/>
      <c r="G19" s="134"/>
      <c r="H19" s="136"/>
      <c r="I19" s="136"/>
      <c r="J19" s="112" t="s">
        <v>131</v>
      </c>
      <c r="K19" s="112"/>
      <c r="L19" s="112"/>
      <c r="M19" s="112"/>
      <c r="N19" s="112"/>
      <c r="O19" s="112"/>
      <c r="P19" s="112"/>
      <c r="Q19" s="49" t="s">
        <v>49</v>
      </c>
      <c r="R19" s="110"/>
      <c r="S19" s="24"/>
      <c r="U19" s="55">
        <f>IF(J19="",0,1)</f>
        <v>1</v>
      </c>
      <c r="V19" s="57"/>
      <c r="Z19" s="62"/>
      <c r="AA19" s="64">
        <f>IF($R$18=AA18,1,0)</f>
        <v>0</v>
      </c>
      <c r="AB19" s="64">
        <f>IF($R$18=AB18,0.5,0)</f>
        <v>0</v>
      </c>
      <c r="AC19" s="64">
        <f>IF($R$18=AC18,0,0)</f>
        <v>0</v>
      </c>
      <c r="AE19" s="64">
        <f>IF($R$20=AE18,1,0)</f>
        <v>1</v>
      </c>
      <c r="AF19" s="64">
        <f>IF($R$20=AF18,0,0)</f>
        <v>0</v>
      </c>
      <c r="AG19" s="78"/>
      <c r="AP19" s="86">
        <f>IF(X18=5,SUM(AA19:AI19),0)</f>
        <v>1</v>
      </c>
      <c r="AQ19" s="90">
        <f>IF(AP19&gt;0,AP19,AP17)</f>
        <v>1</v>
      </c>
    </row>
    <row r="20" spans="1:43" ht="45" customHeight="1" x14ac:dyDescent="0.15">
      <c r="A20" s="24"/>
      <c r="B20" s="151"/>
      <c r="C20" s="128"/>
      <c r="D20" s="124"/>
      <c r="E20" s="104"/>
      <c r="F20" s="132"/>
      <c r="G20" s="135"/>
      <c r="H20" s="136" t="s">
        <v>241</v>
      </c>
      <c r="I20" s="136"/>
      <c r="J20" s="112" t="s">
        <v>172</v>
      </c>
      <c r="K20" s="112"/>
      <c r="L20" s="112"/>
      <c r="M20" s="112"/>
      <c r="N20" s="112"/>
      <c r="O20" s="112"/>
      <c r="P20" s="112"/>
      <c r="Q20" s="50" t="s">
        <v>177</v>
      </c>
      <c r="R20" s="52" t="s">
        <v>27</v>
      </c>
      <c r="S20" s="24"/>
      <c r="U20" s="55">
        <f>IF(J20="",0,1)</f>
        <v>1</v>
      </c>
      <c r="V20" s="55">
        <f>IF(R20="",0,1)</f>
        <v>1</v>
      </c>
      <c r="Z20" s="62"/>
      <c r="AA20" s="66"/>
      <c r="AB20" s="66"/>
      <c r="AC20" s="66"/>
      <c r="AF20" s="78"/>
      <c r="AG20" s="75"/>
      <c r="AP20" s="83" t="s">
        <v>24</v>
      </c>
    </row>
    <row r="21" spans="1:43" ht="45" customHeight="1" x14ac:dyDescent="0.15">
      <c r="A21" s="24"/>
      <c r="B21" s="29" t="s">
        <v>15</v>
      </c>
      <c r="C21" s="128"/>
      <c r="D21" s="104" t="s">
        <v>119</v>
      </c>
      <c r="E21" s="104"/>
      <c r="F21" s="33" t="str">
        <f>IF(AND(B21="○"),1,"-")</f>
        <v>-</v>
      </c>
      <c r="G21" s="35">
        <f>IF(AND(B21="○"),AP21,0)</f>
        <v>0</v>
      </c>
      <c r="H21" s="142" t="s">
        <v>242</v>
      </c>
      <c r="I21" s="142"/>
      <c r="J21" s="142"/>
      <c r="K21" s="142"/>
      <c r="L21" s="142"/>
      <c r="M21" s="142"/>
      <c r="N21" s="142"/>
      <c r="O21" s="142"/>
      <c r="P21" s="142"/>
      <c r="Q21" s="50" t="s">
        <v>177</v>
      </c>
      <c r="R21" s="52"/>
      <c r="S21" s="24"/>
      <c r="V21" s="55">
        <f>IF(R21="",0,1)</f>
        <v>0</v>
      </c>
      <c r="AA21" s="67" t="s">
        <v>90</v>
      </c>
      <c r="AB21" s="72" t="s">
        <v>92</v>
      </c>
      <c r="AC21" s="76" t="s">
        <v>94</v>
      </c>
      <c r="AD21" s="67" t="s">
        <v>95</v>
      </c>
      <c r="AE21" s="72" t="s">
        <v>97</v>
      </c>
      <c r="AF21" s="91" t="s">
        <v>94</v>
      </c>
      <c r="AG21" s="67" t="s">
        <v>98</v>
      </c>
      <c r="AH21" s="72" t="s">
        <v>53</v>
      </c>
      <c r="AI21" s="72" t="s">
        <v>94</v>
      </c>
      <c r="AJ21" s="72" t="s">
        <v>294</v>
      </c>
      <c r="AK21" s="76" t="s">
        <v>295</v>
      </c>
      <c r="AL21" s="79"/>
      <c r="AM21" s="79"/>
      <c r="AN21" s="79"/>
      <c r="AO21" s="81"/>
      <c r="AP21" s="87">
        <f>IF(V21=1,SUM(AA22:AC22),0)</f>
        <v>0</v>
      </c>
    </row>
    <row r="22" spans="1:43" ht="45" customHeight="1" x14ac:dyDescent="0.4">
      <c r="A22" s="24"/>
      <c r="B22" s="29" t="s">
        <v>166</v>
      </c>
      <c r="C22" s="128"/>
      <c r="D22" s="104"/>
      <c r="E22" s="104"/>
      <c r="F22" s="33">
        <f>IF(AND(B22="○"),1,"-")</f>
        <v>1</v>
      </c>
      <c r="G22" s="35">
        <f>IF(AND(B22="○"),AP22,0)</f>
        <v>1</v>
      </c>
      <c r="H22" s="142" t="s">
        <v>219</v>
      </c>
      <c r="I22" s="142"/>
      <c r="J22" s="142"/>
      <c r="K22" s="142"/>
      <c r="L22" s="142"/>
      <c r="M22" s="142"/>
      <c r="N22" s="142"/>
      <c r="O22" s="142"/>
      <c r="P22" s="142"/>
      <c r="Q22" s="50" t="s">
        <v>177</v>
      </c>
      <c r="R22" s="52" t="s">
        <v>95</v>
      </c>
      <c r="S22" s="24"/>
      <c r="V22" s="55">
        <f>IF(R22="",0,1)</f>
        <v>1</v>
      </c>
      <c r="AA22" s="68">
        <f>IF($R$21=AA21,1,0)</f>
        <v>0</v>
      </c>
      <c r="AB22" s="73">
        <f>IF($R$21=AB21,0.5,0)</f>
        <v>0</v>
      </c>
      <c r="AC22" s="77">
        <f>IF($R$21=AC21,0,0)</f>
        <v>0</v>
      </c>
      <c r="AD22" s="68">
        <f>IF($R$22=AD21,1,0)</f>
        <v>1</v>
      </c>
      <c r="AE22" s="73">
        <f>IF($R$22=AE21,0.5,0)</f>
        <v>0</v>
      </c>
      <c r="AF22" s="92">
        <f>IF($R$22=AF21,0,0)</f>
        <v>0</v>
      </c>
      <c r="AG22" s="68">
        <f>IF($R$23=AG21,1,0)</f>
        <v>1</v>
      </c>
      <c r="AH22" s="73">
        <f>IF($R$23=AH21,0.5,0)</f>
        <v>0</v>
      </c>
      <c r="AI22" s="73">
        <f>IF($R$23=AI21,0,0)</f>
        <v>0</v>
      </c>
      <c r="AJ22" s="73">
        <f>IF($R$23=AJ21,1,0)</f>
        <v>0</v>
      </c>
      <c r="AK22" s="77">
        <f>IF($R$23=AK21,0.5,0)</f>
        <v>0</v>
      </c>
      <c r="AL22" s="80"/>
      <c r="AM22" s="80"/>
      <c r="AN22" s="80"/>
      <c r="AO22" s="82"/>
      <c r="AP22" s="87">
        <f>IF(V22=1,SUM(AD22:AF22),0)</f>
        <v>1</v>
      </c>
    </row>
    <row r="23" spans="1:43" ht="45" customHeight="1" x14ac:dyDescent="0.4">
      <c r="A23" s="24"/>
      <c r="B23" s="29" t="s">
        <v>166</v>
      </c>
      <c r="C23" s="128"/>
      <c r="D23" s="104"/>
      <c r="E23" s="104"/>
      <c r="F23" s="33">
        <f>IF(AND(B23="○"),1,"-")</f>
        <v>1</v>
      </c>
      <c r="G23" s="35">
        <f>IF(AND(B23="○"),AP23,0)</f>
        <v>1</v>
      </c>
      <c r="H23" s="142" t="s">
        <v>244</v>
      </c>
      <c r="I23" s="142"/>
      <c r="J23" s="142"/>
      <c r="K23" s="142"/>
      <c r="L23" s="142"/>
      <c r="M23" s="142"/>
      <c r="N23" s="142"/>
      <c r="O23" s="142"/>
      <c r="P23" s="142"/>
      <c r="Q23" s="50" t="s">
        <v>177</v>
      </c>
      <c r="R23" s="53" t="s">
        <v>98</v>
      </c>
      <c r="S23" s="24"/>
      <c r="V23" s="55">
        <f>IF(R23="",0,1)</f>
        <v>1</v>
      </c>
      <c r="AB23" s="74"/>
      <c r="AC23" s="74"/>
      <c r="AP23" s="88">
        <f>IF(V23=1,SUM(AG22:AK22),0)</f>
        <v>1</v>
      </c>
    </row>
    <row r="24" spans="1:43" ht="45" customHeight="1" x14ac:dyDescent="0.15">
      <c r="A24" s="24"/>
      <c r="B24" s="103" t="s">
        <v>166</v>
      </c>
      <c r="C24" s="128"/>
      <c r="D24" s="104" t="s">
        <v>277</v>
      </c>
      <c r="E24" s="104"/>
      <c r="F24" s="105">
        <f>IF(AND(B24="○"),1,"-")</f>
        <v>1</v>
      </c>
      <c r="G24" s="106">
        <f>IF(AND(B24="○"),AP25,0)</f>
        <v>1</v>
      </c>
      <c r="H24" s="142" t="s">
        <v>51</v>
      </c>
      <c r="I24" s="142"/>
      <c r="J24" s="142"/>
      <c r="K24" s="142"/>
      <c r="L24" s="142"/>
      <c r="M24" s="142"/>
      <c r="N24" s="142"/>
      <c r="O24" s="142"/>
      <c r="P24" s="142"/>
      <c r="Q24" s="48" t="s">
        <v>297</v>
      </c>
      <c r="R24" s="110" t="s">
        <v>100</v>
      </c>
      <c r="S24" s="24"/>
      <c r="V24" s="55">
        <f>IF(R24="",0,1)</f>
        <v>1</v>
      </c>
      <c r="Z24" s="62"/>
      <c r="AA24" s="67" t="s">
        <v>100</v>
      </c>
      <c r="AB24" s="72" t="s">
        <v>101</v>
      </c>
      <c r="AC24" s="76" t="s">
        <v>94</v>
      </c>
      <c r="AF24" s="78"/>
      <c r="AP24" s="89" t="s">
        <v>24</v>
      </c>
    </row>
    <row r="25" spans="1:43" ht="45" customHeight="1" x14ac:dyDescent="0.15">
      <c r="A25" s="24"/>
      <c r="B25" s="103"/>
      <c r="C25" s="128"/>
      <c r="D25" s="104"/>
      <c r="E25" s="104"/>
      <c r="F25" s="105"/>
      <c r="G25" s="106"/>
      <c r="H25" s="142"/>
      <c r="I25" s="142"/>
      <c r="J25" s="142"/>
      <c r="K25" s="142"/>
      <c r="L25" s="142"/>
      <c r="M25" s="142"/>
      <c r="N25" s="142"/>
      <c r="O25" s="142"/>
      <c r="P25" s="142"/>
      <c r="Q25" s="49" t="s">
        <v>49</v>
      </c>
      <c r="R25" s="110"/>
      <c r="S25" s="24"/>
      <c r="V25" s="57"/>
      <c r="Z25" s="62"/>
      <c r="AA25" s="68">
        <f>IF($R$24=AA24,1,0)</f>
        <v>1</v>
      </c>
      <c r="AB25" s="73">
        <f>IF($R$24=AB24,0.5,0)</f>
        <v>0</v>
      </c>
      <c r="AC25" s="77">
        <f>IF($R$24=AC24,0,0)</f>
        <v>0</v>
      </c>
      <c r="AF25" s="78"/>
      <c r="AP25" s="84">
        <f>IF(V24=1,SUM(AA25:AI25),0)</f>
        <v>1</v>
      </c>
    </row>
    <row r="26" spans="1:43" ht="45" customHeight="1" x14ac:dyDescent="0.15">
      <c r="A26" s="24"/>
      <c r="B26" s="103" t="s">
        <v>166</v>
      </c>
      <c r="C26" s="128"/>
      <c r="D26" s="104" t="s">
        <v>278</v>
      </c>
      <c r="E26" s="104"/>
      <c r="F26" s="105">
        <f>IF(AND(B24="○"),2,"-")</f>
        <v>2</v>
      </c>
      <c r="G26" s="106">
        <f>IF(AND(B26="○"),AP27,0)</f>
        <v>2</v>
      </c>
      <c r="H26" s="39" t="s">
        <v>142</v>
      </c>
      <c r="I26" s="38" t="s">
        <v>143</v>
      </c>
      <c r="J26" s="143" t="s">
        <v>145</v>
      </c>
      <c r="K26" s="144"/>
      <c r="L26" s="145"/>
      <c r="M26" s="146" t="s">
        <v>150</v>
      </c>
      <c r="N26" s="147"/>
      <c r="O26" s="147"/>
      <c r="P26" s="148"/>
      <c r="Q26" s="107" t="s">
        <v>177</v>
      </c>
      <c r="R26" s="125" t="s">
        <v>148</v>
      </c>
      <c r="S26" s="24"/>
      <c r="U26" s="55">
        <f>IF(H27="",0,1)</f>
        <v>1</v>
      </c>
      <c r="V26" s="55">
        <f>IF(H28="",0,1)</f>
        <v>1</v>
      </c>
      <c r="W26" s="55">
        <f>IF(R26="",0,1)</f>
        <v>1</v>
      </c>
      <c r="X26" s="58">
        <f>SUM(U26:W28)</f>
        <v>7</v>
      </c>
      <c r="Y26" s="60" t="s">
        <v>144</v>
      </c>
      <c r="Z26" s="62"/>
      <c r="AA26" s="63" t="s">
        <v>146</v>
      </c>
      <c r="AB26" s="63" t="s">
        <v>47</v>
      </c>
      <c r="AC26" s="63" t="s">
        <v>147</v>
      </c>
      <c r="AD26" s="63" t="s">
        <v>148</v>
      </c>
      <c r="AE26" s="63" t="s">
        <v>149</v>
      </c>
      <c r="AF26" s="63" t="s">
        <v>102</v>
      </c>
      <c r="AP26" s="83" t="s">
        <v>24</v>
      </c>
    </row>
    <row r="27" spans="1:43" ht="45" customHeight="1" x14ac:dyDescent="0.4">
      <c r="A27" s="24"/>
      <c r="B27" s="103"/>
      <c r="C27" s="128"/>
      <c r="D27" s="104"/>
      <c r="E27" s="104"/>
      <c r="F27" s="105"/>
      <c r="G27" s="106"/>
      <c r="H27" s="40" t="s">
        <v>41</v>
      </c>
      <c r="I27" s="43">
        <v>164685000</v>
      </c>
      <c r="J27" s="160">
        <v>31</v>
      </c>
      <c r="K27" s="161"/>
      <c r="L27" s="162"/>
      <c r="M27" s="163">
        <f>ROUND(I27/J27,0)</f>
        <v>5312419</v>
      </c>
      <c r="N27" s="164"/>
      <c r="O27" s="164"/>
      <c r="P27" s="165"/>
      <c r="Q27" s="108"/>
      <c r="R27" s="126"/>
      <c r="S27" s="24"/>
      <c r="U27" s="55">
        <f>IF(I27="",0,1)</f>
        <v>1</v>
      </c>
      <c r="V27" s="55">
        <f>IF(I28="",0,1)</f>
        <v>1</v>
      </c>
      <c r="Y27" s="61"/>
      <c r="Z27" s="62"/>
      <c r="AA27" s="64">
        <f>IF($R$26=AA26,2,0)</f>
        <v>0</v>
      </c>
      <c r="AB27" s="64">
        <f>IF($R$26=AB26,1,0)</f>
        <v>0</v>
      </c>
      <c r="AC27" s="64">
        <f>IF($R$26=AC26,0,0)</f>
        <v>0</v>
      </c>
      <c r="AD27" s="64">
        <f>IF($R$26=AD26,2,0)</f>
        <v>2</v>
      </c>
      <c r="AE27" s="64">
        <f>IF($R$26=AE26,1,0)</f>
        <v>0</v>
      </c>
      <c r="AF27" s="64">
        <f>IF($R$26=AF26,0,0)</f>
        <v>0</v>
      </c>
      <c r="AP27" s="84">
        <f>IF(X26=7,SUM(AA27:AI27),0)</f>
        <v>2</v>
      </c>
    </row>
    <row r="28" spans="1:43" ht="45" customHeight="1" x14ac:dyDescent="0.15">
      <c r="A28" s="24"/>
      <c r="B28" s="103"/>
      <c r="C28" s="128"/>
      <c r="D28" s="104"/>
      <c r="E28" s="104"/>
      <c r="F28" s="105"/>
      <c r="G28" s="106">
        <f>IF(AND(B28="○"),AP29,0)</f>
        <v>0</v>
      </c>
      <c r="H28" s="40" t="s">
        <v>41</v>
      </c>
      <c r="I28" s="43">
        <v>162131000</v>
      </c>
      <c r="J28" s="160">
        <v>30</v>
      </c>
      <c r="K28" s="161"/>
      <c r="L28" s="162"/>
      <c r="M28" s="163">
        <f>ROUND(I28/J28,0)</f>
        <v>5404367</v>
      </c>
      <c r="N28" s="164"/>
      <c r="O28" s="164"/>
      <c r="P28" s="165"/>
      <c r="Q28" s="108"/>
      <c r="R28" s="126"/>
      <c r="S28" s="24"/>
      <c r="U28" s="55">
        <f>IF(J27="",0,1)</f>
        <v>1</v>
      </c>
      <c r="V28" s="55">
        <f>IF(J28="",0,1)</f>
        <v>1</v>
      </c>
      <c r="Y28" s="61"/>
      <c r="Z28" s="62"/>
      <c r="AA28" s="69"/>
      <c r="AB28" s="69"/>
      <c r="AC28" s="69"/>
      <c r="AF28" s="78"/>
    </row>
    <row r="29" spans="1:43" ht="45" customHeight="1" x14ac:dyDescent="0.15">
      <c r="A29" s="24"/>
      <c r="B29" s="103"/>
      <c r="C29" s="128"/>
      <c r="D29" s="104"/>
      <c r="E29" s="104"/>
      <c r="F29" s="105"/>
      <c r="G29" s="106"/>
      <c r="H29" s="146" t="s">
        <v>56</v>
      </c>
      <c r="I29" s="147"/>
      <c r="J29" s="147"/>
      <c r="K29" s="147"/>
      <c r="L29" s="148"/>
      <c r="M29" s="146">
        <f>ROUND((((M28-M27)/M27)*100),2)</f>
        <v>1.73</v>
      </c>
      <c r="N29" s="147"/>
      <c r="O29" s="147"/>
      <c r="P29" s="148"/>
      <c r="Q29" s="109"/>
      <c r="R29" s="126"/>
      <c r="S29" s="24"/>
      <c r="V29" s="57"/>
      <c r="Z29" s="62"/>
      <c r="AF29" s="78"/>
    </row>
    <row r="30" spans="1:43" ht="45" customHeight="1" x14ac:dyDescent="0.15">
      <c r="A30" s="24"/>
      <c r="B30" s="103" t="s">
        <v>166</v>
      </c>
      <c r="C30" s="128"/>
      <c r="D30" s="104" t="s">
        <v>279</v>
      </c>
      <c r="E30" s="104"/>
      <c r="F30" s="105">
        <f>IF(AND(B30="○"),1,"-")</f>
        <v>1</v>
      </c>
      <c r="G30" s="106">
        <f>IF(AND(B30="○"),AP31,0)</f>
        <v>0.5</v>
      </c>
      <c r="H30" s="152" t="s">
        <v>251</v>
      </c>
      <c r="I30" s="152"/>
      <c r="J30" s="112" t="s">
        <v>262</v>
      </c>
      <c r="K30" s="112"/>
      <c r="L30" s="112"/>
      <c r="M30" s="112"/>
      <c r="N30" s="112"/>
      <c r="O30" s="112"/>
      <c r="P30" s="112"/>
      <c r="Q30" s="107" t="s">
        <v>177</v>
      </c>
      <c r="R30" s="110" t="s">
        <v>267</v>
      </c>
      <c r="S30" s="24"/>
      <c r="U30" s="55">
        <f>IF(J30="",0,1)</f>
        <v>1</v>
      </c>
      <c r="V30" s="55">
        <f>IF(R30="",0,1)</f>
        <v>1</v>
      </c>
      <c r="X30" s="58">
        <f>SUM(U30:V32)</f>
        <v>5</v>
      </c>
      <c r="Y30" s="60" t="s">
        <v>37</v>
      </c>
      <c r="Z30" s="62"/>
      <c r="AA30" s="70" t="s">
        <v>13</v>
      </c>
      <c r="AB30" s="70" t="s">
        <v>230</v>
      </c>
      <c r="AC30" s="70" t="s">
        <v>269</v>
      </c>
      <c r="AF30" s="78"/>
      <c r="AG30" s="78"/>
      <c r="AP30" s="83" t="s">
        <v>24</v>
      </c>
    </row>
    <row r="31" spans="1:43" ht="45" customHeight="1" x14ac:dyDescent="0.15">
      <c r="A31" s="24"/>
      <c r="B31" s="103"/>
      <c r="C31" s="128"/>
      <c r="D31" s="104"/>
      <c r="E31" s="104"/>
      <c r="F31" s="105"/>
      <c r="G31" s="106"/>
      <c r="H31" s="137" t="s">
        <v>263</v>
      </c>
      <c r="I31" s="138"/>
      <c r="J31" s="139">
        <v>44287</v>
      </c>
      <c r="K31" s="140"/>
      <c r="L31" s="141"/>
      <c r="M31" s="47" t="s">
        <v>250</v>
      </c>
      <c r="N31" s="139">
        <v>44651</v>
      </c>
      <c r="O31" s="140"/>
      <c r="P31" s="141"/>
      <c r="Q31" s="108"/>
      <c r="R31" s="110"/>
      <c r="S31" s="24"/>
      <c r="U31" s="55">
        <f>IF(J31="",0,1)</f>
        <v>1</v>
      </c>
      <c r="V31" s="55">
        <f>IF(N31="",0,1)</f>
        <v>1</v>
      </c>
      <c r="X31" s="59"/>
      <c r="Y31" s="60"/>
      <c r="Z31" s="62"/>
      <c r="AA31" s="64">
        <f>IF($R$30=AA30,1,0)</f>
        <v>0</v>
      </c>
      <c r="AB31" s="64">
        <f>IF($R$30=AB30,0.5,0)</f>
        <v>0.5</v>
      </c>
      <c r="AC31" s="64">
        <f>IF($R$30=AC30,0,0)</f>
        <v>0</v>
      </c>
      <c r="AF31" s="78"/>
      <c r="AG31" s="78"/>
      <c r="AP31" s="84">
        <f>IF(X30=5,SUM(AA31:AI31),0)</f>
        <v>0.5</v>
      </c>
    </row>
    <row r="32" spans="1:43" ht="45" customHeight="1" x14ac:dyDescent="0.15">
      <c r="A32" s="24"/>
      <c r="B32" s="103"/>
      <c r="C32" s="128"/>
      <c r="D32" s="104"/>
      <c r="E32" s="104"/>
      <c r="F32" s="105"/>
      <c r="G32" s="106"/>
      <c r="H32" s="104" t="s">
        <v>243</v>
      </c>
      <c r="I32" s="104"/>
      <c r="J32" s="112" t="s">
        <v>264</v>
      </c>
      <c r="K32" s="112"/>
      <c r="L32" s="112"/>
      <c r="M32" s="112"/>
      <c r="N32" s="112"/>
      <c r="O32" s="112"/>
      <c r="P32" s="112"/>
      <c r="Q32" s="109"/>
      <c r="R32" s="110"/>
      <c r="S32" s="24"/>
      <c r="U32" s="55">
        <f>IF(J32="",0,1)</f>
        <v>1</v>
      </c>
      <c r="V32" s="57"/>
      <c r="Z32" s="62"/>
      <c r="AF32" s="78"/>
      <c r="AG32" s="78"/>
    </row>
    <row r="33" spans="1:42" ht="45" customHeight="1" x14ac:dyDescent="0.15">
      <c r="A33" s="24"/>
      <c r="B33" s="103" t="s">
        <v>166</v>
      </c>
      <c r="C33" s="128"/>
      <c r="D33" s="104" t="s">
        <v>280</v>
      </c>
      <c r="E33" s="104"/>
      <c r="F33" s="105">
        <f>IF(AND(B24="○"),0,"-")</f>
        <v>0</v>
      </c>
      <c r="G33" s="106">
        <f>IF(AND(B33="○"),AP34,0)</f>
        <v>-1</v>
      </c>
      <c r="H33" s="118" t="s">
        <v>120</v>
      </c>
      <c r="I33" s="119"/>
      <c r="J33" s="119"/>
      <c r="K33" s="119"/>
      <c r="L33" s="119"/>
      <c r="M33" s="119"/>
      <c r="N33" s="119"/>
      <c r="O33" s="119"/>
      <c r="P33" s="120"/>
      <c r="Q33" s="48" t="s">
        <v>297</v>
      </c>
      <c r="R33" s="110" t="s">
        <v>104</v>
      </c>
      <c r="S33" s="24"/>
      <c r="V33" s="55">
        <f>IF(R33="",0,1)</f>
        <v>1</v>
      </c>
      <c r="Z33" s="62"/>
      <c r="AA33" s="67" t="s">
        <v>103</v>
      </c>
      <c r="AB33" s="72" t="s">
        <v>104</v>
      </c>
      <c r="AC33" s="76" t="s">
        <v>87</v>
      </c>
      <c r="AF33" s="78"/>
      <c r="AP33" s="83" t="s">
        <v>24</v>
      </c>
    </row>
    <row r="34" spans="1:42" ht="45" customHeight="1" x14ac:dyDescent="0.15">
      <c r="A34" s="24"/>
      <c r="B34" s="103"/>
      <c r="C34" s="129"/>
      <c r="D34" s="104"/>
      <c r="E34" s="104"/>
      <c r="F34" s="105"/>
      <c r="G34" s="106"/>
      <c r="H34" s="121"/>
      <c r="I34" s="122"/>
      <c r="J34" s="122"/>
      <c r="K34" s="122"/>
      <c r="L34" s="122"/>
      <c r="M34" s="122"/>
      <c r="N34" s="122"/>
      <c r="O34" s="122"/>
      <c r="P34" s="123"/>
      <c r="Q34" s="49" t="s">
        <v>49</v>
      </c>
      <c r="R34" s="110"/>
      <c r="S34" s="24"/>
      <c r="V34" s="57"/>
      <c r="Z34" s="62"/>
      <c r="AA34" s="68">
        <f>IF($R$33=AA33,0,0)</f>
        <v>0</v>
      </c>
      <c r="AB34" s="73">
        <f>IF($R$33=AB33,-1,0)</f>
        <v>-1</v>
      </c>
      <c r="AC34" s="77">
        <f>IF($R$33=AC33,-2,0)</f>
        <v>0</v>
      </c>
      <c r="AF34" s="78"/>
      <c r="AP34" s="84">
        <f>IF(V33=1,SUM(AA34:AI34),0)</f>
        <v>-1</v>
      </c>
    </row>
    <row r="35" spans="1:42" ht="45" customHeight="1" x14ac:dyDescent="0.15">
      <c r="A35" s="24"/>
      <c r="B35" s="103" t="s">
        <v>166</v>
      </c>
      <c r="C35" s="111" t="s">
        <v>50</v>
      </c>
      <c r="D35" s="124" t="s">
        <v>163</v>
      </c>
      <c r="E35" s="104" t="s">
        <v>203</v>
      </c>
      <c r="F35" s="105">
        <f>IF(AND(B24="○"),2,"-")</f>
        <v>2</v>
      </c>
      <c r="G35" s="106">
        <f>IF(AND(B35="○"),MAX(AP35:AP38),0)</f>
        <v>2</v>
      </c>
      <c r="H35" s="41" t="s">
        <v>153</v>
      </c>
      <c r="I35" s="38" t="s">
        <v>152</v>
      </c>
      <c r="J35" s="153" t="s">
        <v>156</v>
      </c>
      <c r="K35" s="154"/>
      <c r="L35" s="155"/>
      <c r="M35" s="153" t="s">
        <v>58</v>
      </c>
      <c r="N35" s="154"/>
      <c r="O35" s="154"/>
      <c r="P35" s="155"/>
      <c r="Q35" s="107" t="s">
        <v>177</v>
      </c>
      <c r="R35" s="125" t="s">
        <v>110</v>
      </c>
      <c r="S35" s="24"/>
      <c r="U35" s="55">
        <f>IF(H36="",0,1)</f>
        <v>1</v>
      </c>
      <c r="V35" s="55">
        <f>IF(I36="",0,1)</f>
        <v>1</v>
      </c>
      <c r="W35" s="55">
        <f>IF(R35="",0,1)</f>
        <v>1</v>
      </c>
      <c r="X35" s="58">
        <f>SUM(U35:W36)</f>
        <v>5</v>
      </c>
      <c r="Y35" s="60" t="s">
        <v>37</v>
      </c>
      <c r="Z35" s="62"/>
      <c r="AA35" s="63" t="s">
        <v>110</v>
      </c>
      <c r="AB35" s="63" t="s">
        <v>113</v>
      </c>
      <c r="AC35" s="63" t="s">
        <v>62</v>
      </c>
      <c r="AD35" s="63" t="s">
        <v>116</v>
      </c>
      <c r="AE35" s="63" t="s">
        <v>64</v>
      </c>
      <c r="AF35" s="78"/>
      <c r="AP35" s="83" t="s">
        <v>24</v>
      </c>
    </row>
    <row r="36" spans="1:42" ht="45" customHeight="1" x14ac:dyDescent="0.15">
      <c r="A36" s="24"/>
      <c r="B36" s="103"/>
      <c r="C36" s="111"/>
      <c r="D36" s="124"/>
      <c r="E36" s="104"/>
      <c r="F36" s="105"/>
      <c r="G36" s="106"/>
      <c r="H36" s="42" t="s">
        <v>154</v>
      </c>
      <c r="I36" s="44" t="s">
        <v>54</v>
      </c>
      <c r="J36" s="156">
        <v>34</v>
      </c>
      <c r="K36" s="157"/>
      <c r="L36" s="158"/>
      <c r="M36" s="156" t="s">
        <v>158</v>
      </c>
      <c r="N36" s="157"/>
      <c r="O36" s="157"/>
      <c r="P36" s="158"/>
      <c r="Q36" s="108"/>
      <c r="R36" s="126"/>
      <c r="S36" s="24"/>
      <c r="U36" s="55">
        <f>IF(J36="",0,1)</f>
        <v>1</v>
      </c>
      <c r="V36" s="55">
        <f>IF(M36="",0,1)</f>
        <v>1</v>
      </c>
      <c r="Y36" s="61"/>
      <c r="Z36" s="62"/>
      <c r="AA36" s="64">
        <f>IF($R$35=AA35,2,0)</f>
        <v>2</v>
      </c>
      <c r="AB36" s="64">
        <f>IF($R$35=AB35,1.6,0)</f>
        <v>0</v>
      </c>
      <c r="AC36" s="64">
        <f>IF($R$35=AC35,1.2,0)</f>
        <v>0</v>
      </c>
      <c r="AD36" s="64">
        <f>IF($R$35=AD35,0.8,0)</f>
        <v>0</v>
      </c>
      <c r="AE36" s="64">
        <f>IF($R$35=AE35,0,0)</f>
        <v>0</v>
      </c>
      <c r="AF36" s="78"/>
      <c r="AP36" s="84">
        <f>IF(X35=5,SUM(AA36:AI36),0)</f>
        <v>2</v>
      </c>
    </row>
    <row r="37" spans="1:42" ht="45" customHeight="1" x14ac:dyDescent="0.15">
      <c r="A37" s="24"/>
      <c r="B37" s="103"/>
      <c r="C37" s="111"/>
      <c r="D37" s="124"/>
      <c r="E37" s="104" t="s">
        <v>281</v>
      </c>
      <c r="F37" s="105"/>
      <c r="G37" s="106"/>
      <c r="H37" s="41" t="s">
        <v>153</v>
      </c>
      <c r="I37" s="38" t="s">
        <v>152</v>
      </c>
      <c r="J37" s="153" t="s">
        <v>156</v>
      </c>
      <c r="K37" s="154"/>
      <c r="L37" s="155"/>
      <c r="M37" s="153" t="s">
        <v>58</v>
      </c>
      <c r="N37" s="154"/>
      <c r="O37" s="154"/>
      <c r="P37" s="155"/>
      <c r="Q37" s="107" t="s">
        <v>177</v>
      </c>
      <c r="R37" s="125" t="s">
        <v>106</v>
      </c>
      <c r="S37" s="24"/>
      <c r="U37" s="55">
        <f>IF(H38="",0,1)</f>
        <v>1</v>
      </c>
      <c r="V37" s="55">
        <f>IF(I38="",0,1)</f>
        <v>1</v>
      </c>
      <c r="W37" s="55">
        <f>IF(R37="",0,1)</f>
        <v>1</v>
      </c>
      <c r="X37" s="58">
        <f>SUM(U37:W38)</f>
        <v>5</v>
      </c>
      <c r="Y37" s="60" t="s">
        <v>37</v>
      </c>
      <c r="Z37" s="62"/>
      <c r="AA37" s="63" t="s">
        <v>106</v>
      </c>
      <c r="AB37" s="63" t="s">
        <v>108</v>
      </c>
      <c r="AC37" s="63" t="s">
        <v>23</v>
      </c>
      <c r="AF37" s="78"/>
      <c r="AP37" s="83" t="s">
        <v>24</v>
      </c>
    </row>
    <row r="38" spans="1:42" ht="45" customHeight="1" x14ac:dyDescent="0.15">
      <c r="A38" s="24"/>
      <c r="B38" s="103"/>
      <c r="C38" s="111"/>
      <c r="D38" s="124"/>
      <c r="E38" s="104"/>
      <c r="F38" s="105"/>
      <c r="G38" s="106"/>
      <c r="H38" s="42" t="s">
        <v>154</v>
      </c>
      <c r="I38" s="44" t="s">
        <v>54</v>
      </c>
      <c r="J38" s="156">
        <v>34</v>
      </c>
      <c r="K38" s="157"/>
      <c r="L38" s="158"/>
      <c r="M38" s="156" t="s">
        <v>158</v>
      </c>
      <c r="N38" s="157"/>
      <c r="O38" s="157"/>
      <c r="P38" s="158"/>
      <c r="Q38" s="108"/>
      <c r="R38" s="126"/>
      <c r="S38" s="24"/>
      <c r="U38" s="55">
        <f>IF(J38="",0,1)</f>
        <v>1</v>
      </c>
      <c r="V38" s="55">
        <f>IF(M38="",0,1)</f>
        <v>1</v>
      </c>
      <c r="Y38" s="61"/>
      <c r="Z38" s="62"/>
      <c r="AA38" s="64">
        <f>IF($R$37=AA37,1.2,0)</f>
        <v>1.2</v>
      </c>
      <c r="AB38" s="64">
        <f>IF($R$37=AB37,0.6,0)</f>
        <v>0</v>
      </c>
      <c r="AC38" s="64">
        <f>IF($R$37=AC37,0,0)</f>
        <v>0</v>
      </c>
      <c r="AF38" s="78"/>
      <c r="AP38" s="84">
        <f>IF(X37=5,SUM(AA38:AI38),0)</f>
        <v>1.2</v>
      </c>
    </row>
    <row r="39" spans="1:42" ht="50.1" customHeight="1" x14ac:dyDescent="0.15">
      <c r="A39" s="24"/>
      <c r="B39" s="103" t="s">
        <v>166</v>
      </c>
      <c r="C39" s="111"/>
      <c r="D39" s="104" t="s">
        <v>204</v>
      </c>
      <c r="E39" s="104"/>
      <c r="F39" s="105">
        <f>IF(AND(B39="○"),2,"-")</f>
        <v>2</v>
      </c>
      <c r="G39" s="106">
        <f>IF(AND(B39="○"),AP40,0)</f>
        <v>2</v>
      </c>
      <c r="H39" s="104" t="s">
        <v>99</v>
      </c>
      <c r="I39" s="104"/>
      <c r="J39" s="159" t="s">
        <v>215</v>
      </c>
      <c r="K39" s="159"/>
      <c r="L39" s="159"/>
      <c r="M39" s="159"/>
      <c r="N39" s="159"/>
      <c r="O39" s="159"/>
      <c r="P39" s="159"/>
      <c r="Q39" s="107" t="s">
        <v>177</v>
      </c>
      <c r="R39" s="110" t="s">
        <v>253</v>
      </c>
      <c r="S39" s="24"/>
      <c r="U39" s="55">
        <f>IF(J39="",0,1)</f>
        <v>1</v>
      </c>
      <c r="V39" s="55">
        <f>IF(R39="",0,1)</f>
        <v>1</v>
      </c>
      <c r="X39" s="58">
        <f>SUM(U39:V42)</f>
        <v>6</v>
      </c>
      <c r="Y39" s="60" t="s">
        <v>6</v>
      </c>
      <c r="Z39" s="62"/>
      <c r="AA39" s="63" t="s">
        <v>253</v>
      </c>
      <c r="AB39" s="63" t="s">
        <v>109</v>
      </c>
      <c r="AC39" s="63" t="s">
        <v>254</v>
      </c>
      <c r="AF39" s="78"/>
      <c r="AG39" s="78"/>
      <c r="AP39" s="83" t="s">
        <v>24</v>
      </c>
    </row>
    <row r="40" spans="1:42" ht="45" customHeight="1" x14ac:dyDescent="0.15">
      <c r="A40" s="24"/>
      <c r="B40" s="103"/>
      <c r="C40" s="111"/>
      <c r="D40" s="104"/>
      <c r="E40" s="104"/>
      <c r="F40" s="105"/>
      <c r="G40" s="106"/>
      <c r="H40" s="152" t="s">
        <v>251</v>
      </c>
      <c r="I40" s="152"/>
      <c r="J40" s="112" t="s">
        <v>262</v>
      </c>
      <c r="K40" s="112"/>
      <c r="L40" s="112"/>
      <c r="M40" s="112"/>
      <c r="N40" s="112"/>
      <c r="O40" s="112"/>
      <c r="P40" s="112"/>
      <c r="Q40" s="108"/>
      <c r="R40" s="110"/>
      <c r="S40" s="24"/>
      <c r="U40" s="55">
        <f>IF(J40="",0,1)</f>
        <v>1</v>
      </c>
      <c r="X40" s="59"/>
      <c r="Y40" s="60"/>
      <c r="Z40" s="62"/>
      <c r="AA40" s="64">
        <f>IF($R$39=AA39,2,0)</f>
        <v>2</v>
      </c>
      <c r="AB40" s="64">
        <f>IF($R$39=AB39,1,0)</f>
        <v>0</v>
      </c>
      <c r="AC40" s="64">
        <f>IF($R$39=AC39,0,0)</f>
        <v>0</v>
      </c>
      <c r="AF40" s="78"/>
      <c r="AG40" s="78"/>
      <c r="AP40" s="84">
        <f>IF(X39=6,SUM(AA40:AI40),0)</f>
        <v>2</v>
      </c>
    </row>
    <row r="41" spans="1:42" ht="45" customHeight="1" x14ac:dyDescent="0.15">
      <c r="A41" s="24"/>
      <c r="B41" s="103"/>
      <c r="C41" s="111"/>
      <c r="D41" s="104"/>
      <c r="E41" s="104"/>
      <c r="F41" s="105"/>
      <c r="G41" s="106"/>
      <c r="H41" s="137" t="s">
        <v>16</v>
      </c>
      <c r="I41" s="138"/>
      <c r="J41" s="139">
        <v>44317</v>
      </c>
      <c r="K41" s="140"/>
      <c r="L41" s="141"/>
      <c r="M41" s="47" t="s">
        <v>250</v>
      </c>
      <c r="N41" s="139">
        <v>44651</v>
      </c>
      <c r="O41" s="140"/>
      <c r="P41" s="141"/>
      <c r="Q41" s="108"/>
      <c r="R41" s="110"/>
      <c r="S41" s="24"/>
      <c r="U41" s="55">
        <f>IF(J41="",0,1)</f>
        <v>1</v>
      </c>
      <c r="V41" s="55">
        <f>IF(N41="",0,1)</f>
        <v>1</v>
      </c>
      <c r="X41" s="59"/>
      <c r="Y41" s="60"/>
      <c r="Z41" s="62"/>
      <c r="AF41" s="78"/>
      <c r="AG41" s="78"/>
    </row>
    <row r="42" spans="1:42" ht="45" customHeight="1" x14ac:dyDescent="0.15">
      <c r="A42" s="24"/>
      <c r="B42" s="103"/>
      <c r="C42" s="111"/>
      <c r="D42" s="104"/>
      <c r="E42" s="104"/>
      <c r="F42" s="105"/>
      <c r="G42" s="106"/>
      <c r="H42" s="104" t="s">
        <v>265</v>
      </c>
      <c r="I42" s="104"/>
      <c r="J42" s="112" t="s">
        <v>255</v>
      </c>
      <c r="K42" s="112"/>
      <c r="L42" s="112"/>
      <c r="M42" s="112"/>
      <c r="N42" s="112"/>
      <c r="O42" s="112"/>
      <c r="P42" s="112"/>
      <c r="Q42" s="109"/>
      <c r="R42" s="110"/>
      <c r="S42" s="24"/>
      <c r="U42" s="55">
        <f>IF(J42="",0,1)</f>
        <v>1</v>
      </c>
      <c r="V42" s="57"/>
      <c r="Z42" s="62"/>
      <c r="AF42" s="78"/>
      <c r="AG42" s="78"/>
    </row>
    <row r="43" spans="1:42" ht="45" customHeight="1" x14ac:dyDescent="0.15">
      <c r="A43" s="24"/>
      <c r="B43" s="103" t="s">
        <v>166</v>
      </c>
      <c r="C43" s="111"/>
      <c r="D43" s="104" t="s">
        <v>234</v>
      </c>
      <c r="E43" s="104"/>
      <c r="F43" s="105">
        <f>IF(AND(B43="○"),3,"-")</f>
        <v>3</v>
      </c>
      <c r="G43" s="106">
        <f>IF(AND(B43="○"),AP44,0)</f>
        <v>1</v>
      </c>
      <c r="H43" s="113" t="s">
        <v>25</v>
      </c>
      <c r="I43" s="114"/>
      <c r="J43" s="115" t="s">
        <v>21</v>
      </c>
      <c r="K43" s="116"/>
      <c r="L43" s="116"/>
      <c r="M43" s="116"/>
      <c r="N43" s="116"/>
      <c r="O43" s="116"/>
      <c r="P43" s="117"/>
      <c r="Q43" s="107" t="s">
        <v>177</v>
      </c>
      <c r="R43" s="110" t="s">
        <v>123</v>
      </c>
      <c r="S43" s="24"/>
      <c r="U43" s="55">
        <f>IF(AND(J43&lt;&gt;""),1,0)</f>
        <v>1</v>
      </c>
      <c r="V43" s="55">
        <f>IF(R43="",0,1)</f>
        <v>1</v>
      </c>
      <c r="X43" s="58">
        <f>SUM(U43:V44)</f>
        <v>3</v>
      </c>
      <c r="Y43" s="60" t="s">
        <v>34</v>
      </c>
      <c r="AA43" s="63" t="s">
        <v>14</v>
      </c>
      <c r="AB43" s="63" t="s">
        <v>118</v>
      </c>
      <c r="AC43" s="63" t="s">
        <v>121</v>
      </c>
      <c r="AD43" s="63" t="s">
        <v>122</v>
      </c>
      <c r="AE43" s="63" t="s">
        <v>123</v>
      </c>
      <c r="AF43" s="63" t="s">
        <v>85</v>
      </c>
      <c r="AG43" s="63" t="s">
        <v>48</v>
      </c>
      <c r="AP43" s="83" t="s">
        <v>24</v>
      </c>
    </row>
    <row r="44" spans="1:42" ht="45" customHeight="1" x14ac:dyDescent="0.4">
      <c r="A44" s="24"/>
      <c r="B44" s="103"/>
      <c r="C44" s="111"/>
      <c r="D44" s="104"/>
      <c r="E44" s="104"/>
      <c r="F44" s="105"/>
      <c r="G44" s="106"/>
      <c r="H44" s="136" t="s">
        <v>296</v>
      </c>
      <c r="I44" s="136"/>
      <c r="J44" s="112">
        <v>81.5</v>
      </c>
      <c r="K44" s="112"/>
      <c r="L44" s="112"/>
      <c r="M44" s="112"/>
      <c r="N44" s="112"/>
      <c r="O44" s="112"/>
      <c r="P44" s="112"/>
      <c r="Q44" s="109"/>
      <c r="R44" s="110"/>
      <c r="S44" s="24"/>
      <c r="U44" s="55">
        <f>IF(AND(J44&lt;&gt;""),1,0)</f>
        <v>1</v>
      </c>
      <c r="V44" s="56"/>
      <c r="X44" s="59"/>
      <c r="Y44" s="60"/>
      <c r="AA44" s="64">
        <f>IF($R$43=AA43,3,0)</f>
        <v>0</v>
      </c>
      <c r="AB44" s="64">
        <f>IF($R$43=AB43,2.5,0)</f>
        <v>0</v>
      </c>
      <c r="AC44" s="64">
        <f>IF($R$43=AC43,2,0)</f>
        <v>0</v>
      </c>
      <c r="AD44" s="64">
        <f>IF($R$43=AD43,1.5,0)</f>
        <v>0</v>
      </c>
      <c r="AE44" s="64">
        <f>IF($R$43=AE43,1,0)</f>
        <v>1</v>
      </c>
      <c r="AF44" s="64">
        <f>IF($R$43=AF43,0.5,0)</f>
        <v>0</v>
      </c>
      <c r="AG44" s="64">
        <f>IF($R$43=AG43,0,0)</f>
        <v>0</v>
      </c>
      <c r="AP44" s="84">
        <f>IF(X43=3,SUM(AA44:AI44),0)</f>
        <v>1</v>
      </c>
    </row>
    <row r="45" spans="1:42" x14ac:dyDescent="0.15">
      <c r="AF45" s="78"/>
    </row>
    <row r="46" spans="1:42" x14ac:dyDescent="0.15">
      <c r="AF46" s="78"/>
    </row>
    <row r="47" spans="1:42" x14ac:dyDescent="0.15">
      <c r="AF47" s="78"/>
    </row>
    <row r="48" spans="1:42" x14ac:dyDescent="0.15">
      <c r="AF48" s="78"/>
    </row>
  </sheetData>
  <mergeCells count="154">
    <mergeCell ref="F2:G2"/>
    <mergeCell ref="O2:Q2"/>
    <mergeCell ref="C3:E3"/>
    <mergeCell ref="F3:I3"/>
    <mergeCell ref="O3:Q3"/>
    <mergeCell ref="C4:E4"/>
    <mergeCell ref="F4:I4"/>
    <mergeCell ref="O4:Q4"/>
    <mergeCell ref="C5:E5"/>
    <mergeCell ref="H5:R5"/>
    <mergeCell ref="H6:I6"/>
    <mergeCell ref="J6:P6"/>
    <mergeCell ref="H7:I7"/>
    <mergeCell ref="J7:L7"/>
    <mergeCell ref="N7:P7"/>
    <mergeCell ref="H8:I8"/>
    <mergeCell ref="J8:P8"/>
    <mergeCell ref="H9:I9"/>
    <mergeCell ref="J9:P9"/>
    <mergeCell ref="H10:I10"/>
    <mergeCell ref="J10:P10"/>
    <mergeCell ref="H11:I11"/>
    <mergeCell ref="J11:P11"/>
    <mergeCell ref="H12:I12"/>
    <mergeCell ref="J12:P12"/>
    <mergeCell ref="H13:I13"/>
    <mergeCell ref="J13:P13"/>
    <mergeCell ref="H14:P14"/>
    <mergeCell ref="J27:L27"/>
    <mergeCell ref="M27:P27"/>
    <mergeCell ref="J28:L28"/>
    <mergeCell ref="M28:P28"/>
    <mergeCell ref="H15:P15"/>
    <mergeCell ref="H16:I16"/>
    <mergeCell ref="J16:P16"/>
    <mergeCell ref="H17:I17"/>
    <mergeCell ref="J17:P17"/>
    <mergeCell ref="J18:P18"/>
    <mergeCell ref="J19:P19"/>
    <mergeCell ref="H20:I20"/>
    <mergeCell ref="J20:P20"/>
    <mergeCell ref="B14:B15"/>
    <mergeCell ref="D14:E15"/>
    <mergeCell ref="F14:F15"/>
    <mergeCell ref="G14:G15"/>
    <mergeCell ref="B16:B20"/>
    <mergeCell ref="D16:D20"/>
    <mergeCell ref="H40:I40"/>
    <mergeCell ref="J40:P40"/>
    <mergeCell ref="H41:I41"/>
    <mergeCell ref="J41:L41"/>
    <mergeCell ref="N41:P41"/>
    <mergeCell ref="J35:L35"/>
    <mergeCell ref="M35:P35"/>
    <mergeCell ref="J36:L36"/>
    <mergeCell ref="M36:P36"/>
    <mergeCell ref="J37:L37"/>
    <mergeCell ref="M37:P37"/>
    <mergeCell ref="J38:L38"/>
    <mergeCell ref="M38:P38"/>
    <mergeCell ref="H39:I39"/>
    <mergeCell ref="J39:P39"/>
    <mergeCell ref="H29:L29"/>
    <mergeCell ref="M29:P29"/>
    <mergeCell ref="H30:I30"/>
    <mergeCell ref="B24:B25"/>
    <mergeCell ref="D24:E25"/>
    <mergeCell ref="F24:F25"/>
    <mergeCell ref="G24:G25"/>
    <mergeCell ref="H24:P25"/>
    <mergeCell ref="R24:R25"/>
    <mergeCell ref="H44:I44"/>
    <mergeCell ref="J44:P44"/>
    <mergeCell ref="B6:B9"/>
    <mergeCell ref="D6:E9"/>
    <mergeCell ref="F6:F9"/>
    <mergeCell ref="G6:G9"/>
    <mergeCell ref="Q6:Q9"/>
    <mergeCell ref="R6:R9"/>
    <mergeCell ref="B10:B11"/>
    <mergeCell ref="D10:E11"/>
    <mergeCell ref="F10:F11"/>
    <mergeCell ref="G10:G11"/>
    <mergeCell ref="R10:R11"/>
    <mergeCell ref="B12:B13"/>
    <mergeCell ref="D12:E13"/>
    <mergeCell ref="F12:F13"/>
    <mergeCell ref="G12:G13"/>
    <mergeCell ref="R12:R13"/>
    <mergeCell ref="D30:E32"/>
    <mergeCell ref="F30:F32"/>
    <mergeCell ref="G30:G32"/>
    <mergeCell ref="Q30:Q32"/>
    <mergeCell ref="R30:R32"/>
    <mergeCell ref="E16:E17"/>
    <mergeCell ref="F16:F20"/>
    <mergeCell ref="G16:G20"/>
    <mergeCell ref="R16:R17"/>
    <mergeCell ref="E18:E20"/>
    <mergeCell ref="H18:I19"/>
    <mergeCell ref="R18:R19"/>
    <mergeCell ref="D21:E23"/>
    <mergeCell ref="J30:P30"/>
    <mergeCell ref="H31:I31"/>
    <mergeCell ref="J31:L31"/>
    <mergeCell ref="N31:P31"/>
    <mergeCell ref="H32:I32"/>
    <mergeCell ref="J32:P32"/>
    <mergeCell ref="H21:P21"/>
    <mergeCell ref="H22:P22"/>
    <mergeCell ref="H23:P23"/>
    <mergeCell ref="J26:L26"/>
    <mergeCell ref="M26:P26"/>
    <mergeCell ref="B33:B34"/>
    <mergeCell ref="D33:E34"/>
    <mergeCell ref="F33:F34"/>
    <mergeCell ref="G33:G34"/>
    <mergeCell ref="H33:P34"/>
    <mergeCell ref="R33:R34"/>
    <mergeCell ref="B35:B38"/>
    <mergeCell ref="D35:D38"/>
    <mergeCell ref="E35:E36"/>
    <mergeCell ref="F35:F38"/>
    <mergeCell ref="G35:G38"/>
    <mergeCell ref="Q35:Q36"/>
    <mergeCell ref="R35:R36"/>
    <mergeCell ref="E37:E38"/>
    <mergeCell ref="Q37:Q38"/>
    <mergeCell ref="R37:R38"/>
    <mergeCell ref="C6:C34"/>
    <mergeCell ref="B26:B29"/>
    <mergeCell ref="D26:E29"/>
    <mergeCell ref="F26:F29"/>
    <mergeCell ref="G26:G29"/>
    <mergeCell ref="Q26:Q29"/>
    <mergeCell ref="R26:R29"/>
    <mergeCell ref="B30:B32"/>
    <mergeCell ref="B39:B42"/>
    <mergeCell ref="D39:E42"/>
    <mergeCell ref="F39:F42"/>
    <mergeCell ref="G39:G42"/>
    <mergeCell ref="Q39:Q42"/>
    <mergeCell ref="R39:R42"/>
    <mergeCell ref="B43:B44"/>
    <mergeCell ref="D43:E44"/>
    <mergeCell ref="F43:F44"/>
    <mergeCell ref="G43:G44"/>
    <mergeCell ref="Q43:Q44"/>
    <mergeCell ref="R43:R44"/>
    <mergeCell ref="C35:C44"/>
    <mergeCell ref="H42:I42"/>
    <mergeCell ref="J42:P42"/>
    <mergeCell ref="H43:I43"/>
    <mergeCell ref="J43:P43"/>
  </mergeCells>
  <phoneticPr fontId="2"/>
  <pageMargins left="0.7" right="0.30629921259842519" top="0.15944881889763782" bottom="0.15944881889763782" header="0.3" footer="0.3"/>
  <pageSetup paperSize="9" scale="44" orientation="portrait" r:id="rId1"/>
  <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0000000}">
          <x14:formula1>
            <xm:f>リスト!$A$4:$A$5</xm:f>
          </x14:formula1>
          <xm:sqref>B39:B41 B35 B33 B6:B8 B10 B21:B24 B16 B12 B14 B26 B30:B31 B43:B44</xm:sqref>
        </x14:dataValidation>
        <x14:dataValidation type="list" allowBlank="1" showInputMessage="1" showErrorMessage="1" xr:uid="{00000000-0002-0000-0200-000001000000}">
          <x14:formula1>
            <xm:f>リスト!$D$4:$D$6</xm:f>
          </x14:formula1>
          <xm:sqref>R6:R9 R39:R42</xm:sqref>
        </x14:dataValidation>
        <x14:dataValidation type="list" allowBlank="1" showInputMessage="1" showErrorMessage="1" xr:uid="{00000000-0002-0000-0200-000002000000}">
          <x14:formula1>
            <xm:f>リスト!$C$4:$C$5</xm:f>
          </x14:formula1>
          <xm:sqref>J10 J43</xm:sqref>
        </x14:dataValidation>
        <x14:dataValidation type="list" allowBlank="1" showInputMessage="1" showErrorMessage="1" xr:uid="{00000000-0002-0000-0200-000003000000}">
          <x14:formula1>
            <xm:f>リスト!$H$8:$H$10</xm:f>
          </x14:formula1>
          <xm:sqref>J16:J17</xm:sqref>
        </x14:dataValidation>
        <x14:dataValidation type="list" allowBlank="1" showInputMessage="1" showErrorMessage="1" xr:uid="{00000000-0002-0000-0200-000004000000}">
          <x14:formula1>
            <xm:f>リスト!$J$8:$J$12</xm:f>
          </x14:formula1>
          <xm:sqref>J20:P20</xm:sqref>
        </x14:dataValidation>
        <x14:dataValidation type="list" allowBlank="1" showInputMessage="1" showErrorMessage="1" xr:uid="{00000000-0002-0000-0200-000005000000}">
          <x14:formula1>
            <xm:f>リスト!$I$8:$I$17</xm:f>
          </x14:formula1>
          <xm:sqref>J18:P19</xm:sqref>
        </x14:dataValidation>
        <x14:dataValidation type="list" allowBlank="1" showInputMessage="1" showErrorMessage="1" xr:uid="{00000000-0002-0000-0200-000006000000}">
          <x14:formula1>
            <xm:f>リスト!$F$4:$F$6</xm:f>
          </x14:formula1>
          <xm:sqref>R12:R13</xm:sqref>
        </x14:dataValidation>
        <x14:dataValidation type="list" allowBlank="1" showInputMessage="1" showErrorMessage="1" xr:uid="{00000000-0002-0000-0200-000007000000}">
          <x14:formula1>
            <xm:f>リスト!$E$4:$E$11</xm:f>
          </x14:formula1>
          <xm:sqref>R10</xm:sqref>
        </x14:dataValidation>
        <x14:dataValidation type="list" allowBlank="1" showInputMessage="1" showErrorMessage="1" xr:uid="{00000000-0002-0000-0200-000008000000}">
          <x14:formula1>
            <xm:f>リスト!$G$4:$G$5</xm:f>
          </x14:formula1>
          <xm:sqref>R14</xm:sqref>
        </x14:dataValidation>
        <x14:dataValidation type="list" allowBlank="1" showInputMessage="1" showErrorMessage="1" xr:uid="{00000000-0002-0000-0200-000009000000}">
          <x14:formula1>
            <xm:f>リスト!$G$7:$G$8</xm:f>
          </x14:formula1>
          <xm:sqref>R15</xm:sqref>
        </x14:dataValidation>
        <x14:dataValidation type="list" allowBlank="1" showInputMessage="1" showErrorMessage="1" xr:uid="{00000000-0002-0000-0200-00000A000000}">
          <x14:formula1>
            <xm:f>リスト!$H$4:$H$6</xm:f>
          </x14:formula1>
          <xm:sqref>R16</xm:sqref>
        </x14:dataValidation>
        <x14:dataValidation type="list" allowBlank="1" showInputMessage="1" showErrorMessage="1" xr:uid="{00000000-0002-0000-0200-00000B000000}">
          <x14:formula1>
            <xm:f>リスト!$I$4:$I$6</xm:f>
          </x14:formula1>
          <xm:sqref>R18</xm:sqref>
        </x14:dataValidation>
        <x14:dataValidation type="list" allowBlank="1" showInputMessage="1" showErrorMessage="1" xr:uid="{00000000-0002-0000-0200-00000C000000}">
          <x14:formula1>
            <xm:f>リスト!$J$4:$J$5</xm:f>
          </x14:formula1>
          <xm:sqref>R20</xm:sqref>
        </x14:dataValidation>
        <x14:dataValidation type="list" allowBlank="1" showInputMessage="1" showErrorMessage="1" xr:uid="{00000000-0002-0000-0200-00000D000000}">
          <x14:formula1>
            <xm:f>リスト!$K$4:$K$6</xm:f>
          </x14:formula1>
          <xm:sqref>R21</xm:sqref>
        </x14:dataValidation>
        <x14:dataValidation type="list" allowBlank="1" showInputMessage="1" showErrorMessage="1" xr:uid="{00000000-0002-0000-0200-00000E000000}">
          <x14:formula1>
            <xm:f>リスト!$L$4:$L$6</xm:f>
          </x14:formula1>
          <xm:sqref>R22</xm:sqref>
        </x14:dataValidation>
        <x14:dataValidation type="list" allowBlank="1" showInputMessage="1" showErrorMessage="1" xr:uid="{00000000-0002-0000-0200-00000F000000}">
          <x14:formula1>
            <xm:f>リスト!$N$4:$N$6</xm:f>
          </x14:formula1>
          <xm:sqref>R24</xm:sqref>
        </x14:dataValidation>
        <x14:dataValidation type="list" allowBlank="1" showInputMessage="1" showErrorMessage="1" xr:uid="{00000000-0002-0000-0200-000010000000}">
          <x14:formula1>
            <xm:f>リスト!$O$4:$O$9</xm:f>
          </x14:formula1>
          <xm:sqref>R26:R29</xm:sqref>
        </x14:dataValidation>
        <x14:dataValidation type="list" allowBlank="1" showInputMessage="1" showErrorMessage="1" xr:uid="{00000000-0002-0000-0200-000011000000}">
          <x14:formula1>
            <xm:f>リスト!$R$11:$R$14</xm:f>
          </x14:formula1>
          <xm:sqref>M36 M38</xm:sqref>
        </x14:dataValidation>
        <x14:dataValidation type="list" allowBlank="1" showInputMessage="1" showErrorMessage="1" xr:uid="{00000000-0002-0000-0200-000012000000}">
          <x14:formula1>
            <xm:f>リスト!$Q$4:$Q$6</xm:f>
          </x14:formula1>
          <xm:sqref>R33:R34</xm:sqref>
        </x14:dataValidation>
        <x14:dataValidation type="list" allowBlank="1" showInputMessage="1" showErrorMessage="1" xr:uid="{00000000-0002-0000-0200-000013000000}">
          <x14:formula1>
            <xm:f>リスト!$R$4:$R$9</xm:f>
          </x14:formula1>
          <xm:sqref>R35:R36</xm:sqref>
        </x14:dataValidation>
        <x14:dataValidation type="list" allowBlank="1" showInputMessage="1" showErrorMessage="1" xr:uid="{00000000-0002-0000-0200-000014000000}">
          <x14:formula1>
            <xm:f>リスト!$S$4:$S$6</xm:f>
          </x14:formula1>
          <xm:sqref>R37:R38</xm:sqref>
        </x14:dataValidation>
        <x14:dataValidation type="list" allowBlank="1" showInputMessage="1" showErrorMessage="1" xr:uid="{00000000-0002-0000-0200-000015000000}">
          <x14:formula1>
            <xm:f>リスト!$P$4:$P$6</xm:f>
          </x14:formula1>
          <xm:sqref>R30:R32</xm:sqref>
        </x14:dataValidation>
        <x14:dataValidation type="list" allowBlank="1" showInputMessage="1" showErrorMessage="1" xr:uid="{00000000-0002-0000-0200-000016000000}">
          <x14:formula1>
            <xm:f>リスト!$U$4:$U$10</xm:f>
          </x14:formula1>
          <xm:sqref>R43:R44</xm:sqref>
        </x14:dataValidation>
        <x14:dataValidation type="list" allowBlank="1" showInputMessage="1" showErrorMessage="1" xr:uid="{00000000-0002-0000-0200-000017000000}">
          <x14:formula1>
            <xm:f>リスト!$C$4:$C$18</xm:f>
          </x14:formula1>
          <xm:sqref>J13:P13</xm:sqref>
        </x14:dataValidation>
        <x14:dataValidation type="list" allowBlank="1" showInputMessage="1" showErrorMessage="1" xr:uid="{00000000-0002-0000-0200-000018000000}">
          <x14:formula1>
            <xm:f>リスト!$M$4:$M$8</xm:f>
          </x14:formula1>
          <xm:sqref>R23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Z18"/>
  <sheetViews>
    <sheetView topLeftCell="J1" zoomScale="70" zoomScaleNormal="70" workbookViewId="0">
      <selection activeCell="M7" sqref="M7:M8"/>
    </sheetView>
  </sheetViews>
  <sheetFormatPr defaultColWidth="9" defaultRowHeight="18.75" x14ac:dyDescent="0.4"/>
  <cols>
    <col min="1" max="3" width="10.625" style="93" customWidth="1"/>
    <col min="4" max="4" width="30.625" style="94" customWidth="1"/>
    <col min="5" max="13" width="30.625" style="93" customWidth="1"/>
    <col min="14" max="14" width="35.125" style="93" bestFit="1" customWidth="1"/>
    <col min="15" max="15" width="30.625" style="93" customWidth="1"/>
    <col min="16" max="16" width="30.625" style="94" customWidth="1"/>
    <col min="17" max="19" width="30.625" style="93" customWidth="1"/>
    <col min="20" max="20" width="30.625" style="94" customWidth="1"/>
    <col min="21" max="22" width="30.625" style="93" customWidth="1"/>
    <col min="23" max="23" width="30.625" style="94" customWidth="1"/>
    <col min="24" max="24" width="30.625" style="93" customWidth="1"/>
    <col min="25" max="26" width="5.625" style="93" customWidth="1"/>
    <col min="27" max="16384" width="9" style="94"/>
  </cols>
  <sheetData>
    <row r="3" spans="1:24" ht="37.5" x14ac:dyDescent="0.4">
      <c r="A3" s="95" t="s">
        <v>55</v>
      </c>
      <c r="B3" s="95" t="s">
        <v>3</v>
      </c>
      <c r="C3" s="95" t="s">
        <v>72</v>
      </c>
      <c r="D3" s="96" t="s">
        <v>256</v>
      </c>
      <c r="E3" s="96" t="s">
        <v>245</v>
      </c>
      <c r="F3" s="96" t="s">
        <v>63</v>
      </c>
      <c r="G3" s="96" t="s">
        <v>257</v>
      </c>
      <c r="H3" s="96" t="s">
        <v>1</v>
      </c>
      <c r="I3" s="95" t="s">
        <v>80</v>
      </c>
      <c r="J3" s="96" t="s">
        <v>258</v>
      </c>
      <c r="K3" s="96" t="s">
        <v>249</v>
      </c>
      <c r="L3" s="96" t="s">
        <v>259</v>
      </c>
      <c r="M3" s="96" t="s">
        <v>260</v>
      </c>
      <c r="N3" s="96" t="s">
        <v>164</v>
      </c>
      <c r="O3" s="96" t="s">
        <v>261</v>
      </c>
      <c r="P3" s="96" t="s">
        <v>266</v>
      </c>
      <c r="Q3" s="96" t="s">
        <v>67</v>
      </c>
      <c r="R3" s="95" t="s">
        <v>12</v>
      </c>
      <c r="S3" s="95" t="s">
        <v>105</v>
      </c>
      <c r="T3" s="96" t="s">
        <v>256</v>
      </c>
      <c r="U3" s="95" t="s">
        <v>117</v>
      </c>
      <c r="V3" s="96" t="s">
        <v>238</v>
      </c>
      <c r="W3" s="95" t="s">
        <v>218</v>
      </c>
      <c r="X3" s="95" t="s">
        <v>125</v>
      </c>
    </row>
    <row r="4" spans="1:24" x14ac:dyDescent="0.4">
      <c r="A4" s="93" t="s">
        <v>166</v>
      </c>
      <c r="B4" s="93" t="s">
        <v>59</v>
      </c>
      <c r="C4" s="93" t="s">
        <v>21</v>
      </c>
      <c r="D4" s="93" t="s">
        <v>253</v>
      </c>
      <c r="E4" s="93" t="s">
        <v>14</v>
      </c>
      <c r="F4" s="93" t="s">
        <v>141</v>
      </c>
      <c r="G4" s="93" t="s">
        <v>11</v>
      </c>
      <c r="H4" s="93" t="s">
        <v>60</v>
      </c>
      <c r="I4" s="93" t="s">
        <v>36</v>
      </c>
      <c r="J4" s="93" t="s">
        <v>27</v>
      </c>
      <c r="K4" s="93" t="s">
        <v>90</v>
      </c>
      <c r="L4" s="93" t="s">
        <v>95</v>
      </c>
      <c r="M4" s="93" t="s">
        <v>98</v>
      </c>
      <c r="N4" s="93" t="s">
        <v>100</v>
      </c>
      <c r="O4" s="93" t="s">
        <v>146</v>
      </c>
      <c r="P4" s="93" t="s">
        <v>236</v>
      </c>
      <c r="Q4" s="93" t="s">
        <v>103</v>
      </c>
      <c r="R4" s="93" t="s">
        <v>110</v>
      </c>
      <c r="S4" s="93" t="s">
        <v>106</v>
      </c>
      <c r="T4" s="93" t="s">
        <v>253</v>
      </c>
      <c r="U4" s="93" t="s">
        <v>14</v>
      </c>
      <c r="V4" s="93" t="s">
        <v>127</v>
      </c>
      <c r="W4" s="94" t="s">
        <v>221</v>
      </c>
      <c r="X4" s="93" t="s">
        <v>217</v>
      </c>
    </row>
    <row r="5" spans="1:24" x14ac:dyDescent="0.4">
      <c r="A5" s="93" t="s">
        <v>15</v>
      </c>
      <c r="B5" s="93" t="s">
        <v>114</v>
      </c>
      <c r="C5" s="93" t="s">
        <v>43</v>
      </c>
      <c r="D5" s="93" t="s">
        <v>198</v>
      </c>
      <c r="E5" s="93" t="s">
        <v>66</v>
      </c>
      <c r="F5" s="93" t="s">
        <v>40</v>
      </c>
      <c r="G5" s="93" t="s">
        <v>31</v>
      </c>
      <c r="H5" s="93" t="s">
        <v>83</v>
      </c>
      <c r="I5" s="93" t="s">
        <v>86</v>
      </c>
      <c r="J5" s="93" t="s">
        <v>17</v>
      </c>
      <c r="K5" s="93" t="s">
        <v>92</v>
      </c>
      <c r="L5" s="93" t="s">
        <v>97</v>
      </c>
      <c r="M5" s="93" t="s">
        <v>53</v>
      </c>
      <c r="N5" s="93" t="s">
        <v>101</v>
      </c>
      <c r="O5" s="93" t="s">
        <v>47</v>
      </c>
      <c r="P5" s="93" t="s">
        <v>267</v>
      </c>
      <c r="Q5" s="93" t="s">
        <v>104</v>
      </c>
      <c r="R5" s="93" t="s">
        <v>113</v>
      </c>
      <c r="S5" s="93" t="s">
        <v>108</v>
      </c>
      <c r="T5" s="93" t="s">
        <v>198</v>
      </c>
      <c r="U5" s="93" t="s">
        <v>118</v>
      </c>
      <c r="V5" s="93" t="s">
        <v>129</v>
      </c>
      <c r="W5" s="94" t="s">
        <v>222</v>
      </c>
      <c r="X5" s="93" t="s">
        <v>206</v>
      </c>
    </row>
    <row r="6" spans="1:24" x14ac:dyDescent="0.4">
      <c r="B6" s="93" t="s">
        <v>15</v>
      </c>
      <c r="C6" s="93" t="s">
        <v>128</v>
      </c>
      <c r="D6" s="93" t="s">
        <v>94</v>
      </c>
      <c r="E6" s="93" t="s">
        <v>33</v>
      </c>
      <c r="F6" s="93" t="s">
        <v>151</v>
      </c>
      <c r="G6" s="95" t="s">
        <v>82</v>
      </c>
      <c r="H6" s="93" t="s">
        <v>84</v>
      </c>
      <c r="I6" s="93" t="s">
        <v>29</v>
      </c>
      <c r="K6" s="93" t="s">
        <v>94</v>
      </c>
      <c r="L6" s="93" t="s">
        <v>94</v>
      </c>
      <c r="M6" s="93" t="s">
        <v>94</v>
      </c>
      <c r="N6" s="93" t="s">
        <v>94</v>
      </c>
      <c r="O6" s="93" t="s">
        <v>147</v>
      </c>
      <c r="P6" s="93" t="s">
        <v>268</v>
      </c>
      <c r="Q6" s="93" t="s">
        <v>87</v>
      </c>
      <c r="R6" s="93" t="s">
        <v>62</v>
      </c>
      <c r="S6" s="93" t="s">
        <v>23</v>
      </c>
      <c r="T6" s="93" t="s">
        <v>94</v>
      </c>
      <c r="U6" s="93" t="s">
        <v>121</v>
      </c>
      <c r="V6" s="93" t="s">
        <v>115</v>
      </c>
      <c r="W6" s="94" t="s">
        <v>223</v>
      </c>
      <c r="X6" s="93" t="s">
        <v>94</v>
      </c>
    </row>
    <row r="7" spans="1:24" x14ac:dyDescent="0.4">
      <c r="C7" s="93" t="s">
        <v>8</v>
      </c>
      <c r="E7" s="93" t="s">
        <v>65</v>
      </c>
      <c r="G7" s="93" t="s">
        <v>76</v>
      </c>
      <c r="M7" s="93" t="s">
        <v>294</v>
      </c>
      <c r="O7" s="93" t="s">
        <v>148</v>
      </c>
      <c r="R7" s="93" t="s">
        <v>116</v>
      </c>
      <c r="U7" s="93" t="s">
        <v>122</v>
      </c>
      <c r="W7" s="94" t="s">
        <v>224</v>
      </c>
    </row>
    <row r="8" spans="1:24" x14ac:dyDescent="0.4">
      <c r="C8" s="93" t="s">
        <v>285</v>
      </c>
      <c r="E8" s="93" t="s">
        <v>39</v>
      </c>
      <c r="G8" s="93" t="s">
        <v>61</v>
      </c>
      <c r="H8" s="93" t="s">
        <v>130</v>
      </c>
      <c r="I8" s="93" t="s">
        <v>88</v>
      </c>
      <c r="J8" s="93" t="s">
        <v>170</v>
      </c>
      <c r="M8" s="93" t="s">
        <v>295</v>
      </c>
      <c r="O8" s="93" t="s">
        <v>149</v>
      </c>
      <c r="R8" s="93" t="s">
        <v>64</v>
      </c>
      <c r="U8" s="93" t="s">
        <v>123</v>
      </c>
      <c r="W8" s="94" t="s">
        <v>226</v>
      </c>
    </row>
    <row r="9" spans="1:24" x14ac:dyDescent="0.4">
      <c r="C9" s="93" t="s">
        <v>286</v>
      </c>
      <c r="E9" s="93" t="s">
        <v>68</v>
      </c>
      <c r="H9" s="93" t="s">
        <v>216</v>
      </c>
      <c r="I9" s="93" t="s">
        <v>133</v>
      </c>
      <c r="J9" s="93" t="s">
        <v>172</v>
      </c>
      <c r="O9" s="93" t="s">
        <v>102</v>
      </c>
      <c r="U9" s="93" t="s">
        <v>85</v>
      </c>
      <c r="W9" s="94" t="s">
        <v>227</v>
      </c>
    </row>
    <row r="10" spans="1:24" x14ac:dyDescent="0.4">
      <c r="C10" s="93" t="s">
        <v>287</v>
      </c>
      <c r="E10" s="93" t="s">
        <v>69</v>
      </c>
      <c r="H10" s="93" t="s">
        <v>131</v>
      </c>
      <c r="I10" s="93" t="s">
        <v>52</v>
      </c>
      <c r="J10" s="93" t="s">
        <v>173</v>
      </c>
      <c r="U10" s="93" t="s">
        <v>48</v>
      </c>
      <c r="W10" s="94" t="s">
        <v>228</v>
      </c>
    </row>
    <row r="11" spans="1:24" x14ac:dyDescent="0.4">
      <c r="C11" s="93" t="s">
        <v>202</v>
      </c>
      <c r="E11" s="93" t="s">
        <v>70</v>
      </c>
      <c r="I11" s="93" t="s">
        <v>134</v>
      </c>
      <c r="J11" s="93" t="s">
        <v>174</v>
      </c>
      <c r="R11" s="97" t="s">
        <v>158</v>
      </c>
      <c r="W11" s="94" t="s">
        <v>91</v>
      </c>
    </row>
    <row r="12" spans="1:24" x14ac:dyDescent="0.4">
      <c r="C12" s="93" t="s">
        <v>288</v>
      </c>
      <c r="I12" s="93" t="s">
        <v>136</v>
      </c>
      <c r="J12" s="93" t="s">
        <v>175</v>
      </c>
      <c r="R12" s="97" t="s">
        <v>160</v>
      </c>
      <c r="W12" s="94" t="s">
        <v>96</v>
      </c>
    </row>
    <row r="13" spans="1:24" x14ac:dyDescent="0.4">
      <c r="C13" s="93" t="s">
        <v>289</v>
      </c>
      <c r="I13" s="93" t="s">
        <v>2</v>
      </c>
      <c r="R13" s="97" t="s">
        <v>155</v>
      </c>
      <c r="W13" s="94" t="s">
        <v>229</v>
      </c>
    </row>
    <row r="14" spans="1:24" x14ac:dyDescent="0.4">
      <c r="C14" s="93" t="s">
        <v>26</v>
      </c>
      <c r="I14" s="93" t="s">
        <v>137</v>
      </c>
      <c r="R14" s="98" t="s">
        <v>44</v>
      </c>
      <c r="W14" s="94" t="s">
        <v>231</v>
      </c>
    </row>
    <row r="15" spans="1:24" x14ac:dyDescent="0.4">
      <c r="C15" s="93" t="s">
        <v>290</v>
      </c>
      <c r="I15" s="93" t="s">
        <v>30</v>
      </c>
      <c r="W15" s="94" t="s">
        <v>232</v>
      </c>
    </row>
    <row r="16" spans="1:24" x14ac:dyDescent="0.4">
      <c r="C16" s="93" t="s">
        <v>165</v>
      </c>
      <c r="I16" s="93" t="s">
        <v>20</v>
      </c>
      <c r="W16" s="94" t="s">
        <v>233</v>
      </c>
    </row>
    <row r="17" spans="3:23" x14ac:dyDescent="0.4">
      <c r="C17" s="93" t="s">
        <v>292</v>
      </c>
      <c r="I17" s="93" t="s">
        <v>131</v>
      </c>
      <c r="W17" s="94" t="s">
        <v>235</v>
      </c>
    </row>
    <row r="18" spans="3:23" x14ac:dyDescent="0.4">
      <c r="C18" s="93" t="s">
        <v>291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確認資料提出ﾁｪｯｸﾘｽﾄ</vt:lpstr>
      <vt:lpstr>自己評価様式</vt:lpstr>
      <vt:lpstr>自己評価様式 (記入例)</vt:lpstr>
      <vt:lpstr>リスト</vt:lpstr>
      <vt:lpstr>自己評価様式!Print_Area</vt:lpstr>
      <vt:lpstr>'自己評価様式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加賀谷　直樹</dc:creator>
  <cp:lastModifiedBy>高橋　勝利</cp:lastModifiedBy>
  <cp:lastPrinted>2022-09-12T08:34:00Z</cp:lastPrinted>
  <dcterms:created xsi:type="dcterms:W3CDTF">2022-09-12T04:00:07Z</dcterms:created>
  <dcterms:modified xsi:type="dcterms:W3CDTF">2022-10-13T07:51:33Z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2022-10-06T05:52:52Z</vt:filetime>
  </property>
</Properties>
</file>