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mc:AlternateContent xmlns:mc="http://schemas.openxmlformats.org/markup-compatibility/2006">
    <mc:Choice Requires="x15">
      <x15ac:absPath xmlns:x15ac="http://schemas.microsoft.com/office/spreadsheetml/2010/11/ac" url="\\H00706XSV1\建管g2022\1_技術管理課\05_調整・建設マネジメント班\000 総合評価（工事）【F・7・4】\07_技術専門部会資料\R3第3回技術専門部会\総合評価手引きR4.11月一部改定版\00 改定・改正原稿\"/>
    </mc:Choice>
  </mc:AlternateContent>
  <xr:revisionPtr revIDLastSave="0" documentId="13_ncr:1_{0ACF9268-F05D-4F92-9410-21309095DEFD}" xr6:coauthVersionLast="47" xr6:coauthVersionMax="47" xr10:uidLastSave="{00000000-0000-0000-0000-000000000000}"/>
  <bookViews>
    <workbookView xWindow="28680" yWindow="-1080" windowWidth="29040" windowHeight="15990" xr2:uid="{00000000-000D-0000-FFFF-FFFF00000000}"/>
  </bookViews>
  <sheets>
    <sheet name="確認資料提出ﾁｪｯｸﾘｽﾄ" sheetId="3" r:id="rId1"/>
    <sheet name="自己評価様式" sheetId="1" r:id="rId2"/>
    <sheet name="自己評価様式 (記入例)" sheetId="5" r:id="rId3"/>
    <sheet name="リスト" sheetId="2" r:id="rId4"/>
  </sheets>
  <definedNames>
    <definedName name="_xlnm.Print_Area" localSheetId="1">自己評価様式!$A$2:$S$44</definedName>
    <definedName name="_xlnm.Print_Area" localSheetId="2">'自己評価様式 (記入例)'!$A$2:$S$44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4" i="5" l="1"/>
  <c r="AF44" i="5"/>
  <c r="AE44" i="5"/>
  <c r="AD44" i="5"/>
  <c r="AC44" i="5"/>
  <c r="AB44" i="5"/>
  <c r="AA44" i="5"/>
  <c r="U44" i="5"/>
  <c r="V43" i="5"/>
  <c r="U43" i="5"/>
  <c r="X43" i="5" s="1"/>
  <c r="AP44" i="5" s="1"/>
  <c r="G43" i="5" s="1"/>
  <c r="F43" i="5"/>
  <c r="U42" i="5"/>
  <c r="V41" i="5"/>
  <c r="U41" i="5"/>
  <c r="AC40" i="5"/>
  <c r="AB40" i="5"/>
  <c r="AA40" i="5"/>
  <c r="U40" i="5"/>
  <c r="V39" i="5"/>
  <c r="U39" i="5"/>
  <c r="X39" i="5" s="1"/>
  <c r="AP40" i="5" s="1"/>
  <c r="G39" i="5" s="1"/>
  <c r="F39" i="5"/>
  <c r="AC38" i="5"/>
  <c r="AB38" i="5"/>
  <c r="AA38" i="5"/>
  <c r="V38" i="5"/>
  <c r="U38" i="5"/>
  <c r="W37" i="5"/>
  <c r="V37" i="5"/>
  <c r="U37" i="5"/>
  <c r="X37" i="5" s="1"/>
  <c r="AP38" i="5" s="1"/>
  <c r="AE36" i="5"/>
  <c r="AD36" i="5"/>
  <c r="AC36" i="5"/>
  <c r="AB36" i="5"/>
  <c r="AA36" i="5"/>
  <c r="V36" i="5"/>
  <c r="U36" i="5"/>
  <c r="W35" i="5"/>
  <c r="V35" i="5"/>
  <c r="U35" i="5"/>
  <c r="X35" i="5" s="1"/>
  <c r="AP36" i="5" s="1"/>
  <c r="F35" i="5"/>
  <c r="AC34" i="5"/>
  <c r="AB34" i="5"/>
  <c r="AA34" i="5"/>
  <c r="V33" i="5"/>
  <c r="AP34" i="5" s="1"/>
  <c r="G33" i="5" s="1"/>
  <c r="F33" i="5"/>
  <c r="U32" i="5"/>
  <c r="AC31" i="5"/>
  <c r="AB31" i="5"/>
  <c r="AA31" i="5"/>
  <c r="V31" i="5"/>
  <c r="U31" i="5"/>
  <c r="X30" i="5"/>
  <c r="AP31" i="5" s="1"/>
  <c r="G30" i="5" s="1"/>
  <c r="V30" i="5"/>
  <c r="U30" i="5"/>
  <c r="F30" i="5"/>
  <c r="V28" i="5"/>
  <c r="U28" i="5"/>
  <c r="M28" i="5"/>
  <c r="M29" i="5" s="1"/>
  <c r="G28" i="5"/>
  <c r="AF27" i="5"/>
  <c r="AE27" i="5"/>
  <c r="AD27" i="5"/>
  <c r="AC27" i="5"/>
  <c r="AB27" i="5"/>
  <c r="AA27" i="5"/>
  <c r="V27" i="5"/>
  <c r="U27" i="5"/>
  <c r="M27" i="5"/>
  <c r="X26" i="5"/>
  <c r="AP27" i="5" s="1"/>
  <c r="G26" i="5" s="1"/>
  <c r="W26" i="5"/>
  <c r="V26" i="5"/>
  <c r="U26" i="5"/>
  <c r="F26" i="5"/>
  <c r="AC25" i="5"/>
  <c r="AB25" i="5"/>
  <c r="AA25" i="5"/>
  <c r="V24" i="5"/>
  <c r="AP25" i="5" s="1"/>
  <c r="G24" i="5" s="1"/>
  <c r="F24" i="5"/>
  <c r="V23" i="5"/>
  <c r="F23" i="5"/>
  <c r="AK22" i="5"/>
  <c r="AJ22" i="5"/>
  <c r="AI22" i="5"/>
  <c r="AH22" i="5"/>
  <c r="AP23" i="5" s="1"/>
  <c r="G23" i="5" s="1"/>
  <c r="AG22" i="5"/>
  <c r="AF22" i="5"/>
  <c r="AE22" i="5"/>
  <c r="AD22" i="5"/>
  <c r="AC22" i="5"/>
  <c r="AB22" i="5"/>
  <c r="AA22" i="5"/>
  <c r="V22" i="5"/>
  <c r="AP22" i="5" s="1"/>
  <c r="G22" i="5" s="1"/>
  <c r="F22" i="5"/>
  <c r="AP21" i="5"/>
  <c r="V21" i="5"/>
  <c r="G21" i="5"/>
  <c r="F21" i="5"/>
  <c r="R2" i="5" s="1"/>
  <c r="V20" i="5"/>
  <c r="U20" i="5"/>
  <c r="AF19" i="5"/>
  <c r="AE19" i="5"/>
  <c r="AC19" i="5"/>
  <c r="AB19" i="5"/>
  <c r="AA19" i="5"/>
  <c r="U19" i="5"/>
  <c r="V18" i="5"/>
  <c r="U18" i="5"/>
  <c r="X18" i="5" s="1"/>
  <c r="AP19" i="5" s="1"/>
  <c r="AQ19" i="5" s="1"/>
  <c r="G16" i="5" s="1"/>
  <c r="AC17" i="5"/>
  <c r="AB17" i="5"/>
  <c r="AA17" i="5"/>
  <c r="U17" i="5"/>
  <c r="V16" i="5"/>
  <c r="U16" i="5"/>
  <c r="X16" i="5" s="1"/>
  <c r="AP17" i="5" s="1"/>
  <c r="F16" i="5"/>
  <c r="AE15" i="5"/>
  <c r="AD15" i="5"/>
  <c r="AB15" i="5"/>
  <c r="AA15" i="5"/>
  <c r="V15" i="5"/>
  <c r="V14" i="5"/>
  <c r="X14" i="5" s="1"/>
  <c r="AP15" i="5" s="1"/>
  <c r="G14" i="5" s="1"/>
  <c r="F14" i="5"/>
  <c r="AC13" i="5"/>
  <c r="AB13" i="5"/>
  <c r="AA13" i="5"/>
  <c r="U13" i="5"/>
  <c r="V12" i="5"/>
  <c r="U12" i="5"/>
  <c r="X12" i="5" s="1"/>
  <c r="AP13" i="5" s="1"/>
  <c r="G12" i="5" s="1"/>
  <c r="F12" i="5"/>
  <c r="AH11" i="5"/>
  <c r="AG11" i="5"/>
  <c r="AF11" i="5"/>
  <c r="AE11" i="5"/>
  <c r="AD11" i="5"/>
  <c r="AC11" i="5"/>
  <c r="AB11" i="5"/>
  <c r="AA11" i="5"/>
  <c r="U11" i="5"/>
  <c r="V10" i="5"/>
  <c r="U10" i="5"/>
  <c r="X10" i="5" s="1"/>
  <c r="AP11" i="5" s="1"/>
  <c r="G10" i="5" s="1"/>
  <c r="F10" i="5"/>
  <c r="U9" i="5"/>
  <c r="U8" i="5"/>
  <c r="AC7" i="5"/>
  <c r="AB7" i="5"/>
  <c r="AA7" i="5"/>
  <c r="V7" i="5"/>
  <c r="U7" i="5"/>
  <c r="V6" i="5"/>
  <c r="U6" i="5"/>
  <c r="X6" i="5" s="1"/>
  <c r="AP7" i="5" s="1"/>
  <c r="G6" i="5" s="1"/>
  <c r="F6" i="5"/>
  <c r="AG44" i="1"/>
  <c r="AF44" i="1"/>
  <c r="AE44" i="1"/>
  <c r="AD44" i="1"/>
  <c r="AC44" i="1"/>
  <c r="AB44" i="1"/>
  <c r="AA44" i="1"/>
  <c r="U44" i="1"/>
  <c r="V43" i="1"/>
  <c r="U43" i="1"/>
  <c r="X43" i="1" s="1"/>
  <c r="AP44" i="1" s="1"/>
  <c r="G43" i="1"/>
  <c r="F43" i="1"/>
  <c r="U42" i="1"/>
  <c r="V41" i="1"/>
  <c r="U41" i="1"/>
  <c r="AC40" i="1"/>
  <c r="AB40" i="1"/>
  <c r="AA40" i="1"/>
  <c r="U40" i="1"/>
  <c r="V39" i="1"/>
  <c r="U39" i="1"/>
  <c r="X39" i="1" s="1"/>
  <c r="AP40" i="1" s="1"/>
  <c r="G39" i="1"/>
  <c r="F39" i="1"/>
  <c r="AC38" i="1"/>
  <c r="AB38" i="1"/>
  <c r="AA38" i="1"/>
  <c r="V38" i="1"/>
  <c r="U38" i="1"/>
  <c r="W37" i="1"/>
  <c r="V37" i="1"/>
  <c r="U37" i="1"/>
  <c r="X37" i="1" s="1"/>
  <c r="AP38" i="1" s="1"/>
  <c r="AE36" i="1"/>
  <c r="AD36" i="1"/>
  <c r="AC36" i="1"/>
  <c r="AB36" i="1"/>
  <c r="AA36" i="1"/>
  <c r="V36" i="1"/>
  <c r="U36" i="1"/>
  <c r="W35" i="1"/>
  <c r="V35" i="1"/>
  <c r="U35" i="1"/>
  <c r="X35" i="1" s="1"/>
  <c r="AP36" i="1" s="1"/>
  <c r="G35" i="1"/>
  <c r="F35" i="1"/>
  <c r="AC34" i="1"/>
  <c r="AB34" i="1"/>
  <c r="AA34" i="1"/>
  <c r="V33" i="1"/>
  <c r="AP34" i="1" s="1"/>
  <c r="G33" i="1"/>
  <c r="F33" i="1"/>
  <c r="U32" i="1"/>
  <c r="AC31" i="1"/>
  <c r="AB31" i="1"/>
  <c r="AA31" i="1"/>
  <c r="V31" i="1"/>
  <c r="U31" i="1"/>
  <c r="V30" i="1"/>
  <c r="U30" i="1"/>
  <c r="X30" i="1" s="1"/>
  <c r="AP31" i="1" s="1"/>
  <c r="G30" i="1"/>
  <c r="F30" i="1"/>
  <c r="V28" i="1"/>
  <c r="U28" i="1"/>
  <c r="M28" i="1"/>
  <c r="G28" i="1"/>
  <c r="AF27" i="1"/>
  <c r="AE27" i="1"/>
  <c r="AD27" i="1"/>
  <c r="AC27" i="1"/>
  <c r="AB27" i="1"/>
  <c r="AA27" i="1"/>
  <c r="V27" i="1"/>
  <c r="U27" i="1"/>
  <c r="M27" i="1"/>
  <c r="M29" i="1" s="1"/>
  <c r="W26" i="1"/>
  <c r="V26" i="1"/>
  <c r="U26" i="1"/>
  <c r="X26" i="1" s="1"/>
  <c r="AP27" i="1" s="1"/>
  <c r="G26" i="1"/>
  <c r="F26" i="1"/>
  <c r="AC25" i="1"/>
  <c r="AB25" i="1"/>
  <c r="AA25" i="1"/>
  <c r="V24" i="1"/>
  <c r="AP25" i="1" s="1"/>
  <c r="G24" i="1"/>
  <c r="F24" i="1"/>
  <c r="V23" i="1"/>
  <c r="AP23" i="1" s="1"/>
  <c r="G23" i="1"/>
  <c r="F23" i="1"/>
  <c r="AI22" i="1"/>
  <c r="AH22" i="1"/>
  <c r="AG22" i="1"/>
  <c r="AF22" i="1"/>
  <c r="AE22" i="1"/>
  <c r="AD22" i="1"/>
  <c r="AC22" i="1"/>
  <c r="AB22" i="1"/>
  <c r="AA22" i="1"/>
  <c r="V22" i="1"/>
  <c r="AP22" i="1" s="1"/>
  <c r="G22" i="1"/>
  <c r="F22" i="1"/>
  <c r="V21" i="1"/>
  <c r="AP21" i="1" s="1"/>
  <c r="G21" i="1"/>
  <c r="F21" i="1"/>
  <c r="V20" i="1"/>
  <c r="U20" i="1"/>
  <c r="AF19" i="1"/>
  <c r="AE19" i="1"/>
  <c r="AC19" i="1"/>
  <c r="AB19" i="1"/>
  <c r="AA19" i="1"/>
  <c r="U19" i="1"/>
  <c r="V18" i="1"/>
  <c r="U18" i="1"/>
  <c r="X18" i="1" s="1"/>
  <c r="AP19" i="1" s="1"/>
  <c r="AC17" i="1"/>
  <c r="AB17" i="1"/>
  <c r="AA17" i="1"/>
  <c r="U17" i="1"/>
  <c r="V16" i="1"/>
  <c r="U16" i="1"/>
  <c r="X16" i="1" s="1"/>
  <c r="AP17" i="1" s="1"/>
  <c r="G16" i="1"/>
  <c r="F16" i="1"/>
  <c r="AE15" i="1"/>
  <c r="AD15" i="1"/>
  <c r="AB15" i="1"/>
  <c r="AA15" i="1"/>
  <c r="V15" i="1"/>
  <c r="X14" i="1"/>
  <c r="AP15" i="1" s="1"/>
  <c r="V14" i="1"/>
  <c r="G14" i="1"/>
  <c r="F14" i="1"/>
  <c r="AC13" i="1"/>
  <c r="AB13" i="1"/>
  <c r="AA13" i="1"/>
  <c r="U13" i="1"/>
  <c r="V12" i="1"/>
  <c r="U12" i="1"/>
  <c r="X12" i="1" s="1"/>
  <c r="AP13" i="1" s="1"/>
  <c r="G12" i="1"/>
  <c r="F12" i="1"/>
  <c r="AH11" i="1"/>
  <c r="AG11" i="1"/>
  <c r="AF11" i="1"/>
  <c r="AE11" i="1"/>
  <c r="AD11" i="1"/>
  <c r="AC11" i="1"/>
  <c r="AB11" i="1"/>
  <c r="AA11" i="1"/>
  <c r="U11" i="1"/>
  <c r="X10" i="1"/>
  <c r="AP11" i="1" s="1"/>
  <c r="V10" i="1"/>
  <c r="U10" i="1"/>
  <c r="G10" i="1"/>
  <c r="F10" i="1"/>
  <c r="U9" i="1"/>
  <c r="U8" i="1"/>
  <c r="AC7" i="1"/>
  <c r="AB7" i="1"/>
  <c r="AA7" i="1"/>
  <c r="V7" i="1"/>
  <c r="U7" i="1"/>
  <c r="V6" i="1"/>
  <c r="U6" i="1"/>
  <c r="X6" i="1" s="1"/>
  <c r="AP7" i="1" s="1"/>
  <c r="G6" i="1"/>
  <c r="F6" i="1"/>
  <c r="R2" i="1" l="1"/>
  <c r="R4" i="1" s="1"/>
  <c r="R3" i="1"/>
  <c r="AQ19" i="1"/>
  <c r="G35" i="5"/>
  <c r="R4" i="5" s="1"/>
  <c r="R3" i="5" l="1"/>
</calcChain>
</file>

<file path=xl/sharedStrings.xml><?xml version="1.0" encoding="utf-8"?>
<sst xmlns="http://schemas.openxmlformats.org/spreadsheetml/2006/main" count="716" uniqueCount="301">
  <si>
    <t>加算点</t>
    <rPh sb="0" eb="2">
      <t>カサン</t>
    </rPh>
    <rPh sb="2" eb="3">
      <t>テン</t>
    </rPh>
    <phoneticPr fontId="23"/>
  </si>
  <si>
    <t>過去１年間の新卒者又は
離職者を雇用した実績</t>
  </si>
  <si>
    <t>一般事業主行動計画の策定・届出</t>
    <rPh sb="0" eb="2">
      <t>イッパン</t>
    </rPh>
    <rPh sb="2" eb="5">
      <t>ジギョウヌシ</t>
    </rPh>
    <rPh sb="5" eb="7">
      <t>コウドウ</t>
    </rPh>
    <rPh sb="7" eb="9">
      <t>ケイカク</t>
    </rPh>
    <rPh sb="10" eb="12">
      <t>サクテイ</t>
    </rPh>
    <rPh sb="13" eb="15">
      <t>トドケデ</t>
    </rPh>
    <phoneticPr fontId="23"/>
  </si>
  <si>
    <t>有無</t>
    <rPh sb="0" eb="2">
      <t>ウム</t>
    </rPh>
    <phoneticPr fontId="23"/>
  </si>
  <si>
    <t>低入札受注による警告、指名差し控え、指名停止</t>
  </si>
  <si>
    <t>工事番号・工事名：</t>
  </si>
  <si>
    <t>6：OK</t>
  </si>
  <si>
    <t>会社名：</t>
  </si>
  <si>
    <t>建築一式</t>
    <rPh sb="0" eb="2">
      <t>ケンチク</t>
    </rPh>
    <rPh sb="2" eb="4">
      <t>イッシキ</t>
    </rPh>
    <phoneticPr fontId="2"/>
  </si>
  <si>
    <t>モデル工事等への取組</t>
    <rPh sb="3" eb="5">
      <t>コウジ</t>
    </rPh>
    <rPh sb="5" eb="6">
      <t>トウ</t>
    </rPh>
    <rPh sb="8" eb="10">
      <t>トリクミ</t>
    </rPh>
    <phoneticPr fontId="2"/>
  </si>
  <si>
    <t>　①対象となる年分の「給与所得の源泉徴収票等の法定調書合計表」控えの写し</t>
  </si>
  <si>
    <t>a：事業者登録あり</t>
    <rPh sb="2" eb="5">
      <t>ジギョウシャ</t>
    </rPh>
    <rPh sb="5" eb="7">
      <t>トウロク</t>
    </rPh>
    <phoneticPr fontId="23"/>
  </si>
  <si>
    <t>若手技術者の配置の有無</t>
  </si>
  <si>
    <t>a：維持管理業務の契約実績がある（工事箇所と同一管内の実績の場合）</t>
  </si>
  <si>
    <t>a：85点以上</t>
    <rPh sb="4" eb="5">
      <t>テン</t>
    </rPh>
    <rPh sb="5" eb="7">
      <t>イジョウ</t>
    </rPh>
    <phoneticPr fontId="23"/>
  </si>
  <si>
    <t>-</t>
  </si>
  <si>
    <t>契約工期（対象:過去10年間）【入力】
（入力例：Ｒ○.5.1～Ｒ○.3.31）</t>
    <rPh sb="0" eb="2">
      <t>ケイヤク</t>
    </rPh>
    <rPh sb="2" eb="4">
      <t>コウキ</t>
    </rPh>
    <rPh sb="21" eb="24">
      <t>ニュウリョクレイ</t>
    </rPh>
    <phoneticPr fontId="2"/>
  </si>
  <si>
    <t>b：職業体験等実施の実績無し</t>
    <rPh sb="2" eb="4">
      <t>ショクギョウ</t>
    </rPh>
    <rPh sb="4" eb="6">
      <t>タイケン</t>
    </rPh>
    <rPh sb="6" eb="7">
      <t>トウ</t>
    </rPh>
    <rPh sb="7" eb="9">
      <t>ジッシ</t>
    </rPh>
    <rPh sb="10" eb="12">
      <t>ジッセキ</t>
    </rPh>
    <rPh sb="12" eb="13">
      <t>ナ</t>
    </rPh>
    <phoneticPr fontId="23"/>
  </si>
  <si>
    <t>1：記入あり</t>
    <rPh sb="2" eb="4">
      <t>キニュウ</t>
    </rPh>
    <phoneticPr fontId="23"/>
  </si>
  <si>
    <t>採用</t>
    <rPh sb="0" eb="2">
      <t>サイヨウ</t>
    </rPh>
    <phoneticPr fontId="2"/>
  </si>
  <si>
    <t>若者雇用促進法に基づく「ユースエール」認定</t>
    <rPh sb="19" eb="21">
      <t>ニンテイ</t>
    </rPh>
    <phoneticPr fontId="23"/>
  </si>
  <si>
    <t>一般土木</t>
    <rPh sb="0" eb="2">
      <t>イッパン</t>
    </rPh>
    <rPh sb="2" eb="3">
      <t>ド</t>
    </rPh>
    <rPh sb="3" eb="4">
      <t>モク</t>
    </rPh>
    <phoneticPr fontId="23"/>
  </si>
  <si>
    <t>評価項目</t>
    <rPh sb="0" eb="2">
      <t>ヒョウカ</t>
    </rPh>
    <rPh sb="2" eb="4">
      <t>コウモク</t>
    </rPh>
    <phoneticPr fontId="2"/>
  </si>
  <si>
    <t xml:space="preserve">c：いずれにも配置無し </t>
    <rPh sb="7" eb="9">
      <t>ハイチ</t>
    </rPh>
    <rPh sb="9" eb="10">
      <t>ナ</t>
    </rPh>
    <phoneticPr fontId="23"/>
  </si>
  <si>
    <t>最終得点</t>
    <rPh sb="0" eb="2">
      <t>サイシュウ</t>
    </rPh>
    <rPh sb="2" eb="4">
      <t>トクテン</t>
    </rPh>
    <phoneticPr fontId="23"/>
  </si>
  <si>
    <t>同格付工種【選択】</t>
    <rPh sb="0" eb="1">
      <t>ドウ</t>
    </rPh>
    <rPh sb="1" eb="3">
      <t>カクヅケ</t>
    </rPh>
    <rPh sb="3" eb="5">
      <t>コウシュ</t>
    </rPh>
    <rPh sb="6" eb="8">
      <t>センタク</t>
    </rPh>
    <phoneticPr fontId="23"/>
  </si>
  <si>
    <t>電気通信</t>
    <rPh sb="0" eb="2">
      <t>デンキ</t>
    </rPh>
    <rPh sb="2" eb="4">
      <t>ツウシン</t>
    </rPh>
    <phoneticPr fontId="2"/>
  </si>
  <si>
    <t>a：職業体験等実施の実績有り</t>
    <rPh sb="2" eb="4">
      <t>ショクギョウ</t>
    </rPh>
    <rPh sb="4" eb="6">
      <t>タイケン</t>
    </rPh>
    <rPh sb="6" eb="7">
      <t>トウ</t>
    </rPh>
    <rPh sb="7" eb="9">
      <t>ジッシ</t>
    </rPh>
    <rPh sb="10" eb="12">
      <t>ジッセキ</t>
    </rPh>
    <rPh sb="12" eb="13">
      <t>ア</t>
    </rPh>
    <phoneticPr fontId="23"/>
  </si>
  <si>
    <r>
      <t>自己評価欄</t>
    </r>
    <r>
      <rPr>
        <b/>
        <u/>
        <sz val="14"/>
        <color rgb="FFFF0000"/>
        <rFont val="ＭＳ Ｐ明朝"/>
        <family val="1"/>
        <charset val="128"/>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2"/>
  </si>
  <si>
    <t>c：認定等の実績無し</t>
    <rPh sb="2" eb="4">
      <t>ニンテイ</t>
    </rPh>
    <rPh sb="4" eb="5">
      <t>トウ</t>
    </rPh>
    <rPh sb="6" eb="8">
      <t>ジッセキ</t>
    </rPh>
    <rPh sb="8" eb="9">
      <t>ナ</t>
    </rPh>
    <phoneticPr fontId="23"/>
  </si>
  <si>
    <t>次世代育成支援対策推進法に基づく「くるみん」認定（プラチナくるみん認定含む）</t>
    <rPh sb="22" eb="24">
      <t>ニンテイ</t>
    </rPh>
    <phoneticPr fontId="23"/>
  </si>
  <si>
    <t>b：事業者登録なし</t>
    <rPh sb="2" eb="5">
      <t>ジギョウシャ</t>
    </rPh>
    <rPh sb="5" eb="7">
      <t>トウロク</t>
    </rPh>
    <phoneticPr fontId="23"/>
  </si>
  <si>
    <t>企業の雇用に関する実績</t>
  </si>
  <si>
    <t>c：83点以上84点未満</t>
    <rPh sb="4" eb="5">
      <t>テン</t>
    </rPh>
    <rPh sb="5" eb="7">
      <t>イジョウ</t>
    </rPh>
    <rPh sb="9" eb="10">
      <t>テン</t>
    </rPh>
    <rPh sb="10" eb="12">
      <t>ミマン</t>
    </rPh>
    <phoneticPr fontId="23"/>
  </si>
  <si>
    <t>3：OK</t>
  </si>
  <si>
    <t>【準県内企業の場合】</t>
    <rPh sb="1" eb="2">
      <t>ジュン</t>
    </rPh>
    <rPh sb="2" eb="4">
      <t>ケンナイ</t>
    </rPh>
    <rPh sb="4" eb="6">
      <t>キギョウ</t>
    </rPh>
    <rPh sb="7" eb="9">
      <t>バアイ</t>
    </rPh>
    <phoneticPr fontId="23"/>
  </si>
  <si>
    <t>a：いずれか２つ以上の認定等実績有り</t>
    <rPh sb="8" eb="10">
      <t>イジョウ</t>
    </rPh>
    <rPh sb="11" eb="13">
      <t>ニンテイ</t>
    </rPh>
    <rPh sb="13" eb="14">
      <t>ナド</t>
    </rPh>
    <rPh sb="14" eb="16">
      <t>ジッセキ</t>
    </rPh>
    <rPh sb="16" eb="17">
      <t>ア</t>
    </rPh>
    <phoneticPr fontId="23"/>
  </si>
  <si>
    <t>5：OK</t>
  </si>
  <si>
    <t>b：活用の申告なし</t>
  </si>
  <si>
    <t>e：81点以上82点未満</t>
    <rPh sb="4" eb="5">
      <t>テン</t>
    </rPh>
    <rPh sb="5" eb="7">
      <t>イジョウ</t>
    </rPh>
    <rPh sb="9" eb="10">
      <t>テン</t>
    </rPh>
    <rPh sb="10" eb="12">
      <t>ミマン</t>
    </rPh>
    <phoneticPr fontId="23"/>
  </si>
  <si>
    <t>b：秋田県優良工事地域振興局長表彰の実績あり</t>
  </si>
  <si>
    <t>令和○年分</t>
  </si>
  <si>
    <r>
      <t xml:space="preserve">７－２．企業の雇用に関する姿勢
</t>
    </r>
    <r>
      <rPr>
        <u/>
        <sz val="14"/>
        <rFont val="ＭＳ Ｐ明朝"/>
        <family val="1"/>
        <charset val="128"/>
      </rPr>
      <t>【手引き　P32】</t>
    </r>
  </si>
  <si>
    <t>舗装</t>
    <rPh sb="0" eb="2">
      <t>ホソウ</t>
    </rPh>
    <phoneticPr fontId="23"/>
  </si>
  <si>
    <t>現場代理人</t>
    <rPh sb="0" eb="2">
      <t>ゲンバ</t>
    </rPh>
    <rPh sb="2" eb="5">
      <t>ダイリニン</t>
    </rPh>
    <phoneticPr fontId="23"/>
  </si>
  <si>
    <t>令和３年度</t>
    <rPh sb="0" eb="2">
      <t>レイワ</t>
    </rPh>
    <rPh sb="3" eb="5">
      <t>ネンド</t>
    </rPh>
    <phoneticPr fontId="2"/>
  </si>
  <si>
    <t>2：OK</t>
  </si>
  <si>
    <t>b：【大企業】給与等受給者一人当たりの平均受給額の増加率１．５０％以上</t>
  </si>
  <si>
    <t>g：80点未満（評定点を有しない場合も含む）</t>
    <rPh sb="4" eb="5">
      <t>テン</t>
    </rPh>
    <rPh sb="5" eb="7">
      <t>ミマン</t>
    </rPh>
    <rPh sb="8" eb="10">
      <t>ヒョウテイ</t>
    </rPh>
    <rPh sb="10" eb="11">
      <t>テン</t>
    </rPh>
    <rPh sb="12" eb="13">
      <t>ユウ</t>
    </rPh>
    <rPh sb="16" eb="18">
      <t>バアイ</t>
    </rPh>
    <rPh sb="19" eb="20">
      <t>フク</t>
    </rPh>
    <phoneticPr fontId="23"/>
  </si>
  <si>
    <t>【選択】</t>
    <rPh sb="1" eb="3">
      <t>センタク</t>
    </rPh>
    <phoneticPr fontId="2"/>
  </si>
  <si>
    <t>技術者の評価</t>
    <rPh sb="0" eb="3">
      <t>ギジュツシャ</t>
    </rPh>
    <rPh sb="4" eb="6">
      <t>ヒョウカ</t>
    </rPh>
    <phoneticPr fontId="2"/>
  </si>
  <si>
    <t>企業の週休２日制度導入がある場合に評価。</t>
  </si>
  <si>
    <t>秋田県子ども・子育て支援知事表彰</t>
    <rPh sb="0" eb="3">
      <t>アキタケン</t>
    </rPh>
    <rPh sb="3" eb="4">
      <t>コ</t>
    </rPh>
    <rPh sb="7" eb="9">
      <t>コソダ</t>
    </rPh>
    <rPh sb="10" eb="12">
      <t>シエン</t>
    </rPh>
    <rPh sb="12" eb="14">
      <t>チジ</t>
    </rPh>
    <rPh sb="14" eb="16">
      <t>ヒョウショウ</t>
    </rPh>
    <phoneticPr fontId="23"/>
  </si>
  <si>
    <t>b：1級技士補又は2級技士補の女性技術者を配置した工事の実施証明書を有している</t>
    <rPh sb="3" eb="4">
      <t>キュウ</t>
    </rPh>
    <rPh sb="4" eb="6">
      <t>ギシ</t>
    </rPh>
    <rPh sb="6" eb="7">
      <t>ホ</t>
    </rPh>
    <rPh sb="7" eb="8">
      <t>マタ</t>
    </rPh>
    <rPh sb="10" eb="11">
      <t>キュウ</t>
    </rPh>
    <rPh sb="11" eb="13">
      <t>ギシ</t>
    </rPh>
    <rPh sb="13" eb="14">
      <t>ホ</t>
    </rPh>
    <rPh sb="15" eb="17">
      <t>ジョセイ</t>
    </rPh>
    <rPh sb="17" eb="20">
      <t>ギジュツシャ</t>
    </rPh>
    <rPh sb="21" eb="23">
      <t>ハイチ</t>
    </rPh>
    <rPh sb="25" eb="27">
      <t>コウジ</t>
    </rPh>
    <rPh sb="28" eb="30">
      <t>ジッシ</t>
    </rPh>
    <rPh sb="30" eb="33">
      <t>ショウメイショ</t>
    </rPh>
    <rPh sb="34" eb="35">
      <t>ユウ</t>
    </rPh>
    <phoneticPr fontId="23"/>
  </si>
  <si>
    <t>加谷　直</t>
    <rPh sb="0" eb="1">
      <t>カ</t>
    </rPh>
    <rPh sb="1" eb="2">
      <t>タニ</t>
    </rPh>
    <rPh sb="3" eb="4">
      <t>チョク</t>
    </rPh>
    <phoneticPr fontId="2"/>
  </si>
  <si>
    <t>採用項目</t>
    <rPh sb="0" eb="2">
      <t>サイヨウ</t>
    </rPh>
    <rPh sb="2" eb="4">
      <t>コウモク</t>
    </rPh>
    <phoneticPr fontId="23"/>
  </si>
  <si>
    <t>増加率（％）</t>
  </si>
  <si>
    <t>企業の同格付工種における工事成績評定点</t>
  </si>
  <si>
    <t>配置予定技術者の役割【選択】</t>
    <rPh sb="11" eb="13">
      <t>センタク</t>
    </rPh>
    <phoneticPr fontId="2"/>
  </si>
  <si>
    <t>有</t>
    <rPh sb="0" eb="1">
      <t>ア</t>
    </rPh>
    <phoneticPr fontId="23"/>
  </si>
  <si>
    <t>a：新卒者又は離職者を２名以上の雇用実績有り</t>
    <rPh sb="2" eb="5">
      <t>シンソツシャ</t>
    </rPh>
    <rPh sb="5" eb="6">
      <t>マタ</t>
    </rPh>
    <rPh sb="7" eb="10">
      <t>リショクシャ</t>
    </rPh>
    <rPh sb="12" eb="13">
      <t>メイ</t>
    </rPh>
    <rPh sb="13" eb="15">
      <t>イジョウ</t>
    </rPh>
    <rPh sb="16" eb="18">
      <t>コヨウ</t>
    </rPh>
    <rPh sb="18" eb="20">
      <t>ジッセキ</t>
    </rPh>
    <rPh sb="20" eb="21">
      <t>ア</t>
    </rPh>
    <phoneticPr fontId="23"/>
  </si>
  <si>
    <t>b：活用の申告なし</t>
    <rPh sb="2" eb="4">
      <t>カツヨウ</t>
    </rPh>
    <rPh sb="5" eb="7">
      <t>シンコク</t>
    </rPh>
    <phoneticPr fontId="23"/>
  </si>
  <si>
    <t>c：３５歳未満の現場代理人への配置</t>
    <rPh sb="4" eb="7">
      <t>サイミマン</t>
    </rPh>
    <rPh sb="8" eb="10">
      <t>ゲンバ</t>
    </rPh>
    <rPh sb="10" eb="13">
      <t>ダイリニン</t>
    </rPh>
    <rPh sb="15" eb="17">
      <t>ハイチ</t>
    </rPh>
    <phoneticPr fontId="23"/>
  </si>
  <si>
    <t>過去２年間の秋田県優良工事表彰
の有無（局長表彰含む）</t>
    <rPh sb="0" eb="2">
      <t>カコ</t>
    </rPh>
    <rPh sb="3" eb="5">
      <t>ネンカン</t>
    </rPh>
    <rPh sb="6" eb="8">
      <t>アキタ</t>
    </rPh>
    <rPh sb="8" eb="9">
      <t>ケン</t>
    </rPh>
    <rPh sb="9" eb="11">
      <t>ユウリョウ</t>
    </rPh>
    <rPh sb="11" eb="13">
      <t>コウジ</t>
    </rPh>
    <rPh sb="13" eb="15">
      <t>ヒョウショウ</t>
    </rPh>
    <rPh sb="17" eb="19">
      <t>ウム</t>
    </rPh>
    <rPh sb="20" eb="22">
      <t>キョクチョウ</t>
    </rPh>
    <rPh sb="22" eb="24">
      <t>ヒョウショウ</t>
    </rPh>
    <rPh sb="24" eb="25">
      <t>フク</t>
    </rPh>
    <phoneticPr fontId="23"/>
  </si>
  <si>
    <t>e：いずれにも配置無し</t>
    <rPh sb="7" eb="9">
      <t>ハイチ</t>
    </rPh>
    <rPh sb="9" eb="10">
      <t>ナ</t>
    </rPh>
    <phoneticPr fontId="23"/>
  </si>
  <si>
    <t>d：82点以上83点未満</t>
    <rPh sb="4" eb="5">
      <t>テン</t>
    </rPh>
    <rPh sb="5" eb="7">
      <t>イジョウ</t>
    </rPh>
    <rPh sb="9" eb="10">
      <t>テン</t>
    </rPh>
    <rPh sb="10" eb="12">
      <t>ミマン</t>
    </rPh>
    <phoneticPr fontId="23"/>
  </si>
  <si>
    <t>b：84点以上85点未満</t>
    <rPh sb="4" eb="5">
      <t>テン</t>
    </rPh>
    <rPh sb="5" eb="7">
      <t>イジョウ</t>
    </rPh>
    <rPh sb="9" eb="10">
      <t>テン</t>
    </rPh>
    <rPh sb="10" eb="12">
      <t>ミマン</t>
    </rPh>
    <phoneticPr fontId="23"/>
  </si>
  <si>
    <t>低入札受注による警告、
指名差し控え、指名停止</t>
  </si>
  <si>
    <t>f：80点以上81点未満</t>
    <rPh sb="4" eb="5">
      <t>テン</t>
    </rPh>
    <rPh sb="5" eb="7">
      <t>イジョウ</t>
    </rPh>
    <rPh sb="9" eb="10">
      <t>テン</t>
    </rPh>
    <rPh sb="10" eb="12">
      <t>ミマン</t>
    </rPh>
    <phoneticPr fontId="23"/>
  </si>
  <si>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3"/>
  </si>
  <si>
    <t>h：65点未満（マイナス評価）</t>
    <rPh sb="4" eb="5">
      <t>テン</t>
    </rPh>
    <rPh sb="5" eb="7">
      <t>ミマン</t>
    </rPh>
    <rPh sb="12" eb="14">
      <t>ヒョウカ</t>
    </rPh>
    <phoneticPr fontId="23"/>
  </si>
  <si>
    <t>　③企業が合併している場合は、合併契約書等の写し</t>
  </si>
  <si>
    <t>格付工種</t>
    <rPh sb="0" eb="2">
      <t>カクヅケ</t>
    </rPh>
    <rPh sb="2" eb="4">
      <t>コウシュ</t>
    </rPh>
    <phoneticPr fontId="23"/>
  </si>
  <si>
    <t>受賞格付工種【選択】</t>
    <rPh sb="0" eb="2">
      <t>ジュショウ</t>
    </rPh>
    <rPh sb="2" eb="6">
      <t>カクヅケコウシュ</t>
    </rPh>
    <rPh sb="7" eb="9">
      <t>センタク</t>
    </rPh>
    <phoneticPr fontId="23"/>
  </si>
  <si>
    <t>企業の優良工事表彰</t>
    <rPh sb="0" eb="2">
      <t>キギョウ</t>
    </rPh>
    <rPh sb="3" eb="5">
      <t>ユウリョウ</t>
    </rPh>
    <rPh sb="5" eb="7">
      <t>コウジ</t>
    </rPh>
    <rPh sb="7" eb="9">
      <t>ヒョウショウ</t>
    </rPh>
    <phoneticPr fontId="23"/>
  </si>
  <si>
    <t>ＣＣＵＳの事業者情報登録画面</t>
  </si>
  <si>
    <t>a：活用の申告あり</t>
    <rPh sb="2" eb="4">
      <t>カツヨウ</t>
    </rPh>
    <rPh sb="5" eb="7">
      <t>シンコク</t>
    </rPh>
    <phoneticPr fontId="23"/>
  </si>
  <si>
    <t>a：事業者登録あり</t>
  </si>
  <si>
    <t>b：事業者登録なし</t>
  </si>
  <si>
    <t>a：活用の申告あり</t>
  </si>
  <si>
    <t>① WLB企業認定等の有無</t>
    <rPh sb="5" eb="7">
      <t>キギョウ</t>
    </rPh>
    <phoneticPr fontId="2"/>
  </si>
  <si>
    <t>　④正規社員であることを証明する書類　（雇用契約書、労働条件通知書等）</t>
  </si>
  <si>
    <t>②当該工事におけるCCUS活用の有無</t>
  </si>
  <si>
    <t>b：新卒者又は離職者を１名雇用実績有り</t>
    <rPh sb="2" eb="5">
      <t>シンソツシャ</t>
    </rPh>
    <rPh sb="5" eb="6">
      <t>マタ</t>
    </rPh>
    <rPh sb="7" eb="10">
      <t>リショクシャ</t>
    </rPh>
    <rPh sb="12" eb="13">
      <t>メイ</t>
    </rPh>
    <rPh sb="13" eb="15">
      <t>コヨウ</t>
    </rPh>
    <rPh sb="15" eb="17">
      <t>ジッセキ</t>
    </rPh>
    <rPh sb="17" eb="18">
      <t>ア</t>
    </rPh>
    <phoneticPr fontId="23"/>
  </si>
  <si>
    <t>c：新卒者又は離職者の雇用実績無し</t>
    <rPh sb="2" eb="5">
      <t>シンソツシャ</t>
    </rPh>
    <rPh sb="5" eb="6">
      <t>マタ</t>
    </rPh>
    <rPh sb="7" eb="10">
      <t>リショクシャ</t>
    </rPh>
    <rPh sb="11" eb="13">
      <t>コヨウ</t>
    </rPh>
    <rPh sb="13" eb="15">
      <t>ジッセキ</t>
    </rPh>
    <rPh sb="15" eb="16">
      <t>ナ</t>
    </rPh>
    <phoneticPr fontId="23"/>
  </si>
  <si>
    <t>f：80点以上</t>
    <rPh sb="4" eb="5">
      <t>テン</t>
    </rPh>
    <rPh sb="5" eb="7">
      <t>イジョウ</t>
    </rPh>
    <phoneticPr fontId="23"/>
  </si>
  <si>
    <t>b：いずれか１つの認定等実績有り</t>
    <rPh sb="9" eb="11">
      <t>ニンテイ</t>
    </rPh>
    <rPh sb="11" eb="12">
      <t>ナド</t>
    </rPh>
    <rPh sb="12" eb="14">
      <t>ジッセキ</t>
    </rPh>
    <rPh sb="14" eb="15">
      <t>ア</t>
    </rPh>
    <phoneticPr fontId="2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</si>
  <si>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3"/>
  </si>
  <si>
    <t>秋田県男女イキイキ職場宣言</t>
    <rPh sb="0" eb="3">
      <t>アキタケン</t>
    </rPh>
    <rPh sb="3" eb="5">
      <t>ダンジョ</t>
    </rPh>
    <rPh sb="9" eb="11">
      <t>ショクバ</t>
    </rPh>
    <rPh sb="11" eb="13">
      <t>センゲン</t>
    </rPh>
    <phoneticPr fontId="23"/>
  </si>
  <si>
    <t>□</t>
  </si>
  <si>
    <t>a：フルＩＣＴ活用工事の実施証明書を有している</t>
    <rPh sb="7" eb="9">
      <t>カツヨウ</t>
    </rPh>
    <rPh sb="9" eb="11">
      <t>コウジ</t>
    </rPh>
    <rPh sb="12" eb="14">
      <t>ジッシ</t>
    </rPh>
    <rPh sb="14" eb="17">
      <t>ショウメイショ</t>
    </rPh>
    <rPh sb="18" eb="19">
      <t>ユウ</t>
    </rPh>
    <phoneticPr fontId="23"/>
  </si>
  <si>
    <t>二級舗装施工管理技術者を有する</t>
  </si>
  <si>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3"/>
  </si>
  <si>
    <r>
      <t xml:space="preserve">２．企業の同格付工種における工事成績評定点
</t>
    </r>
    <r>
      <rPr>
        <u/>
        <sz val="14"/>
        <rFont val="ＭＳ Ｐ明朝"/>
        <family val="1"/>
        <charset val="128"/>
      </rPr>
      <t>【手引き　P19】</t>
    </r>
    <rPh sb="23" eb="25">
      <t>テビ</t>
    </rPh>
    <phoneticPr fontId="2"/>
  </si>
  <si>
    <t>c：上記以外</t>
    <rPh sb="2" eb="4">
      <t>ジョウキ</t>
    </rPh>
    <rPh sb="4" eb="6">
      <t>イガイ</t>
    </rPh>
    <phoneticPr fontId="23"/>
  </si>
  <si>
    <t>a：完全週休２日制工事の実施証明書を有している</t>
  </si>
  <si>
    <t>のり面施工管理技術者を有する</t>
  </si>
  <si>
    <t>b：４週８休以上を達成した週休２日制工事の実施証明書を有している</t>
  </si>
  <si>
    <t>a：2級技術者以上の女性技術者を配置した工事の実施証明書を有している</t>
    <rPh sb="3" eb="4">
      <t>キュウ</t>
    </rPh>
    <rPh sb="4" eb="7">
      <t>ギジュツシャ</t>
    </rPh>
    <rPh sb="7" eb="9">
      <t>イジョウ</t>
    </rPh>
    <rPh sb="10" eb="12">
      <t>ジョセイ</t>
    </rPh>
    <rPh sb="12" eb="15">
      <t>ギジュツシャ</t>
    </rPh>
    <rPh sb="16" eb="18">
      <t>ハイチ</t>
    </rPh>
    <rPh sb="20" eb="22">
      <t>コウジ</t>
    </rPh>
    <rPh sb="23" eb="25">
      <t>ジッシ</t>
    </rPh>
    <rPh sb="25" eb="28">
      <t>ショウメイショ</t>
    </rPh>
    <rPh sb="29" eb="30">
      <t>ユウ</t>
    </rPh>
    <phoneticPr fontId="23"/>
  </si>
  <si>
    <r>
      <t>配置予定技術者の氏名【入力】</t>
    </r>
    <r>
      <rPr>
        <b/>
        <u/>
        <sz val="14"/>
        <rFont val="ＭＳ Ｐ明朝"/>
        <family val="1"/>
        <charset val="128"/>
      </rPr>
      <t>（複数申請の場合は評価の低い者１名のみ）</t>
    </r>
    <r>
      <rPr>
        <sz val="14"/>
        <rFont val="ＭＳ Ｐ明朝"/>
        <family val="1"/>
        <charset val="128"/>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3"/>
  </si>
  <si>
    <t>a：完全週休二日制度を導入している</t>
  </si>
  <si>
    <t>b：４週８休を導入している</t>
  </si>
  <si>
    <t>c：【中小企業】上記以外</t>
    <rPh sb="8" eb="10">
      <t>ジョウキ</t>
    </rPh>
    <rPh sb="10" eb="12">
      <t>イガイ</t>
    </rPh>
    <phoneticPr fontId="23"/>
  </si>
  <si>
    <t>a：措置無し</t>
  </si>
  <si>
    <t>b：警告通知あり（マイナス評価）</t>
  </si>
  <si>
    <t>女性技術者の配置の有無</t>
  </si>
  <si>
    <t>a：監理又は主任技術者への配置</t>
  </si>
  <si>
    <t>　①内容が具体的に確認できる資料
（職業体験のプログラム、作業内容が分かる資料、写真等）　</t>
  </si>
  <si>
    <t>b：現場代理人への配置</t>
  </si>
  <si>
    <t>b：類似工事の施工実績がある</t>
  </si>
  <si>
    <t>a：３５歳未満の監理又は主任技術者への配置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</si>
  <si>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</si>
  <si>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技術評価点</t>
    <rPh sb="0" eb="2">
      <t>ギジュツ</t>
    </rPh>
    <rPh sb="2" eb="5">
      <t>ヒョウカテン</t>
    </rPh>
    <phoneticPr fontId="23"/>
  </si>
  <si>
    <t>b：３５歳以上４０歳未満の監理又は主任技術者への配置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3"/>
  </si>
  <si>
    <t>無</t>
    <rPh sb="0" eb="1">
      <t>ナ</t>
    </rPh>
    <phoneticPr fontId="2"/>
  </si>
  <si>
    <t>c：継続教育（CPD）の証明無し又は各団体推奨単位の1/2未満</t>
  </si>
  <si>
    <t>d：３５歳以上４０歳未満の現場代理人への配置</t>
    <rPh sb="4" eb="7">
      <t>サイイジョウ</t>
    </rPh>
    <rPh sb="9" eb="12">
      <t>サイミマン</t>
    </rPh>
    <rPh sb="13" eb="15">
      <t>ゲンバ</t>
    </rPh>
    <rPh sb="15" eb="18">
      <t>ダイリニン</t>
    </rPh>
    <rPh sb="20" eb="22">
      <t>ハイチ</t>
    </rPh>
    <phoneticPr fontId="23"/>
  </si>
  <si>
    <t>配置予定技術者の工事成績評定点</t>
    <rPh sb="0" eb="2">
      <t>ハイチ</t>
    </rPh>
    <rPh sb="2" eb="4">
      <t>ヨテイ</t>
    </rPh>
    <rPh sb="4" eb="7">
      <t>ギジュツシャ</t>
    </rPh>
    <rPh sb="8" eb="10">
      <t>コウジ</t>
    </rPh>
    <rPh sb="10" eb="12">
      <t>セイセキ</t>
    </rPh>
    <rPh sb="12" eb="14">
      <t>ヒョウテイ</t>
    </rPh>
    <rPh sb="14" eb="15">
      <t>テン</t>
    </rPh>
    <phoneticPr fontId="23"/>
  </si>
  <si>
    <t>b：84点以上</t>
    <rPh sb="4" eb="5">
      <t>テン</t>
    </rPh>
    <rPh sb="5" eb="7">
      <t>イジョウ</t>
    </rPh>
    <phoneticPr fontId="23"/>
  </si>
  <si>
    <r>
      <t xml:space="preserve">８．モデル工事等への取組
</t>
    </r>
    <r>
      <rPr>
        <u/>
        <sz val="14"/>
        <rFont val="ＭＳ Ｐ明朝"/>
        <family val="1"/>
        <charset val="128"/>
      </rPr>
      <t>【手引き　P34】</t>
    </r>
    <rPh sb="5" eb="7">
      <t>コウジ</t>
    </rPh>
    <rPh sb="7" eb="8">
      <t>トウ</t>
    </rPh>
    <rPh sb="10" eb="12">
      <t>トリクミ</t>
    </rPh>
    <phoneticPr fontId="2"/>
  </si>
  <si>
    <t>「低入札受注による警告」、「指名差し控え」、「指名停止」がある場合に評価。
(過去1年間)</t>
  </si>
  <si>
    <t>c：83点以上</t>
    <rPh sb="4" eb="5">
      <t>テン</t>
    </rPh>
    <rPh sb="5" eb="7">
      <t>イジョウ</t>
    </rPh>
    <phoneticPr fontId="23"/>
  </si>
  <si>
    <t>d：82点以上</t>
    <rPh sb="4" eb="5">
      <t>テン</t>
    </rPh>
    <rPh sb="5" eb="7">
      <t>イジョウ</t>
    </rPh>
    <phoneticPr fontId="23"/>
  </si>
  <si>
    <t>e：81点以上</t>
    <rPh sb="4" eb="5">
      <t>テン</t>
    </rPh>
    <rPh sb="5" eb="7">
      <t>イジョウ</t>
    </rPh>
    <phoneticPr fontId="23"/>
  </si>
  <si>
    <t>配置予定技術者の同種工事の施工実績</t>
    <rPh sb="0" eb="2">
      <t>はいち</t>
    </rPh>
    <rPh sb="2" eb="4">
      <t>よてい</t>
    </rPh>
    <rPh sb="4" eb="7">
      <t>ぎじゅつしゃ</t>
    </rPh>
    <rPh sb="8" eb="10">
      <t>どうしゅ</t>
    </rPh>
    <rPh sb="10" eb="12">
      <t>こうじ</t>
    </rPh>
    <rPh sb="13" eb="15">
      <t>せこう</t>
    </rPh>
    <rPh sb="15" eb="17">
      <t>じっせき</t>
    </rPh>
    <phoneticPr fontId="2" type="Hiragana"/>
  </si>
  <si>
    <t>登録基幹技能者等の配置</t>
  </si>
  <si>
    <t>いずれか
□</t>
  </si>
  <si>
    <t>a：継続教育（CPD）の証明有り（各団体推奨単位以上の取得実績）</t>
  </si>
  <si>
    <t>法面</t>
    <rPh sb="0" eb="2">
      <t>ノリメン</t>
    </rPh>
    <phoneticPr fontId="2"/>
  </si>
  <si>
    <t>b：継続教育（CPD）の証明有り（各団体推奨単位の1/2以上の取得実績）</t>
  </si>
  <si>
    <t>１名</t>
    <rPh sb="1" eb="2">
      <t>メイ</t>
    </rPh>
    <phoneticPr fontId="2"/>
  </si>
  <si>
    <t>無し</t>
    <rPh sb="0" eb="1">
      <t>ナ</t>
    </rPh>
    <phoneticPr fontId="2"/>
  </si>
  <si>
    <t>企業の雇用に関する姿勢</t>
  </si>
  <si>
    <t>秋田県男女共同参画社会づくり表彰</t>
    <rPh sb="0" eb="3">
      <t>アキタケン</t>
    </rPh>
    <rPh sb="3" eb="5">
      <t>ダンジョ</t>
    </rPh>
    <rPh sb="5" eb="7">
      <t>キョウドウ</t>
    </rPh>
    <rPh sb="7" eb="9">
      <t>サンカク</t>
    </rPh>
    <rPh sb="9" eb="11">
      <t>シャカイ</t>
    </rPh>
    <rPh sb="14" eb="16">
      <t>ヒョウショウ</t>
    </rPh>
    <phoneticPr fontId="23"/>
  </si>
  <si>
    <t>秋田県女性の活躍推進企業表彰</t>
    <rPh sb="0" eb="3">
      <t>アキタケン</t>
    </rPh>
    <rPh sb="3" eb="5">
      <t>ジョセイ</t>
    </rPh>
    <rPh sb="6" eb="8">
      <t>カツヤク</t>
    </rPh>
    <rPh sb="8" eb="10">
      <t>スイシン</t>
    </rPh>
    <rPh sb="10" eb="12">
      <t>キギョウ</t>
    </rPh>
    <rPh sb="12" eb="14">
      <t>ヒョウショウ</t>
    </rPh>
    <phoneticPr fontId="23"/>
  </si>
  <si>
    <r>
      <t xml:space="preserve">７－１．企業の雇用に関する実績
</t>
    </r>
    <r>
      <rPr>
        <u/>
        <sz val="14"/>
        <rFont val="ＭＳ Ｐ明朝"/>
        <family val="1"/>
        <charset val="128"/>
      </rPr>
      <t>【手引き　P31】</t>
    </r>
  </si>
  <si>
    <t>ベビーウェーブ・アクション会長表彰</t>
  </si>
  <si>
    <t>女性活躍推進法に基づく「えるぼし」認定（プラチナえるぼし認定含む）</t>
    <rPh sb="17" eb="19">
      <t>ニンテイ</t>
    </rPh>
    <rPh sb="28" eb="30">
      <t>ニンテイ</t>
    </rPh>
    <rPh sb="30" eb="31">
      <t>フク</t>
    </rPh>
    <phoneticPr fontId="23"/>
  </si>
  <si>
    <t>　①氏名、生年月日及び性別を確認できる資料（健康保険被保険者証等の写し）</t>
    <rPh sb="2" eb="4">
      <t>シメイ</t>
    </rPh>
    <rPh sb="5" eb="7">
      <t>セイネン</t>
    </rPh>
    <rPh sb="7" eb="9">
      <t>ガッピ</t>
    </rPh>
    <rPh sb="9" eb="10">
      <t>オヨ</t>
    </rPh>
    <rPh sb="11" eb="13">
      <t>セイベツ</t>
    </rPh>
    <rPh sb="14" eb="16">
      <t>カクニン</t>
    </rPh>
    <rPh sb="19" eb="21">
      <t>シリョウ</t>
    </rPh>
    <rPh sb="22" eb="24">
      <t>ケンコウ</t>
    </rPh>
    <rPh sb="24" eb="26">
      <t>ホケン</t>
    </rPh>
    <rPh sb="26" eb="30">
      <t>ヒホケンシャ</t>
    </rPh>
    <rPh sb="30" eb="31">
      <t>アカシ</t>
    </rPh>
    <rPh sb="31" eb="32">
      <t>トウ</t>
    </rPh>
    <rPh sb="33" eb="34">
      <t>ウツ</t>
    </rPh>
    <phoneticPr fontId="23"/>
  </si>
  <si>
    <t>いずれか一方選択</t>
    <rPh sb="4" eb="6">
      <t>イッポウ</t>
    </rPh>
    <rPh sb="6" eb="8">
      <t>センタク</t>
    </rPh>
    <phoneticPr fontId="2"/>
  </si>
  <si>
    <t>企業の賃金水準向上に向けた取組</t>
  </si>
  <si>
    <t>a：秋田県優良工事表彰の実績あり</t>
  </si>
  <si>
    <t>支払年
【入力】</t>
    <rPh sb="0" eb="2">
      <t>シハライ</t>
    </rPh>
    <rPh sb="2" eb="3">
      <t>トシ</t>
    </rPh>
    <rPh sb="5" eb="7">
      <t>ニュウリョク</t>
    </rPh>
    <phoneticPr fontId="2"/>
  </si>
  <si>
    <t>支払金額（円）【入力】</t>
  </si>
  <si>
    <t>7：OK</t>
  </si>
  <si>
    <t>人員（人）
【入力】</t>
  </si>
  <si>
    <t>a：【大企業】給与等受給者一人当たりの平均受給額の増加率３．００％以上</t>
  </si>
  <si>
    <t>c：【大企業】上記以外</t>
    <rPh sb="7" eb="9">
      <t>ジョウキ</t>
    </rPh>
    <rPh sb="9" eb="11">
      <t>イガイ</t>
    </rPh>
    <phoneticPr fontId="23"/>
  </si>
  <si>
    <t>a：【中小企業】給与等受給者一人当たりの平均受給額の増加率１．５０％以上</t>
    <rPh sb="3" eb="5">
      <t>チュウショウ</t>
    </rPh>
    <phoneticPr fontId="2"/>
  </si>
  <si>
    <t>b：【中小企業】給与等受給者一人当たりの平均受給額の増加率０．７５％以上</t>
  </si>
  <si>
    <t>一人当支払額（円）</t>
  </si>
  <si>
    <t>c：優良工事表彰の実績なし</t>
  </si>
  <si>
    <t>配置予定技術者の氏名【入力】</t>
    <rPh sb="11" eb="13">
      <t>ニュウリョク</t>
    </rPh>
    <phoneticPr fontId="23"/>
  </si>
  <si>
    <t>コリンズ
ＩＤ【入力】</t>
    <rPh sb="8" eb="10">
      <t>ニュウリョク</t>
    </rPh>
    <phoneticPr fontId="2"/>
  </si>
  <si>
    <t>015483</t>
  </si>
  <si>
    <t>監理技術者補佐</t>
    <rPh sb="0" eb="2">
      <t>カンリ</t>
    </rPh>
    <rPh sb="2" eb="5">
      <t>ギジュツシャ</t>
    </rPh>
    <rPh sb="5" eb="7">
      <t>ホサ</t>
    </rPh>
    <phoneticPr fontId="23"/>
  </si>
  <si>
    <t>技術資料提出期限日時点の年齢【入力】</t>
    <rPh sb="15" eb="17">
      <t>ニュウリョク</t>
    </rPh>
    <phoneticPr fontId="2"/>
  </si>
  <si>
    <t>　①工事成績評定点通知書の写し及び当該工事に従事していたことを証明する書類</t>
    <rPh sb="2" eb="4">
      <t>コウジ</t>
    </rPh>
    <rPh sb="4" eb="6">
      <t>セイセキ</t>
    </rPh>
    <rPh sb="6" eb="8">
      <t>ヒョウテイ</t>
    </rPh>
    <rPh sb="8" eb="9">
      <t>テン</t>
    </rPh>
    <rPh sb="9" eb="12">
      <t>ツウチショ</t>
    </rPh>
    <rPh sb="13" eb="14">
      <t>ウツ</t>
    </rPh>
    <rPh sb="15" eb="16">
      <t>オヨ</t>
    </rPh>
    <rPh sb="17" eb="19">
      <t>トウガイ</t>
    </rPh>
    <rPh sb="19" eb="21">
      <t>コウジ</t>
    </rPh>
    <rPh sb="22" eb="24">
      <t>ジュウジ</t>
    </rPh>
    <rPh sb="31" eb="33">
      <t>ショウメイ</t>
    </rPh>
    <rPh sb="35" eb="37">
      <t>ショルイ</t>
    </rPh>
    <phoneticPr fontId="23"/>
  </si>
  <si>
    <t>主任技術者</t>
    <rPh sb="0" eb="2">
      <t>シュニン</t>
    </rPh>
    <rPh sb="2" eb="5">
      <t>ギジュツシャ</t>
    </rPh>
    <phoneticPr fontId="23"/>
  </si>
  <si>
    <t>（総合評価落札方式Ⅱ型様式）</t>
    <rPh sb="1" eb="3">
      <t>ソウゴウ</t>
    </rPh>
    <rPh sb="3" eb="5">
      <t>ヒョウカ</t>
    </rPh>
    <rPh sb="5" eb="7">
      <t>ラクサツ</t>
    </rPh>
    <rPh sb="7" eb="9">
      <t>ホウシキ</t>
    </rPh>
    <rPh sb="10" eb="11">
      <t>ガタ</t>
    </rPh>
    <rPh sb="11" eb="13">
      <t>ヨウシキ</t>
    </rPh>
    <phoneticPr fontId="2"/>
  </si>
  <si>
    <t>監理技術者</t>
    <rPh sb="0" eb="2">
      <t>カンリ</t>
    </rPh>
    <rPh sb="2" eb="5">
      <t>ギジュツシャ</t>
    </rPh>
    <phoneticPr fontId="23"/>
  </si>
  <si>
    <t>若手技術者の育成</t>
  </si>
  <si>
    <t>女性技術者の育成</t>
  </si>
  <si>
    <t>いずれか高い方</t>
    <rPh sb="4" eb="5">
      <t>タカ</t>
    </rPh>
    <rPh sb="6" eb="7">
      <t>ホウ</t>
    </rPh>
    <phoneticPr fontId="2"/>
  </si>
  <si>
    <t>企業の
完全週休二日制度導入の有無</t>
  </si>
  <si>
    <t>さく井</t>
    <rPh sb="2" eb="3">
      <t>イ</t>
    </rPh>
    <phoneticPr fontId="2"/>
  </si>
  <si>
    <t>○</t>
  </si>
  <si>
    <t>企業の評価</t>
    <rPh sb="0" eb="2">
      <t>キギョウ</t>
    </rPh>
    <rPh sb="3" eb="5">
      <t>ヒョウカ</t>
    </rPh>
    <phoneticPr fontId="2"/>
  </si>
  <si>
    <t>加算点合計</t>
    <rPh sb="0" eb="2">
      <t>カサン</t>
    </rPh>
    <rPh sb="2" eb="3">
      <t>テン</t>
    </rPh>
    <rPh sb="3" eb="5">
      <t>ゴウケイ</t>
    </rPh>
    <phoneticPr fontId="23"/>
  </si>
  <si>
    <t>配置予定技術者の工事成績評定点</t>
  </si>
  <si>
    <t>インターンシップ</t>
  </si>
  <si>
    <r>
      <t>ワークライフバランス企業認定等</t>
    </r>
    <r>
      <rPr>
        <sz val="14"/>
        <rFont val="ＭＳ Ｐ明朝"/>
        <family val="1"/>
        <charset val="128"/>
      </rPr>
      <t>【選択】</t>
    </r>
    <rPh sb="16" eb="18">
      <t>センタク</t>
    </rPh>
    <phoneticPr fontId="23"/>
  </si>
  <si>
    <t>職業体験</t>
  </si>
  <si>
    <t>職場見学</t>
  </si>
  <si>
    <t>その他</t>
    <rPh sb="2" eb="3">
      <t>タ</t>
    </rPh>
    <phoneticPr fontId="2"/>
  </si>
  <si>
    <t>実績無し</t>
    <rPh sb="0" eb="2">
      <t>ジッセキ</t>
    </rPh>
    <rPh sb="2" eb="3">
      <t>ナ</t>
    </rPh>
    <phoneticPr fontId="2"/>
  </si>
  <si>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3"/>
  </si>
  <si>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</si>
  <si>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3"/>
  </si>
  <si>
    <t>提出が必要な確認資料</t>
    <rPh sb="0" eb="2">
      <t>ていしゅつ</t>
    </rPh>
    <rPh sb="3" eb="5">
      <t>ひつよう</t>
    </rPh>
    <rPh sb="6" eb="8">
      <t>かくにん</t>
    </rPh>
    <rPh sb="8" eb="10">
      <t>しりょう</t>
    </rPh>
    <phoneticPr fontId="2" type="Hiragana"/>
  </si>
  <si>
    <t>企業の建設キャリアアップシステム
（CCUS）への取組</t>
    <rPh sb="0" eb="2">
      <t>キギョウ</t>
    </rPh>
    <rPh sb="3" eb="5">
      <t>ケンセツ</t>
    </rPh>
    <rPh sb="25" eb="27">
      <t>トリクミ</t>
    </rPh>
    <phoneticPr fontId="23"/>
  </si>
  <si>
    <t>無し</t>
    <rPh sb="0" eb="1">
      <t>な</t>
    </rPh>
    <phoneticPr fontId="2" type="Hiragana"/>
  </si>
  <si>
    <t>　①国、都道府県、市区町村が発行した有効期限内である実施証明書の写しを添付すること。</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3"/>
  </si>
  <si>
    <t>表彰状の写し（白黒）</t>
    <rPh sb="0" eb="3">
      <t>ひょうしょうじょう</t>
    </rPh>
    <rPh sb="4" eb="5">
      <t>うつ</t>
    </rPh>
    <rPh sb="7" eb="9">
      <t>しろくろ</t>
    </rPh>
    <phoneticPr fontId="2" type="Hiragana"/>
  </si>
  <si>
    <t>「事業者登録完了のお知らせ（はがき）」の写し</t>
  </si>
  <si>
    <t>事業者登録完了メール」の写し</t>
  </si>
  <si>
    <t>－</t>
  </si>
  <si>
    <t>　①卒業証明書、又は修了証書の写し</t>
    <rPh sb="2" eb="4">
      <t>ソツギョウ</t>
    </rPh>
    <rPh sb="4" eb="7">
      <t>ショウメイショ</t>
    </rPh>
    <rPh sb="8" eb="9">
      <t>マタ</t>
    </rPh>
    <rPh sb="10" eb="12">
      <t>シュウリョウ</t>
    </rPh>
    <rPh sb="12" eb="14">
      <t>ショウショ</t>
    </rPh>
    <rPh sb="15" eb="16">
      <t>ウツ</t>
    </rPh>
    <phoneticPr fontId="23"/>
  </si>
  <si>
    <t>　②採用通知書の写し</t>
    <rPh sb="2" eb="4">
      <t>サイヨウ</t>
    </rPh>
    <rPh sb="4" eb="7">
      <t>ツウチショ</t>
    </rPh>
    <rPh sb="8" eb="9">
      <t>ウツ</t>
    </rPh>
    <phoneticPr fontId="23"/>
  </si>
  <si>
    <t>　③住民票（提出日の３ヶ月以内の発行、及び個人番号が記載されていないものに限る）、又は運転免許証の写し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23"/>
  </si>
  <si>
    <t>　⑤合併前企業の実績を申請する場合は、合併契約書等の写し</t>
  </si>
  <si>
    <t>　②住民票（提出日の３ヶ月以内の発行、及び個人番号が記載されていないものに限る）、又は運転免許証の写し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23"/>
  </si>
  <si>
    <t>　④合併前企業の実績を申請する場合は、合併契約書等の写し</t>
  </si>
  <si>
    <t>【新卒者】</t>
    <rPh sb="1" eb="4">
      <t>しんそつしゃ</t>
    </rPh>
    <phoneticPr fontId="2" type="Hiragana"/>
  </si>
  <si>
    <t>【離職者】</t>
    <rPh sb="1" eb="4">
      <t>りしょくしゃ</t>
    </rPh>
    <phoneticPr fontId="2" type="Hiragana"/>
  </si>
  <si>
    <t>　①建設業許可通知書の写し</t>
  </si>
  <si>
    <t>　③秋田県内にある営業所等の社員の健康保険被保険者証の写し（高齢者等により提出できない場合にあっては、職員の常勤性を確認できる書類）</t>
  </si>
  <si>
    <t>　⑤建設業許可申請書（受付印のあるもの）の写し及び同申請書別紙２営業所一覧表の写し</t>
  </si>
  <si>
    <t>b：類似工事の施工実績がある</t>
    <rPh sb="2" eb="4">
      <t>ルイジ</t>
    </rPh>
    <phoneticPr fontId="23"/>
  </si>
  <si>
    <t>認定等を確認できる書類（協定書、表彰状、認定証、一般事業主行動計画策定・変更届（労働局が受付したもの））の写し</t>
    <rPh sb="0" eb="2">
      <t>ニンテイ</t>
    </rPh>
    <rPh sb="2" eb="3">
      <t>トウ</t>
    </rPh>
    <rPh sb="4" eb="6">
      <t>カクニン</t>
    </rPh>
    <rPh sb="9" eb="11">
      <t>ショルイ</t>
    </rPh>
    <rPh sb="12" eb="15">
      <t>キョウテイショ</t>
    </rPh>
    <rPh sb="16" eb="19">
      <t>ヒョウショウジョウ</t>
    </rPh>
    <rPh sb="20" eb="23">
      <t>ニンテイショウ</t>
    </rPh>
    <rPh sb="24" eb="26">
      <t>イッパン</t>
    </rPh>
    <rPh sb="26" eb="29">
      <t>ジギョウヌシ</t>
    </rPh>
    <rPh sb="29" eb="31">
      <t>コウドウ</t>
    </rPh>
    <rPh sb="31" eb="33">
      <t>ケイカク</t>
    </rPh>
    <rPh sb="33" eb="35">
      <t>サクテイ</t>
    </rPh>
    <rPh sb="36" eb="39">
      <t>ヘンコウトドケ</t>
    </rPh>
    <rPh sb="40" eb="43">
      <t>ロウドウキョク</t>
    </rPh>
    <rPh sb="44" eb="46">
      <t>ウケツケ</t>
    </rPh>
    <rPh sb="53" eb="54">
      <t>ウツ</t>
    </rPh>
    <phoneticPr fontId="23"/>
  </si>
  <si>
    <t>【ワークライフバランス企業認定等】</t>
  </si>
  <si>
    <t>【職業体験等の実施】</t>
  </si>
  <si>
    <t>一般塗装</t>
    <rPh sb="0" eb="2">
      <t>イッパン</t>
    </rPh>
    <rPh sb="2" eb="4">
      <t>トソウ</t>
    </rPh>
    <phoneticPr fontId="2"/>
  </si>
  <si>
    <r>
      <t xml:space="preserve">１７．若手技術者の育成
</t>
    </r>
    <r>
      <rPr>
        <u/>
        <sz val="14"/>
        <rFont val="ＭＳ Ｐ明朝"/>
        <family val="1"/>
        <charset val="128"/>
      </rPr>
      <t>【手引き　P46】</t>
    </r>
  </si>
  <si>
    <r>
      <t>１８．配置予定技術者の同種工事の施工実績</t>
    </r>
    <r>
      <rPr>
        <b/>
        <u/>
        <sz val="14"/>
        <color rgb="FFFF0000"/>
        <rFont val="ＭＳ Ｐ明朝"/>
        <family val="1"/>
        <charset val="128"/>
      </rPr>
      <t>※監理技術者等</t>
    </r>
    <r>
      <rPr>
        <sz val="14"/>
        <rFont val="ＭＳ Ｐ明朝"/>
        <family val="1"/>
        <charset val="128"/>
      </rPr>
      <t xml:space="preserve">
</t>
    </r>
    <r>
      <rPr>
        <u/>
        <sz val="14"/>
        <rFont val="ＭＳ Ｐ明朝"/>
        <family val="1"/>
        <charset val="128"/>
      </rPr>
      <t>【手引き　P48】</t>
    </r>
    <rPh sb="3" eb="5">
      <t>ハイチ</t>
    </rPh>
    <rPh sb="5" eb="7">
      <t>ヨテイ</t>
    </rPh>
    <rPh sb="7" eb="10">
      <t>ギジュツシャ</t>
    </rPh>
    <rPh sb="11" eb="13">
      <t>ドウシュ</t>
    </rPh>
    <rPh sb="13" eb="15">
      <t>コウジ</t>
    </rPh>
    <rPh sb="16" eb="18">
      <t>セコウ</t>
    </rPh>
    <rPh sb="18" eb="20">
      <t>ジッセキ</t>
    </rPh>
    <rPh sb="26" eb="27">
      <t>トウ</t>
    </rPh>
    <phoneticPr fontId="23"/>
  </si>
  <si>
    <t>　②実施証明書の区分が記載されていない場合は、区分がわかる資料の写しを添付すること。（実施証明書発行要領等）</t>
    <rPh sb="2" eb="4">
      <t>ジッシ</t>
    </rPh>
    <rPh sb="4" eb="7">
      <t>ショウメイショ</t>
    </rPh>
    <rPh sb="8" eb="10">
      <t>クブン</t>
    </rPh>
    <rPh sb="11" eb="13">
      <t>キサイ</t>
    </rPh>
    <rPh sb="19" eb="21">
      <t>バアイ</t>
    </rPh>
    <rPh sb="23" eb="25">
      <t>クブン</t>
    </rPh>
    <rPh sb="29" eb="31">
      <t>シリョウ</t>
    </rPh>
    <rPh sb="32" eb="33">
      <t>ウツ</t>
    </rPh>
    <rPh sb="35" eb="37">
      <t>テンプ</t>
    </rPh>
    <rPh sb="43" eb="45">
      <t>ジッシ</t>
    </rPh>
    <rPh sb="45" eb="48">
      <t>ショウメイショ</t>
    </rPh>
    <rPh sb="48" eb="50">
      <t>ハッコウ</t>
    </rPh>
    <rPh sb="50" eb="52">
      <t>ヨウリョウ</t>
    </rPh>
    <rPh sb="52" eb="53">
      <t>トウ</t>
    </rPh>
    <phoneticPr fontId="23"/>
  </si>
  <si>
    <t>b：技能士等の配置</t>
    <rPh sb="2" eb="4">
      <t>ギノウ</t>
    </rPh>
    <phoneticPr fontId="2"/>
  </si>
  <si>
    <t>　②中小企業等の場合は、本様式に、直近の事業年度の「法人税申告書別表１」の写し</t>
  </si>
  <si>
    <r>
      <t>当該工事におけるCCUS活用の有無</t>
    </r>
    <r>
      <rPr>
        <b/>
        <u/>
        <sz val="14"/>
        <color rgb="FFFF0000"/>
        <rFont val="ＭＳ Ｐ明朝"/>
        <family val="1"/>
        <charset val="128"/>
      </rPr>
      <t>「履行義務」</t>
    </r>
    <rPh sb="0" eb="2">
      <t>トウガイ</t>
    </rPh>
    <rPh sb="2" eb="4">
      <t>コウジ</t>
    </rPh>
    <rPh sb="12" eb="14">
      <t>カツヨウ</t>
    </rPh>
    <rPh sb="15" eb="17">
      <t>ウム</t>
    </rPh>
    <phoneticPr fontId="23"/>
  </si>
  <si>
    <t>公共土木施設の維持管理業務の契約実績</t>
    <rPh sb="0" eb="2">
      <t>こうきょう</t>
    </rPh>
    <rPh sb="2" eb="3">
      <t>ど</t>
    </rPh>
    <rPh sb="3" eb="4">
      <t>もく</t>
    </rPh>
    <rPh sb="4" eb="6">
      <t>しせつ</t>
    </rPh>
    <rPh sb="7" eb="9">
      <t>いじ</t>
    </rPh>
    <rPh sb="9" eb="11">
      <t>かんり</t>
    </rPh>
    <rPh sb="11" eb="13">
      <t>ぎょうむ</t>
    </rPh>
    <rPh sb="14" eb="16">
      <t>けいやく</t>
    </rPh>
    <rPh sb="16" eb="18">
      <t>じっせき</t>
    </rPh>
    <phoneticPr fontId="2" type="Hiragana"/>
  </si>
  <si>
    <t>　①企業が合併している場合は、合併契約書等の写し</t>
  </si>
  <si>
    <t>　①ＣＯＲＩＮＳ登録状況の写し
※登録されていない工事を申請する場合は、請負契約書及び設計図書等（金抜き設計書、設計図面、特記仕様書等で工事内容が確認出来る資料の写し）のほか、記載した
工事の「主任（監理）技術者選任届」又は、技術的な関わりが判断できる資料</t>
    <rPh sb="8" eb="10">
      <t>トウロク</t>
    </rPh>
    <rPh sb="10" eb="12">
      <t>ジョウキョウ</t>
    </rPh>
    <rPh sb="13" eb="14">
      <t>ウツ</t>
    </rPh>
    <rPh sb="17" eb="19">
      <t>トウロク</t>
    </rPh>
    <rPh sb="25" eb="27">
      <t>コウジ</t>
    </rPh>
    <rPh sb="28" eb="30">
      <t>シンセイ</t>
    </rPh>
    <rPh sb="32" eb="34">
      <t>バアイ</t>
    </rPh>
    <rPh sb="36" eb="38">
      <t>ウケオイ</t>
    </rPh>
    <rPh sb="38" eb="41">
      <t>ケイヤクショ</t>
    </rPh>
    <rPh sb="41" eb="42">
      <t>オヨ</t>
    </rPh>
    <rPh sb="43" eb="45">
      <t>セッケイ</t>
    </rPh>
    <rPh sb="45" eb="47">
      <t>トショ</t>
    </rPh>
    <rPh sb="47" eb="48">
      <t>トウ</t>
    </rPh>
    <rPh sb="49" eb="50">
      <t>キン</t>
    </rPh>
    <rPh sb="50" eb="51">
      <t>ヌ</t>
    </rPh>
    <rPh sb="52" eb="55">
      <t>セッケイショ</t>
    </rPh>
    <rPh sb="56" eb="58">
      <t>セッケイ</t>
    </rPh>
    <rPh sb="58" eb="60">
      <t>ズメン</t>
    </rPh>
    <rPh sb="61" eb="63">
      <t>トッキ</t>
    </rPh>
    <rPh sb="63" eb="66">
      <t>シヨウショ</t>
    </rPh>
    <rPh sb="66" eb="67">
      <t>トウ</t>
    </rPh>
    <rPh sb="68" eb="70">
      <t>コウジ</t>
    </rPh>
    <rPh sb="70" eb="72">
      <t>ナイヨウ</t>
    </rPh>
    <rPh sb="73" eb="75">
      <t>カクニン</t>
    </rPh>
    <rPh sb="75" eb="77">
      <t>デキ</t>
    </rPh>
    <rPh sb="78" eb="80">
      <t>シリョウ</t>
    </rPh>
    <rPh sb="81" eb="82">
      <t>ウツ</t>
    </rPh>
    <rPh sb="88" eb="90">
      <t>キサイ</t>
    </rPh>
    <rPh sb="93" eb="95">
      <t>コウジ</t>
    </rPh>
    <rPh sb="97" eb="99">
      <t>シュニン</t>
    </rPh>
    <rPh sb="100" eb="102">
      <t>カンリ</t>
    </rPh>
    <rPh sb="103" eb="106">
      <t>ギジュツシャ</t>
    </rPh>
    <rPh sb="106" eb="108">
      <t>センニン</t>
    </rPh>
    <rPh sb="108" eb="109">
      <t>トド</t>
    </rPh>
    <rPh sb="110" eb="111">
      <t>マタ</t>
    </rPh>
    <rPh sb="113" eb="116">
      <t>ギジュツテキ</t>
    </rPh>
    <rPh sb="117" eb="118">
      <t>カカ</t>
    </rPh>
    <rPh sb="121" eb="123">
      <t>ハンダン</t>
    </rPh>
    <rPh sb="126" eb="128">
      <t>シリョウ</t>
    </rPh>
    <phoneticPr fontId="23"/>
  </si>
  <si>
    <t>評価項目</t>
    <rPh sb="0" eb="2">
      <t>ひょうか</t>
    </rPh>
    <rPh sb="2" eb="4">
      <t>こうもく</t>
    </rPh>
    <phoneticPr fontId="2" type="Hiragana"/>
  </si>
  <si>
    <t>Chek</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</si>
  <si>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</si>
  <si>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加谷　直</t>
    <rPh sb="0" eb="2">
      <t>カタニ</t>
    </rPh>
    <rPh sb="3" eb="4">
      <t>チョク</t>
    </rPh>
    <phoneticPr fontId="23"/>
  </si>
  <si>
    <t>２名以上</t>
    <rPh sb="1" eb="2">
      <t>メイ</t>
    </rPh>
    <rPh sb="2" eb="4">
      <t>イジョウ</t>
    </rPh>
    <phoneticPr fontId="2"/>
  </si>
  <si>
    <t>a：登録基幹技能者の配置</t>
  </si>
  <si>
    <t>配置予定技術者の保有資格</t>
  </si>
  <si>
    <t>週休２日制工事の実施証明書がある場合に評価。(発行日から2年以内)</t>
    <rPh sb="0" eb="2">
      <t>シュウキュウ</t>
    </rPh>
    <rPh sb="3" eb="5">
      <t>ヒセイ</t>
    </rPh>
    <rPh sb="5" eb="7">
      <t>コウジ</t>
    </rPh>
    <rPh sb="8" eb="10">
      <t>ジッシ</t>
    </rPh>
    <phoneticPr fontId="23"/>
  </si>
  <si>
    <t>配点
(満点)</t>
    <rPh sb="0" eb="2">
      <t>ハイテン</t>
    </rPh>
    <rPh sb="4" eb="6">
      <t>マンテン</t>
    </rPh>
    <phoneticPr fontId="23"/>
  </si>
  <si>
    <t>コンクリート主任技士の資格を有する</t>
    <rPh sb="11" eb="13">
      <t>シカク</t>
    </rPh>
    <rPh sb="14" eb="15">
      <t>ユウ</t>
    </rPh>
    <phoneticPr fontId="2"/>
  </si>
  <si>
    <t>コンクリート技士を有する</t>
  </si>
  <si>
    <t>プレストレストコンクリート技士を有する</t>
  </si>
  <si>
    <t>コンクリート診断士を有する</t>
  </si>
  <si>
    <t>企業の同種工事の施工実績</t>
    <rPh sb="0" eb="2">
      <t>きぎょう</t>
    </rPh>
    <rPh sb="3" eb="5">
      <t>どうしゅ</t>
    </rPh>
    <rPh sb="5" eb="7">
      <t>こうじ</t>
    </rPh>
    <rPh sb="8" eb="10">
      <t>せこう</t>
    </rPh>
    <rPh sb="10" eb="12">
      <t>じっせき</t>
    </rPh>
    <phoneticPr fontId="2" type="Hiragana"/>
  </si>
  <si>
    <t>一級構造物診断士を有する</t>
  </si>
  <si>
    <t>土木鋼構造診断士を有する</t>
  </si>
  <si>
    <t>一級舗装施工管理技術者を有する</t>
  </si>
  <si>
    <t>地すべり防止工事士を有する</t>
  </si>
  <si>
    <t>b：維持管理業務の契約実績がある（工事箇所と同一管内以外の実績の場合）</t>
  </si>
  <si>
    <t>構造設計一級建築士を有する</t>
  </si>
  <si>
    <t>設備設計一級建築士を有する</t>
  </si>
  <si>
    <t>建築設備士を有する</t>
  </si>
  <si>
    <r>
      <t>１９．配置予定技術者の工事成績評定点</t>
    </r>
    <r>
      <rPr>
        <b/>
        <u/>
        <sz val="14"/>
        <color rgb="FFFF0000"/>
        <rFont val="ＭＳ Ｐ明朝"/>
        <family val="1"/>
        <charset val="128"/>
      </rPr>
      <t>※施工実績と同技術者を評価</t>
    </r>
    <r>
      <rPr>
        <u/>
        <sz val="14"/>
        <rFont val="ＭＳ Ｐ明朝"/>
        <family val="1"/>
        <charset val="128"/>
      </rPr>
      <t xml:space="preserve">【手引き　P50】
</t>
    </r>
  </si>
  <si>
    <t>資格を有しない</t>
    <rPh sb="0" eb="2">
      <t>シカク</t>
    </rPh>
    <rPh sb="3" eb="4">
      <t>ユウ</t>
    </rPh>
    <phoneticPr fontId="2"/>
  </si>
  <si>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3"/>
  </si>
  <si>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3"/>
  </si>
  <si>
    <t>配置予定技術者の
継続教育（ＣＰＤ）の取組</t>
  </si>
  <si>
    <t>企業平均評定点（対象:過去1年間）【入力】
「過去1年間」の県発注工事の成績評定点</t>
    <rPh sb="0" eb="2">
      <t>キギョウ</t>
    </rPh>
    <rPh sb="2" eb="4">
      <t>ヘイキン</t>
    </rPh>
    <rPh sb="4" eb="6">
      <t>ヒョウテイ</t>
    </rPh>
    <rPh sb="6" eb="7">
      <t>テン</t>
    </rPh>
    <rPh sb="18" eb="20">
      <t>ニュウリョク</t>
    </rPh>
    <rPh sb="23" eb="25">
      <t>カコ</t>
    </rPh>
    <rPh sb="26" eb="27">
      <t>ネン</t>
    </rPh>
    <rPh sb="27" eb="28">
      <t>カン</t>
    </rPh>
    <rPh sb="30" eb="31">
      <t>ケン</t>
    </rPh>
    <rPh sb="31" eb="33">
      <t>ハッチュウ</t>
    </rPh>
    <rPh sb="33" eb="35">
      <t>コウジ</t>
    </rPh>
    <rPh sb="36" eb="38">
      <t>セイセキ</t>
    </rPh>
    <rPh sb="38" eb="40">
      <t>ヒョウテイ</t>
    </rPh>
    <rPh sb="40" eb="41">
      <t>テン</t>
    </rPh>
    <phoneticPr fontId="23"/>
  </si>
  <si>
    <t>受賞種別（対象:過去2年間）【入力】
「過去2年間」に受賞した表彰実績</t>
    <rPh sb="0" eb="2">
      <t>ジュショウ</t>
    </rPh>
    <rPh sb="2" eb="4">
      <t>シュベツ</t>
    </rPh>
    <rPh sb="5" eb="7">
      <t>タイショウ</t>
    </rPh>
    <rPh sb="8" eb="10">
      <t>カコ</t>
    </rPh>
    <rPh sb="11" eb="13">
      <t>ネンカン</t>
    </rPh>
    <rPh sb="15" eb="17">
      <t>ニュウリョク</t>
    </rPh>
    <rPh sb="27" eb="29">
      <t>ジュショウ</t>
    </rPh>
    <rPh sb="31" eb="33">
      <t>ヒョウショウ</t>
    </rPh>
    <rPh sb="33" eb="35">
      <t>ジッセキ</t>
    </rPh>
    <phoneticPr fontId="23"/>
  </si>
  <si>
    <t>職業体験等の区分(過去2年間)【選択】</t>
    <rPh sb="6" eb="8">
      <t>クブン</t>
    </rPh>
    <phoneticPr fontId="2"/>
  </si>
  <si>
    <t>ＩＣＴ活用工事の実施証明書がある場合に評価。(発行日から2年以内)</t>
    <rPh sb="5" eb="7">
      <t>コウジ</t>
    </rPh>
    <rPh sb="8" eb="10">
      <t>ジッシ</t>
    </rPh>
    <rPh sb="23" eb="26">
      <t>ハッコウビ</t>
    </rPh>
    <rPh sb="30" eb="32">
      <t>イナイ</t>
    </rPh>
    <phoneticPr fontId="23"/>
  </si>
  <si>
    <t>契約業務名【入力】</t>
    <rPh sb="0" eb="2">
      <t>ケイヤク</t>
    </rPh>
    <rPh sb="2" eb="5">
      <t>ギョウムメイ</t>
    </rPh>
    <phoneticPr fontId="23"/>
  </si>
  <si>
    <t>女性技術者活躍工事の実施証明書がある場合に評価。(発行日から2年以内)</t>
    <rPh sb="0" eb="2">
      <t>ジョセイ</t>
    </rPh>
    <rPh sb="2" eb="5">
      <t>ギジュツシャ</t>
    </rPh>
    <rPh sb="5" eb="7">
      <t>カツヤク</t>
    </rPh>
    <rPh sb="7" eb="9">
      <t>コウジ</t>
    </rPh>
    <rPh sb="10" eb="12">
      <t>ジッシ</t>
    </rPh>
    <phoneticPr fontId="23"/>
  </si>
  <si>
    <t>過去１年間の同格付工種の
工事成績評定点の平均点</t>
    <rPh sb="0" eb="2">
      <t>カコ</t>
    </rPh>
    <rPh sb="3" eb="5">
      <t>ネンカン</t>
    </rPh>
    <rPh sb="6" eb="7">
      <t>ドウ</t>
    </rPh>
    <rPh sb="7" eb="9">
      <t>カクヅケ</t>
    </rPh>
    <rPh sb="9" eb="11">
      <t>コウシュ</t>
    </rPh>
    <rPh sb="13" eb="15">
      <t>コウジ</t>
    </rPh>
    <rPh sb="15" eb="17">
      <t>セイセキ</t>
    </rPh>
    <rPh sb="17" eb="19">
      <t>ヒョウテイ</t>
    </rPh>
    <rPh sb="19" eb="20">
      <t>テン</t>
    </rPh>
    <rPh sb="21" eb="24">
      <t>ヘイキンテン</t>
    </rPh>
    <phoneticPr fontId="23"/>
  </si>
  <si>
    <r>
      <t>新規</t>
    </r>
    <r>
      <rPr>
        <b/>
        <u/>
        <sz val="14"/>
        <rFont val="ＭＳ Ｐ明朝"/>
        <family val="1"/>
        <charset val="128"/>
      </rPr>
      <t>新卒者</t>
    </r>
    <r>
      <rPr>
        <sz val="14"/>
        <rFont val="ＭＳ Ｐ明朝"/>
        <family val="1"/>
        <charset val="128"/>
      </rPr>
      <t>雇用(過去1年間)【選択】</t>
    </r>
    <rPh sb="0" eb="2">
      <t>シンキ</t>
    </rPh>
    <rPh sb="2" eb="5">
      <t>シンソツシャ</t>
    </rPh>
    <rPh sb="5" eb="7">
      <t>コヨウ</t>
    </rPh>
    <rPh sb="8" eb="10">
      <t>カコ</t>
    </rPh>
    <rPh sb="11" eb="12">
      <t>ネン</t>
    </rPh>
    <rPh sb="12" eb="13">
      <t>カン</t>
    </rPh>
    <rPh sb="15" eb="17">
      <t>センタク</t>
    </rPh>
    <phoneticPr fontId="23"/>
  </si>
  <si>
    <r>
      <t>新規</t>
    </r>
    <r>
      <rPr>
        <b/>
        <u/>
        <sz val="14"/>
        <rFont val="ＭＳ Ｐ明朝"/>
        <family val="1"/>
        <charset val="128"/>
      </rPr>
      <t>離職者</t>
    </r>
    <r>
      <rPr>
        <sz val="14"/>
        <rFont val="ＭＳ Ｐ明朝"/>
        <family val="1"/>
        <charset val="128"/>
      </rPr>
      <t>雇用(過去1年間)【選択】</t>
    </r>
    <rPh sb="0" eb="2">
      <t>シンキ</t>
    </rPh>
    <rPh sb="2" eb="5">
      <t>リショクシャ</t>
    </rPh>
    <rPh sb="5" eb="7">
      <t>コヨウ</t>
    </rPh>
    <rPh sb="8" eb="10">
      <t>カコ</t>
    </rPh>
    <rPh sb="11" eb="12">
      <t>ネン</t>
    </rPh>
    <rPh sb="12" eb="13">
      <t>カン</t>
    </rPh>
    <rPh sb="15" eb="17">
      <t>センタク</t>
    </rPh>
    <phoneticPr fontId="23"/>
  </si>
  <si>
    <t>　③正規社員であることを証明する書類　（雇用契約書、労働条件通知書等）</t>
  </si>
  <si>
    <t>ICT活用工事の
実施証明書の有無</t>
  </si>
  <si>
    <t>～</t>
  </si>
  <si>
    <t>発注者【入力】</t>
    <rPh sb="0" eb="3">
      <t>ハッチュウシャ</t>
    </rPh>
    <phoneticPr fontId="23"/>
  </si>
  <si>
    <t>道路側溝据付工
L=300m</t>
    <rPh sb="0" eb="2">
      <t>ドウロ</t>
    </rPh>
    <rPh sb="2" eb="4">
      <t>ソッコウ</t>
    </rPh>
    <rPh sb="4" eb="6">
      <t>スエツケ</t>
    </rPh>
    <rPh sb="6" eb="7">
      <t>コウ</t>
    </rPh>
    <phoneticPr fontId="2"/>
  </si>
  <si>
    <t>a：同種工事の施工実績がある</t>
  </si>
  <si>
    <t>c：上記以外</t>
  </si>
  <si>
    <t>ka00000000</t>
  </si>
  <si>
    <t>過去１０年間の
同種工事又は類似工事の施工実績</t>
    <rPh sb="0" eb="2">
      <t>カコ</t>
    </rPh>
    <rPh sb="4" eb="6">
      <t>ネンカン</t>
    </rPh>
    <rPh sb="8" eb="10">
      <t>ドウシュ</t>
    </rPh>
    <rPh sb="10" eb="12">
      <t>コウジ</t>
    </rPh>
    <rPh sb="12" eb="13">
      <t>マタ</t>
    </rPh>
    <rPh sb="14" eb="16">
      <t>ルイジ</t>
    </rPh>
    <rPh sb="16" eb="18">
      <t>コウジ</t>
    </rPh>
    <rPh sb="19" eb="21">
      <t>セコウ</t>
    </rPh>
    <rPh sb="21" eb="23">
      <t>ジッセキ</t>
    </rPh>
    <phoneticPr fontId="2"/>
  </si>
  <si>
    <t>①企業における
CCUS事業者登録の有無</t>
    <rPh sb="1" eb="3">
      <t>キギョウ</t>
    </rPh>
    <rPh sb="12" eb="15">
      <t>ジギョウシャ</t>
    </rPh>
    <rPh sb="15" eb="17">
      <t>トウロク</t>
    </rPh>
    <rPh sb="18" eb="20">
      <t>ウム</t>
    </rPh>
    <phoneticPr fontId="2"/>
  </si>
  <si>
    <t>②過去２年間の
職業体験等の実施の有無</t>
  </si>
  <si>
    <t>週休２日制工事の
実施証明書の有無</t>
  </si>
  <si>
    <t>女性技術者活躍工事の
実施証明書の有無</t>
  </si>
  <si>
    <t>給与等受給者一人当たり
給与等支払額の増加率</t>
  </si>
  <si>
    <t>秋田県北秋田地域振興局</t>
    <rPh sb="0" eb="3">
      <t>アキタケン</t>
    </rPh>
    <rPh sb="3" eb="6">
      <t>キタアキタ</t>
    </rPh>
    <rPh sb="6" eb="8">
      <t>チイキ</t>
    </rPh>
    <rPh sb="8" eb="11">
      <t>シンコウキョク</t>
    </rPh>
    <phoneticPr fontId="2"/>
  </si>
  <si>
    <t>契約工期（対象:過去5年間）【入力】
（入力例：Ｒ○.4.1～Ｒ○.3.31）</t>
    <rPh sb="0" eb="2">
      <t>ケイヤク</t>
    </rPh>
    <rPh sb="2" eb="4">
      <t>コウキ</t>
    </rPh>
    <rPh sb="20" eb="23">
      <t>ニュウリョクレイ</t>
    </rPh>
    <phoneticPr fontId="2"/>
  </si>
  <si>
    <t>道路・河川等維持管理業務委託</t>
    <rPh sb="0" eb="2">
      <t>ドウロ</t>
    </rPh>
    <rPh sb="3" eb="5">
      <t>カセン</t>
    </rPh>
    <rPh sb="5" eb="6">
      <t>トウ</t>
    </rPh>
    <rPh sb="6" eb="8">
      <t>イジ</t>
    </rPh>
    <rPh sb="8" eb="10">
      <t>カンリ</t>
    </rPh>
    <rPh sb="10" eb="12">
      <t>ギョウム</t>
    </rPh>
    <rPh sb="12" eb="14">
      <t>イタク</t>
    </rPh>
    <phoneticPr fontId="2"/>
  </si>
  <si>
    <r>
      <t>工事実績情報システム（COＲＩＮＳ）登録番号
【入力】</t>
    </r>
    <r>
      <rPr>
        <u/>
        <sz val="14"/>
        <rFont val="ＭＳ Ｐ明朝"/>
        <family val="1"/>
        <charset val="128"/>
      </rPr>
      <t>※登録が無い場合は、「登録なし」を入力</t>
    </r>
    <rPh sb="0" eb="2">
      <t>コウジ</t>
    </rPh>
    <rPh sb="2" eb="4">
      <t>ジッセキ</t>
    </rPh>
    <rPh sb="4" eb="6">
      <t>ジョウホウ</t>
    </rPh>
    <rPh sb="18" eb="20">
      <t>トウロク</t>
    </rPh>
    <rPh sb="20" eb="22">
      <t>バンゴウ</t>
    </rPh>
    <rPh sb="24" eb="26">
      <t>ニュウリョク</t>
    </rPh>
    <phoneticPr fontId="23"/>
  </si>
  <si>
    <t>過去５年間の公共土木施設の
維持管理業務の契約実績</t>
    <rPh sb="0" eb="2">
      <t>カコ</t>
    </rPh>
    <rPh sb="3" eb="5">
      <t>ネンカン</t>
    </rPh>
    <rPh sb="6" eb="8">
      <t>コウキョウ</t>
    </rPh>
    <rPh sb="8" eb="9">
      <t>ド</t>
    </rPh>
    <rPh sb="9" eb="10">
      <t>モク</t>
    </rPh>
    <rPh sb="10" eb="12">
      <t>シセツ</t>
    </rPh>
    <rPh sb="14" eb="16">
      <t>イジ</t>
    </rPh>
    <rPh sb="16" eb="18">
      <t>カンリ</t>
    </rPh>
    <rPh sb="18" eb="20">
      <t>ギョウム</t>
    </rPh>
    <rPh sb="21" eb="23">
      <t>ケイヤク</t>
    </rPh>
    <rPh sb="23" eb="25">
      <t>ジッセキ</t>
    </rPh>
    <phoneticPr fontId="2"/>
  </si>
  <si>
    <t>b：維持管理業務の契約実績がある（工事箇所と同一管内以外の実績の場合）</t>
    <rPh sb="26" eb="28">
      <t>イガイ</t>
    </rPh>
    <phoneticPr fontId="23"/>
  </si>
  <si>
    <t>c：維持管理業務の契約実績がない</t>
    <rPh sb="2" eb="4">
      <t>イジ</t>
    </rPh>
    <rPh sb="4" eb="6">
      <t>カンリ</t>
    </rPh>
    <rPh sb="6" eb="8">
      <t>ギョウム</t>
    </rPh>
    <rPh sb="9" eb="11">
      <t>ケイヤク</t>
    </rPh>
    <rPh sb="11" eb="13">
      <t>ジッセキ</t>
    </rPh>
    <phoneticPr fontId="23"/>
  </si>
  <si>
    <t>c：維持管理業務の契約実績がない</t>
  </si>
  <si>
    <t>基準配点合計</t>
    <rPh sb="0" eb="2">
      <t>キジュン</t>
    </rPh>
    <rPh sb="2" eb="4">
      <t>ハイテン</t>
    </rPh>
    <rPh sb="4" eb="6">
      <t>ゴウケイ</t>
    </rPh>
    <phoneticPr fontId="23"/>
  </si>
  <si>
    <t>　①ＣＯＲＩＮＳに登録状況の写し
　　※登録されていない工事を申請する場合は、請負契約書及び設計図書等
　　（金抜き設計書、設計図面、特記仕様書等で工事内容が確認出来る資料の写し）</t>
    <rPh sb="9" eb="11">
      <t>トウロク</t>
    </rPh>
    <rPh sb="11" eb="13">
      <t>ジョウキョウ</t>
    </rPh>
    <rPh sb="14" eb="15">
      <t>ウツ</t>
    </rPh>
    <rPh sb="20" eb="22">
      <t>トウロク</t>
    </rPh>
    <rPh sb="28" eb="30">
      <t>コウジ</t>
    </rPh>
    <rPh sb="31" eb="33">
      <t>シンセイ</t>
    </rPh>
    <rPh sb="35" eb="37">
      <t>バアイ</t>
    </rPh>
    <rPh sb="39" eb="41">
      <t>ウケオイ</t>
    </rPh>
    <rPh sb="41" eb="44">
      <t>ケイヤクショ</t>
    </rPh>
    <rPh sb="44" eb="45">
      <t>オヨ</t>
    </rPh>
    <rPh sb="46" eb="48">
      <t>セッケイ</t>
    </rPh>
    <rPh sb="48" eb="50">
      <t>トショ</t>
    </rPh>
    <rPh sb="50" eb="51">
      <t>トウ</t>
    </rPh>
    <rPh sb="55" eb="56">
      <t>キン</t>
    </rPh>
    <rPh sb="56" eb="57">
      <t>ヌ</t>
    </rPh>
    <rPh sb="58" eb="61">
      <t>セッケイショ</t>
    </rPh>
    <rPh sb="62" eb="64">
      <t>セッケイ</t>
    </rPh>
    <rPh sb="64" eb="66">
      <t>ズメン</t>
    </rPh>
    <rPh sb="67" eb="69">
      <t>トッキ</t>
    </rPh>
    <rPh sb="69" eb="72">
      <t>シヨウショ</t>
    </rPh>
    <rPh sb="72" eb="73">
      <t>トウ</t>
    </rPh>
    <rPh sb="74" eb="76">
      <t>コウジ</t>
    </rPh>
    <rPh sb="76" eb="78">
      <t>ナイヨウ</t>
    </rPh>
    <rPh sb="79" eb="81">
      <t>カクニン</t>
    </rPh>
    <rPh sb="81" eb="83">
      <t>デキ</t>
    </rPh>
    <rPh sb="84" eb="86">
      <t>シリョウ</t>
    </rPh>
    <rPh sb="87" eb="88">
      <t>ウツ</t>
    </rPh>
    <phoneticPr fontId="23"/>
  </si>
  <si>
    <t>　②共同企業体で契約した実績を申請する場合は、共同企業体協定書の写し</t>
  </si>
  <si>
    <t>　①業務委託契約書の写し等契約実績がわかる資料</t>
  </si>
  <si>
    <r>
      <t>工事実績情報システム（COＲＩＮＳ）登録番号
【入力】</t>
    </r>
    <r>
      <rPr>
        <u/>
        <sz val="14"/>
        <rFont val="ＭＳ Ｐ明朝"/>
        <family val="1"/>
        <charset val="128"/>
      </rPr>
      <t>※登録が無い場合は、「登録なし」を入力</t>
    </r>
    <rPh sb="0" eb="2">
      <t>コウジ</t>
    </rPh>
    <rPh sb="2" eb="4">
      <t>ジッセキ</t>
    </rPh>
    <rPh sb="4" eb="6">
      <t>ジョウホウ</t>
    </rPh>
    <rPh sb="18" eb="20">
      <t>トウロク</t>
    </rPh>
    <rPh sb="20" eb="22">
      <t>バンゴウ</t>
    </rPh>
    <rPh sb="24" eb="26">
      <t>ニュウリョク</t>
    </rPh>
    <rPh sb="28" eb="30">
      <t>トウロク</t>
    </rPh>
    <rPh sb="31" eb="32">
      <t>ナ</t>
    </rPh>
    <rPh sb="33" eb="35">
      <t>バアイ</t>
    </rPh>
    <rPh sb="38" eb="40">
      <t>トウロク</t>
    </rPh>
    <rPh sb="44" eb="46">
      <t>ニュウリョク</t>
    </rPh>
    <phoneticPr fontId="23"/>
  </si>
  <si>
    <r>
      <t>１．企業の同種工事の施工実績</t>
    </r>
    <r>
      <rPr>
        <sz val="14"/>
        <rFont val="ＭＳ Ｐ明朝"/>
        <family val="1"/>
        <charset val="128"/>
      </rPr>
      <t xml:space="preserve">
</t>
    </r>
    <r>
      <rPr>
        <u/>
        <sz val="14"/>
        <rFont val="ＭＳ Ｐ明朝"/>
        <family val="1"/>
        <charset val="128"/>
      </rPr>
      <t>【手引き　P17】</t>
    </r>
    <rPh sb="2" eb="4">
      <t>キギョウ</t>
    </rPh>
    <rPh sb="5" eb="7">
      <t>ドウシュ</t>
    </rPh>
    <rPh sb="7" eb="9">
      <t>コウジ</t>
    </rPh>
    <rPh sb="10" eb="12">
      <t>セコウ</t>
    </rPh>
    <rPh sb="12" eb="14">
      <t>ジッセキ</t>
    </rPh>
    <phoneticPr fontId="23"/>
  </si>
  <si>
    <r>
      <t xml:space="preserve">４．企業の建設キャリアアップシステム（CCUS）への取組
</t>
    </r>
    <r>
      <rPr>
        <u/>
        <sz val="14"/>
        <rFont val="ＭＳ Ｐ明朝"/>
        <family val="1"/>
        <charset val="128"/>
      </rPr>
      <t>【手引き　P22】</t>
    </r>
    <rPh sb="2" eb="4">
      <t>キギョウ</t>
    </rPh>
    <rPh sb="5" eb="7">
      <t>ケンセツ</t>
    </rPh>
    <rPh sb="26" eb="28">
      <t>トリクミ</t>
    </rPh>
    <phoneticPr fontId="23"/>
  </si>
  <si>
    <r>
      <t xml:space="preserve">９．企業の労働環境に関する姿勢
</t>
    </r>
    <r>
      <rPr>
        <u/>
        <sz val="14"/>
        <rFont val="ＭＳ Ｐ明朝"/>
        <family val="1"/>
        <charset val="128"/>
      </rPr>
      <t>【手引き　P36】</t>
    </r>
  </si>
  <si>
    <r>
      <t xml:space="preserve">１０．企業の賃金水準向上に向けた取組
</t>
    </r>
    <r>
      <rPr>
        <u/>
        <sz val="14"/>
        <rFont val="ＭＳ Ｐ明朝"/>
        <family val="1"/>
        <charset val="128"/>
      </rPr>
      <t>【手引き　P37】</t>
    </r>
  </si>
  <si>
    <r>
      <t xml:space="preserve">１５．公共土木施設の維持管理業務の実績
</t>
    </r>
    <r>
      <rPr>
        <u/>
        <sz val="14"/>
        <rFont val="ＭＳ Ｐ明朝"/>
        <family val="1"/>
        <charset val="128"/>
      </rPr>
      <t>【手引き　P44】</t>
    </r>
    <rPh sb="3" eb="5">
      <t>コウキョウ</t>
    </rPh>
    <rPh sb="5" eb="6">
      <t>ド</t>
    </rPh>
    <rPh sb="6" eb="7">
      <t>モク</t>
    </rPh>
    <rPh sb="7" eb="9">
      <t>シセツ</t>
    </rPh>
    <rPh sb="10" eb="12">
      <t>イジ</t>
    </rPh>
    <rPh sb="12" eb="14">
      <t>カンリ</t>
    </rPh>
    <rPh sb="14" eb="16">
      <t>ギョウム</t>
    </rPh>
    <rPh sb="17" eb="19">
      <t>ジッセキ</t>
    </rPh>
    <phoneticPr fontId="23"/>
  </si>
  <si>
    <r>
      <t xml:space="preserve">１６．低入札受注による警告、指名差し控え、指名停止
</t>
    </r>
    <r>
      <rPr>
        <u/>
        <sz val="14"/>
        <rFont val="ＭＳ Ｐ明朝"/>
        <family val="1"/>
        <charset val="128"/>
      </rPr>
      <t>【手引き　P45】</t>
    </r>
  </si>
  <si>
    <r>
      <t xml:space="preserve">１７．女性技術者の育成
</t>
    </r>
    <r>
      <rPr>
        <u/>
        <sz val="14"/>
        <rFont val="ＭＳ Ｐ明朝"/>
        <family val="1"/>
        <charset val="128"/>
      </rPr>
      <t>【手引き　P46】</t>
    </r>
  </si>
  <si>
    <t>【記入例】</t>
    <rPh sb="1" eb="3">
      <t>キニュウ</t>
    </rPh>
    <rPh sb="3" eb="4">
      <t>レイ</t>
    </rPh>
    <phoneticPr fontId="2"/>
  </si>
  <si>
    <t>企業におけるCCUS事業者登録の有無</t>
    <rPh sb="0" eb="2">
      <t>キギョウ</t>
    </rPh>
    <rPh sb="10" eb="13">
      <t>ジギョウシャ</t>
    </rPh>
    <rPh sb="13" eb="15">
      <t>トウロク</t>
    </rPh>
    <rPh sb="16" eb="18">
      <t>ウム</t>
    </rPh>
    <phoneticPr fontId="23"/>
  </si>
  <si>
    <t>　②合併前企業の実績を申請する場合は、合併契約書等の写し</t>
  </si>
  <si>
    <t>電気</t>
    <rPh sb="0" eb="2">
      <t>デンキ</t>
    </rPh>
    <phoneticPr fontId="2"/>
  </si>
  <si>
    <t>給排水冷暖房衛生設備</t>
    <rPh sb="0" eb="3">
      <t>キュウハイスイ</t>
    </rPh>
    <rPh sb="3" eb="6">
      <t>レイダンボウ</t>
    </rPh>
    <rPh sb="6" eb="8">
      <t>エイセイ</t>
    </rPh>
    <rPh sb="8" eb="10">
      <t>セツビ</t>
    </rPh>
    <phoneticPr fontId="2"/>
  </si>
  <si>
    <t>鋼構造物</t>
    <rPh sb="0" eb="1">
      <t>コウ</t>
    </rPh>
    <rPh sb="1" eb="4">
      <t>コウゾウブツ</t>
    </rPh>
    <phoneticPr fontId="2"/>
  </si>
  <si>
    <t>路面標示</t>
    <rPh sb="0" eb="2">
      <t>ロメン</t>
    </rPh>
    <rPh sb="2" eb="4">
      <t>ヒョウジ</t>
    </rPh>
    <phoneticPr fontId="2"/>
  </si>
  <si>
    <t>機械器具設置</t>
    <rPh sb="0" eb="2">
      <t>キカイ</t>
    </rPh>
    <rPh sb="2" eb="4">
      <t>キグ</t>
    </rPh>
    <rPh sb="4" eb="6">
      <t>セッチ</t>
    </rPh>
    <phoneticPr fontId="2"/>
  </si>
  <si>
    <t>造園</t>
    <rPh sb="0" eb="2">
      <t>ゾウエン</t>
    </rPh>
    <phoneticPr fontId="2"/>
  </si>
  <si>
    <t>解体</t>
    <rPh sb="0" eb="2">
      <t>カイタイ</t>
    </rPh>
    <phoneticPr fontId="2"/>
  </si>
  <si>
    <t>水道施設</t>
    <rPh sb="0" eb="2">
      <t>スイドウ</t>
    </rPh>
    <rPh sb="2" eb="4">
      <t>シセツ</t>
    </rPh>
    <phoneticPr fontId="2"/>
  </si>
  <si>
    <r>
      <t xml:space="preserve">３(Ⅱ)．企業の優良工事表彰
</t>
    </r>
    <r>
      <rPr>
        <u/>
        <sz val="14"/>
        <color rgb="FFFF0000"/>
        <rFont val="ＭＳ Ｐ明朝"/>
        <family val="1"/>
        <charset val="128"/>
      </rPr>
      <t>【追補版　P4】</t>
    </r>
    <rPh sb="5" eb="7">
      <t>キギョウ</t>
    </rPh>
    <rPh sb="8" eb="10">
      <t>ユウリョウ</t>
    </rPh>
    <rPh sb="10" eb="12">
      <t>コウジ</t>
    </rPh>
    <rPh sb="12" eb="14">
      <t>ヒョウショウ</t>
    </rPh>
    <rPh sb="16" eb="19">
      <t>ツイホバン</t>
    </rPh>
    <phoneticPr fontId="23"/>
  </si>
  <si>
    <t>a：監理又は主任技術者に配置した女性技術者活躍(登用含む)工事の実施証明書を有している</t>
  </si>
  <si>
    <t>b：現場代理人又は担当技術者に配置した女性技術者活躍(登用含む)工事の実施証明書を有している</t>
  </si>
  <si>
    <t>技術者の最高評定点(過去5年間)【入力】</t>
    <rPh sb="0" eb="3">
      <t>ギジュツシャ</t>
    </rPh>
    <rPh sb="4" eb="6">
      <t>サイコウ</t>
    </rPh>
    <rPh sb="6" eb="8">
      <t>ヒョウテイ</t>
    </rPh>
    <rPh sb="8" eb="9">
      <t>テン</t>
    </rPh>
    <rPh sb="17" eb="19">
      <t>ニュウリョク</t>
    </rPh>
    <phoneticPr fontId="23"/>
  </si>
  <si>
    <t>評価基準</t>
  </si>
  <si>
    <t xml:space="preserve">
第○○-○○○○○-○○○○号 
○○○○○○○○○○○○工事</t>
  </si>
  <si>
    <t xml:space="preserve">
株式会社○○○○</t>
  </si>
  <si>
    <t>総合評価落札方式Ⅱ型の審査に伴い提出が必要な確認資料</t>
    <rPh sb="0" eb="2">
      <t>そうごう</t>
    </rPh>
    <rPh sb="2" eb="4">
      <t>ひょうか</t>
    </rPh>
    <rPh sb="4" eb="6">
      <t>らくさつ</t>
    </rPh>
    <rPh sb="6" eb="8">
      <t>ほうしき</t>
    </rPh>
    <rPh sb="9" eb="10">
      <t>がた</t>
    </rPh>
    <rPh sb="11" eb="13">
      <t>しんさ</t>
    </rPh>
    <rPh sb="14" eb="15">
      <t>ともな</t>
    </rPh>
    <rPh sb="16" eb="18">
      <t>ていしゅつ</t>
    </rPh>
    <rPh sb="19" eb="21">
      <t>ひつよう</t>
    </rPh>
    <rPh sb="22" eb="24">
      <t>かくにん</t>
    </rPh>
    <rPh sb="24" eb="26">
      <t>しりょう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</si>
</sst>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0_ "/>
    <numFmt numFmtId="178" formatCode="[$-411]ge\.m\.d;@"/>
    <numFmt numFmtId="179" formatCode="0.0000&quot;点&quot;\ "/>
    <numFmt numFmtId="180" formatCode="0.00_ "/>
  </numFmts>
  <fonts count="29" x14ac:knownFonts="1">
    <font>
      <sz val="11"/>
      <color theme="1"/>
      <name val="游ゴシック"/>
      <family val="3"/>
      <scheme val="minor"/>
    </font>
    <font>
      <sz val="11"/>
      <name val="ＭＳ Ｐゴシック"/>
      <family val="3"/>
    </font>
    <font>
      <sz val="6"/>
      <name val="游ゴシック"/>
      <family val="3"/>
    </font>
    <font>
      <sz val="14"/>
      <color theme="1"/>
      <name val="游ゴシック"/>
      <family val="3"/>
      <scheme val="minor"/>
    </font>
    <font>
      <sz val="16"/>
      <color theme="1"/>
      <name val="游ゴシック"/>
      <family val="3"/>
      <scheme val="minor"/>
    </font>
    <font>
      <b/>
      <sz val="14"/>
      <color theme="1"/>
      <name val="游ゴシック"/>
      <family val="3"/>
      <scheme val="minor"/>
    </font>
    <font>
      <sz val="14"/>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6"/>
      <name val="ＭＳ Ｐ明朝"/>
      <family val="1"/>
    </font>
    <font>
      <sz val="14"/>
      <name val="ＭＳ Ｐ明朝"/>
      <family val="1"/>
    </font>
    <font>
      <sz val="11"/>
      <color theme="1"/>
      <name val="游ゴシック"/>
      <family val="3"/>
      <scheme val="minor"/>
    </font>
    <font>
      <b/>
      <sz val="16"/>
      <name val="ＭＳ Ｐ明朝"/>
      <family val="1"/>
    </font>
    <font>
      <sz val="13"/>
      <name val="ＭＳ Ｐ明朝"/>
      <family val="1"/>
    </font>
    <font>
      <sz val="10"/>
      <color theme="1"/>
      <name val="ＭＳ Ｐ明朝"/>
      <family val="1"/>
    </font>
    <font>
      <sz val="10"/>
      <name val="ＭＳ Ｐ明朝"/>
      <family val="1"/>
    </font>
    <font>
      <sz val="12"/>
      <color rgb="FF000000"/>
      <name val="ＭＳ Ｐ明朝"/>
      <family val="1"/>
      <charset val="128"/>
    </font>
    <font>
      <sz val="8"/>
      <name val="ＭＳ Ｐ明朝"/>
      <family val="1"/>
      <charset val="128"/>
    </font>
    <font>
      <sz val="11"/>
      <color rgb="FFFF0000"/>
      <name val="ＭＳ Ｐ明朝"/>
      <family val="1"/>
    </font>
    <font>
      <sz val="11"/>
      <name val="游ゴシック"/>
      <family val="3"/>
      <scheme val="minor"/>
    </font>
    <font>
      <sz val="10"/>
      <name val="ＭＳ Ｐゴシック"/>
      <family val="3"/>
    </font>
    <font>
      <sz val="6"/>
      <name val="ＭＳ Ｐゴシック"/>
      <family val="3"/>
    </font>
    <font>
      <b/>
      <u/>
      <sz val="14"/>
      <color rgb="FFFF0000"/>
      <name val="ＭＳ Ｐ明朝"/>
      <family val="1"/>
      <charset val="128"/>
    </font>
    <font>
      <u/>
      <sz val="14"/>
      <name val="ＭＳ Ｐ明朝"/>
      <family val="1"/>
      <charset val="128"/>
    </font>
    <font>
      <b/>
      <u/>
      <sz val="14"/>
      <name val="ＭＳ Ｐ明朝"/>
      <family val="1"/>
      <charset val="128"/>
    </font>
    <font>
      <sz val="14"/>
      <name val="ＭＳ Ｐ明朝"/>
      <family val="1"/>
      <charset val="128"/>
    </font>
    <font>
      <u/>
      <sz val="14"/>
      <color rgb="FFFF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A0"/>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3" fillId="0" borderId="0" applyFont="0" applyFill="0" applyBorder="0" applyAlignment="0" applyProtection="0">
      <alignment vertical="center"/>
    </xf>
  </cellStyleXfs>
  <cellXfs count="175">
    <xf numFmtId="0" fontId="0" fillId="0" borderId="0" xfId="0">
      <alignment vertical="center"/>
    </xf>
    <xf numFmtId="0" fontId="0" fillId="2" borderId="0" xfId="0" applyFont="1" applyFill="1">
      <alignment vertical="center"/>
    </xf>
    <xf numFmtId="0" fontId="0" fillId="2" borderId="0" xfId="0" applyFont="1" applyFill="1" applyAlignment="1">
      <alignment vertical="center" wrapText="1"/>
    </xf>
    <xf numFmtId="0" fontId="0" fillId="0" borderId="0" xfId="0" applyFont="1" applyAlignment="1">
      <alignment vertical="center" wrapText="1"/>
    </xf>
    <xf numFmtId="0" fontId="0" fillId="0" borderId="0" xfId="0" applyFont="1">
      <alignment vertical="center"/>
    </xf>
    <xf numFmtId="0" fontId="3" fillId="0" borderId="0" xfId="0" applyFont="1">
      <alignment vertical="center"/>
    </xf>
    <xf numFmtId="0" fontId="3" fillId="2" borderId="0" xfId="0" applyFont="1" applyFill="1">
      <alignment vertical="center"/>
    </xf>
    <xf numFmtId="0" fontId="5" fillId="2" borderId="1" xfId="0" applyFont="1" applyFill="1" applyBorder="1" applyAlignment="1">
      <alignmen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3" borderId="2" xfId="0" applyFont="1" applyFill="1" applyBorder="1" applyAlignment="1">
      <alignment vertical="center" wrapText="1"/>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2" xfId="0" applyFont="1" applyFill="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Fill="1" applyAlignment="1">
      <alignment vertical="center"/>
    </xf>
    <xf numFmtId="0" fontId="10" fillId="0" borderId="0" xfId="0" applyFont="1">
      <alignment vertical="center"/>
    </xf>
    <xf numFmtId="0" fontId="10" fillId="2" borderId="0" xfId="0" applyFont="1" applyFill="1">
      <alignment vertical="center"/>
    </xf>
    <xf numFmtId="0" fontId="7" fillId="2" borderId="0" xfId="0" applyFont="1" applyFill="1">
      <alignment vertical="center"/>
    </xf>
    <xf numFmtId="0" fontId="11" fillId="2" borderId="0" xfId="0" applyFont="1" applyFill="1" applyAlignment="1">
      <alignment vertical="top"/>
    </xf>
    <xf numFmtId="0" fontId="11" fillId="2" borderId="4" xfId="0" applyFont="1" applyFill="1" applyBorder="1" applyAlignment="1">
      <alignment horizontal="right" vertical="center" wrapText="1"/>
    </xf>
    <xf numFmtId="0" fontId="11" fillId="2" borderId="0" xfId="0" applyFont="1" applyFill="1" applyAlignment="1">
      <alignment horizontal="right" vertical="center" wrapText="1"/>
    </xf>
    <xf numFmtId="0" fontId="12" fillId="0" borderId="2" xfId="0" applyFont="1" applyBorder="1" applyAlignment="1">
      <alignment horizontal="center" vertical="center" wrapText="1"/>
    </xf>
    <xf numFmtId="0" fontId="12" fillId="4" borderId="2" xfId="0" applyFont="1" applyFill="1" applyBorder="1" applyAlignment="1">
      <alignment horizontal="center" vertical="center" textRotation="255"/>
    </xf>
    <xf numFmtId="0" fontId="11" fillId="0" borderId="0" xfId="0" applyFont="1" applyAlignment="1">
      <alignment horizontal="right" vertical="top"/>
    </xf>
    <xf numFmtId="0" fontId="11" fillId="2" borderId="0" xfId="0" applyFont="1" applyFill="1" applyAlignment="1">
      <alignment horizontal="left" vertical="center" wrapText="1"/>
    </xf>
    <xf numFmtId="0" fontId="11" fillId="0" borderId="0" xfId="0" applyFont="1" applyAlignment="1">
      <alignment horizontal="left" vertical="top" wrapText="1"/>
    </xf>
    <xf numFmtId="176" fontId="12" fillId="0" borderId="2" xfId="3" applyNumberFormat="1" applyFont="1" applyBorder="1" applyAlignment="1">
      <alignment horizontal="center" vertical="center" wrapText="1"/>
    </xf>
    <xf numFmtId="0" fontId="12" fillId="5" borderId="2" xfId="0" applyFont="1" applyFill="1" applyBorder="1" applyAlignment="1">
      <alignment horizontal="center" vertical="center" shrinkToFit="1"/>
    </xf>
    <xf numFmtId="176" fontId="12" fillId="5" borderId="2" xfId="3" applyNumberFormat="1" applyFont="1" applyFill="1" applyBorder="1" applyAlignment="1">
      <alignment horizontal="center" vertical="center" wrapText="1"/>
    </xf>
    <xf numFmtId="0" fontId="11" fillId="0" borderId="0" xfId="0" applyFont="1" applyFill="1" applyAlignment="1">
      <alignment horizontal="left" vertical="top"/>
    </xf>
    <xf numFmtId="0" fontId="11" fillId="2" borderId="0" xfId="0" applyFont="1" applyFill="1" applyAlignment="1">
      <alignment horizontal="left" vertical="center"/>
    </xf>
    <xf numFmtId="0" fontId="12" fillId="0" borderId="2" xfId="0" applyFont="1" applyBorder="1" applyAlignment="1">
      <alignment vertical="center" wrapText="1"/>
    </xf>
    <xf numFmtId="177" fontId="12" fillId="0" borderId="2" xfId="0" applyNumberFormat="1" applyFont="1" applyFill="1" applyBorder="1" applyAlignment="1">
      <alignment horizontal="center" vertical="center" wrapText="1"/>
    </xf>
    <xf numFmtId="177" fontId="12" fillId="4" borderId="2" xfId="0" applyNumberFormat="1" applyFont="1" applyFill="1" applyBorder="1" applyAlignment="1">
      <alignment horizontal="center" vertical="center"/>
    </xf>
    <xf numFmtId="177" fontId="12" fillId="0" borderId="2" xfId="0" applyNumberFormat="1" applyFont="1" applyFill="1" applyBorder="1" applyAlignment="1">
      <alignment horizontal="left" vertical="center" wrapText="1"/>
    </xf>
    <xf numFmtId="49" fontId="12" fillId="4" borderId="2" xfId="0" applyNumberFormat="1" applyFont="1" applyFill="1" applyBorder="1" applyAlignment="1">
      <alignment horizontal="center" vertical="center"/>
    </xf>
    <xf numFmtId="38" fontId="12" fillId="4" borderId="2" xfId="3" applyFont="1" applyFill="1" applyBorder="1" applyAlignment="1">
      <alignment vertical="center" wrapText="1"/>
    </xf>
    <xf numFmtId="38" fontId="12" fillId="4" borderId="2" xfId="3" applyFont="1" applyFill="1" applyBorder="1" applyAlignment="1">
      <alignment horizontal="right" vertical="center" wrapText="1"/>
    </xf>
    <xf numFmtId="0" fontId="11" fillId="2" borderId="0" xfId="0" applyFont="1" applyFill="1" applyAlignment="1">
      <alignment horizontal="left" vertical="center" shrinkToFit="1"/>
    </xf>
    <xf numFmtId="0" fontId="11" fillId="2" borderId="0" xfId="0" applyFont="1" applyFill="1">
      <alignment vertical="center"/>
    </xf>
    <xf numFmtId="0" fontId="12" fillId="0" borderId="2" xfId="0" applyFont="1" applyFill="1" applyBorder="1" applyAlignment="1" applyProtection="1">
      <alignment horizontal="center" vertical="center" wrapText="1"/>
      <protection locked="0"/>
    </xf>
    <xf numFmtId="0" fontId="12" fillId="0" borderId="5"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179" fontId="14" fillId="2" borderId="18" xfId="0" applyNumberFormat="1" applyFont="1" applyFill="1" applyBorder="1">
      <alignment vertical="center"/>
    </xf>
    <xf numFmtId="0" fontId="12" fillId="6" borderId="2" xfId="0" applyFont="1" applyFill="1" applyBorder="1" applyAlignment="1" applyProtection="1">
      <alignment horizontal="left" vertical="center" wrapText="1" shrinkToFit="1"/>
      <protection locked="0"/>
    </xf>
    <xf numFmtId="0" fontId="15" fillId="6" borderId="2" xfId="0" applyFont="1" applyFill="1" applyBorder="1" applyAlignment="1" applyProtection="1">
      <alignment horizontal="left" vertical="top" wrapText="1" shrinkToFit="1"/>
      <protection locked="0"/>
    </xf>
    <xf numFmtId="180" fontId="7" fillId="0" borderId="5" xfId="0" applyNumberFormat="1" applyFont="1" applyBorder="1" applyAlignment="1">
      <alignment horizontal="center" vertical="center"/>
    </xf>
    <xf numFmtId="0" fontId="7" fillId="7" borderId="2" xfId="0" applyFont="1" applyFill="1" applyBorder="1">
      <alignment vertical="center"/>
    </xf>
    <xf numFmtId="0" fontId="7" fillId="7" borderId="19" xfId="0" applyFont="1" applyFill="1" applyBorder="1">
      <alignment vertical="center"/>
    </xf>
    <xf numFmtId="0" fontId="7" fillId="0" borderId="19" xfId="0" applyFont="1" applyBorder="1">
      <alignment vertical="center"/>
    </xf>
    <xf numFmtId="0" fontId="7" fillId="7" borderId="18" xfId="0" applyFont="1" applyFill="1" applyBorder="1">
      <alignment vertical="center"/>
    </xf>
    <xf numFmtId="0" fontId="7" fillId="7" borderId="0" xfId="0" applyFont="1" applyFill="1">
      <alignment vertical="center"/>
    </xf>
    <xf numFmtId="0" fontId="7" fillId="7"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left" vertical="center" shrinkToFit="1"/>
    </xf>
    <xf numFmtId="0" fontId="16" fillId="7" borderId="2" xfId="0" applyFont="1" applyFill="1" applyBorder="1" applyAlignment="1">
      <alignment wrapText="1"/>
    </xf>
    <xf numFmtId="176" fontId="17" fillId="7" borderId="2" xfId="3" applyNumberFormat="1" applyFont="1" applyFill="1" applyBorder="1" applyAlignment="1">
      <alignment horizontal="center" vertical="center" wrapText="1"/>
    </xf>
    <xf numFmtId="176" fontId="17" fillId="7" borderId="0" xfId="3" applyNumberFormat="1" applyFont="1" applyFill="1" applyAlignment="1">
      <alignment horizontal="center" vertical="center" wrapText="1"/>
    </xf>
    <xf numFmtId="0" fontId="16" fillId="0" borderId="5" xfId="0" applyFont="1" applyFill="1" applyBorder="1" applyAlignment="1">
      <alignment wrapText="1"/>
    </xf>
    <xf numFmtId="0" fontId="16" fillId="7" borderId="20" xfId="0" applyFont="1" applyFill="1" applyBorder="1" applyAlignment="1">
      <alignment wrapText="1"/>
    </xf>
    <xf numFmtId="176" fontId="17" fillId="7" borderId="21" xfId="3" applyNumberFormat="1" applyFont="1" applyFill="1" applyBorder="1" applyAlignment="1">
      <alignment horizontal="center" vertical="center" wrapText="1"/>
    </xf>
    <xf numFmtId="0" fontId="16" fillId="0" borderId="2" xfId="0" applyFont="1" applyFill="1" applyBorder="1" applyAlignment="1">
      <alignment wrapText="1"/>
    </xf>
    <xf numFmtId="0" fontId="16" fillId="7" borderId="2" xfId="0" applyFont="1" applyFill="1" applyBorder="1" applyAlignment="1">
      <alignment vertical="top" wrapText="1"/>
    </xf>
    <xf numFmtId="0" fontId="18" fillId="0" borderId="0" xfId="0" applyFont="1" applyAlignment="1">
      <alignment horizontal="center" vertical="center" wrapText="1"/>
    </xf>
    <xf numFmtId="0" fontId="16" fillId="7" borderId="22" xfId="0" applyFont="1" applyFill="1" applyBorder="1" applyAlignment="1">
      <alignment wrapText="1"/>
    </xf>
    <xf numFmtId="176" fontId="17" fillId="7" borderId="23" xfId="3" applyNumberFormat="1" applyFont="1" applyFill="1" applyBorder="1" applyAlignment="1">
      <alignment horizontal="center" vertical="center" wrapText="1"/>
    </xf>
    <xf numFmtId="0" fontId="19" fillId="0" borderId="0" xfId="0" applyFont="1" applyAlignment="1">
      <alignment horizontal="left" vertical="top" wrapText="1"/>
    </xf>
    <xf numFmtId="0" fontId="7" fillId="0" borderId="0" xfId="0" applyFont="1" applyAlignment="1"/>
    <xf numFmtId="0" fontId="16" fillId="7" borderId="24" xfId="0" applyFont="1" applyFill="1" applyBorder="1" applyAlignment="1">
      <alignment wrapText="1"/>
    </xf>
    <xf numFmtId="176" fontId="17" fillId="7" borderId="25" xfId="3" applyNumberFormat="1" applyFont="1" applyFill="1" applyBorder="1" applyAlignment="1">
      <alignment horizontal="center" vertical="center" wrapText="1"/>
    </xf>
    <xf numFmtId="0" fontId="20" fillId="0" borderId="0" xfId="0" applyFont="1" applyAlignment="1"/>
    <xf numFmtId="0" fontId="16" fillId="7" borderId="0" xfId="0" applyFont="1" applyFill="1" applyBorder="1" applyAlignment="1">
      <alignment wrapText="1"/>
    </xf>
    <xf numFmtId="176" fontId="17" fillId="7" borderId="0" xfId="3" applyNumberFormat="1" applyFont="1" applyFill="1" applyBorder="1" applyAlignment="1">
      <alignment horizontal="center" vertical="center" wrapText="1"/>
    </xf>
    <xf numFmtId="0" fontId="16" fillId="0" borderId="0" xfId="0" applyFont="1" applyFill="1" applyBorder="1" applyAlignment="1">
      <alignment wrapText="1"/>
    </xf>
    <xf numFmtId="176" fontId="17" fillId="0" borderId="0" xfId="3" applyNumberFormat="1" applyFont="1" applyFill="1" applyBorder="1" applyAlignment="1">
      <alignment horizontal="center" vertical="center" wrapText="1"/>
    </xf>
    <xf numFmtId="0" fontId="18" fillId="7" borderId="26" xfId="0" applyFont="1" applyFill="1" applyBorder="1" applyAlignment="1">
      <alignment horizontal="center" vertical="center" wrapText="1"/>
    </xf>
    <xf numFmtId="177" fontId="9" fillId="7" borderId="27" xfId="0" applyNumberFormat="1" applyFont="1" applyFill="1" applyBorder="1" applyAlignment="1">
      <alignment horizontal="right" vertical="center" wrapText="1"/>
    </xf>
    <xf numFmtId="177" fontId="9" fillId="7" borderId="0" xfId="0" applyNumberFormat="1" applyFont="1" applyFill="1" applyAlignment="1">
      <alignment horizontal="right" vertical="center" wrapText="1"/>
    </xf>
    <xf numFmtId="177" fontId="9" fillId="7" borderId="28" xfId="0" applyNumberFormat="1" applyFont="1" applyFill="1" applyBorder="1" applyAlignment="1">
      <alignment horizontal="right" vertical="center" wrapText="1"/>
    </xf>
    <xf numFmtId="177" fontId="9" fillId="7" borderId="29" xfId="0" applyNumberFormat="1" applyFont="1" applyFill="1" applyBorder="1" applyAlignment="1">
      <alignment horizontal="right" vertical="center" wrapText="1"/>
    </xf>
    <xf numFmtId="177" fontId="9" fillId="7" borderId="30" xfId="0" applyNumberFormat="1" applyFont="1" applyFill="1" applyBorder="1" applyAlignment="1">
      <alignment horizontal="right" vertical="center" wrapText="1"/>
    </xf>
    <xf numFmtId="0" fontId="18" fillId="7" borderId="31" xfId="0" applyFont="1" applyFill="1" applyBorder="1" applyAlignment="1">
      <alignment horizontal="center" vertical="center" wrapText="1"/>
    </xf>
    <xf numFmtId="177" fontId="9" fillId="7" borderId="18" xfId="0" applyNumberFormat="1" applyFont="1" applyFill="1" applyBorder="1" applyAlignment="1">
      <alignment horizontal="right" vertical="center" wrapText="1"/>
    </xf>
    <xf numFmtId="0" fontId="16" fillId="7" borderId="32" xfId="0" applyFont="1" applyFill="1" applyBorder="1" applyAlignment="1">
      <alignment wrapText="1"/>
    </xf>
    <xf numFmtId="176" fontId="17" fillId="7" borderId="33" xfId="3" applyNumberFormat="1" applyFont="1" applyFill="1" applyBorder="1" applyAlignment="1">
      <alignment horizontal="center" vertical="center" wrapText="1"/>
    </xf>
    <xf numFmtId="0" fontId="21" fillId="0" borderId="0" xfId="0" applyFont="1" applyAlignment="1"/>
    <xf numFmtId="0" fontId="0" fillId="0" borderId="0" xfId="0" applyAlignment="1"/>
    <xf numFmtId="0" fontId="21" fillId="3" borderId="0" xfId="0" applyFont="1" applyFill="1" applyAlignment="1"/>
    <xf numFmtId="0" fontId="21" fillId="3" borderId="0" xfId="0" applyFont="1" applyFill="1" applyAlignment="1">
      <alignment wrapText="1"/>
    </xf>
    <xf numFmtId="0" fontId="22" fillId="0" borderId="0" xfId="2" applyFont="1" applyBorder="1" applyAlignment="1">
      <alignment vertical="center"/>
    </xf>
    <xf numFmtId="0" fontId="22" fillId="0" borderId="0" xfId="2" applyFont="1" applyAlignment="1">
      <alignment vertical="center"/>
    </xf>
    <xf numFmtId="0" fontId="4"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2" fillId="4" borderId="2" xfId="0" applyFont="1" applyFill="1" applyBorder="1" applyAlignment="1">
      <alignment horizontal="center" vertical="center" textRotation="255"/>
    </xf>
    <xf numFmtId="0" fontId="12" fillId="0" borderId="2" xfId="0" applyFont="1" applyBorder="1" applyAlignment="1">
      <alignment horizontal="left" vertical="center" wrapText="1"/>
    </xf>
    <xf numFmtId="176" fontId="12" fillId="0" borderId="2" xfId="3" applyNumberFormat="1" applyFont="1" applyBorder="1" applyAlignment="1">
      <alignment horizontal="center" vertical="center" wrapText="1"/>
    </xf>
    <xf numFmtId="176" fontId="12" fillId="5" borderId="2" xfId="3" applyNumberFormat="1" applyFont="1" applyFill="1" applyBorder="1" applyAlignment="1">
      <alignment horizontal="center" vertical="center" wrapText="1"/>
    </xf>
    <xf numFmtId="0" fontId="12" fillId="0" borderId="5"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6" borderId="2" xfId="0" applyFont="1" applyFill="1" applyBorder="1" applyAlignment="1" applyProtection="1">
      <alignment horizontal="left" vertical="center" wrapText="1" shrinkToFit="1"/>
      <protection locked="0"/>
    </xf>
    <xf numFmtId="0" fontId="12" fillId="0" borderId="2" xfId="0" applyFont="1" applyBorder="1" applyAlignment="1">
      <alignment horizontal="center" vertical="center" textRotation="255"/>
    </xf>
    <xf numFmtId="0" fontId="12" fillId="6" borderId="2" xfId="0" applyFont="1" applyFill="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178" fontId="12" fillId="6" borderId="7" xfId="0" applyNumberFormat="1" applyFont="1" applyFill="1" applyBorder="1" applyAlignment="1" applyProtection="1">
      <alignment horizontal="center" vertical="center" wrapText="1"/>
      <protection locked="0"/>
    </xf>
    <xf numFmtId="178" fontId="12" fillId="6" borderId="11" xfId="0" applyNumberFormat="1" applyFont="1" applyFill="1" applyBorder="1" applyAlignment="1" applyProtection="1">
      <alignment horizontal="center" vertical="center" wrapText="1"/>
      <protection locked="0"/>
    </xf>
    <xf numFmtId="178" fontId="12" fillId="6" borderId="10" xfId="0" applyNumberFormat="1" applyFont="1" applyFill="1" applyBorder="1" applyAlignment="1" applyProtection="1">
      <alignment horizontal="center" vertical="center" wrapText="1"/>
      <protection locked="0"/>
    </xf>
    <xf numFmtId="0" fontId="12" fillId="0" borderId="8" xfId="0" quotePrefix="1" applyFont="1" applyBorder="1" applyAlignment="1">
      <alignment horizontal="left" vertical="center" wrapText="1"/>
    </xf>
    <xf numFmtId="0" fontId="12" fillId="0" borderId="12" xfId="0" quotePrefix="1" applyFont="1" applyBorder="1" applyAlignment="1">
      <alignment horizontal="left" vertical="center" wrapText="1"/>
    </xf>
    <xf numFmtId="0" fontId="12" fillId="0" borderId="15" xfId="0" quotePrefix="1" applyFont="1" applyBorder="1" applyAlignment="1">
      <alignment horizontal="left" vertical="center" wrapText="1"/>
    </xf>
    <xf numFmtId="0" fontId="12" fillId="0" borderId="9" xfId="0" quotePrefix="1" applyFont="1" applyBorder="1" applyAlignment="1">
      <alignment horizontal="left" vertical="center" wrapText="1"/>
    </xf>
    <xf numFmtId="0" fontId="12" fillId="0" borderId="4" xfId="0" quotePrefix="1" applyFont="1" applyBorder="1" applyAlignment="1">
      <alignment horizontal="left" vertical="center" wrapText="1"/>
    </xf>
    <xf numFmtId="0" fontId="12" fillId="0" borderId="16" xfId="0" quotePrefix="1" applyFont="1" applyBorder="1" applyAlignment="1">
      <alignment horizontal="left" vertical="center" wrapText="1"/>
    </xf>
    <xf numFmtId="0" fontId="12" fillId="0" borderId="2" xfId="0" applyFont="1" applyBorder="1" applyAlignment="1">
      <alignment horizontal="left" vertical="center" textRotation="255"/>
    </xf>
    <xf numFmtId="0" fontId="12" fillId="6" borderId="5" xfId="0" applyFont="1" applyFill="1" applyBorder="1" applyAlignment="1" applyProtection="1">
      <alignment horizontal="left" vertical="center" wrapText="1" shrinkToFit="1"/>
      <protection locked="0"/>
    </xf>
    <xf numFmtId="0" fontId="12" fillId="6" borderId="6" xfId="0" applyFont="1" applyFill="1" applyBorder="1" applyAlignment="1" applyProtection="1">
      <alignment horizontal="left" vertical="center" wrapText="1" shrinkToFit="1"/>
      <protection locked="0"/>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3" xfId="0" applyFont="1" applyBorder="1" applyAlignment="1">
      <alignment horizontal="center" vertical="center" textRotation="255"/>
    </xf>
    <xf numFmtId="176" fontId="12" fillId="0" borderId="5" xfId="3" applyNumberFormat="1" applyFont="1" applyBorder="1" applyAlignment="1">
      <alignment horizontal="center" vertical="center" wrapText="1"/>
    </xf>
    <xf numFmtId="176" fontId="12" fillId="0" borderId="6" xfId="3" applyNumberFormat="1" applyFont="1" applyBorder="1" applyAlignment="1">
      <alignment horizontal="center" vertical="center" wrapText="1"/>
    </xf>
    <xf numFmtId="176" fontId="12" fillId="0" borderId="3" xfId="3" applyNumberFormat="1" applyFont="1" applyBorder="1" applyAlignment="1">
      <alignment horizontal="center" vertical="center" wrapText="1"/>
    </xf>
    <xf numFmtId="176" fontId="12" fillId="5" borderId="5" xfId="3" applyNumberFormat="1" applyFont="1" applyFill="1" applyBorder="1" applyAlignment="1">
      <alignment horizontal="center" vertical="center" wrapText="1"/>
    </xf>
    <xf numFmtId="176" fontId="12" fillId="5" borderId="6" xfId="3" applyNumberFormat="1" applyFont="1" applyFill="1" applyBorder="1" applyAlignment="1">
      <alignment horizontal="center" vertical="center" wrapText="1"/>
    </xf>
    <xf numFmtId="176" fontId="12" fillId="5" borderId="3" xfId="3"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vertical="center" wrapText="1"/>
    </xf>
    <xf numFmtId="0" fontId="12" fillId="0" borderId="10" xfId="0" applyFont="1" applyBorder="1" applyAlignment="1">
      <alignment vertical="center" wrapText="1"/>
    </xf>
    <xf numFmtId="57" fontId="12" fillId="6" borderId="7" xfId="0" applyNumberFormat="1"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0" borderId="2" xfId="0" quotePrefix="1" applyFont="1" applyBorder="1" applyAlignment="1">
      <alignment horizontal="left" vertical="center" wrapText="1"/>
    </xf>
    <xf numFmtId="0" fontId="12" fillId="0" borderId="7"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right" vertical="center" wrapText="1"/>
      <protection locked="0"/>
    </xf>
    <xf numFmtId="0" fontId="12" fillId="0" borderId="11" xfId="0" applyFont="1" applyFill="1" applyBorder="1" applyAlignment="1" applyProtection="1">
      <alignment horizontal="right" vertical="center" wrapText="1"/>
      <protection locked="0"/>
    </xf>
    <xf numFmtId="0" fontId="12" fillId="0" borderId="10" xfId="0" applyFont="1" applyFill="1" applyBorder="1" applyAlignment="1" applyProtection="1">
      <alignment horizontal="right" vertical="center" wrapText="1"/>
      <protection locked="0"/>
    </xf>
    <xf numFmtId="0" fontId="12" fillId="4" borderId="5" xfId="0" applyFont="1" applyFill="1" applyBorder="1" applyAlignment="1">
      <alignment horizontal="center" vertical="center" textRotation="255"/>
    </xf>
    <xf numFmtId="0" fontId="12" fillId="4" borderId="6" xfId="0" applyFont="1" applyFill="1" applyBorder="1" applyAlignment="1">
      <alignment horizontal="center" vertical="center" textRotation="255"/>
    </xf>
    <xf numFmtId="0" fontId="12" fillId="4" borderId="3" xfId="0" applyFont="1" applyFill="1" applyBorder="1" applyAlignment="1">
      <alignment horizontal="center" vertical="center" textRotation="255"/>
    </xf>
    <xf numFmtId="0" fontId="12" fillId="0" borderId="2" xfId="0" applyFont="1" applyBorder="1" applyAlignment="1">
      <alignment vertical="center" wrapText="1"/>
    </xf>
    <xf numFmtId="0" fontId="8" fillId="0" borderId="7"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38" fontId="12" fillId="4" borderId="7" xfId="3" applyFont="1" applyFill="1" applyBorder="1" applyAlignment="1" applyProtection="1">
      <alignment horizontal="center" vertical="center" wrapText="1"/>
      <protection locked="0"/>
    </xf>
    <xf numFmtId="38" fontId="12" fillId="4" borderId="11" xfId="3" applyFont="1" applyFill="1" applyBorder="1" applyAlignment="1" applyProtection="1">
      <alignment horizontal="center" vertical="center" wrapText="1"/>
      <protection locked="0"/>
    </xf>
    <xf numFmtId="38" fontId="12" fillId="4" borderId="10" xfId="3" applyFont="1" applyFill="1" applyBorder="1" applyAlignment="1" applyProtection="1">
      <alignment horizontal="center" vertical="center" wrapText="1"/>
      <protection locked="0"/>
    </xf>
    <xf numFmtId="178" fontId="12" fillId="6" borderId="2" xfId="0" applyNumberFormat="1" applyFont="1" applyFill="1" applyBorder="1" applyAlignment="1" applyProtection="1">
      <alignment horizontal="center" vertical="center" wrapText="1"/>
      <protection locked="0"/>
    </xf>
    <xf numFmtId="38" fontId="12" fillId="4" borderId="7" xfId="3" applyFont="1" applyFill="1" applyBorder="1" applyAlignment="1" applyProtection="1">
      <alignment horizontal="right" vertical="center" wrapText="1"/>
      <protection locked="0"/>
    </xf>
    <xf numFmtId="38" fontId="12" fillId="4" borderId="11" xfId="3" applyFont="1" applyFill="1" applyBorder="1" applyAlignment="1" applyProtection="1">
      <alignment horizontal="right" vertical="center" wrapText="1"/>
      <protection locked="0"/>
    </xf>
    <xf numFmtId="38" fontId="12" fillId="4" borderId="10" xfId="3" applyFont="1" applyFill="1" applyBorder="1" applyAlignment="1" applyProtection="1">
      <alignment horizontal="right" vertical="center" wrapText="1"/>
      <protection locked="0"/>
    </xf>
    <xf numFmtId="38" fontId="12" fillId="0" borderId="7" xfId="3" applyFont="1" applyFill="1" applyBorder="1" applyAlignment="1" applyProtection="1">
      <alignment horizontal="right" vertical="center" wrapText="1"/>
      <protection locked="0"/>
    </xf>
    <xf numFmtId="38" fontId="12" fillId="0" borderId="11" xfId="3" applyFont="1" applyFill="1" applyBorder="1" applyAlignment="1" applyProtection="1">
      <alignment horizontal="right" vertical="center" wrapText="1"/>
      <protection locked="0"/>
    </xf>
    <xf numFmtId="38" fontId="12" fillId="0" borderId="10" xfId="3" applyFont="1" applyFill="1" applyBorder="1" applyAlignment="1" applyProtection="1">
      <alignment horizontal="right" vertical="center" wrapText="1"/>
      <protection locked="0"/>
    </xf>
    <xf numFmtId="0" fontId="11" fillId="2" borderId="0"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0" xfId="0" applyFont="1" applyFill="1" applyBorder="1" applyAlignment="1">
      <alignment horizontal="left" vertical="center" wrapText="1"/>
    </xf>
    <xf numFmtId="0" fontId="11" fillId="4" borderId="0" xfId="0" applyFont="1" applyFill="1" applyBorder="1" applyAlignment="1">
      <alignment horizontal="left" vertical="center" shrinkToFit="1"/>
    </xf>
    <xf numFmtId="0" fontId="11" fillId="2" borderId="4" xfId="0" applyFont="1" applyFill="1" applyBorder="1" applyAlignment="1">
      <alignment horizontal="left" vertical="center" wrapText="1"/>
    </xf>
    <xf numFmtId="0" fontId="11" fillId="4" borderId="0" xfId="0" applyFont="1" applyFill="1" applyBorder="1" applyAlignment="1">
      <alignment horizontal="left" vertical="center"/>
    </xf>
    <xf numFmtId="0" fontId="12" fillId="0" borderId="3" xfId="0" applyFont="1" applyBorder="1" applyAlignment="1">
      <alignment horizontal="center" vertical="center" wrapText="1"/>
    </xf>
  </cellXfs>
  <cellStyles count="4">
    <cellStyle name="桁区切り" xfId="3" builtinId="6"/>
    <cellStyle name="標準" xfId="0" builtinId="0"/>
    <cellStyle name="標準 2" xfId="1" xr:uid="{00000000-0005-0000-0000-000001000000}"/>
    <cellStyle name="標準_Sheet3" xfId="2" xr:uid="{00000000-0005-0000-0000-000003000000}"/>
  </cellStyles>
  <dxfs count="0"/>
  <tableStyles count="0" defaultTableStyle="TableStyleMedium2" defaultPivotStyle="PivotStyleLight16"/>
  <colors>
    <mruColors>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10795</xdr:colOff>
      <xdr:row>1</xdr:row>
      <xdr:rowOff>83185</xdr:rowOff>
    </xdr:from>
    <xdr:to>
      <xdr:col>27</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20</xdr:col>
      <xdr:colOff>10795</xdr:colOff>
      <xdr:row>1</xdr:row>
      <xdr:rowOff>83185</xdr:rowOff>
    </xdr:from>
    <xdr:to>
      <xdr:col>27</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10795</xdr:colOff>
      <xdr:row>1</xdr:row>
      <xdr:rowOff>83185</xdr:rowOff>
    </xdr:from>
    <xdr:to>
      <xdr:col>27</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43"/>
  <sheetViews>
    <sheetView tabSelected="1" view="pageBreakPreview" zoomScale="60" zoomScaleNormal="85" workbookViewId="0">
      <selection activeCell="J12" sqref="J12"/>
    </sheetView>
  </sheetViews>
  <sheetFormatPr defaultRowHeight="18.75" x14ac:dyDescent="0.4"/>
  <cols>
    <col min="1" max="1" width="9" style="1" customWidth="1"/>
    <col min="2" max="2" width="50.625" style="2" customWidth="1"/>
    <col min="3" max="3" width="100.625" style="3" customWidth="1"/>
    <col min="4" max="4" width="10.625" style="4" customWidth="1"/>
    <col min="5" max="5" width="9" style="4" customWidth="1"/>
    <col min="6" max="16384" width="9" style="4"/>
  </cols>
  <sheetData>
    <row r="1" spans="1:4" s="1" customFormat="1" ht="25.5" x14ac:dyDescent="0.4">
      <c r="B1" s="99" t="s">
        <v>300</v>
      </c>
      <c r="C1" s="99"/>
    </row>
    <row r="2" spans="1:4" s="1" customFormat="1" x14ac:dyDescent="0.4">
      <c r="B2" s="2"/>
      <c r="C2" s="2"/>
    </row>
    <row r="3" spans="1:4" s="5" customFormat="1" ht="24" x14ac:dyDescent="0.4">
      <c r="A3" s="6"/>
      <c r="B3" s="7" t="s">
        <v>212</v>
      </c>
      <c r="C3" s="10" t="s">
        <v>179</v>
      </c>
      <c r="D3" s="14" t="s">
        <v>213</v>
      </c>
    </row>
    <row r="4" spans="1:4" s="5" customFormat="1" ht="72" x14ac:dyDescent="0.4">
      <c r="A4" s="6"/>
      <c r="B4" s="8" t="s">
        <v>225</v>
      </c>
      <c r="C4" s="11" t="s">
        <v>271</v>
      </c>
      <c r="D4" s="15" t="s">
        <v>89</v>
      </c>
    </row>
    <row r="5" spans="1:4" s="5" customFormat="1" ht="24" x14ac:dyDescent="0.4">
      <c r="A5" s="6"/>
      <c r="B5" s="9" t="s">
        <v>57</v>
      </c>
      <c r="C5" s="12" t="s">
        <v>181</v>
      </c>
      <c r="D5" s="16" t="s">
        <v>186</v>
      </c>
    </row>
    <row r="6" spans="1:4" s="5" customFormat="1" ht="24" x14ac:dyDescent="0.4">
      <c r="A6" s="6"/>
      <c r="B6" s="8" t="s">
        <v>74</v>
      </c>
      <c r="C6" s="11" t="s">
        <v>183</v>
      </c>
      <c r="D6" s="15" t="s">
        <v>89</v>
      </c>
    </row>
    <row r="7" spans="1:4" s="5" customFormat="1" ht="24" x14ac:dyDescent="0.4">
      <c r="A7" s="6"/>
      <c r="B7" s="100" t="s">
        <v>180</v>
      </c>
      <c r="C7" s="11" t="s">
        <v>184</v>
      </c>
      <c r="D7" s="101" t="s">
        <v>126</v>
      </c>
    </row>
    <row r="8" spans="1:4" s="5" customFormat="1" ht="24" x14ac:dyDescent="0.4">
      <c r="A8" s="6"/>
      <c r="B8" s="100"/>
      <c r="C8" s="11" t="s">
        <v>185</v>
      </c>
      <c r="D8" s="102"/>
    </row>
    <row r="9" spans="1:4" s="5" customFormat="1" ht="24" x14ac:dyDescent="0.4">
      <c r="A9" s="6"/>
      <c r="B9" s="100"/>
      <c r="C9" s="11" t="s">
        <v>75</v>
      </c>
      <c r="D9" s="102"/>
    </row>
    <row r="10" spans="1:4" s="5" customFormat="1" ht="24" x14ac:dyDescent="0.4">
      <c r="A10" s="6"/>
      <c r="B10" s="100" t="s">
        <v>32</v>
      </c>
      <c r="C10" s="13" t="s">
        <v>193</v>
      </c>
      <c r="D10" s="17"/>
    </row>
    <row r="11" spans="1:4" s="5" customFormat="1" ht="24" x14ac:dyDescent="0.4">
      <c r="A11" s="6"/>
      <c r="B11" s="100"/>
      <c r="C11" s="11" t="s">
        <v>187</v>
      </c>
      <c r="D11" s="15" t="s">
        <v>89</v>
      </c>
    </row>
    <row r="12" spans="1:4" s="5" customFormat="1" ht="24" x14ac:dyDescent="0.4">
      <c r="A12" s="6"/>
      <c r="B12" s="100"/>
      <c r="C12" s="11" t="s">
        <v>188</v>
      </c>
      <c r="D12" s="15" t="s">
        <v>89</v>
      </c>
    </row>
    <row r="13" spans="1:4" s="5" customFormat="1" ht="48" x14ac:dyDescent="0.4">
      <c r="A13" s="6"/>
      <c r="B13" s="100"/>
      <c r="C13" s="11" t="s">
        <v>189</v>
      </c>
      <c r="D13" s="15" t="s">
        <v>89</v>
      </c>
    </row>
    <row r="14" spans="1:4" s="5" customFormat="1" ht="24" x14ac:dyDescent="0.4">
      <c r="A14" s="6"/>
      <c r="B14" s="100"/>
      <c r="C14" s="11" t="s">
        <v>81</v>
      </c>
      <c r="D14" s="15" t="s">
        <v>89</v>
      </c>
    </row>
    <row r="15" spans="1:4" s="5" customFormat="1" ht="24" x14ac:dyDescent="0.4">
      <c r="A15" s="6"/>
      <c r="B15" s="100"/>
      <c r="C15" s="11" t="s">
        <v>190</v>
      </c>
      <c r="D15" s="15" t="s">
        <v>89</v>
      </c>
    </row>
    <row r="16" spans="1:4" s="5" customFormat="1" ht="24" x14ac:dyDescent="0.4">
      <c r="A16" s="6"/>
      <c r="B16" s="100"/>
      <c r="C16" s="13" t="s">
        <v>194</v>
      </c>
      <c r="D16" s="17"/>
    </row>
    <row r="17" spans="1:4" s="5" customFormat="1" ht="72" x14ac:dyDescent="0.4">
      <c r="A17" s="6"/>
      <c r="B17" s="100"/>
      <c r="C17" s="11" t="s">
        <v>176</v>
      </c>
      <c r="D17" s="15" t="s">
        <v>89</v>
      </c>
    </row>
    <row r="18" spans="1:4" s="5" customFormat="1" ht="48" x14ac:dyDescent="0.4">
      <c r="A18" s="6"/>
      <c r="B18" s="100"/>
      <c r="C18" s="11" t="s">
        <v>191</v>
      </c>
      <c r="D18" s="15" t="s">
        <v>89</v>
      </c>
    </row>
    <row r="19" spans="1:4" s="5" customFormat="1" ht="24" x14ac:dyDescent="0.4">
      <c r="A19" s="6"/>
      <c r="B19" s="100"/>
      <c r="C19" s="11" t="s">
        <v>248</v>
      </c>
      <c r="D19" s="15" t="s">
        <v>89</v>
      </c>
    </row>
    <row r="20" spans="1:4" s="5" customFormat="1" ht="24" x14ac:dyDescent="0.4">
      <c r="A20" s="6"/>
      <c r="B20" s="100"/>
      <c r="C20" s="11" t="s">
        <v>192</v>
      </c>
      <c r="D20" s="15" t="s">
        <v>89</v>
      </c>
    </row>
    <row r="21" spans="1:4" s="5" customFormat="1" ht="24" hidden="1" x14ac:dyDescent="0.4">
      <c r="A21" s="6"/>
      <c r="B21" s="100"/>
      <c r="C21" s="13" t="s">
        <v>35</v>
      </c>
      <c r="D21" s="17"/>
    </row>
    <row r="22" spans="1:4" s="5" customFormat="1" ht="24" hidden="1" x14ac:dyDescent="0.4">
      <c r="A22" s="6"/>
      <c r="B22" s="100"/>
      <c r="C22" s="11" t="s">
        <v>195</v>
      </c>
      <c r="D22" s="15" t="s">
        <v>89</v>
      </c>
    </row>
    <row r="23" spans="1:4" s="5" customFormat="1" ht="72" hidden="1" x14ac:dyDescent="0.4">
      <c r="A23" s="6"/>
      <c r="B23" s="100"/>
      <c r="C23" s="11" t="s">
        <v>111</v>
      </c>
      <c r="D23" s="15" t="s">
        <v>89</v>
      </c>
    </row>
    <row r="24" spans="1:4" s="5" customFormat="1" ht="48" hidden="1" x14ac:dyDescent="0.4">
      <c r="A24" s="6"/>
      <c r="B24" s="100"/>
      <c r="C24" s="11" t="s">
        <v>196</v>
      </c>
      <c r="D24" s="15" t="s">
        <v>89</v>
      </c>
    </row>
    <row r="25" spans="1:4" s="5" customFormat="1" ht="72" hidden="1" x14ac:dyDescent="0.4">
      <c r="A25" s="6"/>
      <c r="B25" s="100"/>
      <c r="C25" s="11" t="s">
        <v>214</v>
      </c>
      <c r="D25" s="15" t="s">
        <v>89</v>
      </c>
    </row>
    <row r="26" spans="1:4" s="5" customFormat="1" ht="24" hidden="1" x14ac:dyDescent="0.4">
      <c r="A26" s="6"/>
      <c r="B26" s="100"/>
      <c r="C26" s="11" t="s">
        <v>197</v>
      </c>
      <c r="D26" s="15" t="s">
        <v>89</v>
      </c>
    </row>
    <row r="27" spans="1:4" s="5" customFormat="1" ht="24" x14ac:dyDescent="0.4">
      <c r="A27" s="6"/>
      <c r="B27" s="100" t="s">
        <v>132</v>
      </c>
      <c r="C27" s="13" t="s">
        <v>200</v>
      </c>
      <c r="D27" s="17"/>
    </row>
    <row r="28" spans="1:4" s="5" customFormat="1" ht="48" x14ac:dyDescent="0.4">
      <c r="A28" s="6"/>
      <c r="B28" s="100"/>
      <c r="C28" s="11" t="s">
        <v>199</v>
      </c>
      <c r="D28" s="15" t="s">
        <v>89</v>
      </c>
    </row>
    <row r="29" spans="1:4" s="5" customFormat="1" ht="24" x14ac:dyDescent="0.4">
      <c r="A29" s="6"/>
      <c r="B29" s="100"/>
      <c r="C29" s="13" t="s">
        <v>201</v>
      </c>
      <c r="D29" s="17"/>
    </row>
    <row r="30" spans="1:4" s="5" customFormat="1" ht="48" x14ac:dyDescent="0.4">
      <c r="A30" s="6"/>
      <c r="B30" s="100"/>
      <c r="C30" s="11" t="s">
        <v>107</v>
      </c>
      <c r="D30" s="15" t="s">
        <v>89</v>
      </c>
    </row>
    <row r="31" spans="1:4" s="5" customFormat="1" ht="24" x14ac:dyDescent="0.4">
      <c r="A31" s="6"/>
      <c r="B31" s="100"/>
      <c r="C31" s="11" t="s">
        <v>284</v>
      </c>
      <c r="D31" s="15" t="s">
        <v>89</v>
      </c>
    </row>
    <row r="32" spans="1:4" s="5" customFormat="1" ht="24" x14ac:dyDescent="0.4">
      <c r="A32" s="6"/>
      <c r="B32" s="100" t="s">
        <v>9</v>
      </c>
      <c r="C32" s="11" t="s">
        <v>182</v>
      </c>
      <c r="D32" s="15" t="s">
        <v>89</v>
      </c>
    </row>
    <row r="33" spans="1:4" s="5" customFormat="1" ht="48" x14ac:dyDescent="0.4">
      <c r="A33" s="6"/>
      <c r="B33" s="100"/>
      <c r="C33" s="11" t="s">
        <v>205</v>
      </c>
      <c r="D33" s="15" t="s">
        <v>89</v>
      </c>
    </row>
    <row r="34" spans="1:4" s="5" customFormat="1" ht="24" x14ac:dyDescent="0.4">
      <c r="A34" s="6"/>
      <c r="B34" s="100"/>
      <c r="C34" s="11" t="s">
        <v>71</v>
      </c>
      <c r="D34" s="15" t="s">
        <v>89</v>
      </c>
    </row>
    <row r="35" spans="1:4" s="5" customFormat="1" ht="24" x14ac:dyDescent="0.4">
      <c r="A35" s="6"/>
      <c r="B35" s="100" t="s">
        <v>140</v>
      </c>
      <c r="C35" s="11" t="s">
        <v>10</v>
      </c>
      <c r="D35" s="15" t="s">
        <v>89</v>
      </c>
    </row>
    <row r="36" spans="1:4" s="5" customFormat="1" ht="24" x14ac:dyDescent="0.4">
      <c r="A36" s="6"/>
      <c r="B36" s="100"/>
      <c r="C36" s="11" t="s">
        <v>207</v>
      </c>
      <c r="D36" s="15" t="s">
        <v>89</v>
      </c>
    </row>
    <row r="37" spans="1:4" s="5" customFormat="1" ht="24" x14ac:dyDescent="0.4">
      <c r="A37" s="6"/>
      <c r="B37" s="100" t="s">
        <v>209</v>
      </c>
      <c r="C37" s="11" t="s">
        <v>273</v>
      </c>
      <c r="D37" s="15" t="s">
        <v>89</v>
      </c>
    </row>
    <row r="38" spans="1:4" s="5" customFormat="1" ht="24" x14ac:dyDescent="0.4">
      <c r="A38" s="6"/>
      <c r="B38" s="100"/>
      <c r="C38" s="11" t="s">
        <v>272</v>
      </c>
      <c r="D38" s="15" t="s">
        <v>89</v>
      </c>
    </row>
    <row r="39" spans="1:4" s="5" customFormat="1" ht="48" x14ac:dyDescent="0.4">
      <c r="A39" s="6"/>
      <c r="B39" s="8" t="s">
        <v>4</v>
      </c>
      <c r="C39" s="11" t="s">
        <v>210</v>
      </c>
      <c r="D39" s="15" t="s">
        <v>89</v>
      </c>
    </row>
    <row r="40" spans="1:4" s="5" customFormat="1" ht="24" x14ac:dyDescent="0.4">
      <c r="A40" s="6"/>
      <c r="B40" s="8" t="s">
        <v>161</v>
      </c>
      <c r="C40" s="11" t="s">
        <v>138</v>
      </c>
      <c r="D40" s="15" t="s">
        <v>89</v>
      </c>
    </row>
    <row r="41" spans="1:4" s="5" customFormat="1" ht="24" x14ac:dyDescent="0.4">
      <c r="A41" s="6"/>
      <c r="B41" s="8" t="s">
        <v>162</v>
      </c>
      <c r="C41" s="11" t="s">
        <v>138</v>
      </c>
      <c r="D41" s="15" t="s">
        <v>89</v>
      </c>
    </row>
    <row r="42" spans="1:4" s="5" customFormat="1" ht="96" x14ac:dyDescent="0.4">
      <c r="A42" s="6"/>
      <c r="B42" s="8" t="s">
        <v>124</v>
      </c>
      <c r="C42" s="11" t="s">
        <v>211</v>
      </c>
      <c r="D42" s="15" t="s">
        <v>89</v>
      </c>
    </row>
    <row r="43" spans="1:4" s="5" customFormat="1" ht="24" x14ac:dyDescent="0.4">
      <c r="A43" s="6"/>
      <c r="B43" s="8" t="s">
        <v>169</v>
      </c>
      <c r="C43" s="11" t="s">
        <v>157</v>
      </c>
      <c r="D43" s="15" t="s">
        <v>89</v>
      </c>
    </row>
  </sheetData>
  <mergeCells count="8">
    <mergeCell ref="B35:B36"/>
    <mergeCell ref="B37:B38"/>
    <mergeCell ref="B10:B26"/>
    <mergeCell ref="B1:C1"/>
    <mergeCell ref="B7:B9"/>
    <mergeCell ref="D7:D9"/>
    <mergeCell ref="B27:B31"/>
    <mergeCell ref="B32:B34"/>
  </mergeCells>
  <phoneticPr fontId="2" type="Hiragana"/>
  <pageMargins left="0.7" right="0.50314960629921257" top="0.55314960629921262" bottom="0.35629921259842523"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Q48"/>
  <sheetViews>
    <sheetView view="pageBreakPreview" zoomScale="80" zoomScaleNormal="85" zoomScaleSheetLayoutView="80" workbookViewId="0">
      <selection activeCell="H21" sqref="H21:P21"/>
    </sheetView>
  </sheetViews>
  <sheetFormatPr defaultColWidth="8.875" defaultRowHeight="14.25" x14ac:dyDescent="0.4"/>
  <cols>
    <col min="1" max="1" width="2.625" style="18" customWidth="1"/>
    <col min="2" max="2" width="5.625" style="19" bestFit="1" customWidth="1"/>
    <col min="3" max="3" width="5.625" style="19" customWidth="1"/>
    <col min="4" max="4" width="3.625" style="19" customWidth="1"/>
    <col min="5" max="5" width="20.625" style="19" customWidth="1"/>
    <col min="6" max="7" width="10.625" style="20" customWidth="1"/>
    <col min="8" max="8" width="20.625" style="21" customWidth="1"/>
    <col min="9" max="9" width="30.625" style="20" customWidth="1"/>
    <col min="10" max="12" width="4.625" style="20" customWidth="1"/>
    <col min="13" max="13" width="4.625" style="18" customWidth="1"/>
    <col min="14" max="16" width="4.625" style="20" customWidth="1"/>
    <col min="17" max="17" width="11.875" style="20" customWidth="1"/>
    <col min="18" max="18" width="35.625" style="20" customWidth="1"/>
    <col min="19" max="19" width="2.625" style="18" customWidth="1"/>
    <col min="20" max="20" width="9" style="18" customWidth="1"/>
    <col min="21" max="42" width="10.625" style="18" customWidth="1"/>
    <col min="43" max="43" width="11" style="18" customWidth="1"/>
    <col min="44" max="44" width="8.875" style="18"/>
    <col min="45" max="45" width="11.5" style="18" customWidth="1"/>
    <col min="46" max="50" width="8.875" style="18"/>
    <col min="51" max="51" width="11.5" style="18" customWidth="1"/>
    <col min="52" max="52" width="11.75" style="18" customWidth="1"/>
    <col min="53" max="16384" width="8.875" style="18"/>
  </cols>
  <sheetData>
    <row r="1" spans="1:42" s="22" customFormat="1" ht="24.95" customHeight="1" x14ac:dyDescent="0.4">
      <c r="C1" s="30"/>
      <c r="D1" s="30"/>
      <c r="E1" s="32"/>
      <c r="F1" s="32"/>
      <c r="G1" s="32"/>
      <c r="H1" s="36"/>
      <c r="I1" s="32"/>
      <c r="J1" s="32"/>
      <c r="K1" s="32"/>
      <c r="L1" s="32"/>
      <c r="M1" s="32"/>
      <c r="N1" s="32"/>
      <c r="O1" s="32"/>
    </row>
    <row r="2" spans="1:42" s="22" customFormat="1" ht="24.95" customHeight="1" x14ac:dyDescent="0.4">
      <c r="A2" s="23"/>
      <c r="B2" s="25" t="s">
        <v>159</v>
      </c>
      <c r="C2" s="31"/>
      <c r="D2" s="31"/>
      <c r="E2" s="31"/>
      <c r="F2" s="166"/>
      <c r="G2" s="166"/>
      <c r="H2" s="37"/>
      <c r="I2" s="31"/>
      <c r="J2" s="31"/>
      <c r="K2" s="31"/>
      <c r="L2" s="31"/>
      <c r="M2" s="31"/>
      <c r="N2" s="31"/>
      <c r="O2" s="167" t="s">
        <v>270</v>
      </c>
      <c r="P2" s="168"/>
      <c r="Q2" s="169"/>
      <c r="R2" s="51">
        <f>SUM(F5:F44)</f>
        <v>22</v>
      </c>
      <c r="S2" s="23"/>
    </row>
    <row r="3" spans="1:42" s="22" customFormat="1" ht="24.95" customHeight="1" x14ac:dyDescent="0.4">
      <c r="A3" s="23"/>
      <c r="B3" s="27"/>
      <c r="C3" s="170" t="s">
        <v>5</v>
      </c>
      <c r="D3" s="170"/>
      <c r="E3" s="170"/>
      <c r="F3" s="171"/>
      <c r="G3" s="171"/>
      <c r="H3" s="171"/>
      <c r="I3" s="171"/>
      <c r="J3" s="45"/>
      <c r="K3" s="45"/>
      <c r="L3" s="45"/>
      <c r="M3" s="45"/>
      <c r="N3" s="45"/>
      <c r="O3" s="167" t="s">
        <v>168</v>
      </c>
      <c r="P3" s="168"/>
      <c r="Q3" s="169"/>
      <c r="R3" s="51">
        <f>SUM(G6:G44)</f>
        <v>0</v>
      </c>
      <c r="S3" s="23"/>
    </row>
    <row r="4" spans="1:42" s="22" customFormat="1" ht="24.95" customHeight="1" x14ac:dyDescent="0.4">
      <c r="A4" s="23"/>
      <c r="B4" s="26"/>
      <c r="C4" s="172" t="s">
        <v>7</v>
      </c>
      <c r="D4" s="172"/>
      <c r="E4" s="172"/>
      <c r="F4" s="173"/>
      <c r="G4" s="173"/>
      <c r="H4" s="173"/>
      <c r="I4" s="173"/>
      <c r="J4" s="46"/>
      <c r="K4" s="46"/>
      <c r="L4" s="46"/>
      <c r="M4" s="46"/>
      <c r="N4" s="46"/>
      <c r="O4" s="167" t="s">
        <v>112</v>
      </c>
      <c r="P4" s="168"/>
      <c r="Q4" s="169"/>
      <c r="R4" s="51">
        <f>ROUND(SUM(G6:G44)*20/R2,4)</f>
        <v>0</v>
      </c>
      <c r="S4" s="23"/>
    </row>
    <row r="5" spans="1:42" ht="34.5" x14ac:dyDescent="0.4">
      <c r="A5" s="24"/>
      <c r="B5" s="28" t="s">
        <v>19</v>
      </c>
      <c r="C5" s="136" t="s">
        <v>22</v>
      </c>
      <c r="D5" s="136"/>
      <c r="E5" s="136"/>
      <c r="F5" s="28" t="s">
        <v>220</v>
      </c>
      <c r="G5" s="34" t="s">
        <v>0</v>
      </c>
      <c r="H5" s="136" t="s">
        <v>28</v>
      </c>
      <c r="I5" s="136"/>
      <c r="J5" s="136"/>
      <c r="K5" s="136"/>
      <c r="L5" s="136"/>
      <c r="M5" s="136"/>
      <c r="N5" s="136"/>
      <c r="O5" s="174"/>
      <c r="P5" s="174"/>
      <c r="Q5" s="174"/>
      <c r="R5" s="136"/>
      <c r="S5" s="24"/>
      <c r="U5" s="54" t="s">
        <v>18</v>
      </c>
      <c r="AB5" s="71"/>
      <c r="AC5" s="71"/>
    </row>
    <row r="6" spans="1:42" ht="45" customHeight="1" x14ac:dyDescent="0.15">
      <c r="A6" s="24"/>
      <c r="B6" s="103" t="s">
        <v>166</v>
      </c>
      <c r="C6" s="127" t="s">
        <v>167</v>
      </c>
      <c r="D6" s="104" t="s">
        <v>275</v>
      </c>
      <c r="E6" s="104"/>
      <c r="F6" s="105">
        <f>IF(AND(B6="○"),2,"-")</f>
        <v>2</v>
      </c>
      <c r="G6" s="106">
        <f>IF(AND(B6="○"),AP7,0)</f>
        <v>0</v>
      </c>
      <c r="H6" s="152" t="s">
        <v>251</v>
      </c>
      <c r="I6" s="152"/>
      <c r="J6" s="112"/>
      <c r="K6" s="112"/>
      <c r="L6" s="112"/>
      <c r="M6" s="112"/>
      <c r="N6" s="112"/>
      <c r="O6" s="112"/>
      <c r="P6" s="112"/>
      <c r="Q6" s="107" t="s">
        <v>177</v>
      </c>
      <c r="R6" s="110"/>
      <c r="S6" s="24"/>
      <c r="U6" s="55">
        <f>IF(J6="",0,1)</f>
        <v>0</v>
      </c>
      <c r="V6" s="55">
        <f>IF(R6="",0,1)</f>
        <v>0</v>
      </c>
      <c r="X6" s="58">
        <f>SUM(U6:V9)</f>
        <v>0</v>
      </c>
      <c r="Y6" s="60" t="s">
        <v>6</v>
      </c>
      <c r="Z6" s="62"/>
      <c r="AA6" s="63" t="s">
        <v>253</v>
      </c>
      <c r="AB6" s="63" t="s">
        <v>109</v>
      </c>
      <c r="AC6" s="63" t="s">
        <v>254</v>
      </c>
      <c r="AF6" s="78"/>
      <c r="AG6" s="78"/>
      <c r="AP6" s="83" t="s">
        <v>24</v>
      </c>
    </row>
    <row r="7" spans="1:42" ht="45" customHeight="1" x14ac:dyDescent="0.15">
      <c r="A7" s="24"/>
      <c r="B7" s="103"/>
      <c r="C7" s="128"/>
      <c r="D7" s="104"/>
      <c r="E7" s="104"/>
      <c r="F7" s="105"/>
      <c r="G7" s="106"/>
      <c r="H7" s="137" t="s">
        <v>16</v>
      </c>
      <c r="I7" s="138"/>
      <c r="J7" s="139"/>
      <c r="K7" s="140"/>
      <c r="L7" s="141"/>
      <c r="M7" s="47" t="s">
        <v>250</v>
      </c>
      <c r="N7" s="139"/>
      <c r="O7" s="140"/>
      <c r="P7" s="141"/>
      <c r="Q7" s="108"/>
      <c r="R7" s="110"/>
      <c r="S7" s="24"/>
      <c r="U7" s="55">
        <f>IF(J7="",0,1)</f>
        <v>0</v>
      </c>
      <c r="V7" s="55">
        <f>IF(N7="",0,1)</f>
        <v>0</v>
      </c>
      <c r="X7" s="59"/>
      <c r="Y7" s="60"/>
      <c r="Z7" s="62"/>
      <c r="AA7" s="64">
        <f>IF($R$6=AA6,2,0)</f>
        <v>0</v>
      </c>
      <c r="AB7" s="64">
        <f>IF($R$6=AB6,1,0)</f>
        <v>0</v>
      </c>
      <c r="AC7" s="64">
        <f>IF($R$6=AC6,0,0)</f>
        <v>0</v>
      </c>
      <c r="AF7" s="78"/>
      <c r="AG7" s="78"/>
      <c r="AP7" s="84">
        <f>IF(X6=6,SUM(AA7:AI7),0)</f>
        <v>0</v>
      </c>
    </row>
    <row r="8" spans="1:42" ht="45" customHeight="1" x14ac:dyDescent="0.15">
      <c r="A8" s="24"/>
      <c r="B8" s="103"/>
      <c r="C8" s="128"/>
      <c r="D8" s="104"/>
      <c r="E8" s="104"/>
      <c r="F8" s="105"/>
      <c r="G8" s="106"/>
      <c r="H8" s="104" t="s">
        <v>178</v>
      </c>
      <c r="I8" s="104"/>
      <c r="J8" s="112"/>
      <c r="K8" s="112"/>
      <c r="L8" s="112"/>
      <c r="M8" s="112"/>
      <c r="N8" s="112"/>
      <c r="O8" s="112"/>
      <c r="P8" s="112"/>
      <c r="Q8" s="108"/>
      <c r="R8" s="110"/>
      <c r="S8" s="24"/>
      <c r="U8" s="55">
        <f>IF(J8="",0,1)</f>
        <v>0</v>
      </c>
      <c r="V8" s="56"/>
      <c r="X8" s="59"/>
      <c r="Y8" s="60"/>
      <c r="Z8" s="62"/>
      <c r="AA8" s="65"/>
      <c r="AB8" s="65"/>
      <c r="AC8" s="65"/>
      <c r="AF8" s="78"/>
      <c r="AG8" s="78"/>
      <c r="AP8" s="85"/>
    </row>
    <row r="9" spans="1:42" ht="45" customHeight="1" x14ac:dyDescent="0.15">
      <c r="A9" s="24"/>
      <c r="B9" s="103"/>
      <c r="C9" s="128"/>
      <c r="D9" s="104"/>
      <c r="E9" s="104"/>
      <c r="F9" s="105"/>
      <c r="G9" s="106"/>
      <c r="H9" s="104" t="s">
        <v>274</v>
      </c>
      <c r="I9" s="104"/>
      <c r="J9" s="112"/>
      <c r="K9" s="112"/>
      <c r="L9" s="112"/>
      <c r="M9" s="112"/>
      <c r="N9" s="112"/>
      <c r="O9" s="112"/>
      <c r="P9" s="112"/>
      <c r="Q9" s="109"/>
      <c r="R9" s="110"/>
      <c r="S9" s="24"/>
      <c r="U9" s="55">
        <f>IF(J9="",0,1)</f>
        <v>0</v>
      </c>
      <c r="V9" s="57"/>
      <c r="Z9" s="62"/>
      <c r="AF9" s="78"/>
      <c r="AG9" s="78"/>
    </row>
    <row r="10" spans="1:42" ht="45" customHeight="1" x14ac:dyDescent="0.15">
      <c r="A10" s="24"/>
      <c r="B10" s="103" t="s">
        <v>166</v>
      </c>
      <c r="C10" s="128"/>
      <c r="D10" s="104" t="s">
        <v>93</v>
      </c>
      <c r="E10" s="104"/>
      <c r="F10" s="105">
        <f>IF(AND(B10="○"),3,"-")</f>
        <v>3</v>
      </c>
      <c r="G10" s="106">
        <f>IF(AND(B10="○"),AP11,0)</f>
        <v>0</v>
      </c>
      <c r="H10" s="104" t="s">
        <v>237</v>
      </c>
      <c r="I10" s="104"/>
      <c r="J10" s="159"/>
      <c r="K10" s="159"/>
      <c r="L10" s="159"/>
      <c r="M10" s="159"/>
      <c r="N10" s="159"/>
      <c r="O10" s="159"/>
      <c r="P10" s="159"/>
      <c r="Q10" s="48" t="s">
        <v>297</v>
      </c>
      <c r="R10" s="110"/>
      <c r="S10" s="24"/>
      <c r="U10" s="55">
        <f>IF(AND(J10&lt;&gt;""),1,0)</f>
        <v>0</v>
      </c>
      <c r="V10" s="55">
        <f>IF(R10="",0,1)</f>
        <v>0</v>
      </c>
      <c r="X10" s="58">
        <f>SUM(U10:V11)</f>
        <v>0</v>
      </c>
      <c r="Y10" s="60" t="s">
        <v>34</v>
      </c>
      <c r="AA10" s="63" t="s">
        <v>14</v>
      </c>
      <c r="AB10" s="63" t="s">
        <v>66</v>
      </c>
      <c r="AC10" s="63" t="s">
        <v>33</v>
      </c>
      <c r="AD10" s="63" t="s">
        <v>65</v>
      </c>
      <c r="AE10" s="63" t="s">
        <v>39</v>
      </c>
      <c r="AF10" s="63" t="s">
        <v>68</v>
      </c>
      <c r="AG10" s="63" t="s">
        <v>69</v>
      </c>
      <c r="AH10" s="63" t="s">
        <v>70</v>
      </c>
      <c r="AP10" s="83" t="s">
        <v>24</v>
      </c>
    </row>
    <row r="11" spans="1:42" ht="45" customHeight="1" x14ac:dyDescent="0.4">
      <c r="A11" s="24"/>
      <c r="B11" s="103"/>
      <c r="C11" s="128"/>
      <c r="D11" s="104"/>
      <c r="E11" s="104"/>
      <c r="F11" s="105"/>
      <c r="G11" s="106"/>
      <c r="H11" s="104" t="s">
        <v>239</v>
      </c>
      <c r="I11" s="104"/>
      <c r="J11" s="112"/>
      <c r="K11" s="112"/>
      <c r="L11" s="112"/>
      <c r="M11" s="112"/>
      <c r="N11" s="112"/>
      <c r="O11" s="112"/>
      <c r="P11" s="112"/>
      <c r="Q11" s="49" t="s">
        <v>49</v>
      </c>
      <c r="R11" s="110"/>
      <c r="S11" s="24"/>
      <c r="U11" s="55">
        <f>IF(AND(J11&lt;&gt;""),1,0)</f>
        <v>0</v>
      </c>
      <c r="V11" s="57"/>
      <c r="AA11" s="64">
        <f>IF($R$10=AA10,3,0)</f>
        <v>0</v>
      </c>
      <c r="AB11" s="64">
        <f>IF($R$10=AB10,2.5,0)</f>
        <v>0</v>
      </c>
      <c r="AC11" s="64">
        <f>IF($R$10=AC10,2,0)</f>
        <v>0</v>
      </c>
      <c r="AD11" s="64">
        <f>IF($R$10=AD10,1.5,0)</f>
        <v>0</v>
      </c>
      <c r="AE11" s="64">
        <f>IF($R$10=AE10,1,0)</f>
        <v>0</v>
      </c>
      <c r="AF11" s="64">
        <f>IF($R$10=AF10,0.5,0)</f>
        <v>0</v>
      </c>
      <c r="AG11" s="64">
        <f>IF($R$10=AG10,0,0)</f>
        <v>0</v>
      </c>
      <c r="AH11" s="64">
        <f>IF($R$10=AH10,-1,0)</f>
        <v>0</v>
      </c>
      <c r="AP11" s="84">
        <f>IF(X10=3,SUM(AA11:AI11),0)</f>
        <v>0</v>
      </c>
    </row>
    <row r="12" spans="1:42" ht="45" customHeight="1" x14ac:dyDescent="0.15">
      <c r="A12" s="24"/>
      <c r="B12" s="103" t="s">
        <v>166</v>
      </c>
      <c r="C12" s="128"/>
      <c r="D12" s="104" t="s">
        <v>293</v>
      </c>
      <c r="E12" s="104"/>
      <c r="F12" s="105">
        <f>IF(AND(B12="○"),1,"-")</f>
        <v>1</v>
      </c>
      <c r="G12" s="106">
        <f>IF(AND(B12="○"),AP13,0)</f>
        <v>0</v>
      </c>
      <c r="H12" s="104" t="s">
        <v>240</v>
      </c>
      <c r="I12" s="104"/>
      <c r="J12" s="112"/>
      <c r="K12" s="112"/>
      <c r="L12" s="112"/>
      <c r="M12" s="112"/>
      <c r="N12" s="112"/>
      <c r="O12" s="112"/>
      <c r="P12" s="112"/>
      <c r="Q12" s="48" t="s">
        <v>297</v>
      </c>
      <c r="R12" s="110"/>
      <c r="S12" s="24"/>
      <c r="U12" s="55">
        <f>IF(J12="",0,1)</f>
        <v>0</v>
      </c>
      <c r="V12" s="55">
        <f>IF(R12="",0,1)</f>
        <v>0</v>
      </c>
      <c r="X12" s="58">
        <f>SUM(U12:V13)</f>
        <v>0</v>
      </c>
      <c r="Y12" s="60" t="s">
        <v>34</v>
      </c>
      <c r="Z12" s="62"/>
      <c r="AA12" s="63" t="s">
        <v>141</v>
      </c>
      <c r="AB12" s="63" t="s">
        <v>40</v>
      </c>
      <c r="AC12" s="63" t="s">
        <v>151</v>
      </c>
      <c r="AF12" s="78"/>
      <c r="AG12" s="78"/>
      <c r="AP12" s="83" t="s">
        <v>24</v>
      </c>
    </row>
    <row r="13" spans="1:42" ht="45" customHeight="1" x14ac:dyDescent="0.15">
      <c r="A13" s="24"/>
      <c r="B13" s="103"/>
      <c r="C13" s="128"/>
      <c r="D13" s="104"/>
      <c r="E13" s="104"/>
      <c r="F13" s="105"/>
      <c r="G13" s="106"/>
      <c r="H13" s="104" t="s">
        <v>73</v>
      </c>
      <c r="I13" s="104"/>
      <c r="J13" s="112"/>
      <c r="K13" s="112"/>
      <c r="L13" s="112"/>
      <c r="M13" s="112"/>
      <c r="N13" s="112"/>
      <c r="O13" s="112"/>
      <c r="P13" s="112"/>
      <c r="Q13" s="49" t="s">
        <v>49</v>
      </c>
      <c r="R13" s="110"/>
      <c r="S13" s="24"/>
      <c r="U13" s="55">
        <f>IF(J13="",0,1)</f>
        <v>0</v>
      </c>
      <c r="V13" s="57"/>
      <c r="Z13" s="62"/>
      <c r="AA13" s="64">
        <f>IF($R$12=AA12,1,0)</f>
        <v>0</v>
      </c>
      <c r="AB13" s="64">
        <f>IF($R$12=AB12,0.5,0)</f>
        <v>0</v>
      </c>
      <c r="AC13" s="64">
        <f>IF($R$12=AC12,0,0)</f>
        <v>0</v>
      </c>
      <c r="AF13" s="78"/>
      <c r="AG13" s="78"/>
      <c r="AP13" s="84">
        <f>IF(X12=3,SUM(AA13:AI13),0)</f>
        <v>0</v>
      </c>
    </row>
    <row r="14" spans="1:42" ht="45" customHeight="1" x14ac:dyDescent="0.15">
      <c r="A14" s="24"/>
      <c r="B14" s="103" t="s">
        <v>166</v>
      </c>
      <c r="C14" s="128"/>
      <c r="D14" s="104" t="s">
        <v>276</v>
      </c>
      <c r="E14" s="104"/>
      <c r="F14" s="105">
        <f>IF(AND(B14="○"),1,"-")</f>
        <v>1</v>
      </c>
      <c r="G14" s="106">
        <f>IF(AND(B14="○"),AP15,0)</f>
        <v>0</v>
      </c>
      <c r="H14" s="104" t="s">
        <v>283</v>
      </c>
      <c r="I14" s="104"/>
      <c r="J14" s="104"/>
      <c r="K14" s="104"/>
      <c r="L14" s="104"/>
      <c r="M14" s="104"/>
      <c r="N14" s="104"/>
      <c r="O14" s="104"/>
      <c r="P14" s="104"/>
      <c r="Q14" s="50" t="s">
        <v>177</v>
      </c>
      <c r="R14" s="52"/>
      <c r="S14" s="24"/>
      <c r="V14" s="55">
        <f>IF(R14="",0,1)</f>
        <v>0</v>
      </c>
      <c r="X14" s="58">
        <f>SUM(V14:V15)</f>
        <v>0</v>
      </c>
      <c r="Y14" s="60" t="s">
        <v>46</v>
      </c>
      <c r="Z14" s="62"/>
      <c r="AA14" s="63" t="s">
        <v>77</v>
      </c>
      <c r="AB14" s="63" t="s">
        <v>78</v>
      </c>
      <c r="AC14" s="75"/>
      <c r="AD14" s="63" t="s">
        <v>79</v>
      </c>
      <c r="AE14" s="63" t="s">
        <v>38</v>
      </c>
      <c r="AF14" s="75"/>
      <c r="AG14" s="78"/>
      <c r="AP14" s="83" t="s">
        <v>24</v>
      </c>
    </row>
    <row r="15" spans="1:42" ht="45" customHeight="1" x14ac:dyDescent="0.15">
      <c r="A15" s="24"/>
      <c r="B15" s="103"/>
      <c r="C15" s="128"/>
      <c r="D15" s="104"/>
      <c r="E15" s="104"/>
      <c r="F15" s="105"/>
      <c r="G15" s="106"/>
      <c r="H15" s="104" t="s">
        <v>208</v>
      </c>
      <c r="I15" s="104"/>
      <c r="J15" s="104"/>
      <c r="K15" s="104"/>
      <c r="L15" s="104"/>
      <c r="M15" s="104"/>
      <c r="N15" s="104"/>
      <c r="O15" s="104"/>
      <c r="P15" s="104"/>
      <c r="Q15" s="50" t="s">
        <v>177</v>
      </c>
      <c r="R15" s="52"/>
      <c r="S15" s="24"/>
      <c r="V15" s="55">
        <f>IF(R15="",0,1)</f>
        <v>0</v>
      </c>
      <c r="Z15" s="62"/>
      <c r="AA15" s="64">
        <f>IF($R$14=AA14,0.5,0)</f>
        <v>0</v>
      </c>
      <c r="AB15" s="64">
        <f>IF($R$14=AB14,0,0)</f>
        <v>0</v>
      </c>
      <c r="AC15" s="75"/>
      <c r="AD15" s="64">
        <f>IF($R$15=AD14,0.5,0)</f>
        <v>0</v>
      </c>
      <c r="AE15" s="64">
        <f>IF($R$15=AE14,0,0)</f>
        <v>0</v>
      </c>
      <c r="AF15" s="78"/>
      <c r="AP15" s="84">
        <f>IF(X14=2,SUM(AA15:AI15),0)</f>
        <v>0</v>
      </c>
    </row>
    <row r="16" spans="1:42" ht="45" customHeight="1" x14ac:dyDescent="0.15">
      <c r="A16" s="24"/>
      <c r="B16" s="149" t="s">
        <v>166</v>
      </c>
      <c r="C16" s="128"/>
      <c r="D16" s="124" t="s">
        <v>139</v>
      </c>
      <c r="E16" s="104" t="s">
        <v>135</v>
      </c>
      <c r="F16" s="130">
        <f>IF(AND(B16="○"),2,"-")</f>
        <v>2</v>
      </c>
      <c r="G16" s="133">
        <f>IF(AND(B16="○"),AQ19,0)</f>
        <v>0</v>
      </c>
      <c r="H16" s="104" t="s">
        <v>246</v>
      </c>
      <c r="I16" s="104"/>
      <c r="J16" s="112"/>
      <c r="K16" s="112"/>
      <c r="L16" s="112"/>
      <c r="M16" s="112"/>
      <c r="N16" s="112"/>
      <c r="O16" s="112"/>
      <c r="P16" s="112"/>
      <c r="Q16" s="48" t="s">
        <v>297</v>
      </c>
      <c r="R16" s="110"/>
      <c r="S16" s="24"/>
      <c r="U16" s="55">
        <f>IF(J16="",0,1)</f>
        <v>0</v>
      </c>
      <c r="V16" s="55">
        <f>IF(R16="",0,1)</f>
        <v>0</v>
      </c>
      <c r="X16" s="58">
        <f>SUM(U16:V17)</f>
        <v>0</v>
      </c>
      <c r="Y16" s="60" t="s">
        <v>34</v>
      </c>
      <c r="Z16" s="62"/>
      <c r="AA16" s="63" t="s">
        <v>60</v>
      </c>
      <c r="AB16" s="63" t="s">
        <v>83</v>
      </c>
      <c r="AC16" s="63" t="s">
        <v>84</v>
      </c>
      <c r="AF16" s="78"/>
      <c r="AP16" s="83" t="s">
        <v>24</v>
      </c>
    </row>
    <row r="17" spans="1:43" ht="45" customHeight="1" x14ac:dyDescent="0.15">
      <c r="A17" s="24"/>
      <c r="B17" s="150"/>
      <c r="C17" s="128"/>
      <c r="D17" s="124"/>
      <c r="E17" s="104"/>
      <c r="F17" s="131"/>
      <c r="G17" s="134"/>
      <c r="H17" s="104" t="s">
        <v>247</v>
      </c>
      <c r="I17" s="104"/>
      <c r="J17" s="112"/>
      <c r="K17" s="112"/>
      <c r="L17" s="112"/>
      <c r="M17" s="112"/>
      <c r="N17" s="112"/>
      <c r="O17" s="112"/>
      <c r="P17" s="112"/>
      <c r="Q17" s="49" t="s">
        <v>49</v>
      </c>
      <c r="R17" s="110"/>
      <c r="S17" s="24"/>
      <c r="U17" s="55">
        <f>IF(J17="",0,1)</f>
        <v>0</v>
      </c>
      <c r="V17" s="57"/>
      <c r="Z17" s="62"/>
      <c r="AA17" s="64">
        <f>IF($R$16=AA16,2,0)</f>
        <v>0</v>
      </c>
      <c r="AB17" s="64">
        <f>IF($R$16=AB16,1,0)</f>
        <v>0</v>
      </c>
      <c r="AC17" s="64">
        <f>IF($R$16=AC16,0,0)</f>
        <v>0</v>
      </c>
      <c r="AF17" s="78"/>
      <c r="AP17" s="84">
        <f>IF(X16=3,SUM(AA17:AI17),0)</f>
        <v>0</v>
      </c>
    </row>
    <row r="18" spans="1:43" ht="45" customHeight="1" x14ac:dyDescent="0.15">
      <c r="A18" s="24"/>
      <c r="B18" s="150"/>
      <c r="C18" s="128"/>
      <c r="D18" s="124"/>
      <c r="E18" s="104" t="s">
        <v>42</v>
      </c>
      <c r="F18" s="131"/>
      <c r="G18" s="134"/>
      <c r="H18" s="136" t="s">
        <v>171</v>
      </c>
      <c r="I18" s="136"/>
      <c r="J18" s="112"/>
      <c r="K18" s="112"/>
      <c r="L18" s="112"/>
      <c r="M18" s="112"/>
      <c r="N18" s="112"/>
      <c r="O18" s="112"/>
      <c r="P18" s="112"/>
      <c r="Q18" s="48" t="s">
        <v>297</v>
      </c>
      <c r="R18" s="110"/>
      <c r="S18" s="24"/>
      <c r="U18" s="55">
        <f>IF(J18="",0,1)</f>
        <v>0</v>
      </c>
      <c r="V18" s="55">
        <f>IF(R18="",0,1)</f>
        <v>0</v>
      </c>
      <c r="X18" s="58">
        <f>SUM(U18:V20)</f>
        <v>0</v>
      </c>
      <c r="Y18" s="60" t="s">
        <v>37</v>
      </c>
      <c r="Z18" s="62"/>
      <c r="AA18" s="63" t="s">
        <v>36</v>
      </c>
      <c r="AB18" s="63" t="s">
        <v>86</v>
      </c>
      <c r="AC18" s="63" t="s">
        <v>29</v>
      </c>
      <c r="AE18" s="63" t="s">
        <v>27</v>
      </c>
      <c r="AF18" s="63" t="s">
        <v>17</v>
      </c>
      <c r="AG18" s="78"/>
      <c r="AP18" s="83" t="s">
        <v>24</v>
      </c>
    </row>
    <row r="19" spans="1:43" ht="45" customHeight="1" x14ac:dyDescent="0.15">
      <c r="A19" s="24"/>
      <c r="B19" s="150"/>
      <c r="C19" s="128"/>
      <c r="D19" s="124"/>
      <c r="E19" s="104"/>
      <c r="F19" s="131"/>
      <c r="G19" s="134"/>
      <c r="H19" s="136"/>
      <c r="I19" s="136"/>
      <c r="J19" s="112"/>
      <c r="K19" s="112"/>
      <c r="L19" s="112"/>
      <c r="M19" s="112"/>
      <c r="N19" s="112"/>
      <c r="O19" s="112"/>
      <c r="P19" s="112"/>
      <c r="Q19" s="49" t="s">
        <v>49</v>
      </c>
      <c r="R19" s="110"/>
      <c r="S19" s="24"/>
      <c r="U19" s="55">
        <f>IF(J19="",0,1)</f>
        <v>0</v>
      </c>
      <c r="V19" s="57"/>
      <c r="Z19" s="62"/>
      <c r="AA19" s="64">
        <f>IF($R$18=AA18,1,0)</f>
        <v>0</v>
      </c>
      <c r="AB19" s="64">
        <f>IF($R$18=AB18,0.5,0)</f>
        <v>0</v>
      </c>
      <c r="AC19" s="64">
        <f>IF($R$18=AC18,0,0)</f>
        <v>0</v>
      </c>
      <c r="AE19" s="64">
        <f>IF($R$20=AE18,1,0)</f>
        <v>0</v>
      </c>
      <c r="AF19" s="64">
        <f>IF($R$20=AF18,0,0)</f>
        <v>0</v>
      </c>
      <c r="AG19" s="78"/>
      <c r="AP19" s="86">
        <f>IF(X18=5,SUM(AA19:AI19),0)</f>
        <v>0</v>
      </c>
      <c r="AQ19" s="90">
        <f>IF(AP19&gt;0,AP19,AP17)</f>
        <v>0</v>
      </c>
    </row>
    <row r="20" spans="1:43" ht="45" customHeight="1" x14ac:dyDescent="0.15">
      <c r="A20" s="24"/>
      <c r="B20" s="151"/>
      <c r="C20" s="128"/>
      <c r="D20" s="124"/>
      <c r="E20" s="104"/>
      <c r="F20" s="132"/>
      <c r="G20" s="135"/>
      <c r="H20" s="136" t="s">
        <v>241</v>
      </c>
      <c r="I20" s="136"/>
      <c r="J20" s="112"/>
      <c r="K20" s="112"/>
      <c r="L20" s="112"/>
      <c r="M20" s="112"/>
      <c r="N20" s="112"/>
      <c r="O20" s="112"/>
      <c r="P20" s="112"/>
      <c r="Q20" s="50" t="s">
        <v>177</v>
      </c>
      <c r="R20" s="52"/>
      <c r="S20" s="24"/>
      <c r="U20" s="55">
        <f>IF(J20="",0,1)</f>
        <v>0</v>
      </c>
      <c r="V20" s="55">
        <f>IF(R20="",0,1)</f>
        <v>0</v>
      </c>
      <c r="Z20" s="62"/>
      <c r="AA20" s="66"/>
      <c r="AB20" s="66"/>
      <c r="AC20" s="66"/>
      <c r="AF20" s="78"/>
      <c r="AG20" s="75"/>
      <c r="AP20" s="83" t="s">
        <v>24</v>
      </c>
    </row>
    <row r="21" spans="1:43" ht="45" customHeight="1" x14ac:dyDescent="0.15">
      <c r="A21" s="24"/>
      <c r="B21" s="29" t="s">
        <v>15</v>
      </c>
      <c r="C21" s="128"/>
      <c r="D21" s="104" t="s">
        <v>119</v>
      </c>
      <c r="E21" s="104"/>
      <c r="F21" s="33" t="str">
        <f>IF(AND(B21="○"),1,"-")</f>
        <v>-</v>
      </c>
      <c r="G21" s="35">
        <f>IF(AND(B21="○"),AP21,0)</f>
        <v>0</v>
      </c>
      <c r="H21" s="142" t="s">
        <v>242</v>
      </c>
      <c r="I21" s="142"/>
      <c r="J21" s="142"/>
      <c r="K21" s="142"/>
      <c r="L21" s="142"/>
      <c r="M21" s="142"/>
      <c r="N21" s="142"/>
      <c r="O21" s="142"/>
      <c r="P21" s="142"/>
      <c r="Q21" s="50" t="s">
        <v>177</v>
      </c>
      <c r="R21" s="52"/>
      <c r="S21" s="24"/>
      <c r="V21" s="55">
        <f>IF(R21="",0,1)</f>
        <v>0</v>
      </c>
      <c r="AA21" s="67" t="s">
        <v>90</v>
      </c>
      <c r="AB21" s="72" t="s">
        <v>92</v>
      </c>
      <c r="AC21" s="76" t="s">
        <v>94</v>
      </c>
      <c r="AD21" s="67" t="s">
        <v>95</v>
      </c>
      <c r="AE21" s="72" t="s">
        <v>97</v>
      </c>
      <c r="AF21" s="76" t="s">
        <v>94</v>
      </c>
      <c r="AG21" s="67" t="s">
        <v>98</v>
      </c>
      <c r="AH21" s="72" t="s">
        <v>53</v>
      </c>
      <c r="AI21" s="76" t="s">
        <v>94</v>
      </c>
      <c r="AJ21" s="79"/>
      <c r="AK21" s="79"/>
      <c r="AL21" s="79"/>
      <c r="AM21" s="79"/>
      <c r="AN21" s="79"/>
      <c r="AO21" s="81"/>
      <c r="AP21" s="87">
        <f>IF(V21=1,SUM(AA22:AC22),0)</f>
        <v>0</v>
      </c>
    </row>
    <row r="22" spans="1:43" ht="45" customHeight="1" x14ac:dyDescent="0.4">
      <c r="A22" s="24"/>
      <c r="B22" s="29" t="s">
        <v>166</v>
      </c>
      <c r="C22" s="128"/>
      <c r="D22" s="104"/>
      <c r="E22" s="104"/>
      <c r="F22" s="33">
        <f>IF(AND(B22="○"),1,"-")</f>
        <v>1</v>
      </c>
      <c r="G22" s="35">
        <f>IF(AND(B22="○"),AP22,0)</f>
        <v>0</v>
      </c>
      <c r="H22" s="142" t="s">
        <v>219</v>
      </c>
      <c r="I22" s="142"/>
      <c r="J22" s="142"/>
      <c r="K22" s="142"/>
      <c r="L22" s="142"/>
      <c r="M22" s="142"/>
      <c r="N22" s="142"/>
      <c r="O22" s="142"/>
      <c r="P22" s="142"/>
      <c r="Q22" s="50" t="s">
        <v>177</v>
      </c>
      <c r="R22" s="52"/>
      <c r="S22" s="24"/>
      <c r="V22" s="55">
        <f>IF(R22="",0,1)</f>
        <v>0</v>
      </c>
      <c r="AA22" s="68">
        <f>IF($R$21=AA21,1,0)</f>
        <v>0</v>
      </c>
      <c r="AB22" s="73">
        <f>IF($R$21=AB21,0.5,0)</f>
        <v>0</v>
      </c>
      <c r="AC22" s="77">
        <f>IF($R$21=AC21,0,0)</f>
        <v>0</v>
      </c>
      <c r="AD22" s="68">
        <f>IF($R$22=AD21,1,0)</f>
        <v>0</v>
      </c>
      <c r="AE22" s="73">
        <f>IF($R$22=AE21,0.5,0)</f>
        <v>0</v>
      </c>
      <c r="AF22" s="77">
        <f>IF($R$22=AF21,0,0)</f>
        <v>0</v>
      </c>
      <c r="AG22" s="68">
        <f>IF($R$23=AG21,1,0)</f>
        <v>0</v>
      </c>
      <c r="AH22" s="73">
        <f>IF($R$23=AH21,0.5,0)</f>
        <v>0</v>
      </c>
      <c r="AI22" s="77">
        <f>IF($R$23=AI21,0,0)</f>
        <v>0</v>
      </c>
      <c r="AJ22" s="80"/>
      <c r="AK22" s="80"/>
      <c r="AL22" s="80"/>
      <c r="AM22" s="80"/>
      <c r="AN22" s="80"/>
      <c r="AO22" s="82"/>
      <c r="AP22" s="87">
        <f>IF(V22=1,SUM(AD22:AF22),0)</f>
        <v>0</v>
      </c>
    </row>
    <row r="23" spans="1:43" ht="45" customHeight="1" x14ac:dyDescent="0.4">
      <c r="A23" s="24"/>
      <c r="B23" s="29" t="s">
        <v>166</v>
      </c>
      <c r="C23" s="128"/>
      <c r="D23" s="104"/>
      <c r="E23" s="104"/>
      <c r="F23" s="33">
        <f>IF(AND(B23="○"),1,"-")</f>
        <v>1</v>
      </c>
      <c r="G23" s="35">
        <f>IF(AND(B23="○"),AP23,0)</f>
        <v>0</v>
      </c>
      <c r="H23" s="142" t="s">
        <v>244</v>
      </c>
      <c r="I23" s="142"/>
      <c r="J23" s="142"/>
      <c r="K23" s="142"/>
      <c r="L23" s="142"/>
      <c r="M23" s="142"/>
      <c r="N23" s="142"/>
      <c r="O23" s="142"/>
      <c r="P23" s="142"/>
      <c r="Q23" s="50" t="s">
        <v>177</v>
      </c>
      <c r="R23" s="53"/>
      <c r="S23" s="24"/>
      <c r="V23" s="55">
        <f>IF(R23="",0,1)</f>
        <v>0</v>
      </c>
      <c r="AB23" s="74"/>
      <c r="AC23" s="74"/>
      <c r="AP23" s="88">
        <f>IF(V23=1,SUM(AG22:AI22),0)</f>
        <v>0</v>
      </c>
    </row>
    <row r="24" spans="1:43" ht="45" customHeight="1" x14ac:dyDescent="0.15">
      <c r="A24" s="24"/>
      <c r="B24" s="103" t="s">
        <v>166</v>
      </c>
      <c r="C24" s="128"/>
      <c r="D24" s="104" t="s">
        <v>277</v>
      </c>
      <c r="E24" s="104"/>
      <c r="F24" s="105">
        <f>IF(AND(B24="○"),1,"-")</f>
        <v>1</v>
      </c>
      <c r="G24" s="106">
        <f>IF(AND(B24="○"),AP25,0)</f>
        <v>0</v>
      </c>
      <c r="H24" s="142" t="s">
        <v>51</v>
      </c>
      <c r="I24" s="142"/>
      <c r="J24" s="142"/>
      <c r="K24" s="142"/>
      <c r="L24" s="142"/>
      <c r="M24" s="142"/>
      <c r="N24" s="142"/>
      <c r="O24" s="142"/>
      <c r="P24" s="142"/>
      <c r="Q24" s="48" t="s">
        <v>297</v>
      </c>
      <c r="R24" s="110"/>
      <c r="S24" s="24"/>
      <c r="V24" s="55">
        <f>IF(R24="",0,1)</f>
        <v>0</v>
      </c>
      <c r="Z24" s="62"/>
      <c r="AA24" s="67" t="s">
        <v>100</v>
      </c>
      <c r="AB24" s="72" t="s">
        <v>101</v>
      </c>
      <c r="AC24" s="76" t="s">
        <v>94</v>
      </c>
      <c r="AF24" s="78"/>
      <c r="AP24" s="89" t="s">
        <v>24</v>
      </c>
    </row>
    <row r="25" spans="1:43" ht="45" customHeight="1" x14ac:dyDescent="0.15">
      <c r="A25" s="24"/>
      <c r="B25" s="103"/>
      <c r="C25" s="128"/>
      <c r="D25" s="104"/>
      <c r="E25" s="104"/>
      <c r="F25" s="105"/>
      <c r="G25" s="106"/>
      <c r="H25" s="142"/>
      <c r="I25" s="142"/>
      <c r="J25" s="142"/>
      <c r="K25" s="142"/>
      <c r="L25" s="142"/>
      <c r="M25" s="142"/>
      <c r="N25" s="142"/>
      <c r="O25" s="142"/>
      <c r="P25" s="142"/>
      <c r="Q25" s="49" t="s">
        <v>49</v>
      </c>
      <c r="R25" s="110"/>
      <c r="S25" s="24"/>
      <c r="V25" s="57"/>
      <c r="Z25" s="62"/>
      <c r="AA25" s="68">
        <f>IF($R$24=AA24,1,0)</f>
        <v>0</v>
      </c>
      <c r="AB25" s="73">
        <f>IF($R$24=AB24,0.5,0)</f>
        <v>0</v>
      </c>
      <c r="AC25" s="77">
        <f>IF($R$24=AC24,0,0)</f>
        <v>0</v>
      </c>
      <c r="AF25" s="78"/>
      <c r="AP25" s="84">
        <f>IF(V24=1,SUM(AA25:AI25),0)</f>
        <v>0</v>
      </c>
    </row>
    <row r="26" spans="1:43" ht="45" customHeight="1" x14ac:dyDescent="0.15">
      <c r="A26" s="24"/>
      <c r="B26" s="103" t="s">
        <v>166</v>
      </c>
      <c r="C26" s="128"/>
      <c r="D26" s="104" t="s">
        <v>278</v>
      </c>
      <c r="E26" s="104"/>
      <c r="F26" s="105">
        <f>IF(AND(B24="○"),2,"-")</f>
        <v>2</v>
      </c>
      <c r="G26" s="106">
        <f>IF(AND(B26="○"),AP27,0)</f>
        <v>0</v>
      </c>
      <c r="H26" s="39" t="s">
        <v>142</v>
      </c>
      <c r="I26" s="38" t="s">
        <v>143</v>
      </c>
      <c r="J26" s="143" t="s">
        <v>145</v>
      </c>
      <c r="K26" s="144"/>
      <c r="L26" s="145"/>
      <c r="M26" s="146" t="s">
        <v>150</v>
      </c>
      <c r="N26" s="147"/>
      <c r="O26" s="147"/>
      <c r="P26" s="148"/>
      <c r="Q26" s="107" t="s">
        <v>177</v>
      </c>
      <c r="R26" s="125"/>
      <c r="S26" s="24"/>
      <c r="U26" s="55">
        <f>IF(H27="",0,1)</f>
        <v>0</v>
      </c>
      <c r="V26" s="55">
        <f>IF(H28="",0,1)</f>
        <v>0</v>
      </c>
      <c r="W26" s="55">
        <f>IF(R26="",0,1)</f>
        <v>0</v>
      </c>
      <c r="X26" s="58">
        <f>SUM(U26:W28)</f>
        <v>0</v>
      </c>
      <c r="Y26" s="60" t="s">
        <v>144</v>
      </c>
      <c r="Z26" s="62"/>
      <c r="AA26" s="63" t="s">
        <v>146</v>
      </c>
      <c r="AB26" s="63" t="s">
        <v>47</v>
      </c>
      <c r="AC26" s="63" t="s">
        <v>147</v>
      </c>
      <c r="AD26" s="63" t="s">
        <v>148</v>
      </c>
      <c r="AE26" s="63" t="s">
        <v>149</v>
      </c>
      <c r="AF26" s="63" t="s">
        <v>102</v>
      </c>
      <c r="AP26" s="83" t="s">
        <v>24</v>
      </c>
    </row>
    <row r="27" spans="1:43" ht="45" customHeight="1" x14ac:dyDescent="0.4">
      <c r="A27" s="24"/>
      <c r="B27" s="103"/>
      <c r="C27" s="128"/>
      <c r="D27" s="104"/>
      <c r="E27" s="104"/>
      <c r="F27" s="105"/>
      <c r="G27" s="106"/>
      <c r="H27" s="40"/>
      <c r="I27" s="43"/>
      <c r="J27" s="160"/>
      <c r="K27" s="161"/>
      <c r="L27" s="162"/>
      <c r="M27" s="163" t="e">
        <f>ROUND(I27/J27,0)</f>
        <v>#DIV/0!</v>
      </c>
      <c r="N27" s="164"/>
      <c r="O27" s="164"/>
      <c r="P27" s="165"/>
      <c r="Q27" s="108"/>
      <c r="R27" s="126"/>
      <c r="S27" s="24"/>
      <c r="U27" s="55">
        <f>IF(I27="",0,1)</f>
        <v>0</v>
      </c>
      <c r="V27" s="55">
        <f>IF(I28="",0,1)</f>
        <v>0</v>
      </c>
      <c r="Y27" s="61"/>
      <c r="Z27" s="62"/>
      <c r="AA27" s="64">
        <f>IF($R$26=AA26,2,0)</f>
        <v>0</v>
      </c>
      <c r="AB27" s="64">
        <f>IF($R$26=AB26,1,0)</f>
        <v>0</v>
      </c>
      <c r="AC27" s="64">
        <f>IF($R$26=AC26,0,0)</f>
        <v>0</v>
      </c>
      <c r="AD27" s="64">
        <f>IF($R$26=AD26,2,0)</f>
        <v>0</v>
      </c>
      <c r="AE27" s="64">
        <f>IF($R$26=AE26,1,0)</f>
        <v>0</v>
      </c>
      <c r="AF27" s="64">
        <f>IF($R$26=AF26,0,0)</f>
        <v>0</v>
      </c>
      <c r="AP27" s="84">
        <f>IF(X26=7,SUM(AA27:AI27),0)</f>
        <v>0</v>
      </c>
    </row>
    <row r="28" spans="1:43" ht="45" customHeight="1" x14ac:dyDescent="0.15">
      <c r="A28" s="24"/>
      <c r="B28" s="103"/>
      <c r="C28" s="128"/>
      <c r="D28" s="104"/>
      <c r="E28" s="104"/>
      <c r="F28" s="105"/>
      <c r="G28" s="106">
        <f>IF(AND(B28="○"),AP29,0)</f>
        <v>0</v>
      </c>
      <c r="H28" s="40"/>
      <c r="I28" s="43"/>
      <c r="J28" s="160"/>
      <c r="K28" s="161"/>
      <c r="L28" s="162"/>
      <c r="M28" s="163" t="e">
        <f>ROUND(I28/J28,0)</f>
        <v>#DIV/0!</v>
      </c>
      <c r="N28" s="164"/>
      <c r="O28" s="164"/>
      <c r="P28" s="165"/>
      <c r="Q28" s="108"/>
      <c r="R28" s="126"/>
      <c r="S28" s="24"/>
      <c r="U28" s="55">
        <f>IF(J27="",0,1)</f>
        <v>0</v>
      </c>
      <c r="V28" s="55">
        <f>IF(J28="",0,1)</f>
        <v>0</v>
      </c>
      <c r="Y28" s="61"/>
      <c r="Z28" s="62"/>
      <c r="AA28" s="69"/>
      <c r="AB28" s="69"/>
      <c r="AC28" s="69"/>
      <c r="AF28" s="78"/>
    </row>
    <row r="29" spans="1:43" ht="45" customHeight="1" x14ac:dyDescent="0.15">
      <c r="A29" s="24"/>
      <c r="B29" s="103"/>
      <c r="C29" s="128"/>
      <c r="D29" s="104"/>
      <c r="E29" s="104"/>
      <c r="F29" s="105"/>
      <c r="G29" s="106"/>
      <c r="H29" s="146" t="s">
        <v>56</v>
      </c>
      <c r="I29" s="147"/>
      <c r="J29" s="147"/>
      <c r="K29" s="147"/>
      <c r="L29" s="148"/>
      <c r="M29" s="146" t="e">
        <f>ROUND((((M28-M27)/M27)*100),2)</f>
        <v>#DIV/0!</v>
      </c>
      <c r="N29" s="147"/>
      <c r="O29" s="147"/>
      <c r="P29" s="148"/>
      <c r="Q29" s="109"/>
      <c r="R29" s="126"/>
      <c r="S29" s="24"/>
      <c r="V29" s="57"/>
      <c r="Z29" s="62"/>
      <c r="AF29" s="78"/>
    </row>
    <row r="30" spans="1:43" ht="45" customHeight="1" x14ac:dyDescent="0.15">
      <c r="A30" s="24"/>
      <c r="B30" s="103" t="s">
        <v>166</v>
      </c>
      <c r="C30" s="128"/>
      <c r="D30" s="104" t="s">
        <v>279</v>
      </c>
      <c r="E30" s="104"/>
      <c r="F30" s="105">
        <f>IF(AND(B30="○"),1,"-")</f>
        <v>1</v>
      </c>
      <c r="G30" s="106">
        <f>IF(AND(B30="○"),AP31,0)</f>
        <v>0</v>
      </c>
      <c r="H30" s="152" t="s">
        <v>251</v>
      </c>
      <c r="I30" s="152"/>
      <c r="J30" s="112"/>
      <c r="K30" s="112"/>
      <c r="L30" s="112"/>
      <c r="M30" s="112"/>
      <c r="N30" s="112"/>
      <c r="O30" s="112"/>
      <c r="P30" s="112"/>
      <c r="Q30" s="107" t="s">
        <v>177</v>
      </c>
      <c r="R30" s="110"/>
      <c r="S30" s="24"/>
      <c r="U30" s="55">
        <f>IF(J30="",0,1)</f>
        <v>0</v>
      </c>
      <c r="V30" s="55">
        <f>IF(R30="",0,1)</f>
        <v>0</v>
      </c>
      <c r="X30" s="58">
        <f>SUM(U30:V32)</f>
        <v>0</v>
      </c>
      <c r="Y30" s="60" t="s">
        <v>37</v>
      </c>
      <c r="Z30" s="62"/>
      <c r="AA30" s="70" t="s">
        <v>13</v>
      </c>
      <c r="AB30" s="70" t="s">
        <v>230</v>
      </c>
      <c r="AC30" s="70" t="s">
        <v>269</v>
      </c>
      <c r="AF30" s="78"/>
      <c r="AG30" s="78"/>
      <c r="AP30" s="83" t="s">
        <v>24</v>
      </c>
    </row>
    <row r="31" spans="1:43" ht="45" customHeight="1" x14ac:dyDescent="0.15">
      <c r="A31" s="24"/>
      <c r="B31" s="103"/>
      <c r="C31" s="128"/>
      <c r="D31" s="104"/>
      <c r="E31" s="104"/>
      <c r="F31" s="105"/>
      <c r="G31" s="106"/>
      <c r="H31" s="137" t="s">
        <v>263</v>
      </c>
      <c r="I31" s="138"/>
      <c r="J31" s="139"/>
      <c r="K31" s="140"/>
      <c r="L31" s="141"/>
      <c r="M31" s="47" t="s">
        <v>250</v>
      </c>
      <c r="N31" s="139"/>
      <c r="O31" s="140"/>
      <c r="P31" s="141"/>
      <c r="Q31" s="108"/>
      <c r="R31" s="110"/>
      <c r="S31" s="24"/>
      <c r="U31" s="55">
        <f>IF(J31="",0,1)</f>
        <v>0</v>
      </c>
      <c r="V31" s="55">
        <f>IF(N31="",0,1)</f>
        <v>0</v>
      </c>
      <c r="X31" s="59"/>
      <c r="Y31" s="60"/>
      <c r="Z31" s="62"/>
      <c r="AA31" s="64">
        <f>IF($R$30=AA30,1,0)</f>
        <v>0</v>
      </c>
      <c r="AB31" s="64">
        <f>IF($R$30=AB30,0.5,0)</f>
        <v>0</v>
      </c>
      <c r="AC31" s="64">
        <f>IF($R$30=AC30,0,0)</f>
        <v>0</v>
      </c>
      <c r="AF31" s="78"/>
      <c r="AG31" s="78"/>
      <c r="AP31" s="84">
        <f>IF(X30=5,SUM(AA31:AI31),0)</f>
        <v>0</v>
      </c>
    </row>
    <row r="32" spans="1:43" ht="45" customHeight="1" x14ac:dyDescent="0.15">
      <c r="A32" s="24"/>
      <c r="B32" s="103"/>
      <c r="C32" s="128"/>
      <c r="D32" s="104"/>
      <c r="E32" s="104"/>
      <c r="F32" s="105"/>
      <c r="G32" s="106"/>
      <c r="H32" s="104" t="s">
        <v>243</v>
      </c>
      <c r="I32" s="104"/>
      <c r="J32" s="112"/>
      <c r="K32" s="112"/>
      <c r="L32" s="112"/>
      <c r="M32" s="112"/>
      <c r="N32" s="112"/>
      <c r="O32" s="112"/>
      <c r="P32" s="112"/>
      <c r="Q32" s="109"/>
      <c r="R32" s="110"/>
      <c r="S32" s="24"/>
      <c r="U32" s="55">
        <f>IF(J32="",0,1)</f>
        <v>0</v>
      </c>
      <c r="V32" s="57"/>
      <c r="Z32" s="62"/>
      <c r="AF32" s="78"/>
      <c r="AG32" s="78"/>
    </row>
    <row r="33" spans="1:42" ht="45" customHeight="1" x14ac:dyDescent="0.15">
      <c r="A33" s="24"/>
      <c r="B33" s="103" t="s">
        <v>166</v>
      </c>
      <c r="C33" s="128"/>
      <c r="D33" s="104" t="s">
        <v>280</v>
      </c>
      <c r="E33" s="104"/>
      <c r="F33" s="105">
        <f>IF(AND(B24="○"),0,"-")</f>
        <v>0</v>
      </c>
      <c r="G33" s="106">
        <f>IF(AND(B33="○"),AP34,0)</f>
        <v>0</v>
      </c>
      <c r="H33" s="118" t="s">
        <v>120</v>
      </c>
      <c r="I33" s="119"/>
      <c r="J33" s="119"/>
      <c r="K33" s="119"/>
      <c r="L33" s="119"/>
      <c r="M33" s="119"/>
      <c r="N33" s="119"/>
      <c r="O33" s="119"/>
      <c r="P33" s="120"/>
      <c r="Q33" s="48" t="s">
        <v>297</v>
      </c>
      <c r="R33" s="110"/>
      <c r="S33" s="24"/>
      <c r="V33" s="55">
        <f>IF(R33="",0,1)</f>
        <v>0</v>
      </c>
      <c r="Z33" s="62"/>
      <c r="AA33" s="67" t="s">
        <v>103</v>
      </c>
      <c r="AB33" s="72" t="s">
        <v>104</v>
      </c>
      <c r="AC33" s="76" t="s">
        <v>87</v>
      </c>
      <c r="AF33" s="78"/>
      <c r="AP33" s="83" t="s">
        <v>24</v>
      </c>
    </row>
    <row r="34" spans="1:42" ht="45" customHeight="1" x14ac:dyDescent="0.15">
      <c r="A34" s="24"/>
      <c r="B34" s="103"/>
      <c r="C34" s="129"/>
      <c r="D34" s="104"/>
      <c r="E34" s="104"/>
      <c r="F34" s="105"/>
      <c r="G34" s="106"/>
      <c r="H34" s="121"/>
      <c r="I34" s="122"/>
      <c r="J34" s="122"/>
      <c r="K34" s="122"/>
      <c r="L34" s="122"/>
      <c r="M34" s="122"/>
      <c r="N34" s="122"/>
      <c r="O34" s="122"/>
      <c r="P34" s="123"/>
      <c r="Q34" s="49" t="s">
        <v>49</v>
      </c>
      <c r="R34" s="110"/>
      <c r="S34" s="24"/>
      <c r="V34" s="57"/>
      <c r="Z34" s="62"/>
      <c r="AA34" s="68">
        <f>IF($R$33=AA33,0,0)</f>
        <v>0</v>
      </c>
      <c r="AB34" s="73">
        <f>IF($R$33=AB33,-1,0)</f>
        <v>0</v>
      </c>
      <c r="AC34" s="77">
        <f>IF($R$33=AC33,-2,0)</f>
        <v>0</v>
      </c>
      <c r="AF34" s="78"/>
      <c r="AP34" s="84">
        <f>IF(V33=1,SUM(AA34:AI34),0)</f>
        <v>0</v>
      </c>
    </row>
    <row r="35" spans="1:42" ht="45" customHeight="1" x14ac:dyDescent="0.15">
      <c r="A35" s="24"/>
      <c r="B35" s="103" t="s">
        <v>166</v>
      </c>
      <c r="C35" s="111" t="s">
        <v>50</v>
      </c>
      <c r="D35" s="124" t="s">
        <v>163</v>
      </c>
      <c r="E35" s="104" t="s">
        <v>203</v>
      </c>
      <c r="F35" s="105">
        <f>IF(AND(B24="○"),2,"-")</f>
        <v>2</v>
      </c>
      <c r="G35" s="106">
        <f>IF(AND(B35="○"),MAX(AP35:AP38),0)</f>
        <v>0</v>
      </c>
      <c r="H35" s="41" t="s">
        <v>153</v>
      </c>
      <c r="I35" s="38" t="s">
        <v>152</v>
      </c>
      <c r="J35" s="153" t="s">
        <v>156</v>
      </c>
      <c r="K35" s="154"/>
      <c r="L35" s="155"/>
      <c r="M35" s="153" t="s">
        <v>58</v>
      </c>
      <c r="N35" s="154"/>
      <c r="O35" s="154"/>
      <c r="P35" s="155"/>
      <c r="Q35" s="107" t="s">
        <v>177</v>
      </c>
      <c r="R35" s="125"/>
      <c r="S35" s="24"/>
      <c r="U35" s="55">
        <f>IF(H36="",0,1)</f>
        <v>0</v>
      </c>
      <c r="V35" s="55">
        <f>IF(I36="",0,1)</f>
        <v>0</v>
      </c>
      <c r="W35" s="55">
        <f>IF(R35="",0,1)</f>
        <v>0</v>
      </c>
      <c r="X35" s="58">
        <f>SUM(U35:W36)</f>
        <v>0</v>
      </c>
      <c r="Y35" s="60" t="s">
        <v>37</v>
      </c>
      <c r="Z35" s="62"/>
      <c r="AA35" s="63" t="s">
        <v>110</v>
      </c>
      <c r="AB35" s="63" t="s">
        <v>113</v>
      </c>
      <c r="AC35" s="63" t="s">
        <v>62</v>
      </c>
      <c r="AD35" s="63" t="s">
        <v>116</v>
      </c>
      <c r="AE35" s="63" t="s">
        <v>64</v>
      </c>
      <c r="AF35" s="78"/>
      <c r="AP35" s="83" t="s">
        <v>24</v>
      </c>
    </row>
    <row r="36" spans="1:42" ht="45" customHeight="1" x14ac:dyDescent="0.15">
      <c r="A36" s="24"/>
      <c r="B36" s="103"/>
      <c r="C36" s="111"/>
      <c r="D36" s="124"/>
      <c r="E36" s="104"/>
      <c r="F36" s="105"/>
      <c r="G36" s="106"/>
      <c r="H36" s="42"/>
      <c r="I36" s="44"/>
      <c r="J36" s="156"/>
      <c r="K36" s="157"/>
      <c r="L36" s="158"/>
      <c r="M36" s="156"/>
      <c r="N36" s="157"/>
      <c r="O36" s="157"/>
      <c r="P36" s="158"/>
      <c r="Q36" s="108"/>
      <c r="R36" s="126"/>
      <c r="S36" s="24"/>
      <c r="U36" s="55">
        <f>IF(J36="",0,1)</f>
        <v>0</v>
      </c>
      <c r="V36" s="55">
        <f>IF(M36="",0,1)</f>
        <v>0</v>
      </c>
      <c r="Y36" s="61"/>
      <c r="Z36" s="62"/>
      <c r="AA36" s="64">
        <f>IF($R$35=AA35,2,0)</f>
        <v>0</v>
      </c>
      <c r="AB36" s="64">
        <f>IF($R$35=AB35,1.6,0)</f>
        <v>0</v>
      </c>
      <c r="AC36" s="64">
        <f>IF($R$35=AC35,1.2,0)</f>
        <v>0</v>
      </c>
      <c r="AD36" s="64">
        <f>IF($R$35=AD35,0.8,0)</f>
        <v>0</v>
      </c>
      <c r="AE36" s="64">
        <f>IF($R$35=AE35,0,0)</f>
        <v>0</v>
      </c>
      <c r="AF36" s="78"/>
      <c r="AP36" s="84">
        <f>IF(X35=5,SUM(AA36:AI36),0)</f>
        <v>0</v>
      </c>
    </row>
    <row r="37" spans="1:42" ht="45" customHeight="1" x14ac:dyDescent="0.15">
      <c r="A37" s="24"/>
      <c r="B37" s="103"/>
      <c r="C37" s="111"/>
      <c r="D37" s="124"/>
      <c r="E37" s="104" t="s">
        <v>281</v>
      </c>
      <c r="F37" s="105"/>
      <c r="G37" s="106"/>
      <c r="H37" s="41" t="s">
        <v>153</v>
      </c>
      <c r="I37" s="38" t="s">
        <v>152</v>
      </c>
      <c r="J37" s="153" t="s">
        <v>156</v>
      </c>
      <c r="K37" s="154"/>
      <c r="L37" s="155"/>
      <c r="M37" s="153" t="s">
        <v>58</v>
      </c>
      <c r="N37" s="154"/>
      <c r="O37" s="154"/>
      <c r="P37" s="155"/>
      <c r="Q37" s="107" t="s">
        <v>177</v>
      </c>
      <c r="R37" s="125"/>
      <c r="S37" s="24"/>
      <c r="U37" s="55">
        <f>IF(H38="",0,1)</f>
        <v>0</v>
      </c>
      <c r="V37" s="55">
        <f>IF(I38="",0,1)</f>
        <v>0</v>
      </c>
      <c r="W37" s="55">
        <f>IF(R37="",0,1)</f>
        <v>0</v>
      </c>
      <c r="X37" s="58">
        <f>SUM(U37:W38)</f>
        <v>0</v>
      </c>
      <c r="Y37" s="60" t="s">
        <v>37</v>
      </c>
      <c r="Z37" s="62"/>
      <c r="AA37" s="63" t="s">
        <v>106</v>
      </c>
      <c r="AB37" s="63" t="s">
        <v>108</v>
      </c>
      <c r="AC37" s="63" t="s">
        <v>23</v>
      </c>
      <c r="AF37" s="78"/>
      <c r="AP37" s="83" t="s">
        <v>24</v>
      </c>
    </row>
    <row r="38" spans="1:42" ht="45" customHeight="1" x14ac:dyDescent="0.15">
      <c r="A38" s="24"/>
      <c r="B38" s="103"/>
      <c r="C38" s="111"/>
      <c r="D38" s="124"/>
      <c r="E38" s="104"/>
      <c r="F38" s="105"/>
      <c r="G38" s="106"/>
      <c r="H38" s="42"/>
      <c r="I38" s="44"/>
      <c r="J38" s="156"/>
      <c r="K38" s="157"/>
      <c r="L38" s="158"/>
      <c r="M38" s="156"/>
      <c r="N38" s="157"/>
      <c r="O38" s="157"/>
      <c r="P38" s="158"/>
      <c r="Q38" s="108"/>
      <c r="R38" s="126"/>
      <c r="S38" s="24"/>
      <c r="U38" s="55">
        <f>IF(J38="",0,1)</f>
        <v>0</v>
      </c>
      <c r="V38" s="55">
        <f>IF(M38="",0,1)</f>
        <v>0</v>
      </c>
      <c r="Y38" s="61"/>
      <c r="Z38" s="62"/>
      <c r="AA38" s="64">
        <f>IF($R$37=AA37,1.2,0)</f>
        <v>0</v>
      </c>
      <c r="AB38" s="64">
        <f>IF($R$37=AB37,0.6,0)</f>
        <v>0</v>
      </c>
      <c r="AC38" s="64">
        <f>IF($R$37=AC37,0,0)</f>
        <v>0</v>
      </c>
      <c r="AF38" s="78"/>
      <c r="AP38" s="84">
        <f>IF(X37=5,SUM(AA38:AI38),0)</f>
        <v>0</v>
      </c>
    </row>
    <row r="39" spans="1:42" ht="50.1" customHeight="1" x14ac:dyDescent="0.15">
      <c r="A39" s="24"/>
      <c r="B39" s="103" t="s">
        <v>166</v>
      </c>
      <c r="C39" s="111"/>
      <c r="D39" s="104" t="s">
        <v>204</v>
      </c>
      <c r="E39" s="104"/>
      <c r="F39" s="105">
        <f>IF(AND(B39="○"),2,"-")</f>
        <v>2</v>
      </c>
      <c r="G39" s="106">
        <f>IF(AND(B39="○"),AP40,0)</f>
        <v>0</v>
      </c>
      <c r="H39" s="104" t="s">
        <v>99</v>
      </c>
      <c r="I39" s="104"/>
      <c r="J39" s="159"/>
      <c r="K39" s="159"/>
      <c r="L39" s="159"/>
      <c r="M39" s="159"/>
      <c r="N39" s="159"/>
      <c r="O39" s="159"/>
      <c r="P39" s="159"/>
      <c r="Q39" s="107" t="s">
        <v>177</v>
      </c>
      <c r="R39" s="110"/>
      <c r="S39" s="24"/>
      <c r="U39" s="55">
        <f>IF(J39="",0,1)</f>
        <v>0</v>
      </c>
      <c r="V39" s="55">
        <f>IF(R39="",0,1)</f>
        <v>0</v>
      </c>
      <c r="X39" s="58">
        <f>SUM(U39:V42)</f>
        <v>0</v>
      </c>
      <c r="Y39" s="60" t="s">
        <v>6</v>
      </c>
      <c r="Z39" s="62"/>
      <c r="AA39" s="63" t="s">
        <v>253</v>
      </c>
      <c r="AB39" s="63" t="s">
        <v>109</v>
      </c>
      <c r="AC39" s="63" t="s">
        <v>254</v>
      </c>
      <c r="AF39" s="78"/>
      <c r="AG39" s="78"/>
      <c r="AP39" s="83" t="s">
        <v>24</v>
      </c>
    </row>
    <row r="40" spans="1:42" ht="45" customHeight="1" x14ac:dyDescent="0.15">
      <c r="A40" s="24"/>
      <c r="B40" s="103"/>
      <c r="C40" s="111"/>
      <c r="D40" s="104"/>
      <c r="E40" s="104"/>
      <c r="F40" s="105"/>
      <c r="G40" s="106"/>
      <c r="H40" s="152" t="s">
        <v>251</v>
      </c>
      <c r="I40" s="152"/>
      <c r="J40" s="112"/>
      <c r="K40" s="112"/>
      <c r="L40" s="112"/>
      <c r="M40" s="112"/>
      <c r="N40" s="112"/>
      <c r="O40" s="112"/>
      <c r="P40" s="112"/>
      <c r="Q40" s="108"/>
      <c r="R40" s="110"/>
      <c r="S40" s="24"/>
      <c r="U40" s="55">
        <f>IF(J40="",0,1)</f>
        <v>0</v>
      </c>
      <c r="X40" s="59"/>
      <c r="Y40" s="60"/>
      <c r="Z40" s="62"/>
      <c r="AA40" s="64">
        <f>IF($R$39=AA39,2,0)</f>
        <v>0</v>
      </c>
      <c r="AB40" s="64">
        <f>IF($R$39=AB39,1,0)</f>
        <v>0</v>
      </c>
      <c r="AC40" s="64">
        <f>IF($R$39=AC39,0,0)</f>
        <v>0</v>
      </c>
      <c r="AF40" s="78"/>
      <c r="AG40" s="78"/>
      <c r="AP40" s="84">
        <f>IF(X39=6,SUM(AA40:AI40),0)</f>
        <v>0</v>
      </c>
    </row>
    <row r="41" spans="1:42" ht="45" customHeight="1" x14ac:dyDescent="0.15">
      <c r="A41" s="24"/>
      <c r="B41" s="103"/>
      <c r="C41" s="111"/>
      <c r="D41" s="104"/>
      <c r="E41" s="104"/>
      <c r="F41" s="105"/>
      <c r="G41" s="106"/>
      <c r="H41" s="137" t="s">
        <v>16</v>
      </c>
      <c r="I41" s="138"/>
      <c r="J41" s="139"/>
      <c r="K41" s="140"/>
      <c r="L41" s="141"/>
      <c r="M41" s="47" t="s">
        <v>250</v>
      </c>
      <c r="N41" s="139"/>
      <c r="O41" s="140"/>
      <c r="P41" s="141"/>
      <c r="Q41" s="108"/>
      <c r="R41" s="110"/>
      <c r="S41" s="24"/>
      <c r="U41" s="55">
        <f>IF(J41="",0,1)</f>
        <v>0</v>
      </c>
      <c r="V41" s="55">
        <f>IF(N41="",0,1)</f>
        <v>0</v>
      </c>
      <c r="X41" s="59"/>
      <c r="Y41" s="60"/>
      <c r="Z41" s="62"/>
      <c r="AF41" s="78"/>
      <c r="AG41" s="78"/>
    </row>
    <row r="42" spans="1:42" ht="45" customHeight="1" x14ac:dyDescent="0.15">
      <c r="A42" s="24"/>
      <c r="B42" s="103"/>
      <c r="C42" s="111"/>
      <c r="D42" s="104"/>
      <c r="E42" s="104"/>
      <c r="F42" s="105"/>
      <c r="G42" s="106"/>
      <c r="H42" s="104" t="s">
        <v>265</v>
      </c>
      <c r="I42" s="104"/>
      <c r="J42" s="112"/>
      <c r="K42" s="112"/>
      <c r="L42" s="112"/>
      <c r="M42" s="112"/>
      <c r="N42" s="112"/>
      <c r="O42" s="112"/>
      <c r="P42" s="112"/>
      <c r="Q42" s="109"/>
      <c r="R42" s="110"/>
      <c r="S42" s="24"/>
      <c r="U42" s="55">
        <f>IF(J42="",0,1)</f>
        <v>0</v>
      </c>
      <c r="V42" s="57"/>
      <c r="Z42" s="62"/>
      <c r="AF42" s="78"/>
      <c r="AG42" s="78"/>
    </row>
    <row r="43" spans="1:42" ht="45" customHeight="1" x14ac:dyDescent="0.15">
      <c r="A43" s="24"/>
      <c r="B43" s="103" t="s">
        <v>166</v>
      </c>
      <c r="C43" s="111"/>
      <c r="D43" s="104" t="s">
        <v>234</v>
      </c>
      <c r="E43" s="104"/>
      <c r="F43" s="105">
        <f>IF(AND(B43="○"),3,"-")</f>
        <v>3</v>
      </c>
      <c r="G43" s="106">
        <f>IF(AND(B43="○"),AP44,0)</f>
        <v>0</v>
      </c>
      <c r="H43" s="113" t="s">
        <v>25</v>
      </c>
      <c r="I43" s="114"/>
      <c r="J43" s="115"/>
      <c r="K43" s="116"/>
      <c r="L43" s="116"/>
      <c r="M43" s="116"/>
      <c r="N43" s="116"/>
      <c r="O43" s="116"/>
      <c r="P43" s="117"/>
      <c r="Q43" s="107" t="s">
        <v>177</v>
      </c>
      <c r="R43" s="110"/>
      <c r="S43" s="24"/>
      <c r="U43" s="55">
        <f>IF(AND(J43&lt;&gt;""),1,0)</f>
        <v>0</v>
      </c>
      <c r="V43" s="55">
        <f>IF(R43="",0,1)</f>
        <v>0</v>
      </c>
      <c r="X43" s="58">
        <f>SUM(U43:V44)</f>
        <v>0</v>
      </c>
      <c r="Y43" s="60" t="s">
        <v>34</v>
      </c>
      <c r="AA43" s="63" t="s">
        <v>14</v>
      </c>
      <c r="AB43" s="63" t="s">
        <v>118</v>
      </c>
      <c r="AC43" s="63" t="s">
        <v>121</v>
      </c>
      <c r="AD43" s="63" t="s">
        <v>122</v>
      </c>
      <c r="AE43" s="63" t="s">
        <v>123</v>
      </c>
      <c r="AF43" s="63" t="s">
        <v>85</v>
      </c>
      <c r="AG43" s="63" t="s">
        <v>48</v>
      </c>
      <c r="AP43" s="83" t="s">
        <v>24</v>
      </c>
    </row>
    <row r="44" spans="1:42" ht="45" customHeight="1" x14ac:dyDescent="0.4">
      <c r="A44" s="24"/>
      <c r="B44" s="103"/>
      <c r="C44" s="111"/>
      <c r="D44" s="104"/>
      <c r="E44" s="104"/>
      <c r="F44" s="105"/>
      <c r="G44" s="106"/>
      <c r="H44" s="136" t="s">
        <v>296</v>
      </c>
      <c r="I44" s="136"/>
      <c r="J44" s="112"/>
      <c r="K44" s="112"/>
      <c r="L44" s="112"/>
      <c r="M44" s="112"/>
      <c r="N44" s="112"/>
      <c r="O44" s="112"/>
      <c r="P44" s="112"/>
      <c r="Q44" s="109"/>
      <c r="R44" s="110"/>
      <c r="S44" s="24"/>
      <c r="U44" s="55">
        <f>IF(AND(J44&lt;&gt;""),1,0)</f>
        <v>0</v>
      </c>
      <c r="V44" s="56"/>
      <c r="X44" s="59"/>
      <c r="Y44" s="60"/>
      <c r="AA44" s="64">
        <f>IF($R$43=AA43,3,0)</f>
        <v>0</v>
      </c>
      <c r="AB44" s="64">
        <f>IF($R$43=AB43,2.5,0)</f>
        <v>0</v>
      </c>
      <c r="AC44" s="64">
        <f>IF($R$43=AC43,2,0)</f>
        <v>0</v>
      </c>
      <c r="AD44" s="64">
        <f>IF($R$43=AD43,1.5,0)</f>
        <v>0</v>
      </c>
      <c r="AE44" s="64">
        <f>IF($R$43=AE43,1,0)</f>
        <v>0</v>
      </c>
      <c r="AF44" s="64">
        <f>IF($R$43=AF43,0.5,0)</f>
        <v>0</v>
      </c>
      <c r="AG44" s="64">
        <f>IF($R$43=AG43,0,0)</f>
        <v>0</v>
      </c>
      <c r="AP44" s="84">
        <f>IF(X43=3,SUM(AA44:AI44),0)</f>
        <v>0</v>
      </c>
    </row>
    <row r="45" spans="1:42" x14ac:dyDescent="0.15">
      <c r="AF45" s="78"/>
    </row>
    <row r="46" spans="1:42" x14ac:dyDescent="0.15">
      <c r="AF46" s="78"/>
    </row>
    <row r="47" spans="1:42" x14ac:dyDescent="0.15">
      <c r="AF47" s="78"/>
    </row>
    <row r="48" spans="1:42" x14ac:dyDescent="0.15">
      <c r="AF48" s="78"/>
    </row>
  </sheetData>
  <mergeCells count="154">
    <mergeCell ref="F2:G2"/>
    <mergeCell ref="O2:Q2"/>
    <mergeCell ref="C3:E3"/>
    <mergeCell ref="F3:I3"/>
    <mergeCell ref="O3:Q3"/>
    <mergeCell ref="C4:E4"/>
    <mergeCell ref="F4:I4"/>
    <mergeCell ref="O4:Q4"/>
    <mergeCell ref="C5:E5"/>
    <mergeCell ref="H5:R5"/>
    <mergeCell ref="H6:I6"/>
    <mergeCell ref="J6:P6"/>
    <mergeCell ref="H7:I7"/>
    <mergeCell ref="J7:L7"/>
    <mergeCell ref="N7:P7"/>
    <mergeCell ref="H8:I8"/>
    <mergeCell ref="J8:P8"/>
    <mergeCell ref="H9:I9"/>
    <mergeCell ref="J9:P9"/>
    <mergeCell ref="H10:I10"/>
    <mergeCell ref="J10:P10"/>
    <mergeCell ref="H11:I11"/>
    <mergeCell ref="J11:P11"/>
    <mergeCell ref="H12:I12"/>
    <mergeCell ref="J12:P12"/>
    <mergeCell ref="H13:I13"/>
    <mergeCell ref="J13:P13"/>
    <mergeCell ref="H14:P14"/>
    <mergeCell ref="J27:L27"/>
    <mergeCell ref="M27:P27"/>
    <mergeCell ref="J28:L28"/>
    <mergeCell ref="M28:P28"/>
    <mergeCell ref="H15:P15"/>
    <mergeCell ref="H16:I16"/>
    <mergeCell ref="J16:P16"/>
    <mergeCell ref="H17:I17"/>
    <mergeCell ref="J17:P17"/>
    <mergeCell ref="J18:P18"/>
    <mergeCell ref="J19:P19"/>
    <mergeCell ref="H20:I20"/>
    <mergeCell ref="J20:P20"/>
    <mergeCell ref="B14:B15"/>
    <mergeCell ref="D14:E15"/>
    <mergeCell ref="F14:F15"/>
    <mergeCell ref="G14:G15"/>
    <mergeCell ref="B16:B20"/>
    <mergeCell ref="D16:D20"/>
    <mergeCell ref="H40:I40"/>
    <mergeCell ref="J40:P40"/>
    <mergeCell ref="H41:I41"/>
    <mergeCell ref="J41:L41"/>
    <mergeCell ref="N41:P41"/>
    <mergeCell ref="J35:L35"/>
    <mergeCell ref="M35:P35"/>
    <mergeCell ref="J36:L36"/>
    <mergeCell ref="M36:P36"/>
    <mergeCell ref="J37:L37"/>
    <mergeCell ref="M37:P37"/>
    <mergeCell ref="J38:L38"/>
    <mergeCell ref="M38:P38"/>
    <mergeCell ref="H39:I39"/>
    <mergeCell ref="J39:P39"/>
    <mergeCell ref="H29:L29"/>
    <mergeCell ref="M29:P29"/>
    <mergeCell ref="H30:I30"/>
    <mergeCell ref="B24:B25"/>
    <mergeCell ref="D24:E25"/>
    <mergeCell ref="F24:F25"/>
    <mergeCell ref="G24:G25"/>
    <mergeCell ref="H24:P25"/>
    <mergeCell ref="R24:R25"/>
    <mergeCell ref="H44:I44"/>
    <mergeCell ref="J44:P44"/>
    <mergeCell ref="B6:B9"/>
    <mergeCell ref="D6:E9"/>
    <mergeCell ref="F6:F9"/>
    <mergeCell ref="G6:G9"/>
    <mergeCell ref="Q6:Q9"/>
    <mergeCell ref="R6:R9"/>
    <mergeCell ref="B10:B11"/>
    <mergeCell ref="D10:E11"/>
    <mergeCell ref="F10:F11"/>
    <mergeCell ref="G10:G11"/>
    <mergeCell ref="R10:R11"/>
    <mergeCell ref="B12:B13"/>
    <mergeCell ref="D12:E13"/>
    <mergeCell ref="F12:F13"/>
    <mergeCell ref="G12:G13"/>
    <mergeCell ref="R12:R13"/>
    <mergeCell ref="D30:E32"/>
    <mergeCell ref="F30:F32"/>
    <mergeCell ref="G30:G32"/>
    <mergeCell ref="Q30:Q32"/>
    <mergeCell ref="R30:R32"/>
    <mergeCell ref="E16:E17"/>
    <mergeCell ref="F16:F20"/>
    <mergeCell ref="G16:G20"/>
    <mergeCell ref="R16:R17"/>
    <mergeCell ref="E18:E20"/>
    <mergeCell ref="H18:I19"/>
    <mergeCell ref="R18:R19"/>
    <mergeCell ref="D21:E23"/>
    <mergeCell ref="J30:P30"/>
    <mergeCell ref="H31:I31"/>
    <mergeCell ref="J31:L31"/>
    <mergeCell ref="N31:P31"/>
    <mergeCell ref="H32:I32"/>
    <mergeCell ref="J32:P32"/>
    <mergeCell ref="H21:P21"/>
    <mergeCell ref="H22:P22"/>
    <mergeCell ref="H23:P23"/>
    <mergeCell ref="J26:L26"/>
    <mergeCell ref="M26:P26"/>
    <mergeCell ref="B33:B34"/>
    <mergeCell ref="D33:E34"/>
    <mergeCell ref="F33:F34"/>
    <mergeCell ref="G33:G34"/>
    <mergeCell ref="H33:P34"/>
    <mergeCell ref="R33:R34"/>
    <mergeCell ref="B35:B38"/>
    <mergeCell ref="D35:D38"/>
    <mergeCell ref="E35:E36"/>
    <mergeCell ref="F35:F38"/>
    <mergeCell ref="G35:G38"/>
    <mergeCell ref="Q35:Q36"/>
    <mergeCell ref="R35:R36"/>
    <mergeCell ref="E37:E38"/>
    <mergeCell ref="Q37:Q38"/>
    <mergeCell ref="R37:R38"/>
    <mergeCell ref="C6:C34"/>
    <mergeCell ref="B26:B29"/>
    <mergeCell ref="D26:E29"/>
    <mergeCell ref="F26:F29"/>
    <mergeCell ref="G26:G29"/>
    <mergeCell ref="Q26:Q29"/>
    <mergeCell ref="R26:R29"/>
    <mergeCell ref="B30:B32"/>
    <mergeCell ref="B39:B42"/>
    <mergeCell ref="D39:E42"/>
    <mergeCell ref="F39:F42"/>
    <mergeCell ref="G39:G42"/>
    <mergeCell ref="Q39:Q42"/>
    <mergeCell ref="R39:R42"/>
    <mergeCell ref="B43:B44"/>
    <mergeCell ref="D43:E44"/>
    <mergeCell ref="F43:F44"/>
    <mergeCell ref="G43:G44"/>
    <mergeCell ref="Q43:Q44"/>
    <mergeCell ref="R43:R44"/>
    <mergeCell ref="C35:C44"/>
    <mergeCell ref="H42:I42"/>
    <mergeCell ref="J42:P42"/>
    <mergeCell ref="H43:I43"/>
    <mergeCell ref="J43:P43"/>
  </mergeCells>
  <phoneticPr fontId="2"/>
  <pageMargins left="0.7" right="0.30629921259842519" top="0.15944881889763782" bottom="0.15944881889763782" header="0.3" footer="0.3"/>
  <pageSetup paperSize="9" scale="44" orientation="portrait"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100-000000000000}">
          <x14:formula1>
            <xm:f>リスト!$A$4:$A$5</xm:f>
          </x14:formula1>
          <xm:sqref>B39:B41 B35 B33 B6:B8 B10 B21:B24 B16 B12 B14 B26 B30:B31 B43:B44</xm:sqref>
        </x14:dataValidation>
        <x14:dataValidation type="list" allowBlank="1" showInputMessage="1" showErrorMessage="1" xr:uid="{00000000-0002-0000-0100-000001000000}">
          <x14:formula1>
            <xm:f>リスト!$D$4:$D$6</xm:f>
          </x14:formula1>
          <xm:sqref>R6:R9 R39:R42</xm:sqref>
        </x14:dataValidation>
        <x14:dataValidation type="list" allowBlank="1" showInputMessage="1" showErrorMessage="1" xr:uid="{00000000-0002-0000-0100-000002000000}">
          <x14:formula1>
            <xm:f>リスト!$C$4:$C$5</xm:f>
          </x14:formula1>
          <xm:sqref>J43 J13 J10</xm:sqref>
        </x14:dataValidation>
        <x14:dataValidation type="list" allowBlank="1" showInputMessage="1" showErrorMessage="1" xr:uid="{00000000-0002-0000-0100-000003000000}">
          <x14:formula1>
            <xm:f>リスト!$H$8:$H$10</xm:f>
          </x14:formula1>
          <xm:sqref>J16:J17</xm:sqref>
        </x14:dataValidation>
        <x14:dataValidation type="list" allowBlank="1" showInputMessage="1" showErrorMessage="1" xr:uid="{00000000-0002-0000-0100-000004000000}">
          <x14:formula1>
            <xm:f>リスト!$J$8:$J$12</xm:f>
          </x14:formula1>
          <xm:sqref>J20:P20</xm:sqref>
        </x14:dataValidation>
        <x14:dataValidation type="list" allowBlank="1" showInputMessage="1" showErrorMessage="1" xr:uid="{00000000-0002-0000-0100-000005000000}">
          <x14:formula1>
            <xm:f>リスト!$I$8:$I$17</xm:f>
          </x14:formula1>
          <xm:sqref>J18:P19</xm:sqref>
        </x14:dataValidation>
        <x14:dataValidation type="list" allowBlank="1" showInputMessage="1" showErrorMessage="1" xr:uid="{00000000-0002-0000-0100-000006000000}">
          <x14:formula1>
            <xm:f>リスト!$F$4:$F$6</xm:f>
          </x14:formula1>
          <xm:sqref>R12:R13</xm:sqref>
        </x14:dataValidation>
        <x14:dataValidation type="list" allowBlank="1" showInputMessage="1" showErrorMessage="1" xr:uid="{00000000-0002-0000-0100-000007000000}">
          <x14:formula1>
            <xm:f>リスト!$E$4:$E$11</xm:f>
          </x14:formula1>
          <xm:sqref>R10</xm:sqref>
        </x14:dataValidation>
        <x14:dataValidation type="list" allowBlank="1" showInputMessage="1" showErrorMessage="1" xr:uid="{00000000-0002-0000-0100-000008000000}">
          <x14:formula1>
            <xm:f>リスト!$G$4:$G$5</xm:f>
          </x14:formula1>
          <xm:sqref>R14</xm:sqref>
        </x14:dataValidation>
        <x14:dataValidation type="list" allowBlank="1" showInputMessage="1" showErrorMessage="1" xr:uid="{00000000-0002-0000-0100-000009000000}">
          <x14:formula1>
            <xm:f>リスト!$G$7:$G$8</xm:f>
          </x14:formula1>
          <xm:sqref>R15</xm:sqref>
        </x14:dataValidation>
        <x14:dataValidation type="list" allowBlank="1" showInputMessage="1" showErrorMessage="1" xr:uid="{00000000-0002-0000-0100-00000A000000}">
          <x14:formula1>
            <xm:f>リスト!$H$4:$H$6</xm:f>
          </x14:formula1>
          <xm:sqref>R16</xm:sqref>
        </x14:dataValidation>
        <x14:dataValidation type="list" allowBlank="1" showInputMessage="1" showErrorMessage="1" xr:uid="{00000000-0002-0000-0100-00000B000000}">
          <x14:formula1>
            <xm:f>リスト!$I$4:$I$6</xm:f>
          </x14:formula1>
          <xm:sqref>R18</xm:sqref>
        </x14:dataValidation>
        <x14:dataValidation type="list" allowBlank="1" showInputMessage="1" showErrorMessage="1" xr:uid="{00000000-0002-0000-0100-00000C000000}">
          <x14:formula1>
            <xm:f>リスト!$J$4:$J$5</xm:f>
          </x14:formula1>
          <xm:sqref>R20</xm:sqref>
        </x14:dataValidation>
        <x14:dataValidation type="list" allowBlank="1" showInputMessage="1" showErrorMessage="1" xr:uid="{00000000-0002-0000-0100-00000D000000}">
          <x14:formula1>
            <xm:f>リスト!$K$4:$K$6</xm:f>
          </x14:formula1>
          <xm:sqref>R21</xm:sqref>
        </x14:dataValidation>
        <x14:dataValidation type="list" allowBlank="1" showInputMessage="1" showErrorMessage="1" xr:uid="{00000000-0002-0000-0100-00000E000000}">
          <x14:formula1>
            <xm:f>リスト!$L$4:$L$6</xm:f>
          </x14:formula1>
          <xm:sqref>R22</xm:sqref>
        </x14:dataValidation>
        <x14:dataValidation type="list" allowBlank="1" showInputMessage="1" showErrorMessage="1" xr:uid="{00000000-0002-0000-0100-00000F000000}">
          <x14:formula1>
            <xm:f>リスト!$M$4:$M$6</xm:f>
          </x14:formula1>
          <xm:sqref>R23</xm:sqref>
        </x14:dataValidation>
        <x14:dataValidation type="list" allowBlank="1" showInputMessage="1" showErrorMessage="1" xr:uid="{00000000-0002-0000-0100-000010000000}">
          <x14:formula1>
            <xm:f>リスト!$N$4:$N$6</xm:f>
          </x14:formula1>
          <xm:sqref>R24</xm:sqref>
        </x14:dataValidation>
        <x14:dataValidation type="list" allowBlank="1" showInputMessage="1" showErrorMessage="1" xr:uid="{00000000-0002-0000-0100-000011000000}">
          <x14:formula1>
            <xm:f>リスト!$O$4:$O$9</xm:f>
          </x14:formula1>
          <xm:sqref>R26:R29</xm:sqref>
        </x14:dataValidation>
        <x14:dataValidation type="list" allowBlank="1" showInputMessage="1" showErrorMessage="1" xr:uid="{00000000-0002-0000-0100-000012000000}">
          <x14:formula1>
            <xm:f>リスト!$R$11:$R$14</xm:f>
          </x14:formula1>
          <xm:sqref>M36 M38</xm:sqref>
        </x14:dataValidation>
        <x14:dataValidation type="list" allowBlank="1" showInputMessage="1" showErrorMessage="1" xr:uid="{00000000-0002-0000-0100-000013000000}">
          <x14:formula1>
            <xm:f>リスト!$Q$4:$Q$6</xm:f>
          </x14:formula1>
          <xm:sqref>R33:R34</xm:sqref>
        </x14:dataValidation>
        <x14:dataValidation type="list" allowBlank="1" showInputMessage="1" showErrorMessage="1" xr:uid="{00000000-0002-0000-0100-000014000000}">
          <x14:formula1>
            <xm:f>リスト!$R$4:$R$9</xm:f>
          </x14:formula1>
          <xm:sqref>R35:R36</xm:sqref>
        </x14:dataValidation>
        <x14:dataValidation type="list" allowBlank="1" showInputMessage="1" showErrorMessage="1" xr:uid="{00000000-0002-0000-0100-000015000000}">
          <x14:formula1>
            <xm:f>リスト!$S$4:$S$6</xm:f>
          </x14:formula1>
          <xm:sqref>R37:R38</xm:sqref>
        </x14:dataValidation>
        <x14:dataValidation type="list" allowBlank="1" showInputMessage="1" showErrorMessage="1" xr:uid="{00000000-0002-0000-0100-000016000000}">
          <x14:formula1>
            <xm:f>リスト!$P$4:$P$6</xm:f>
          </x14:formula1>
          <xm:sqref>R30:R32</xm:sqref>
        </x14:dataValidation>
        <x14:dataValidation type="list" allowBlank="1" showInputMessage="1" showErrorMessage="1" xr:uid="{00000000-0002-0000-0100-000017000000}">
          <x14:formula1>
            <xm:f>リスト!$U$4:$U$10</xm:f>
          </x14:formula1>
          <xm:sqref>R43:R44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8"/>
  <sheetViews>
    <sheetView view="pageBreakPreview" zoomScale="55" zoomScaleNormal="85" zoomScaleSheetLayoutView="55" workbookViewId="0">
      <selection activeCell="I48" sqref="I48"/>
    </sheetView>
  </sheetViews>
  <sheetFormatPr defaultColWidth="8.875" defaultRowHeight="14.25" x14ac:dyDescent="0.4"/>
  <cols>
    <col min="1" max="1" width="2.625" style="18" customWidth="1"/>
    <col min="2" max="2" width="5.625" style="19" bestFit="1" customWidth="1"/>
    <col min="3" max="3" width="5.625" style="19" customWidth="1"/>
    <col min="4" max="4" width="3.625" style="19" customWidth="1"/>
    <col min="5" max="5" width="20.625" style="19" customWidth="1"/>
    <col min="6" max="7" width="10.625" style="20" customWidth="1"/>
    <col min="8" max="8" width="20.625" style="21" customWidth="1"/>
    <col min="9" max="9" width="30.625" style="20" customWidth="1"/>
    <col min="10" max="12" width="4.625" style="20" customWidth="1"/>
    <col min="13" max="13" width="4.625" style="18" customWidth="1"/>
    <col min="14" max="16" width="4.625" style="20" customWidth="1"/>
    <col min="17" max="17" width="11.875" style="20" customWidth="1"/>
    <col min="18" max="18" width="35.625" style="20" customWidth="1"/>
    <col min="19" max="19" width="2.625" style="18" customWidth="1"/>
    <col min="20" max="20" width="9" style="18" customWidth="1"/>
    <col min="21" max="42" width="10.625" style="18" customWidth="1"/>
    <col min="43" max="43" width="11" style="18" customWidth="1"/>
    <col min="44" max="44" width="8.875" style="18"/>
    <col min="45" max="45" width="11.5" style="18" customWidth="1"/>
    <col min="46" max="50" width="8.875" style="18"/>
    <col min="51" max="51" width="11.5" style="18" customWidth="1"/>
    <col min="52" max="52" width="11.75" style="18" customWidth="1"/>
    <col min="53" max="16384" width="8.875" style="18"/>
  </cols>
  <sheetData>
    <row r="1" spans="1:42" s="22" customFormat="1" ht="24.95" customHeight="1" x14ac:dyDescent="0.4">
      <c r="C1" s="30"/>
      <c r="D1" s="30"/>
      <c r="E1" s="32"/>
      <c r="F1" s="32"/>
      <c r="G1" s="32"/>
      <c r="H1" s="36"/>
      <c r="I1" s="32"/>
      <c r="J1" s="32"/>
      <c r="K1" s="32"/>
      <c r="L1" s="32"/>
      <c r="M1" s="32"/>
      <c r="N1" s="32"/>
      <c r="O1" s="32"/>
    </row>
    <row r="2" spans="1:42" s="22" customFormat="1" ht="24.95" customHeight="1" x14ac:dyDescent="0.4">
      <c r="A2" s="23"/>
      <c r="B2" s="25" t="s">
        <v>159</v>
      </c>
      <c r="C2" s="31"/>
      <c r="D2" s="31"/>
      <c r="E2" s="31"/>
      <c r="F2" s="166" t="s">
        <v>282</v>
      </c>
      <c r="G2" s="166"/>
      <c r="H2" s="37"/>
      <c r="I2" s="31"/>
      <c r="J2" s="31"/>
      <c r="K2" s="31"/>
      <c r="L2" s="31"/>
      <c r="M2" s="31"/>
      <c r="N2" s="31"/>
      <c r="O2" s="167" t="s">
        <v>270</v>
      </c>
      <c r="P2" s="168"/>
      <c r="Q2" s="169"/>
      <c r="R2" s="51">
        <f>SUM(F5:F44)</f>
        <v>22</v>
      </c>
      <c r="S2" s="23"/>
    </row>
    <row r="3" spans="1:42" s="22" customFormat="1" ht="24.95" customHeight="1" x14ac:dyDescent="0.4">
      <c r="A3" s="23"/>
      <c r="B3" s="27"/>
      <c r="C3" s="170" t="s">
        <v>5</v>
      </c>
      <c r="D3" s="170"/>
      <c r="E3" s="170"/>
      <c r="F3" s="171" t="s">
        <v>298</v>
      </c>
      <c r="G3" s="171"/>
      <c r="H3" s="171"/>
      <c r="I3" s="171"/>
      <c r="J3" s="45"/>
      <c r="K3" s="45"/>
      <c r="L3" s="45"/>
      <c r="M3" s="45"/>
      <c r="N3" s="45"/>
      <c r="O3" s="167" t="s">
        <v>168</v>
      </c>
      <c r="P3" s="168"/>
      <c r="Q3" s="169"/>
      <c r="R3" s="51">
        <f>SUM(G6:G44)</f>
        <v>16</v>
      </c>
      <c r="S3" s="23"/>
    </row>
    <row r="4" spans="1:42" s="22" customFormat="1" ht="24.95" customHeight="1" x14ac:dyDescent="0.4">
      <c r="A4" s="23"/>
      <c r="B4" s="26"/>
      <c r="C4" s="172" t="s">
        <v>7</v>
      </c>
      <c r="D4" s="172"/>
      <c r="E4" s="172"/>
      <c r="F4" s="173" t="s">
        <v>299</v>
      </c>
      <c r="G4" s="173"/>
      <c r="H4" s="173"/>
      <c r="I4" s="173"/>
      <c r="J4" s="46"/>
      <c r="K4" s="46"/>
      <c r="L4" s="46"/>
      <c r="M4" s="46"/>
      <c r="N4" s="46"/>
      <c r="O4" s="167" t="s">
        <v>112</v>
      </c>
      <c r="P4" s="168"/>
      <c r="Q4" s="169"/>
      <c r="R4" s="51">
        <f>ROUND(SUM(G6:G44)*20/R2,4)</f>
        <v>14.545500000000001</v>
      </c>
      <c r="S4" s="23"/>
    </row>
    <row r="5" spans="1:42" ht="34.5" x14ac:dyDescent="0.4">
      <c r="A5" s="24"/>
      <c r="B5" s="28" t="s">
        <v>19</v>
      </c>
      <c r="C5" s="136" t="s">
        <v>22</v>
      </c>
      <c r="D5" s="136"/>
      <c r="E5" s="136"/>
      <c r="F5" s="28" t="s">
        <v>220</v>
      </c>
      <c r="G5" s="34" t="s">
        <v>0</v>
      </c>
      <c r="H5" s="136" t="s">
        <v>28</v>
      </c>
      <c r="I5" s="136"/>
      <c r="J5" s="136"/>
      <c r="K5" s="136"/>
      <c r="L5" s="136"/>
      <c r="M5" s="136"/>
      <c r="N5" s="136"/>
      <c r="O5" s="174"/>
      <c r="P5" s="174"/>
      <c r="Q5" s="174"/>
      <c r="R5" s="136"/>
      <c r="S5" s="24"/>
      <c r="U5" s="54" t="s">
        <v>18</v>
      </c>
      <c r="AB5" s="71"/>
      <c r="AC5" s="71"/>
    </row>
    <row r="6" spans="1:42" ht="45" customHeight="1" x14ac:dyDescent="0.15">
      <c r="A6" s="24"/>
      <c r="B6" s="103" t="s">
        <v>166</v>
      </c>
      <c r="C6" s="127" t="s">
        <v>167</v>
      </c>
      <c r="D6" s="104" t="s">
        <v>275</v>
      </c>
      <c r="E6" s="104"/>
      <c r="F6" s="105">
        <f>IF(AND(B6="○"),2,"-")</f>
        <v>2</v>
      </c>
      <c r="G6" s="106">
        <f>IF(AND(B6="○"),AP7,0)</f>
        <v>2</v>
      </c>
      <c r="H6" s="152" t="s">
        <v>251</v>
      </c>
      <c r="I6" s="152"/>
      <c r="J6" s="112" t="s">
        <v>262</v>
      </c>
      <c r="K6" s="112"/>
      <c r="L6" s="112"/>
      <c r="M6" s="112"/>
      <c r="N6" s="112"/>
      <c r="O6" s="112"/>
      <c r="P6" s="112"/>
      <c r="Q6" s="107" t="s">
        <v>177</v>
      </c>
      <c r="R6" s="110" t="s">
        <v>253</v>
      </c>
      <c r="S6" s="24"/>
      <c r="U6" s="55">
        <f>IF(J6="",0,1)</f>
        <v>1</v>
      </c>
      <c r="V6" s="55">
        <f>IF(R6="",0,1)</f>
        <v>1</v>
      </c>
      <c r="X6" s="58">
        <f>SUM(U6:V9)</f>
        <v>6</v>
      </c>
      <c r="Y6" s="60" t="s">
        <v>6</v>
      </c>
      <c r="Z6" s="62"/>
      <c r="AA6" s="63" t="s">
        <v>253</v>
      </c>
      <c r="AB6" s="63" t="s">
        <v>109</v>
      </c>
      <c r="AC6" s="63" t="s">
        <v>254</v>
      </c>
      <c r="AF6" s="78"/>
      <c r="AG6" s="78"/>
      <c r="AP6" s="83" t="s">
        <v>24</v>
      </c>
    </row>
    <row r="7" spans="1:42" ht="45" customHeight="1" x14ac:dyDescent="0.15">
      <c r="A7" s="24"/>
      <c r="B7" s="103"/>
      <c r="C7" s="128"/>
      <c r="D7" s="104"/>
      <c r="E7" s="104"/>
      <c r="F7" s="105"/>
      <c r="G7" s="106"/>
      <c r="H7" s="137" t="s">
        <v>16</v>
      </c>
      <c r="I7" s="138"/>
      <c r="J7" s="139">
        <v>44317</v>
      </c>
      <c r="K7" s="140"/>
      <c r="L7" s="141"/>
      <c r="M7" s="47" t="s">
        <v>250</v>
      </c>
      <c r="N7" s="139">
        <v>44651</v>
      </c>
      <c r="O7" s="140"/>
      <c r="P7" s="141"/>
      <c r="Q7" s="108"/>
      <c r="R7" s="110"/>
      <c r="S7" s="24"/>
      <c r="U7" s="55">
        <f>IF(J7="",0,1)</f>
        <v>1</v>
      </c>
      <c r="V7" s="55">
        <f>IF(N7="",0,1)</f>
        <v>1</v>
      </c>
      <c r="X7" s="59"/>
      <c r="Y7" s="60"/>
      <c r="Z7" s="62"/>
      <c r="AA7" s="64">
        <f>IF($R$6=AA6,2,0)</f>
        <v>2</v>
      </c>
      <c r="AB7" s="64">
        <f>IF($R$6=AB6,1,0)</f>
        <v>0</v>
      </c>
      <c r="AC7" s="64">
        <f>IF($R$6=AC6,0,0)</f>
        <v>0</v>
      </c>
      <c r="AF7" s="78"/>
      <c r="AG7" s="78"/>
      <c r="AP7" s="84">
        <f>IF(X6=6,SUM(AA7:AI7),0)</f>
        <v>2</v>
      </c>
    </row>
    <row r="8" spans="1:42" ht="45" customHeight="1" x14ac:dyDescent="0.15">
      <c r="A8" s="24"/>
      <c r="B8" s="103"/>
      <c r="C8" s="128"/>
      <c r="D8" s="104"/>
      <c r="E8" s="104"/>
      <c r="F8" s="105"/>
      <c r="G8" s="106"/>
      <c r="H8" s="104" t="s">
        <v>178</v>
      </c>
      <c r="I8" s="104"/>
      <c r="J8" s="112" t="s">
        <v>252</v>
      </c>
      <c r="K8" s="112"/>
      <c r="L8" s="112"/>
      <c r="M8" s="112"/>
      <c r="N8" s="112"/>
      <c r="O8" s="112"/>
      <c r="P8" s="112"/>
      <c r="Q8" s="108"/>
      <c r="R8" s="110"/>
      <c r="S8" s="24"/>
      <c r="U8" s="55">
        <f>IF(J8="",0,1)</f>
        <v>1</v>
      </c>
      <c r="V8" s="56"/>
      <c r="X8" s="59"/>
      <c r="Y8" s="60"/>
      <c r="Z8" s="62"/>
      <c r="AA8" s="65"/>
      <c r="AB8" s="65"/>
      <c r="AC8" s="65"/>
      <c r="AF8" s="78"/>
      <c r="AG8" s="78"/>
      <c r="AP8" s="85"/>
    </row>
    <row r="9" spans="1:42" ht="45" customHeight="1" x14ac:dyDescent="0.15">
      <c r="A9" s="24"/>
      <c r="B9" s="103"/>
      <c r="C9" s="128"/>
      <c r="D9" s="104"/>
      <c r="E9" s="104"/>
      <c r="F9" s="105"/>
      <c r="G9" s="106"/>
      <c r="H9" s="104" t="s">
        <v>274</v>
      </c>
      <c r="I9" s="104"/>
      <c r="J9" s="112" t="s">
        <v>255</v>
      </c>
      <c r="K9" s="112"/>
      <c r="L9" s="112"/>
      <c r="M9" s="112"/>
      <c r="N9" s="112"/>
      <c r="O9" s="112"/>
      <c r="P9" s="112"/>
      <c r="Q9" s="109"/>
      <c r="R9" s="110"/>
      <c r="S9" s="24"/>
      <c r="U9" s="55">
        <f>IF(J9="",0,1)</f>
        <v>1</v>
      </c>
      <c r="V9" s="57"/>
      <c r="Z9" s="62"/>
      <c r="AF9" s="78"/>
      <c r="AG9" s="78"/>
    </row>
    <row r="10" spans="1:42" ht="45" customHeight="1" x14ac:dyDescent="0.15">
      <c r="A10" s="24"/>
      <c r="B10" s="103" t="s">
        <v>166</v>
      </c>
      <c r="C10" s="128"/>
      <c r="D10" s="104" t="s">
        <v>93</v>
      </c>
      <c r="E10" s="104"/>
      <c r="F10" s="105">
        <f>IF(AND(B10="○"),3,"-")</f>
        <v>3</v>
      </c>
      <c r="G10" s="106">
        <f>IF(AND(B10="○"),AP11,0)</f>
        <v>2.5</v>
      </c>
      <c r="H10" s="104" t="s">
        <v>237</v>
      </c>
      <c r="I10" s="104"/>
      <c r="J10" s="159" t="s">
        <v>21</v>
      </c>
      <c r="K10" s="159"/>
      <c r="L10" s="159"/>
      <c r="M10" s="159"/>
      <c r="N10" s="159"/>
      <c r="O10" s="159"/>
      <c r="P10" s="159"/>
      <c r="Q10" s="48" t="s">
        <v>297</v>
      </c>
      <c r="R10" s="110" t="s">
        <v>66</v>
      </c>
      <c r="S10" s="24"/>
      <c r="U10" s="55">
        <f>IF(AND(J10&lt;&gt;""),1,0)</f>
        <v>1</v>
      </c>
      <c r="V10" s="55">
        <f>IF(R10="",0,1)</f>
        <v>1</v>
      </c>
      <c r="X10" s="58">
        <f>SUM(U10:V11)</f>
        <v>3</v>
      </c>
      <c r="Y10" s="60" t="s">
        <v>34</v>
      </c>
      <c r="AA10" s="63" t="s">
        <v>14</v>
      </c>
      <c r="AB10" s="63" t="s">
        <v>66</v>
      </c>
      <c r="AC10" s="63" t="s">
        <v>33</v>
      </c>
      <c r="AD10" s="63" t="s">
        <v>65</v>
      </c>
      <c r="AE10" s="63" t="s">
        <v>39</v>
      </c>
      <c r="AF10" s="63" t="s">
        <v>68</v>
      </c>
      <c r="AG10" s="63" t="s">
        <v>69</v>
      </c>
      <c r="AH10" s="63" t="s">
        <v>70</v>
      </c>
      <c r="AP10" s="83" t="s">
        <v>24</v>
      </c>
    </row>
    <row r="11" spans="1:42" ht="45" customHeight="1" x14ac:dyDescent="0.4">
      <c r="A11" s="24"/>
      <c r="B11" s="103"/>
      <c r="C11" s="128"/>
      <c r="D11" s="104"/>
      <c r="E11" s="104"/>
      <c r="F11" s="105"/>
      <c r="G11" s="106"/>
      <c r="H11" s="104" t="s">
        <v>239</v>
      </c>
      <c r="I11" s="104"/>
      <c r="J11" s="112">
        <v>84.5</v>
      </c>
      <c r="K11" s="112"/>
      <c r="L11" s="112"/>
      <c r="M11" s="112"/>
      <c r="N11" s="112"/>
      <c r="O11" s="112"/>
      <c r="P11" s="112"/>
      <c r="Q11" s="49" t="s">
        <v>49</v>
      </c>
      <c r="R11" s="110"/>
      <c r="S11" s="24"/>
      <c r="U11" s="55">
        <f>IF(AND(J11&lt;&gt;""),1,0)</f>
        <v>1</v>
      </c>
      <c r="V11" s="57"/>
      <c r="AA11" s="64">
        <f>IF($R$10=AA10,3,0)</f>
        <v>0</v>
      </c>
      <c r="AB11" s="64">
        <f>IF($R$10=AB10,2.5,0)</f>
        <v>2.5</v>
      </c>
      <c r="AC11" s="64">
        <f>IF($R$10=AC10,2,0)</f>
        <v>0</v>
      </c>
      <c r="AD11" s="64">
        <f>IF($R$10=AD10,1.5,0)</f>
        <v>0</v>
      </c>
      <c r="AE11" s="64">
        <f>IF($R$10=AE10,1,0)</f>
        <v>0</v>
      </c>
      <c r="AF11" s="64">
        <f>IF($R$10=AF10,0.5,0)</f>
        <v>0</v>
      </c>
      <c r="AG11" s="64">
        <f>IF($R$10=AG10,0,0)</f>
        <v>0</v>
      </c>
      <c r="AH11" s="64">
        <f>IF($R$10=AH10,-1,0)</f>
        <v>0</v>
      </c>
      <c r="AP11" s="84">
        <f>IF(X10=3,SUM(AA11:AI11),0)</f>
        <v>2.5</v>
      </c>
    </row>
    <row r="12" spans="1:42" ht="45" customHeight="1" x14ac:dyDescent="0.15">
      <c r="A12" s="24"/>
      <c r="B12" s="103" t="s">
        <v>166</v>
      </c>
      <c r="C12" s="128"/>
      <c r="D12" s="104" t="s">
        <v>293</v>
      </c>
      <c r="E12" s="104"/>
      <c r="F12" s="105">
        <f>IF(AND(B12="○"),1,"-")</f>
        <v>1</v>
      </c>
      <c r="G12" s="106">
        <f>IF(AND(B12="○"),AP13,0)</f>
        <v>0.5</v>
      </c>
      <c r="H12" s="104" t="s">
        <v>240</v>
      </c>
      <c r="I12" s="104"/>
      <c r="J12" s="112" t="s">
        <v>45</v>
      </c>
      <c r="K12" s="112"/>
      <c r="L12" s="112"/>
      <c r="M12" s="112"/>
      <c r="N12" s="112"/>
      <c r="O12" s="112"/>
      <c r="P12" s="112"/>
      <c r="Q12" s="48" t="s">
        <v>297</v>
      </c>
      <c r="R12" s="110" t="s">
        <v>40</v>
      </c>
      <c r="S12" s="24"/>
      <c r="U12" s="55">
        <f>IF(J12="",0,1)</f>
        <v>1</v>
      </c>
      <c r="V12" s="55">
        <f>IF(R12="",0,1)</f>
        <v>1</v>
      </c>
      <c r="X12" s="58">
        <f>SUM(U12:V13)</f>
        <v>3</v>
      </c>
      <c r="Y12" s="60" t="s">
        <v>34</v>
      </c>
      <c r="Z12" s="62"/>
      <c r="AA12" s="63" t="s">
        <v>141</v>
      </c>
      <c r="AB12" s="63" t="s">
        <v>40</v>
      </c>
      <c r="AC12" s="63" t="s">
        <v>151</v>
      </c>
      <c r="AF12" s="78"/>
      <c r="AG12" s="78"/>
      <c r="AP12" s="83" t="s">
        <v>24</v>
      </c>
    </row>
    <row r="13" spans="1:42" ht="45" customHeight="1" x14ac:dyDescent="0.15">
      <c r="A13" s="24"/>
      <c r="B13" s="103"/>
      <c r="C13" s="128"/>
      <c r="D13" s="104"/>
      <c r="E13" s="104"/>
      <c r="F13" s="105"/>
      <c r="G13" s="106"/>
      <c r="H13" s="104" t="s">
        <v>73</v>
      </c>
      <c r="I13" s="104"/>
      <c r="J13" s="112" t="s">
        <v>21</v>
      </c>
      <c r="K13" s="112"/>
      <c r="L13" s="112"/>
      <c r="M13" s="112"/>
      <c r="N13" s="112"/>
      <c r="O13" s="112"/>
      <c r="P13" s="112"/>
      <c r="Q13" s="49" t="s">
        <v>49</v>
      </c>
      <c r="R13" s="110"/>
      <c r="S13" s="24"/>
      <c r="U13" s="55">
        <f>IF(J13="",0,1)</f>
        <v>1</v>
      </c>
      <c r="V13" s="57"/>
      <c r="Z13" s="62"/>
      <c r="AA13" s="64">
        <f>IF($R$12=AA12,1,0)</f>
        <v>0</v>
      </c>
      <c r="AB13" s="64">
        <f>IF($R$12=AB12,0.5,0)</f>
        <v>0.5</v>
      </c>
      <c r="AC13" s="64">
        <f>IF($R$12=AC12,0,0)</f>
        <v>0</v>
      </c>
      <c r="AF13" s="78"/>
      <c r="AG13" s="78"/>
      <c r="AP13" s="84">
        <f>IF(X12=3,SUM(AA13:AI13),0)</f>
        <v>0.5</v>
      </c>
    </row>
    <row r="14" spans="1:42" ht="45" customHeight="1" x14ac:dyDescent="0.15">
      <c r="A14" s="24"/>
      <c r="B14" s="103" t="s">
        <v>166</v>
      </c>
      <c r="C14" s="128"/>
      <c r="D14" s="104" t="s">
        <v>276</v>
      </c>
      <c r="E14" s="104"/>
      <c r="F14" s="105">
        <f>IF(AND(B14="○"),1,"-")</f>
        <v>1</v>
      </c>
      <c r="G14" s="106">
        <f>IF(AND(B14="○"),AP15,0)</f>
        <v>0.5</v>
      </c>
      <c r="H14" s="104" t="s">
        <v>283</v>
      </c>
      <c r="I14" s="104"/>
      <c r="J14" s="104"/>
      <c r="K14" s="104"/>
      <c r="L14" s="104"/>
      <c r="M14" s="104"/>
      <c r="N14" s="104"/>
      <c r="O14" s="104"/>
      <c r="P14" s="104"/>
      <c r="Q14" s="50" t="s">
        <v>177</v>
      </c>
      <c r="R14" s="52" t="s">
        <v>11</v>
      </c>
      <c r="S14" s="24"/>
      <c r="V14" s="55">
        <f>IF(R14="",0,1)</f>
        <v>1</v>
      </c>
      <c r="X14" s="58">
        <f>SUM(V14:V15)</f>
        <v>2</v>
      </c>
      <c r="Y14" s="60" t="s">
        <v>46</v>
      </c>
      <c r="Z14" s="62"/>
      <c r="AA14" s="63" t="s">
        <v>77</v>
      </c>
      <c r="AB14" s="63" t="s">
        <v>78</v>
      </c>
      <c r="AC14" s="75"/>
      <c r="AD14" s="63" t="s">
        <v>79</v>
      </c>
      <c r="AE14" s="63" t="s">
        <v>38</v>
      </c>
      <c r="AF14" s="75"/>
      <c r="AG14" s="78"/>
      <c r="AP14" s="83" t="s">
        <v>24</v>
      </c>
    </row>
    <row r="15" spans="1:42" ht="45" customHeight="1" x14ac:dyDescent="0.15">
      <c r="A15" s="24"/>
      <c r="B15" s="103"/>
      <c r="C15" s="128"/>
      <c r="D15" s="104"/>
      <c r="E15" s="104"/>
      <c r="F15" s="105"/>
      <c r="G15" s="106"/>
      <c r="H15" s="104" t="s">
        <v>208</v>
      </c>
      <c r="I15" s="104"/>
      <c r="J15" s="104"/>
      <c r="K15" s="104"/>
      <c r="L15" s="104"/>
      <c r="M15" s="104"/>
      <c r="N15" s="104"/>
      <c r="O15" s="104"/>
      <c r="P15" s="104"/>
      <c r="Q15" s="50" t="s">
        <v>177</v>
      </c>
      <c r="R15" s="52" t="s">
        <v>61</v>
      </c>
      <c r="S15" s="24"/>
      <c r="V15" s="55">
        <f>IF(R15="",0,1)</f>
        <v>1</v>
      </c>
      <c r="Z15" s="62"/>
      <c r="AA15" s="64">
        <f>IF($R$14=AA14,0.5,0)</f>
        <v>0.5</v>
      </c>
      <c r="AB15" s="64">
        <f>IF($R$14=AB14,0,0)</f>
        <v>0</v>
      </c>
      <c r="AC15" s="75"/>
      <c r="AD15" s="64">
        <f>IF($R$15=AD14,0.5,0)</f>
        <v>0</v>
      </c>
      <c r="AE15" s="64">
        <f>IF($R$15=AE14,0,0)</f>
        <v>0</v>
      </c>
      <c r="AF15" s="78"/>
      <c r="AP15" s="84">
        <f>IF(X14=2,SUM(AA15:AI15),0)</f>
        <v>0.5</v>
      </c>
    </row>
    <row r="16" spans="1:42" ht="45" customHeight="1" x14ac:dyDescent="0.15">
      <c r="A16" s="24"/>
      <c r="B16" s="149" t="s">
        <v>166</v>
      </c>
      <c r="C16" s="128"/>
      <c r="D16" s="124" t="s">
        <v>139</v>
      </c>
      <c r="E16" s="104" t="s">
        <v>135</v>
      </c>
      <c r="F16" s="130">
        <f>IF(AND(B16="○"),2,"-")</f>
        <v>2</v>
      </c>
      <c r="G16" s="133">
        <f>IF(AND(B16="○"),AQ19,0)</f>
        <v>1</v>
      </c>
      <c r="H16" s="104" t="s">
        <v>246</v>
      </c>
      <c r="I16" s="104"/>
      <c r="J16" s="112" t="s">
        <v>216</v>
      </c>
      <c r="K16" s="112"/>
      <c r="L16" s="112"/>
      <c r="M16" s="112"/>
      <c r="N16" s="112"/>
      <c r="O16" s="112"/>
      <c r="P16" s="112"/>
      <c r="Q16" s="48" t="s">
        <v>297</v>
      </c>
      <c r="R16" s="110" t="s">
        <v>60</v>
      </c>
      <c r="S16" s="24"/>
      <c r="U16" s="55">
        <f>IF(J16="",0,1)</f>
        <v>1</v>
      </c>
      <c r="V16" s="55">
        <f>IF(R16="",0,1)</f>
        <v>1</v>
      </c>
      <c r="X16" s="58">
        <f>SUM(U16:V17)</f>
        <v>3</v>
      </c>
      <c r="Y16" s="60" t="s">
        <v>34</v>
      </c>
      <c r="Z16" s="62"/>
      <c r="AA16" s="63" t="s">
        <v>60</v>
      </c>
      <c r="AB16" s="63" t="s">
        <v>83</v>
      </c>
      <c r="AC16" s="63" t="s">
        <v>84</v>
      </c>
      <c r="AF16" s="78"/>
      <c r="AP16" s="83" t="s">
        <v>24</v>
      </c>
    </row>
    <row r="17" spans="1:43" ht="45" customHeight="1" x14ac:dyDescent="0.15">
      <c r="A17" s="24"/>
      <c r="B17" s="150"/>
      <c r="C17" s="128"/>
      <c r="D17" s="124"/>
      <c r="E17" s="104"/>
      <c r="F17" s="131"/>
      <c r="G17" s="134"/>
      <c r="H17" s="104" t="s">
        <v>247</v>
      </c>
      <c r="I17" s="104"/>
      <c r="J17" s="112" t="s">
        <v>131</v>
      </c>
      <c r="K17" s="112"/>
      <c r="L17" s="112"/>
      <c r="M17" s="112"/>
      <c r="N17" s="112"/>
      <c r="O17" s="112"/>
      <c r="P17" s="112"/>
      <c r="Q17" s="49" t="s">
        <v>49</v>
      </c>
      <c r="R17" s="110"/>
      <c r="S17" s="24"/>
      <c r="U17" s="55">
        <f>IF(J17="",0,1)</f>
        <v>1</v>
      </c>
      <c r="V17" s="57"/>
      <c r="Z17" s="62"/>
      <c r="AA17" s="64">
        <f>IF($R$16=AA16,2,0)</f>
        <v>2</v>
      </c>
      <c r="AB17" s="64">
        <f>IF($R$16=AB16,1,0)</f>
        <v>0</v>
      </c>
      <c r="AC17" s="64">
        <f>IF($R$16=AC16,0,0)</f>
        <v>0</v>
      </c>
      <c r="AF17" s="78"/>
      <c r="AP17" s="84">
        <f>IF(X16=3,SUM(AA17:AI17),0)</f>
        <v>2</v>
      </c>
    </row>
    <row r="18" spans="1:43" ht="45" customHeight="1" x14ac:dyDescent="0.15">
      <c r="A18" s="24"/>
      <c r="B18" s="150"/>
      <c r="C18" s="128"/>
      <c r="D18" s="124"/>
      <c r="E18" s="104" t="s">
        <v>42</v>
      </c>
      <c r="F18" s="131"/>
      <c r="G18" s="134"/>
      <c r="H18" s="136" t="s">
        <v>171</v>
      </c>
      <c r="I18" s="136"/>
      <c r="J18" s="112" t="s">
        <v>131</v>
      </c>
      <c r="K18" s="112"/>
      <c r="L18" s="112"/>
      <c r="M18" s="112"/>
      <c r="N18" s="112"/>
      <c r="O18" s="112"/>
      <c r="P18" s="112"/>
      <c r="Q18" s="48" t="s">
        <v>297</v>
      </c>
      <c r="R18" s="110" t="s">
        <v>29</v>
      </c>
      <c r="S18" s="24"/>
      <c r="U18" s="55">
        <f>IF(J18="",0,1)</f>
        <v>1</v>
      </c>
      <c r="V18" s="55">
        <f>IF(R18="",0,1)</f>
        <v>1</v>
      </c>
      <c r="X18" s="58">
        <f>SUM(U18:V20)</f>
        <v>5</v>
      </c>
      <c r="Y18" s="60" t="s">
        <v>37</v>
      </c>
      <c r="Z18" s="62"/>
      <c r="AA18" s="63" t="s">
        <v>36</v>
      </c>
      <c r="AB18" s="63" t="s">
        <v>86</v>
      </c>
      <c r="AC18" s="63" t="s">
        <v>29</v>
      </c>
      <c r="AE18" s="63" t="s">
        <v>27</v>
      </c>
      <c r="AF18" s="63" t="s">
        <v>17</v>
      </c>
      <c r="AG18" s="78"/>
      <c r="AP18" s="83" t="s">
        <v>24</v>
      </c>
    </row>
    <row r="19" spans="1:43" ht="45" customHeight="1" x14ac:dyDescent="0.15">
      <c r="A19" s="24"/>
      <c r="B19" s="150"/>
      <c r="C19" s="128"/>
      <c r="D19" s="124"/>
      <c r="E19" s="104"/>
      <c r="F19" s="131"/>
      <c r="G19" s="134"/>
      <c r="H19" s="136"/>
      <c r="I19" s="136"/>
      <c r="J19" s="112" t="s">
        <v>131</v>
      </c>
      <c r="K19" s="112"/>
      <c r="L19" s="112"/>
      <c r="M19" s="112"/>
      <c r="N19" s="112"/>
      <c r="O19" s="112"/>
      <c r="P19" s="112"/>
      <c r="Q19" s="49" t="s">
        <v>49</v>
      </c>
      <c r="R19" s="110"/>
      <c r="S19" s="24"/>
      <c r="U19" s="55">
        <f>IF(J19="",0,1)</f>
        <v>1</v>
      </c>
      <c r="V19" s="57"/>
      <c r="Z19" s="62"/>
      <c r="AA19" s="64">
        <f>IF($R$18=AA18,1,0)</f>
        <v>0</v>
      </c>
      <c r="AB19" s="64">
        <f>IF($R$18=AB18,0.5,0)</f>
        <v>0</v>
      </c>
      <c r="AC19" s="64">
        <f>IF($R$18=AC18,0,0)</f>
        <v>0</v>
      </c>
      <c r="AE19" s="64">
        <f>IF($R$20=AE18,1,0)</f>
        <v>1</v>
      </c>
      <c r="AF19" s="64">
        <f>IF($R$20=AF18,0,0)</f>
        <v>0</v>
      </c>
      <c r="AG19" s="78"/>
      <c r="AP19" s="86">
        <f>IF(X18=5,SUM(AA19:AI19),0)</f>
        <v>1</v>
      </c>
      <c r="AQ19" s="90">
        <f>IF(AP19&gt;0,AP19,AP17)</f>
        <v>1</v>
      </c>
    </row>
    <row r="20" spans="1:43" ht="45" customHeight="1" x14ac:dyDescent="0.15">
      <c r="A20" s="24"/>
      <c r="B20" s="151"/>
      <c r="C20" s="128"/>
      <c r="D20" s="124"/>
      <c r="E20" s="104"/>
      <c r="F20" s="132"/>
      <c r="G20" s="135"/>
      <c r="H20" s="136" t="s">
        <v>241</v>
      </c>
      <c r="I20" s="136"/>
      <c r="J20" s="112" t="s">
        <v>172</v>
      </c>
      <c r="K20" s="112"/>
      <c r="L20" s="112"/>
      <c r="M20" s="112"/>
      <c r="N20" s="112"/>
      <c r="O20" s="112"/>
      <c r="P20" s="112"/>
      <c r="Q20" s="50" t="s">
        <v>177</v>
      </c>
      <c r="R20" s="52" t="s">
        <v>27</v>
      </c>
      <c r="S20" s="24"/>
      <c r="U20" s="55">
        <f>IF(J20="",0,1)</f>
        <v>1</v>
      </c>
      <c r="V20" s="55">
        <f>IF(R20="",0,1)</f>
        <v>1</v>
      </c>
      <c r="Z20" s="62"/>
      <c r="AA20" s="66"/>
      <c r="AB20" s="66"/>
      <c r="AC20" s="66"/>
      <c r="AF20" s="78"/>
      <c r="AG20" s="75"/>
      <c r="AP20" s="83" t="s">
        <v>24</v>
      </c>
    </row>
    <row r="21" spans="1:43" ht="45" customHeight="1" x14ac:dyDescent="0.15">
      <c r="A21" s="24"/>
      <c r="B21" s="29" t="s">
        <v>15</v>
      </c>
      <c r="C21" s="128"/>
      <c r="D21" s="104" t="s">
        <v>119</v>
      </c>
      <c r="E21" s="104"/>
      <c r="F21" s="33" t="str">
        <f>IF(AND(B21="○"),1,"-")</f>
        <v>-</v>
      </c>
      <c r="G21" s="35">
        <f>IF(AND(B21="○"),AP21,0)</f>
        <v>0</v>
      </c>
      <c r="H21" s="142" t="s">
        <v>242</v>
      </c>
      <c r="I21" s="142"/>
      <c r="J21" s="142"/>
      <c r="K21" s="142"/>
      <c r="L21" s="142"/>
      <c r="M21" s="142"/>
      <c r="N21" s="142"/>
      <c r="O21" s="142"/>
      <c r="P21" s="142"/>
      <c r="Q21" s="50" t="s">
        <v>177</v>
      </c>
      <c r="R21" s="52"/>
      <c r="S21" s="24"/>
      <c r="V21" s="55">
        <f>IF(R21="",0,1)</f>
        <v>0</v>
      </c>
      <c r="AA21" s="67" t="s">
        <v>90</v>
      </c>
      <c r="AB21" s="72" t="s">
        <v>92</v>
      </c>
      <c r="AC21" s="76" t="s">
        <v>94</v>
      </c>
      <c r="AD21" s="67" t="s">
        <v>95</v>
      </c>
      <c r="AE21" s="72" t="s">
        <v>97</v>
      </c>
      <c r="AF21" s="91" t="s">
        <v>94</v>
      </c>
      <c r="AG21" s="67" t="s">
        <v>98</v>
      </c>
      <c r="AH21" s="72" t="s">
        <v>53</v>
      </c>
      <c r="AI21" s="72" t="s">
        <v>94</v>
      </c>
      <c r="AJ21" s="72" t="s">
        <v>294</v>
      </c>
      <c r="AK21" s="76" t="s">
        <v>295</v>
      </c>
      <c r="AL21" s="79"/>
      <c r="AM21" s="79"/>
      <c r="AN21" s="79"/>
      <c r="AO21" s="81"/>
      <c r="AP21" s="87">
        <f>IF(V21=1,SUM(AA22:AC22),0)</f>
        <v>0</v>
      </c>
    </row>
    <row r="22" spans="1:43" ht="45" customHeight="1" x14ac:dyDescent="0.4">
      <c r="A22" s="24"/>
      <c r="B22" s="29" t="s">
        <v>166</v>
      </c>
      <c r="C22" s="128"/>
      <c r="D22" s="104"/>
      <c r="E22" s="104"/>
      <c r="F22" s="33">
        <f>IF(AND(B22="○"),1,"-")</f>
        <v>1</v>
      </c>
      <c r="G22" s="35">
        <f>IF(AND(B22="○"),AP22,0)</f>
        <v>1</v>
      </c>
      <c r="H22" s="142" t="s">
        <v>219</v>
      </c>
      <c r="I22" s="142"/>
      <c r="J22" s="142"/>
      <c r="K22" s="142"/>
      <c r="L22" s="142"/>
      <c r="M22" s="142"/>
      <c r="N22" s="142"/>
      <c r="O22" s="142"/>
      <c r="P22" s="142"/>
      <c r="Q22" s="50" t="s">
        <v>177</v>
      </c>
      <c r="R22" s="52" t="s">
        <v>95</v>
      </c>
      <c r="S22" s="24"/>
      <c r="V22" s="55">
        <f>IF(R22="",0,1)</f>
        <v>1</v>
      </c>
      <c r="AA22" s="68">
        <f>IF($R$21=AA21,1,0)</f>
        <v>0</v>
      </c>
      <c r="AB22" s="73">
        <f>IF($R$21=AB21,0.5,0)</f>
        <v>0</v>
      </c>
      <c r="AC22" s="77">
        <f>IF($R$21=AC21,0,0)</f>
        <v>0</v>
      </c>
      <c r="AD22" s="68">
        <f>IF($R$22=AD21,1,0)</f>
        <v>1</v>
      </c>
      <c r="AE22" s="73">
        <f>IF($R$22=AE21,0.5,0)</f>
        <v>0</v>
      </c>
      <c r="AF22" s="92">
        <f>IF($R$22=AF21,0,0)</f>
        <v>0</v>
      </c>
      <c r="AG22" s="68">
        <f>IF($R$23=AG21,1,0)</f>
        <v>1</v>
      </c>
      <c r="AH22" s="73">
        <f>IF($R$23=AH21,0.5,0)</f>
        <v>0</v>
      </c>
      <c r="AI22" s="73">
        <f>IF($R$23=AI21,0,0)</f>
        <v>0</v>
      </c>
      <c r="AJ22" s="73">
        <f>IF($R$23=AJ21,1,0)</f>
        <v>0</v>
      </c>
      <c r="AK22" s="77">
        <f>IF($R$23=AK21,0.5,0)</f>
        <v>0</v>
      </c>
      <c r="AL22" s="80"/>
      <c r="AM22" s="80"/>
      <c r="AN22" s="80"/>
      <c r="AO22" s="82"/>
      <c r="AP22" s="87">
        <f>IF(V22=1,SUM(AD22:AF22),0)</f>
        <v>1</v>
      </c>
    </row>
    <row r="23" spans="1:43" ht="45" customHeight="1" x14ac:dyDescent="0.4">
      <c r="A23" s="24"/>
      <c r="B23" s="29" t="s">
        <v>166</v>
      </c>
      <c r="C23" s="128"/>
      <c r="D23" s="104"/>
      <c r="E23" s="104"/>
      <c r="F23" s="33">
        <f>IF(AND(B23="○"),1,"-")</f>
        <v>1</v>
      </c>
      <c r="G23" s="35">
        <f>IF(AND(B23="○"),AP23,0)</f>
        <v>1</v>
      </c>
      <c r="H23" s="142" t="s">
        <v>244</v>
      </c>
      <c r="I23" s="142"/>
      <c r="J23" s="142"/>
      <c r="K23" s="142"/>
      <c r="L23" s="142"/>
      <c r="M23" s="142"/>
      <c r="N23" s="142"/>
      <c r="O23" s="142"/>
      <c r="P23" s="142"/>
      <c r="Q23" s="50" t="s">
        <v>177</v>
      </c>
      <c r="R23" s="53" t="s">
        <v>98</v>
      </c>
      <c r="S23" s="24"/>
      <c r="V23" s="55">
        <f>IF(R23="",0,1)</f>
        <v>1</v>
      </c>
      <c r="AB23" s="74"/>
      <c r="AC23" s="74"/>
      <c r="AP23" s="88">
        <f>IF(V23=1,SUM(AG22:AK22),0)</f>
        <v>1</v>
      </c>
    </row>
    <row r="24" spans="1:43" ht="45" customHeight="1" x14ac:dyDescent="0.15">
      <c r="A24" s="24"/>
      <c r="B24" s="103" t="s">
        <v>166</v>
      </c>
      <c r="C24" s="128"/>
      <c r="D24" s="104" t="s">
        <v>277</v>
      </c>
      <c r="E24" s="104"/>
      <c r="F24" s="105">
        <f>IF(AND(B24="○"),1,"-")</f>
        <v>1</v>
      </c>
      <c r="G24" s="106">
        <f>IF(AND(B24="○"),AP25,0)</f>
        <v>1</v>
      </c>
      <c r="H24" s="142" t="s">
        <v>51</v>
      </c>
      <c r="I24" s="142"/>
      <c r="J24" s="142"/>
      <c r="K24" s="142"/>
      <c r="L24" s="142"/>
      <c r="M24" s="142"/>
      <c r="N24" s="142"/>
      <c r="O24" s="142"/>
      <c r="P24" s="142"/>
      <c r="Q24" s="48" t="s">
        <v>297</v>
      </c>
      <c r="R24" s="110" t="s">
        <v>100</v>
      </c>
      <c r="S24" s="24"/>
      <c r="V24" s="55">
        <f>IF(R24="",0,1)</f>
        <v>1</v>
      </c>
      <c r="Z24" s="62"/>
      <c r="AA24" s="67" t="s">
        <v>100</v>
      </c>
      <c r="AB24" s="72" t="s">
        <v>101</v>
      </c>
      <c r="AC24" s="76" t="s">
        <v>94</v>
      </c>
      <c r="AF24" s="78"/>
      <c r="AP24" s="89" t="s">
        <v>24</v>
      </c>
    </row>
    <row r="25" spans="1:43" ht="45" customHeight="1" x14ac:dyDescent="0.15">
      <c r="A25" s="24"/>
      <c r="B25" s="103"/>
      <c r="C25" s="128"/>
      <c r="D25" s="104"/>
      <c r="E25" s="104"/>
      <c r="F25" s="105"/>
      <c r="G25" s="106"/>
      <c r="H25" s="142"/>
      <c r="I25" s="142"/>
      <c r="J25" s="142"/>
      <c r="K25" s="142"/>
      <c r="L25" s="142"/>
      <c r="M25" s="142"/>
      <c r="N25" s="142"/>
      <c r="O25" s="142"/>
      <c r="P25" s="142"/>
      <c r="Q25" s="49" t="s">
        <v>49</v>
      </c>
      <c r="R25" s="110"/>
      <c r="S25" s="24"/>
      <c r="V25" s="57"/>
      <c r="Z25" s="62"/>
      <c r="AA25" s="68">
        <f>IF($R$24=AA24,1,0)</f>
        <v>1</v>
      </c>
      <c r="AB25" s="73">
        <f>IF($R$24=AB24,0.5,0)</f>
        <v>0</v>
      </c>
      <c r="AC25" s="77">
        <f>IF($R$24=AC24,0,0)</f>
        <v>0</v>
      </c>
      <c r="AF25" s="78"/>
      <c r="AP25" s="84">
        <f>IF(V24=1,SUM(AA25:AI25),0)</f>
        <v>1</v>
      </c>
    </row>
    <row r="26" spans="1:43" ht="45" customHeight="1" x14ac:dyDescent="0.15">
      <c r="A26" s="24"/>
      <c r="B26" s="103" t="s">
        <v>166</v>
      </c>
      <c r="C26" s="128"/>
      <c r="D26" s="104" t="s">
        <v>278</v>
      </c>
      <c r="E26" s="104"/>
      <c r="F26" s="105">
        <f>IF(AND(B24="○"),2,"-")</f>
        <v>2</v>
      </c>
      <c r="G26" s="106">
        <f>IF(AND(B26="○"),AP27,0)</f>
        <v>2</v>
      </c>
      <c r="H26" s="39" t="s">
        <v>142</v>
      </c>
      <c r="I26" s="38" t="s">
        <v>143</v>
      </c>
      <c r="J26" s="143" t="s">
        <v>145</v>
      </c>
      <c r="K26" s="144"/>
      <c r="L26" s="145"/>
      <c r="M26" s="146" t="s">
        <v>150</v>
      </c>
      <c r="N26" s="147"/>
      <c r="O26" s="147"/>
      <c r="P26" s="148"/>
      <c r="Q26" s="107" t="s">
        <v>177</v>
      </c>
      <c r="R26" s="125" t="s">
        <v>148</v>
      </c>
      <c r="S26" s="24"/>
      <c r="U26" s="55">
        <f>IF(H27="",0,1)</f>
        <v>1</v>
      </c>
      <c r="V26" s="55">
        <f>IF(H28="",0,1)</f>
        <v>1</v>
      </c>
      <c r="W26" s="55">
        <f>IF(R26="",0,1)</f>
        <v>1</v>
      </c>
      <c r="X26" s="58">
        <f>SUM(U26:W28)</f>
        <v>7</v>
      </c>
      <c r="Y26" s="60" t="s">
        <v>144</v>
      </c>
      <c r="Z26" s="62"/>
      <c r="AA26" s="63" t="s">
        <v>146</v>
      </c>
      <c r="AB26" s="63" t="s">
        <v>47</v>
      </c>
      <c r="AC26" s="63" t="s">
        <v>147</v>
      </c>
      <c r="AD26" s="63" t="s">
        <v>148</v>
      </c>
      <c r="AE26" s="63" t="s">
        <v>149</v>
      </c>
      <c r="AF26" s="63" t="s">
        <v>102</v>
      </c>
      <c r="AP26" s="83" t="s">
        <v>24</v>
      </c>
    </row>
    <row r="27" spans="1:43" ht="45" customHeight="1" x14ac:dyDescent="0.4">
      <c r="A27" s="24"/>
      <c r="B27" s="103"/>
      <c r="C27" s="128"/>
      <c r="D27" s="104"/>
      <c r="E27" s="104"/>
      <c r="F27" s="105"/>
      <c r="G27" s="106"/>
      <c r="H27" s="40" t="s">
        <v>41</v>
      </c>
      <c r="I27" s="43">
        <v>164685000</v>
      </c>
      <c r="J27" s="160">
        <v>31</v>
      </c>
      <c r="K27" s="161"/>
      <c r="L27" s="162"/>
      <c r="M27" s="163">
        <f>ROUND(I27/J27,0)</f>
        <v>5312419</v>
      </c>
      <c r="N27" s="164"/>
      <c r="O27" s="164"/>
      <c r="P27" s="165"/>
      <c r="Q27" s="108"/>
      <c r="R27" s="126"/>
      <c r="S27" s="24"/>
      <c r="U27" s="55">
        <f>IF(I27="",0,1)</f>
        <v>1</v>
      </c>
      <c r="V27" s="55">
        <f>IF(I28="",0,1)</f>
        <v>1</v>
      </c>
      <c r="Y27" s="61"/>
      <c r="Z27" s="62"/>
      <c r="AA27" s="64">
        <f>IF($R$26=AA26,2,0)</f>
        <v>0</v>
      </c>
      <c r="AB27" s="64">
        <f>IF($R$26=AB26,1,0)</f>
        <v>0</v>
      </c>
      <c r="AC27" s="64">
        <f>IF($R$26=AC26,0,0)</f>
        <v>0</v>
      </c>
      <c r="AD27" s="64">
        <f>IF($R$26=AD26,2,0)</f>
        <v>2</v>
      </c>
      <c r="AE27" s="64">
        <f>IF($R$26=AE26,1,0)</f>
        <v>0</v>
      </c>
      <c r="AF27" s="64">
        <f>IF($R$26=AF26,0,0)</f>
        <v>0</v>
      </c>
      <c r="AP27" s="84">
        <f>IF(X26=7,SUM(AA27:AI27),0)</f>
        <v>2</v>
      </c>
    </row>
    <row r="28" spans="1:43" ht="45" customHeight="1" x14ac:dyDescent="0.15">
      <c r="A28" s="24"/>
      <c r="B28" s="103"/>
      <c r="C28" s="128"/>
      <c r="D28" s="104"/>
      <c r="E28" s="104"/>
      <c r="F28" s="105"/>
      <c r="G28" s="106">
        <f>IF(AND(B28="○"),AP29,0)</f>
        <v>0</v>
      </c>
      <c r="H28" s="40" t="s">
        <v>41</v>
      </c>
      <c r="I28" s="43">
        <v>162131000</v>
      </c>
      <c r="J28" s="160">
        <v>30</v>
      </c>
      <c r="K28" s="161"/>
      <c r="L28" s="162"/>
      <c r="M28" s="163">
        <f>ROUND(I28/J28,0)</f>
        <v>5404367</v>
      </c>
      <c r="N28" s="164"/>
      <c r="O28" s="164"/>
      <c r="P28" s="165"/>
      <c r="Q28" s="108"/>
      <c r="R28" s="126"/>
      <c r="S28" s="24"/>
      <c r="U28" s="55">
        <f>IF(J27="",0,1)</f>
        <v>1</v>
      </c>
      <c r="V28" s="55">
        <f>IF(J28="",0,1)</f>
        <v>1</v>
      </c>
      <c r="Y28" s="61"/>
      <c r="Z28" s="62"/>
      <c r="AA28" s="69"/>
      <c r="AB28" s="69"/>
      <c r="AC28" s="69"/>
      <c r="AF28" s="78"/>
    </row>
    <row r="29" spans="1:43" ht="45" customHeight="1" x14ac:dyDescent="0.15">
      <c r="A29" s="24"/>
      <c r="B29" s="103"/>
      <c r="C29" s="128"/>
      <c r="D29" s="104"/>
      <c r="E29" s="104"/>
      <c r="F29" s="105"/>
      <c r="G29" s="106"/>
      <c r="H29" s="146" t="s">
        <v>56</v>
      </c>
      <c r="I29" s="147"/>
      <c r="J29" s="147"/>
      <c r="K29" s="147"/>
      <c r="L29" s="148"/>
      <c r="M29" s="146">
        <f>ROUND((((M28-M27)/M27)*100),2)</f>
        <v>1.73</v>
      </c>
      <c r="N29" s="147"/>
      <c r="O29" s="147"/>
      <c r="P29" s="148"/>
      <c r="Q29" s="109"/>
      <c r="R29" s="126"/>
      <c r="S29" s="24"/>
      <c r="V29" s="57"/>
      <c r="Z29" s="62"/>
      <c r="AF29" s="78"/>
    </row>
    <row r="30" spans="1:43" ht="45" customHeight="1" x14ac:dyDescent="0.15">
      <c r="A30" s="24"/>
      <c r="B30" s="103" t="s">
        <v>166</v>
      </c>
      <c r="C30" s="128"/>
      <c r="D30" s="104" t="s">
        <v>279</v>
      </c>
      <c r="E30" s="104"/>
      <c r="F30" s="105">
        <f>IF(AND(B30="○"),1,"-")</f>
        <v>1</v>
      </c>
      <c r="G30" s="106">
        <f>IF(AND(B30="○"),AP31,0)</f>
        <v>0.5</v>
      </c>
      <c r="H30" s="152" t="s">
        <v>251</v>
      </c>
      <c r="I30" s="152"/>
      <c r="J30" s="112" t="s">
        <v>262</v>
      </c>
      <c r="K30" s="112"/>
      <c r="L30" s="112"/>
      <c r="M30" s="112"/>
      <c r="N30" s="112"/>
      <c r="O30" s="112"/>
      <c r="P30" s="112"/>
      <c r="Q30" s="107" t="s">
        <v>177</v>
      </c>
      <c r="R30" s="110" t="s">
        <v>267</v>
      </c>
      <c r="S30" s="24"/>
      <c r="U30" s="55">
        <f>IF(J30="",0,1)</f>
        <v>1</v>
      </c>
      <c r="V30" s="55">
        <f>IF(R30="",0,1)</f>
        <v>1</v>
      </c>
      <c r="X30" s="58">
        <f>SUM(U30:V32)</f>
        <v>5</v>
      </c>
      <c r="Y30" s="60" t="s">
        <v>37</v>
      </c>
      <c r="Z30" s="62"/>
      <c r="AA30" s="70" t="s">
        <v>13</v>
      </c>
      <c r="AB30" s="70" t="s">
        <v>230</v>
      </c>
      <c r="AC30" s="70" t="s">
        <v>269</v>
      </c>
      <c r="AF30" s="78"/>
      <c r="AG30" s="78"/>
      <c r="AP30" s="83" t="s">
        <v>24</v>
      </c>
    </row>
    <row r="31" spans="1:43" ht="45" customHeight="1" x14ac:dyDescent="0.15">
      <c r="A31" s="24"/>
      <c r="B31" s="103"/>
      <c r="C31" s="128"/>
      <c r="D31" s="104"/>
      <c r="E31" s="104"/>
      <c r="F31" s="105"/>
      <c r="G31" s="106"/>
      <c r="H31" s="137" t="s">
        <v>263</v>
      </c>
      <c r="I31" s="138"/>
      <c r="J31" s="139">
        <v>44287</v>
      </c>
      <c r="K31" s="140"/>
      <c r="L31" s="141"/>
      <c r="M31" s="47" t="s">
        <v>250</v>
      </c>
      <c r="N31" s="139">
        <v>44651</v>
      </c>
      <c r="O31" s="140"/>
      <c r="P31" s="141"/>
      <c r="Q31" s="108"/>
      <c r="R31" s="110"/>
      <c r="S31" s="24"/>
      <c r="U31" s="55">
        <f>IF(J31="",0,1)</f>
        <v>1</v>
      </c>
      <c r="V31" s="55">
        <f>IF(N31="",0,1)</f>
        <v>1</v>
      </c>
      <c r="X31" s="59"/>
      <c r="Y31" s="60"/>
      <c r="Z31" s="62"/>
      <c r="AA31" s="64">
        <f>IF($R$30=AA30,1,0)</f>
        <v>0</v>
      </c>
      <c r="AB31" s="64">
        <f>IF($R$30=AB30,0.5,0)</f>
        <v>0.5</v>
      </c>
      <c r="AC31" s="64">
        <f>IF($R$30=AC30,0,0)</f>
        <v>0</v>
      </c>
      <c r="AF31" s="78"/>
      <c r="AG31" s="78"/>
      <c r="AP31" s="84">
        <f>IF(X30=5,SUM(AA31:AI31),0)</f>
        <v>0.5</v>
      </c>
    </row>
    <row r="32" spans="1:43" ht="45" customHeight="1" x14ac:dyDescent="0.15">
      <c r="A32" s="24"/>
      <c r="B32" s="103"/>
      <c r="C32" s="128"/>
      <c r="D32" s="104"/>
      <c r="E32" s="104"/>
      <c r="F32" s="105"/>
      <c r="G32" s="106"/>
      <c r="H32" s="104" t="s">
        <v>243</v>
      </c>
      <c r="I32" s="104"/>
      <c r="J32" s="112" t="s">
        <v>264</v>
      </c>
      <c r="K32" s="112"/>
      <c r="L32" s="112"/>
      <c r="M32" s="112"/>
      <c r="N32" s="112"/>
      <c r="O32" s="112"/>
      <c r="P32" s="112"/>
      <c r="Q32" s="109"/>
      <c r="R32" s="110"/>
      <c r="S32" s="24"/>
      <c r="U32" s="55">
        <f>IF(J32="",0,1)</f>
        <v>1</v>
      </c>
      <c r="V32" s="57"/>
      <c r="Z32" s="62"/>
      <c r="AF32" s="78"/>
      <c r="AG32" s="78"/>
    </row>
    <row r="33" spans="1:42" ht="45" customHeight="1" x14ac:dyDescent="0.15">
      <c r="A33" s="24"/>
      <c r="B33" s="103" t="s">
        <v>166</v>
      </c>
      <c r="C33" s="128"/>
      <c r="D33" s="104" t="s">
        <v>280</v>
      </c>
      <c r="E33" s="104"/>
      <c r="F33" s="105">
        <f>IF(AND(B24="○"),0,"-")</f>
        <v>0</v>
      </c>
      <c r="G33" s="106">
        <f>IF(AND(B33="○"),AP34,0)</f>
        <v>-1</v>
      </c>
      <c r="H33" s="118" t="s">
        <v>120</v>
      </c>
      <c r="I33" s="119"/>
      <c r="J33" s="119"/>
      <c r="K33" s="119"/>
      <c r="L33" s="119"/>
      <c r="M33" s="119"/>
      <c r="N33" s="119"/>
      <c r="O33" s="119"/>
      <c r="P33" s="120"/>
      <c r="Q33" s="48" t="s">
        <v>297</v>
      </c>
      <c r="R33" s="110" t="s">
        <v>104</v>
      </c>
      <c r="S33" s="24"/>
      <c r="V33" s="55">
        <f>IF(R33="",0,1)</f>
        <v>1</v>
      </c>
      <c r="Z33" s="62"/>
      <c r="AA33" s="67" t="s">
        <v>103</v>
      </c>
      <c r="AB33" s="72" t="s">
        <v>104</v>
      </c>
      <c r="AC33" s="76" t="s">
        <v>87</v>
      </c>
      <c r="AF33" s="78"/>
      <c r="AP33" s="83" t="s">
        <v>24</v>
      </c>
    </row>
    <row r="34" spans="1:42" ht="45" customHeight="1" x14ac:dyDescent="0.15">
      <c r="A34" s="24"/>
      <c r="B34" s="103"/>
      <c r="C34" s="129"/>
      <c r="D34" s="104"/>
      <c r="E34" s="104"/>
      <c r="F34" s="105"/>
      <c r="G34" s="106"/>
      <c r="H34" s="121"/>
      <c r="I34" s="122"/>
      <c r="J34" s="122"/>
      <c r="K34" s="122"/>
      <c r="L34" s="122"/>
      <c r="M34" s="122"/>
      <c r="N34" s="122"/>
      <c r="O34" s="122"/>
      <c r="P34" s="123"/>
      <c r="Q34" s="49" t="s">
        <v>49</v>
      </c>
      <c r="R34" s="110"/>
      <c r="S34" s="24"/>
      <c r="V34" s="57"/>
      <c r="Z34" s="62"/>
      <c r="AA34" s="68">
        <f>IF($R$33=AA33,0,0)</f>
        <v>0</v>
      </c>
      <c r="AB34" s="73">
        <f>IF($R$33=AB33,-1,0)</f>
        <v>-1</v>
      </c>
      <c r="AC34" s="77">
        <f>IF($R$33=AC33,-2,0)</f>
        <v>0</v>
      </c>
      <c r="AF34" s="78"/>
      <c r="AP34" s="84">
        <f>IF(V33=1,SUM(AA34:AI34),0)</f>
        <v>-1</v>
      </c>
    </row>
    <row r="35" spans="1:42" ht="45" customHeight="1" x14ac:dyDescent="0.15">
      <c r="A35" s="24"/>
      <c r="B35" s="103" t="s">
        <v>166</v>
      </c>
      <c r="C35" s="111" t="s">
        <v>50</v>
      </c>
      <c r="D35" s="124" t="s">
        <v>163</v>
      </c>
      <c r="E35" s="104" t="s">
        <v>203</v>
      </c>
      <c r="F35" s="105">
        <f>IF(AND(B24="○"),2,"-")</f>
        <v>2</v>
      </c>
      <c r="G35" s="106">
        <f>IF(AND(B35="○"),MAX(AP35:AP38),0)</f>
        <v>2</v>
      </c>
      <c r="H35" s="41" t="s">
        <v>153</v>
      </c>
      <c r="I35" s="38" t="s">
        <v>152</v>
      </c>
      <c r="J35" s="153" t="s">
        <v>156</v>
      </c>
      <c r="K35" s="154"/>
      <c r="L35" s="155"/>
      <c r="M35" s="153" t="s">
        <v>58</v>
      </c>
      <c r="N35" s="154"/>
      <c r="O35" s="154"/>
      <c r="P35" s="155"/>
      <c r="Q35" s="107" t="s">
        <v>177</v>
      </c>
      <c r="R35" s="125" t="s">
        <v>110</v>
      </c>
      <c r="S35" s="24"/>
      <c r="U35" s="55">
        <f>IF(H36="",0,1)</f>
        <v>1</v>
      </c>
      <c r="V35" s="55">
        <f>IF(I36="",0,1)</f>
        <v>1</v>
      </c>
      <c r="W35" s="55">
        <f>IF(R35="",0,1)</f>
        <v>1</v>
      </c>
      <c r="X35" s="58">
        <f>SUM(U35:W36)</f>
        <v>5</v>
      </c>
      <c r="Y35" s="60" t="s">
        <v>37</v>
      </c>
      <c r="Z35" s="62"/>
      <c r="AA35" s="63" t="s">
        <v>110</v>
      </c>
      <c r="AB35" s="63" t="s">
        <v>113</v>
      </c>
      <c r="AC35" s="63" t="s">
        <v>62</v>
      </c>
      <c r="AD35" s="63" t="s">
        <v>116</v>
      </c>
      <c r="AE35" s="63" t="s">
        <v>64</v>
      </c>
      <c r="AF35" s="78"/>
      <c r="AP35" s="83" t="s">
        <v>24</v>
      </c>
    </row>
    <row r="36" spans="1:42" ht="45" customHeight="1" x14ac:dyDescent="0.15">
      <c r="A36" s="24"/>
      <c r="B36" s="103"/>
      <c r="C36" s="111"/>
      <c r="D36" s="124"/>
      <c r="E36" s="104"/>
      <c r="F36" s="105"/>
      <c r="G36" s="106"/>
      <c r="H36" s="42" t="s">
        <v>154</v>
      </c>
      <c r="I36" s="44" t="s">
        <v>54</v>
      </c>
      <c r="J36" s="156">
        <v>34</v>
      </c>
      <c r="K36" s="157"/>
      <c r="L36" s="158"/>
      <c r="M36" s="156" t="s">
        <v>158</v>
      </c>
      <c r="N36" s="157"/>
      <c r="O36" s="157"/>
      <c r="P36" s="158"/>
      <c r="Q36" s="108"/>
      <c r="R36" s="126"/>
      <c r="S36" s="24"/>
      <c r="U36" s="55">
        <f>IF(J36="",0,1)</f>
        <v>1</v>
      </c>
      <c r="V36" s="55">
        <f>IF(M36="",0,1)</f>
        <v>1</v>
      </c>
      <c r="Y36" s="61"/>
      <c r="Z36" s="62"/>
      <c r="AA36" s="64">
        <f>IF($R$35=AA35,2,0)</f>
        <v>2</v>
      </c>
      <c r="AB36" s="64">
        <f>IF($R$35=AB35,1.6,0)</f>
        <v>0</v>
      </c>
      <c r="AC36" s="64">
        <f>IF($R$35=AC35,1.2,0)</f>
        <v>0</v>
      </c>
      <c r="AD36" s="64">
        <f>IF($R$35=AD35,0.8,0)</f>
        <v>0</v>
      </c>
      <c r="AE36" s="64">
        <f>IF($R$35=AE35,0,0)</f>
        <v>0</v>
      </c>
      <c r="AF36" s="78"/>
      <c r="AP36" s="84">
        <f>IF(X35=5,SUM(AA36:AI36),0)</f>
        <v>2</v>
      </c>
    </row>
    <row r="37" spans="1:42" ht="45" customHeight="1" x14ac:dyDescent="0.15">
      <c r="A37" s="24"/>
      <c r="B37" s="103"/>
      <c r="C37" s="111"/>
      <c r="D37" s="124"/>
      <c r="E37" s="104" t="s">
        <v>281</v>
      </c>
      <c r="F37" s="105"/>
      <c r="G37" s="106"/>
      <c r="H37" s="41" t="s">
        <v>153</v>
      </c>
      <c r="I37" s="38" t="s">
        <v>152</v>
      </c>
      <c r="J37" s="153" t="s">
        <v>156</v>
      </c>
      <c r="K37" s="154"/>
      <c r="L37" s="155"/>
      <c r="M37" s="153" t="s">
        <v>58</v>
      </c>
      <c r="N37" s="154"/>
      <c r="O37" s="154"/>
      <c r="P37" s="155"/>
      <c r="Q37" s="107" t="s">
        <v>177</v>
      </c>
      <c r="R37" s="125" t="s">
        <v>106</v>
      </c>
      <c r="S37" s="24"/>
      <c r="U37" s="55">
        <f>IF(H38="",0,1)</f>
        <v>1</v>
      </c>
      <c r="V37" s="55">
        <f>IF(I38="",0,1)</f>
        <v>1</v>
      </c>
      <c r="W37" s="55">
        <f>IF(R37="",0,1)</f>
        <v>1</v>
      </c>
      <c r="X37" s="58">
        <f>SUM(U37:W38)</f>
        <v>5</v>
      </c>
      <c r="Y37" s="60" t="s">
        <v>37</v>
      </c>
      <c r="Z37" s="62"/>
      <c r="AA37" s="63" t="s">
        <v>106</v>
      </c>
      <c r="AB37" s="63" t="s">
        <v>108</v>
      </c>
      <c r="AC37" s="63" t="s">
        <v>23</v>
      </c>
      <c r="AF37" s="78"/>
      <c r="AP37" s="83" t="s">
        <v>24</v>
      </c>
    </row>
    <row r="38" spans="1:42" ht="45" customHeight="1" x14ac:dyDescent="0.15">
      <c r="A38" s="24"/>
      <c r="B38" s="103"/>
      <c r="C38" s="111"/>
      <c r="D38" s="124"/>
      <c r="E38" s="104"/>
      <c r="F38" s="105"/>
      <c r="G38" s="106"/>
      <c r="H38" s="42" t="s">
        <v>154</v>
      </c>
      <c r="I38" s="44" t="s">
        <v>54</v>
      </c>
      <c r="J38" s="156">
        <v>34</v>
      </c>
      <c r="K38" s="157"/>
      <c r="L38" s="158"/>
      <c r="M38" s="156" t="s">
        <v>158</v>
      </c>
      <c r="N38" s="157"/>
      <c r="O38" s="157"/>
      <c r="P38" s="158"/>
      <c r="Q38" s="108"/>
      <c r="R38" s="126"/>
      <c r="S38" s="24"/>
      <c r="U38" s="55">
        <f>IF(J38="",0,1)</f>
        <v>1</v>
      </c>
      <c r="V38" s="55">
        <f>IF(M38="",0,1)</f>
        <v>1</v>
      </c>
      <c r="Y38" s="61"/>
      <c r="Z38" s="62"/>
      <c r="AA38" s="64">
        <f>IF($R$37=AA37,1.2,0)</f>
        <v>1.2</v>
      </c>
      <c r="AB38" s="64">
        <f>IF($R$37=AB37,0.6,0)</f>
        <v>0</v>
      </c>
      <c r="AC38" s="64">
        <f>IF($R$37=AC37,0,0)</f>
        <v>0</v>
      </c>
      <c r="AF38" s="78"/>
      <c r="AP38" s="84">
        <f>IF(X37=5,SUM(AA38:AI38),0)</f>
        <v>1.2</v>
      </c>
    </row>
    <row r="39" spans="1:42" ht="50.1" customHeight="1" x14ac:dyDescent="0.15">
      <c r="A39" s="24"/>
      <c r="B39" s="103" t="s">
        <v>166</v>
      </c>
      <c r="C39" s="111"/>
      <c r="D39" s="104" t="s">
        <v>204</v>
      </c>
      <c r="E39" s="104"/>
      <c r="F39" s="105">
        <f>IF(AND(B39="○"),2,"-")</f>
        <v>2</v>
      </c>
      <c r="G39" s="106">
        <f>IF(AND(B39="○"),AP40,0)</f>
        <v>2</v>
      </c>
      <c r="H39" s="104" t="s">
        <v>99</v>
      </c>
      <c r="I39" s="104"/>
      <c r="J39" s="159" t="s">
        <v>215</v>
      </c>
      <c r="K39" s="159"/>
      <c r="L39" s="159"/>
      <c r="M39" s="159"/>
      <c r="N39" s="159"/>
      <c r="O39" s="159"/>
      <c r="P39" s="159"/>
      <c r="Q39" s="107" t="s">
        <v>177</v>
      </c>
      <c r="R39" s="110" t="s">
        <v>253</v>
      </c>
      <c r="S39" s="24"/>
      <c r="U39" s="55">
        <f>IF(J39="",0,1)</f>
        <v>1</v>
      </c>
      <c r="V39" s="55">
        <f>IF(R39="",0,1)</f>
        <v>1</v>
      </c>
      <c r="X39" s="58">
        <f>SUM(U39:V42)</f>
        <v>6</v>
      </c>
      <c r="Y39" s="60" t="s">
        <v>6</v>
      </c>
      <c r="Z39" s="62"/>
      <c r="AA39" s="63" t="s">
        <v>253</v>
      </c>
      <c r="AB39" s="63" t="s">
        <v>109</v>
      </c>
      <c r="AC39" s="63" t="s">
        <v>254</v>
      </c>
      <c r="AF39" s="78"/>
      <c r="AG39" s="78"/>
      <c r="AP39" s="83" t="s">
        <v>24</v>
      </c>
    </row>
    <row r="40" spans="1:42" ht="45" customHeight="1" x14ac:dyDescent="0.15">
      <c r="A40" s="24"/>
      <c r="B40" s="103"/>
      <c r="C40" s="111"/>
      <c r="D40" s="104"/>
      <c r="E40" s="104"/>
      <c r="F40" s="105"/>
      <c r="G40" s="106"/>
      <c r="H40" s="152" t="s">
        <v>251</v>
      </c>
      <c r="I40" s="152"/>
      <c r="J40" s="112" t="s">
        <v>262</v>
      </c>
      <c r="K40" s="112"/>
      <c r="L40" s="112"/>
      <c r="M40" s="112"/>
      <c r="N40" s="112"/>
      <c r="O40" s="112"/>
      <c r="P40" s="112"/>
      <c r="Q40" s="108"/>
      <c r="R40" s="110"/>
      <c r="S40" s="24"/>
      <c r="U40" s="55">
        <f>IF(J40="",0,1)</f>
        <v>1</v>
      </c>
      <c r="X40" s="59"/>
      <c r="Y40" s="60"/>
      <c r="Z40" s="62"/>
      <c r="AA40" s="64">
        <f>IF($R$39=AA39,2,0)</f>
        <v>2</v>
      </c>
      <c r="AB40" s="64">
        <f>IF($R$39=AB39,1,0)</f>
        <v>0</v>
      </c>
      <c r="AC40" s="64">
        <f>IF($R$39=AC39,0,0)</f>
        <v>0</v>
      </c>
      <c r="AF40" s="78"/>
      <c r="AG40" s="78"/>
      <c r="AP40" s="84">
        <f>IF(X39=6,SUM(AA40:AI40),0)</f>
        <v>2</v>
      </c>
    </row>
    <row r="41" spans="1:42" ht="45" customHeight="1" x14ac:dyDescent="0.15">
      <c r="A41" s="24"/>
      <c r="B41" s="103"/>
      <c r="C41" s="111"/>
      <c r="D41" s="104"/>
      <c r="E41" s="104"/>
      <c r="F41" s="105"/>
      <c r="G41" s="106"/>
      <c r="H41" s="137" t="s">
        <v>16</v>
      </c>
      <c r="I41" s="138"/>
      <c r="J41" s="139">
        <v>44317</v>
      </c>
      <c r="K41" s="140"/>
      <c r="L41" s="141"/>
      <c r="M41" s="47" t="s">
        <v>250</v>
      </c>
      <c r="N41" s="139">
        <v>44651</v>
      </c>
      <c r="O41" s="140"/>
      <c r="P41" s="141"/>
      <c r="Q41" s="108"/>
      <c r="R41" s="110"/>
      <c r="S41" s="24"/>
      <c r="U41" s="55">
        <f>IF(J41="",0,1)</f>
        <v>1</v>
      </c>
      <c r="V41" s="55">
        <f>IF(N41="",0,1)</f>
        <v>1</v>
      </c>
      <c r="X41" s="59"/>
      <c r="Y41" s="60"/>
      <c r="Z41" s="62"/>
      <c r="AF41" s="78"/>
      <c r="AG41" s="78"/>
    </row>
    <row r="42" spans="1:42" ht="45" customHeight="1" x14ac:dyDescent="0.15">
      <c r="A42" s="24"/>
      <c r="B42" s="103"/>
      <c r="C42" s="111"/>
      <c r="D42" s="104"/>
      <c r="E42" s="104"/>
      <c r="F42" s="105"/>
      <c r="G42" s="106"/>
      <c r="H42" s="104" t="s">
        <v>265</v>
      </c>
      <c r="I42" s="104"/>
      <c r="J42" s="112" t="s">
        <v>255</v>
      </c>
      <c r="K42" s="112"/>
      <c r="L42" s="112"/>
      <c r="M42" s="112"/>
      <c r="N42" s="112"/>
      <c r="O42" s="112"/>
      <c r="P42" s="112"/>
      <c r="Q42" s="109"/>
      <c r="R42" s="110"/>
      <c r="S42" s="24"/>
      <c r="U42" s="55">
        <f>IF(J42="",0,1)</f>
        <v>1</v>
      </c>
      <c r="V42" s="57"/>
      <c r="Z42" s="62"/>
      <c r="AF42" s="78"/>
      <c r="AG42" s="78"/>
    </row>
    <row r="43" spans="1:42" ht="45" customHeight="1" x14ac:dyDescent="0.15">
      <c r="A43" s="24"/>
      <c r="B43" s="103" t="s">
        <v>166</v>
      </c>
      <c r="C43" s="111"/>
      <c r="D43" s="104" t="s">
        <v>234</v>
      </c>
      <c r="E43" s="104"/>
      <c r="F43" s="105">
        <f>IF(AND(B43="○"),3,"-")</f>
        <v>3</v>
      </c>
      <c r="G43" s="106">
        <f>IF(AND(B43="○"),AP44,0)</f>
        <v>1</v>
      </c>
      <c r="H43" s="113" t="s">
        <v>25</v>
      </c>
      <c r="I43" s="114"/>
      <c r="J43" s="115" t="s">
        <v>21</v>
      </c>
      <c r="K43" s="116"/>
      <c r="L43" s="116"/>
      <c r="M43" s="116"/>
      <c r="N43" s="116"/>
      <c r="O43" s="116"/>
      <c r="P43" s="117"/>
      <c r="Q43" s="107" t="s">
        <v>177</v>
      </c>
      <c r="R43" s="110" t="s">
        <v>123</v>
      </c>
      <c r="S43" s="24"/>
      <c r="U43" s="55">
        <f>IF(AND(J43&lt;&gt;""),1,0)</f>
        <v>1</v>
      </c>
      <c r="V43" s="55">
        <f>IF(R43="",0,1)</f>
        <v>1</v>
      </c>
      <c r="X43" s="58">
        <f>SUM(U43:V44)</f>
        <v>3</v>
      </c>
      <c r="Y43" s="60" t="s">
        <v>34</v>
      </c>
      <c r="AA43" s="63" t="s">
        <v>14</v>
      </c>
      <c r="AB43" s="63" t="s">
        <v>118</v>
      </c>
      <c r="AC43" s="63" t="s">
        <v>121</v>
      </c>
      <c r="AD43" s="63" t="s">
        <v>122</v>
      </c>
      <c r="AE43" s="63" t="s">
        <v>123</v>
      </c>
      <c r="AF43" s="63" t="s">
        <v>85</v>
      </c>
      <c r="AG43" s="63" t="s">
        <v>48</v>
      </c>
      <c r="AP43" s="83" t="s">
        <v>24</v>
      </c>
    </row>
    <row r="44" spans="1:42" ht="45" customHeight="1" x14ac:dyDescent="0.4">
      <c r="A44" s="24"/>
      <c r="B44" s="103"/>
      <c r="C44" s="111"/>
      <c r="D44" s="104"/>
      <c r="E44" s="104"/>
      <c r="F44" s="105"/>
      <c r="G44" s="106"/>
      <c r="H44" s="136" t="s">
        <v>296</v>
      </c>
      <c r="I44" s="136"/>
      <c r="J44" s="112">
        <v>81.5</v>
      </c>
      <c r="K44" s="112"/>
      <c r="L44" s="112"/>
      <c r="M44" s="112"/>
      <c r="N44" s="112"/>
      <c r="O44" s="112"/>
      <c r="P44" s="112"/>
      <c r="Q44" s="109"/>
      <c r="R44" s="110"/>
      <c r="S44" s="24"/>
      <c r="U44" s="55">
        <f>IF(AND(J44&lt;&gt;""),1,0)</f>
        <v>1</v>
      </c>
      <c r="V44" s="56"/>
      <c r="X44" s="59"/>
      <c r="Y44" s="60"/>
      <c r="AA44" s="64">
        <f>IF($R$43=AA43,3,0)</f>
        <v>0</v>
      </c>
      <c r="AB44" s="64">
        <f>IF($R$43=AB43,2.5,0)</f>
        <v>0</v>
      </c>
      <c r="AC44" s="64">
        <f>IF($R$43=AC43,2,0)</f>
        <v>0</v>
      </c>
      <c r="AD44" s="64">
        <f>IF($R$43=AD43,1.5,0)</f>
        <v>0</v>
      </c>
      <c r="AE44" s="64">
        <f>IF($R$43=AE43,1,0)</f>
        <v>1</v>
      </c>
      <c r="AF44" s="64">
        <f>IF($R$43=AF43,0.5,0)</f>
        <v>0</v>
      </c>
      <c r="AG44" s="64">
        <f>IF($R$43=AG43,0,0)</f>
        <v>0</v>
      </c>
      <c r="AP44" s="84">
        <f>IF(X43=3,SUM(AA44:AI44),0)</f>
        <v>1</v>
      </c>
    </row>
    <row r="45" spans="1:42" x14ac:dyDescent="0.15">
      <c r="AF45" s="78"/>
    </row>
    <row r="46" spans="1:42" x14ac:dyDescent="0.15">
      <c r="AF46" s="78"/>
    </row>
    <row r="47" spans="1:42" x14ac:dyDescent="0.15">
      <c r="AF47" s="78"/>
    </row>
    <row r="48" spans="1:42" x14ac:dyDescent="0.15">
      <c r="AF48" s="78"/>
    </row>
  </sheetData>
  <mergeCells count="154">
    <mergeCell ref="F2:G2"/>
    <mergeCell ref="O2:Q2"/>
    <mergeCell ref="C3:E3"/>
    <mergeCell ref="F3:I3"/>
    <mergeCell ref="O3:Q3"/>
    <mergeCell ref="C4:E4"/>
    <mergeCell ref="F4:I4"/>
    <mergeCell ref="O4:Q4"/>
    <mergeCell ref="C5:E5"/>
    <mergeCell ref="H5:R5"/>
    <mergeCell ref="H6:I6"/>
    <mergeCell ref="J6:P6"/>
    <mergeCell ref="H7:I7"/>
    <mergeCell ref="J7:L7"/>
    <mergeCell ref="N7:P7"/>
    <mergeCell ref="H8:I8"/>
    <mergeCell ref="J8:P8"/>
    <mergeCell ref="H9:I9"/>
    <mergeCell ref="J9:P9"/>
    <mergeCell ref="H10:I10"/>
    <mergeCell ref="J10:P10"/>
    <mergeCell ref="H11:I11"/>
    <mergeCell ref="J11:P11"/>
    <mergeCell ref="H12:I12"/>
    <mergeCell ref="J12:P12"/>
    <mergeCell ref="H13:I13"/>
    <mergeCell ref="J13:P13"/>
    <mergeCell ref="H14:P14"/>
    <mergeCell ref="J27:L27"/>
    <mergeCell ref="M27:P27"/>
    <mergeCell ref="J28:L28"/>
    <mergeCell ref="M28:P28"/>
    <mergeCell ref="H15:P15"/>
    <mergeCell ref="H16:I16"/>
    <mergeCell ref="J16:P16"/>
    <mergeCell ref="H17:I17"/>
    <mergeCell ref="J17:P17"/>
    <mergeCell ref="J18:P18"/>
    <mergeCell ref="J19:P19"/>
    <mergeCell ref="H20:I20"/>
    <mergeCell ref="J20:P20"/>
    <mergeCell ref="B14:B15"/>
    <mergeCell ref="D14:E15"/>
    <mergeCell ref="F14:F15"/>
    <mergeCell ref="G14:G15"/>
    <mergeCell ref="B16:B20"/>
    <mergeCell ref="D16:D20"/>
    <mergeCell ref="H40:I40"/>
    <mergeCell ref="J40:P40"/>
    <mergeCell ref="H41:I41"/>
    <mergeCell ref="J41:L41"/>
    <mergeCell ref="N41:P41"/>
    <mergeCell ref="J35:L35"/>
    <mergeCell ref="M35:P35"/>
    <mergeCell ref="J36:L36"/>
    <mergeCell ref="M36:P36"/>
    <mergeCell ref="J37:L37"/>
    <mergeCell ref="M37:P37"/>
    <mergeCell ref="J38:L38"/>
    <mergeCell ref="M38:P38"/>
    <mergeCell ref="H39:I39"/>
    <mergeCell ref="J39:P39"/>
    <mergeCell ref="H29:L29"/>
    <mergeCell ref="M29:P29"/>
    <mergeCell ref="H30:I30"/>
    <mergeCell ref="B24:B25"/>
    <mergeCell ref="D24:E25"/>
    <mergeCell ref="F24:F25"/>
    <mergeCell ref="G24:G25"/>
    <mergeCell ref="H24:P25"/>
    <mergeCell ref="R24:R25"/>
    <mergeCell ref="H44:I44"/>
    <mergeCell ref="J44:P44"/>
    <mergeCell ref="B6:B9"/>
    <mergeCell ref="D6:E9"/>
    <mergeCell ref="F6:F9"/>
    <mergeCell ref="G6:G9"/>
    <mergeCell ref="Q6:Q9"/>
    <mergeCell ref="R6:R9"/>
    <mergeCell ref="B10:B11"/>
    <mergeCell ref="D10:E11"/>
    <mergeCell ref="F10:F11"/>
    <mergeCell ref="G10:G11"/>
    <mergeCell ref="R10:R11"/>
    <mergeCell ref="B12:B13"/>
    <mergeCell ref="D12:E13"/>
    <mergeCell ref="F12:F13"/>
    <mergeCell ref="G12:G13"/>
    <mergeCell ref="R12:R13"/>
    <mergeCell ref="D30:E32"/>
    <mergeCell ref="F30:F32"/>
    <mergeCell ref="G30:G32"/>
    <mergeCell ref="Q30:Q32"/>
    <mergeCell ref="R30:R32"/>
    <mergeCell ref="E16:E17"/>
    <mergeCell ref="F16:F20"/>
    <mergeCell ref="G16:G20"/>
    <mergeCell ref="R16:R17"/>
    <mergeCell ref="E18:E20"/>
    <mergeCell ref="H18:I19"/>
    <mergeCell ref="R18:R19"/>
    <mergeCell ref="D21:E23"/>
    <mergeCell ref="J30:P30"/>
    <mergeCell ref="H31:I31"/>
    <mergeCell ref="J31:L31"/>
    <mergeCell ref="N31:P31"/>
    <mergeCell ref="H32:I32"/>
    <mergeCell ref="J32:P32"/>
    <mergeCell ref="H21:P21"/>
    <mergeCell ref="H22:P22"/>
    <mergeCell ref="H23:P23"/>
    <mergeCell ref="J26:L26"/>
    <mergeCell ref="M26:P26"/>
    <mergeCell ref="B33:B34"/>
    <mergeCell ref="D33:E34"/>
    <mergeCell ref="F33:F34"/>
    <mergeCell ref="G33:G34"/>
    <mergeCell ref="H33:P34"/>
    <mergeCell ref="R33:R34"/>
    <mergeCell ref="B35:B38"/>
    <mergeCell ref="D35:D38"/>
    <mergeCell ref="E35:E36"/>
    <mergeCell ref="F35:F38"/>
    <mergeCell ref="G35:G38"/>
    <mergeCell ref="Q35:Q36"/>
    <mergeCell ref="R35:R36"/>
    <mergeCell ref="E37:E38"/>
    <mergeCell ref="Q37:Q38"/>
    <mergeCell ref="R37:R38"/>
    <mergeCell ref="C6:C34"/>
    <mergeCell ref="B26:B29"/>
    <mergeCell ref="D26:E29"/>
    <mergeCell ref="F26:F29"/>
    <mergeCell ref="G26:G29"/>
    <mergeCell ref="Q26:Q29"/>
    <mergeCell ref="R26:R29"/>
    <mergeCell ref="B30:B32"/>
    <mergeCell ref="B39:B42"/>
    <mergeCell ref="D39:E42"/>
    <mergeCell ref="F39:F42"/>
    <mergeCell ref="G39:G42"/>
    <mergeCell ref="Q39:Q42"/>
    <mergeCell ref="R39:R42"/>
    <mergeCell ref="B43:B44"/>
    <mergeCell ref="D43:E44"/>
    <mergeCell ref="F43:F44"/>
    <mergeCell ref="G43:G44"/>
    <mergeCell ref="Q43:Q44"/>
    <mergeCell ref="R43:R44"/>
    <mergeCell ref="C35:C44"/>
    <mergeCell ref="H42:I42"/>
    <mergeCell ref="J42:P42"/>
    <mergeCell ref="H43:I43"/>
    <mergeCell ref="J43:P43"/>
  </mergeCells>
  <phoneticPr fontId="2"/>
  <pageMargins left="0.7" right="0.30629921259842519" top="0.15944881889763782" bottom="0.15944881889763782" header="0.3" footer="0.3"/>
  <pageSetup paperSize="9" scale="44" orientation="portrait"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200-000000000000}">
          <x14:formula1>
            <xm:f>リスト!$A$4:$A$5</xm:f>
          </x14:formula1>
          <xm:sqref>B39:B41 B35 B33 B6:B8 B10 B21:B24 B16 B12 B14 B26 B30:B31 B43:B44</xm:sqref>
        </x14:dataValidation>
        <x14:dataValidation type="list" allowBlank="1" showInputMessage="1" showErrorMessage="1" xr:uid="{00000000-0002-0000-0200-000001000000}">
          <x14:formula1>
            <xm:f>リスト!$D$4:$D$6</xm:f>
          </x14:formula1>
          <xm:sqref>R6:R9 R39:R42</xm:sqref>
        </x14:dataValidation>
        <x14:dataValidation type="list" allowBlank="1" showInputMessage="1" showErrorMessage="1" xr:uid="{00000000-0002-0000-0200-000002000000}">
          <x14:formula1>
            <xm:f>リスト!$C$4:$C$5</xm:f>
          </x14:formula1>
          <xm:sqref>J10 J43</xm:sqref>
        </x14:dataValidation>
        <x14:dataValidation type="list" allowBlank="1" showInputMessage="1" showErrorMessage="1" xr:uid="{00000000-0002-0000-0200-000003000000}">
          <x14:formula1>
            <xm:f>リスト!$H$8:$H$10</xm:f>
          </x14:formula1>
          <xm:sqref>J16:J17</xm:sqref>
        </x14:dataValidation>
        <x14:dataValidation type="list" allowBlank="1" showInputMessage="1" showErrorMessage="1" xr:uid="{00000000-0002-0000-0200-000004000000}">
          <x14:formula1>
            <xm:f>リスト!$J$8:$J$12</xm:f>
          </x14:formula1>
          <xm:sqref>J20:P20</xm:sqref>
        </x14:dataValidation>
        <x14:dataValidation type="list" allowBlank="1" showInputMessage="1" showErrorMessage="1" xr:uid="{00000000-0002-0000-0200-000005000000}">
          <x14:formula1>
            <xm:f>リスト!$I$8:$I$17</xm:f>
          </x14:formula1>
          <xm:sqref>J18:P19</xm:sqref>
        </x14:dataValidation>
        <x14:dataValidation type="list" allowBlank="1" showInputMessage="1" showErrorMessage="1" xr:uid="{00000000-0002-0000-0200-000006000000}">
          <x14:formula1>
            <xm:f>リスト!$F$4:$F$6</xm:f>
          </x14:formula1>
          <xm:sqref>R12:R13</xm:sqref>
        </x14:dataValidation>
        <x14:dataValidation type="list" allowBlank="1" showInputMessage="1" showErrorMessage="1" xr:uid="{00000000-0002-0000-0200-000007000000}">
          <x14:formula1>
            <xm:f>リスト!$E$4:$E$11</xm:f>
          </x14:formula1>
          <xm:sqref>R10</xm:sqref>
        </x14:dataValidation>
        <x14:dataValidation type="list" allowBlank="1" showInputMessage="1" showErrorMessage="1" xr:uid="{00000000-0002-0000-0200-000008000000}">
          <x14:formula1>
            <xm:f>リスト!$G$4:$G$5</xm:f>
          </x14:formula1>
          <xm:sqref>R14</xm:sqref>
        </x14:dataValidation>
        <x14:dataValidation type="list" allowBlank="1" showInputMessage="1" showErrorMessage="1" xr:uid="{00000000-0002-0000-0200-000009000000}">
          <x14:formula1>
            <xm:f>リスト!$G$7:$G$8</xm:f>
          </x14:formula1>
          <xm:sqref>R15</xm:sqref>
        </x14:dataValidation>
        <x14:dataValidation type="list" allowBlank="1" showInputMessage="1" showErrorMessage="1" xr:uid="{00000000-0002-0000-0200-00000A000000}">
          <x14:formula1>
            <xm:f>リスト!$H$4:$H$6</xm:f>
          </x14:formula1>
          <xm:sqref>R16</xm:sqref>
        </x14:dataValidation>
        <x14:dataValidation type="list" allowBlank="1" showInputMessage="1" showErrorMessage="1" xr:uid="{00000000-0002-0000-0200-00000B000000}">
          <x14:formula1>
            <xm:f>リスト!$I$4:$I$6</xm:f>
          </x14:formula1>
          <xm:sqref>R18</xm:sqref>
        </x14:dataValidation>
        <x14:dataValidation type="list" allowBlank="1" showInputMessage="1" showErrorMessage="1" xr:uid="{00000000-0002-0000-0200-00000C000000}">
          <x14:formula1>
            <xm:f>リスト!$J$4:$J$5</xm:f>
          </x14:formula1>
          <xm:sqref>R20</xm:sqref>
        </x14:dataValidation>
        <x14:dataValidation type="list" allowBlank="1" showInputMessage="1" showErrorMessage="1" xr:uid="{00000000-0002-0000-0200-00000D000000}">
          <x14:formula1>
            <xm:f>リスト!$K$4:$K$6</xm:f>
          </x14:formula1>
          <xm:sqref>R21</xm:sqref>
        </x14:dataValidation>
        <x14:dataValidation type="list" allowBlank="1" showInputMessage="1" showErrorMessage="1" xr:uid="{00000000-0002-0000-0200-00000E000000}">
          <x14:formula1>
            <xm:f>リスト!$L$4:$L$6</xm:f>
          </x14:formula1>
          <xm:sqref>R22</xm:sqref>
        </x14:dataValidation>
        <x14:dataValidation type="list" allowBlank="1" showInputMessage="1" showErrorMessage="1" xr:uid="{00000000-0002-0000-0200-00000F000000}">
          <x14:formula1>
            <xm:f>リスト!$N$4:$N$6</xm:f>
          </x14:formula1>
          <xm:sqref>R24</xm:sqref>
        </x14:dataValidation>
        <x14:dataValidation type="list" allowBlank="1" showInputMessage="1" showErrorMessage="1" xr:uid="{00000000-0002-0000-0200-000010000000}">
          <x14:formula1>
            <xm:f>リスト!$O$4:$O$9</xm:f>
          </x14:formula1>
          <xm:sqref>R26:R29</xm:sqref>
        </x14:dataValidation>
        <x14:dataValidation type="list" allowBlank="1" showInputMessage="1" showErrorMessage="1" xr:uid="{00000000-0002-0000-0200-000011000000}">
          <x14:formula1>
            <xm:f>リスト!$R$11:$R$14</xm:f>
          </x14:formula1>
          <xm:sqref>M36 M38</xm:sqref>
        </x14:dataValidation>
        <x14:dataValidation type="list" allowBlank="1" showInputMessage="1" showErrorMessage="1" xr:uid="{00000000-0002-0000-0200-000012000000}">
          <x14:formula1>
            <xm:f>リスト!$Q$4:$Q$6</xm:f>
          </x14:formula1>
          <xm:sqref>R33:R34</xm:sqref>
        </x14:dataValidation>
        <x14:dataValidation type="list" allowBlank="1" showInputMessage="1" showErrorMessage="1" xr:uid="{00000000-0002-0000-0200-000013000000}">
          <x14:formula1>
            <xm:f>リスト!$R$4:$R$9</xm:f>
          </x14:formula1>
          <xm:sqref>R35:R36</xm:sqref>
        </x14:dataValidation>
        <x14:dataValidation type="list" allowBlank="1" showInputMessage="1" showErrorMessage="1" xr:uid="{00000000-0002-0000-0200-000014000000}">
          <x14:formula1>
            <xm:f>リスト!$S$4:$S$6</xm:f>
          </x14:formula1>
          <xm:sqref>R37:R38</xm:sqref>
        </x14:dataValidation>
        <x14:dataValidation type="list" allowBlank="1" showInputMessage="1" showErrorMessage="1" xr:uid="{00000000-0002-0000-0200-000015000000}">
          <x14:formula1>
            <xm:f>リスト!$P$4:$P$6</xm:f>
          </x14:formula1>
          <xm:sqref>R30:R32</xm:sqref>
        </x14:dataValidation>
        <x14:dataValidation type="list" allowBlank="1" showInputMessage="1" showErrorMessage="1" xr:uid="{00000000-0002-0000-0200-000016000000}">
          <x14:formula1>
            <xm:f>リスト!$U$4:$U$10</xm:f>
          </x14:formula1>
          <xm:sqref>R43:R44</xm:sqref>
        </x14:dataValidation>
        <x14:dataValidation type="list" allowBlank="1" showInputMessage="1" showErrorMessage="1" xr:uid="{00000000-0002-0000-0200-000017000000}">
          <x14:formula1>
            <xm:f>リスト!$C$4:$C$18</xm:f>
          </x14:formula1>
          <xm:sqref>J13:P13</xm:sqref>
        </x14:dataValidation>
        <x14:dataValidation type="list" allowBlank="1" showInputMessage="1" showErrorMessage="1" xr:uid="{00000000-0002-0000-0200-000018000000}">
          <x14:formula1>
            <xm:f>リスト!$M$4:$M$8</xm:f>
          </x14:formula1>
          <xm:sqref>R23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Z18"/>
  <sheetViews>
    <sheetView topLeftCell="J1" zoomScale="70" zoomScaleNormal="70" workbookViewId="0">
      <selection activeCell="M7" sqref="M7:M8"/>
    </sheetView>
  </sheetViews>
  <sheetFormatPr defaultColWidth="9" defaultRowHeight="18.75" x14ac:dyDescent="0.4"/>
  <cols>
    <col min="1" max="3" width="10.625" style="93" customWidth="1"/>
    <col min="4" max="4" width="30.625" style="94" customWidth="1"/>
    <col min="5" max="13" width="30.625" style="93" customWidth="1"/>
    <col min="14" max="14" width="35.125" style="93" bestFit="1" customWidth="1"/>
    <col min="15" max="15" width="30.625" style="93" customWidth="1"/>
    <col min="16" max="16" width="30.625" style="94" customWidth="1"/>
    <col min="17" max="19" width="30.625" style="93" customWidth="1"/>
    <col min="20" max="20" width="30.625" style="94" customWidth="1"/>
    <col min="21" max="22" width="30.625" style="93" customWidth="1"/>
    <col min="23" max="23" width="30.625" style="94" customWidth="1"/>
    <col min="24" max="24" width="30.625" style="93" customWidth="1"/>
    <col min="25" max="26" width="5.625" style="93" customWidth="1"/>
    <col min="27" max="16384" width="9" style="94"/>
  </cols>
  <sheetData>
    <row r="3" spans="1:24" ht="37.5" x14ac:dyDescent="0.4">
      <c r="A3" s="95" t="s">
        <v>55</v>
      </c>
      <c r="B3" s="95" t="s">
        <v>3</v>
      </c>
      <c r="C3" s="95" t="s">
        <v>72</v>
      </c>
      <c r="D3" s="96" t="s">
        <v>256</v>
      </c>
      <c r="E3" s="96" t="s">
        <v>245</v>
      </c>
      <c r="F3" s="96" t="s">
        <v>63</v>
      </c>
      <c r="G3" s="96" t="s">
        <v>257</v>
      </c>
      <c r="H3" s="96" t="s">
        <v>1</v>
      </c>
      <c r="I3" s="95" t="s">
        <v>80</v>
      </c>
      <c r="J3" s="96" t="s">
        <v>258</v>
      </c>
      <c r="K3" s="96" t="s">
        <v>249</v>
      </c>
      <c r="L3" s="96" t="s">
        <v>259</v>
      </c>
      <c r="M3" s="96" t="s">
        <v>260</v>
      </c>
      <c r="N3" s="96" t="s">
        <v>164</v>
      </c>
      <c r="O3" s="96" t="s">
        <v>261</v>
      </c>
      <c r="P3" s="96" t="s">
        <v>266</v>
      </c>
      <c r="Q3" s="96" t="s">
        <v>67</v>
      </c>
      <c r="R3" s="95" t="s">
        <v>12</v>
      </c>
      <c r="S3" s="95" t="s">
        <v>105</v>
      </c>
      <c r="T3" s="96" t="s">
        <v>256</v>
      </c>
      <c r="U3" s="95" t="s">
        <v>117</v>
      </c>
      <c r="V3" s="96" t="s">
        <v>238</v>
      </c>
      <c r="W3" s="95" t="s">
        <v>218</v>
      </c>
      <c r="X3" s="95" t="s">
        <v>125</v>
      </c>
    </row>
    <row r="4" spans="1:24" x14ac:dyDescent="0.4">
      <c r="A4" s="93" t="s">
        <v>166</v>
      </c>
      <c r="B4" s="93" t="s">
        <v>59</v>
      </c>
      <c r="C4" s="93" t="s">
        <v>21</v>
      </c>
      <c r="D4" s="93" t="s">
        <v>253</v>
      </c>
      <c r="E4" s="93" t="s">
        <v>14</v>
      </c>
      <c r="F4" s="93" t="s">
        <v>141</v>
      </c>
      <c r="G4" s="93" t="s">
        <v>11</v>
      </c>
      <c r="H4" s="93" t="s">
        <v>60</v>
      </c>
      <c r="I4" s="93" t="s">
        <v>36</v>
      </c>
      <c r="J4" s="93" t="s">
        <v>27</v>
      </c>
      <c r="K4" s="93" t="s">
        <v>90</v>
      </c>
      <c r="L4" s="93" t="s">
        <v>95</v>
      </c>
      <c r="M4" s="93" t="s">
        <v>98</v>
      </c>
      <c r="N4" s="93" t="s">
        <v>100</v>
      </c>
      <c r="O4" s="93" t="s">
        <v>146</v>
      </c>
      <c r="P4" s="93" t="s">
        <v>236</v>
      </c>
      <c r="Q4" s="93" t="s">
        <v>103</v>
      </c>
      <c r="R4" s="93" t="s">
        <v>110</v>
      </c>
      <c r="S4" s="93" t="s">
        <v>106</v>
      </c>
      <c r="T4" s="93" t="s">
        <v>253</v>
      </c>
      <c r="U4" s="93" t="s">
        <v>14</v>
      </c>
      <c r="V4" s="93" t="s">
        <v>127</v>
      </c>
      <c r="W4" s="94" t="s">
        <v>221</v>
      </c>
      <c r="X4" s="93" t="s">
        <v>217</v>
      </c>
    </row>
    <row r="5" spans="1:24" x14ac:dyDescent="0.4">
      <c r="A5" s="93" t="s">
        <v>15</v>
      </c>
      <c r="B5" s="93" t="s">
        <v>114</v>
      </c>
      <c r="C5" s="93" t="s">
        <v>43</v>
      </c>
      <c r="D5" s="93" t="s">
        <v>198</v>
      </c>
      <c r="E5" s="93" t="s">
        <v>66</v>
      </c>
      <c r="F5" s="93" t="s">
        <v>40</v>
      </c>
      <c r="G5" s="93" t="s">
        <v>31</v>
      </c>
      <c r="H5" s="93" t="s">
        <v>83</v>
      </c>
      <c r="I5" s="93" t="s">
        <v>86</v>
      </c>
      <c r="J5" s="93" t="s">
        <v>17</v>
      </c>
      <c r="K5" s="93" t="s">
        <v>92</v>
      </c>
      <c r="L5" s="93" t="s">
        <v>97</v>
      </c>
      <c r="M5" s="93" t="s">
        <v>53</v>
      </c>
      <c r="N5" s="93" t="s">
        <v>101</v>
      </c>
      <c r="O5" s="93" t="s">
        <v>47</v>
      </c>
      <c r="P5" s="93" t="s">
        <v>267</v>
      </c>
      <c r="Q5" s="93" t="s">
        <v>104</v>
      </c>
      <c r="R5" s="93" t="s">
        <v>113</v>
      </c>
      <c r="S5" s="93" t="s">
        <v>108</v>
      </c>
      <c r="T5" s="93" t="s">
        <v>198</v>
      </c>
      <c r="U5" s="93" t="s">
        <v>118</v>
      </c>
      <c r="V5" s="93" t="s">
        <v>129</v>
      </c>
      <c r="W5" s="94" t="s">
        <v>222</v>
      </c>
      <c r="X5" s="93" t="s">
        <v>206</v>
      </c>
    </row>
    <row r="6" spans="1:24" x14ac:dyDescent="0.4">
      <c r="B6" s="93" t="s">
        <v>15</v>
      </c>
      <c r="C6" s="93" t="s">
        <v>128</v>
      </c>
      <c r="D6" s="93" t="s">
        <v>94</v>
      </c>
      <c r="E6" s="93" t="s">
        <v>33</v>
      </c>
      <c r="F6" s="93" t="s">
        <v>151</v>
      </c>
      <c r="G6" s="95" t="s">
        <v>82</v>
      </c>
      <c r="H6" s="93" t="s">
        <v>84</v>
      </c>
      <c r="I6" s="93" t="s">
        <v>29</v>
      </c>
      <c r="K6" s="93" t="s">
        <v>94</v>
      </c>
      <c r="L6" s="93" t="s">
        <v>94</v>
      </c>
      <c r="M6" s="93" t="s">
        <v>94</v>
      </c>
      <c r="N6" s="93" t="s">
        <v>94</v>
      </c>
      <c r="O6" s="93" t="s">
        <v>147</v>
      </c>
      <c r="P6" s="93" t="s">
        <v>268</v>
      </c>
      <c r="Q6" s="93" t="s">
        <v>87</v>
      </c>
      <c r="R6" s="93" t="s">
        <v>62</v>
      </c>
      <c r="S6" s="93" t="s">
        <v>23</v>
      </c>
      <c r="T6" s="93" t="s">
        <v>94</v>
      </c>
      <c r="U6" s="93" t="s">
        <v>121</v>
      </c>
      <c r="V6" s="93" t="s">
        <v>115</v>
      </c>
      <c r="W6" s="94" t="s">
        <v>223</v>
      </c>
      <c r="X6" s="93" t="s">
        <v>94</v>
      </c>
    </row>
    <row r="7" spans="1:24" x14ac:dyDescent="0.4">
      <c r="C7" s="93" t="s">
        <v>8</v>
      </c>
      <c r="E7" s="93" t="s">
        <v>65</v>
      </c>
      <c r="G7" s="93" t="s">
        <v>76</v>
      </c>
      <c r="M7" s="93" t="s">
        <v>294</v>
      </c>
      <c r="O7" s="93" t="s">
        <v>148</v>
      </c>
      <c r="R7" s="93" t="s">
        <v>116</v>
      </c>
      <c r="U7" s="93" t="s">
        <v>122</v>
      </c>
      <c r="W7" s="94" t="s">
        <v>224</v>
      </c>
    </row>
    <row r="8" spans="1:24" x14ac:dyDescent="0.4">
      <c r="C8" s="93" t="s">
        <v>285</v>
      </c>
      <c r="E8" s="93" t="s">
        <v>39</v>
      </c>
      <c r="G8" s="93" t="s">
        <v>61</v>
      </c>
      <c r="H8" s="93" t="s">
        <v>130</v>
      </c>
      <c r="I8" s="93" t="s">
        <v>88</v>
      </c>
      <c r="J8" s="93" t="s">
        <v>170</v>
      </c>
      <c r="M8" s="93" t="s">
        <v>295</v>
      </c>
      <c r="O8" s="93" t="s">
        <v>149</v>
      </c>
      <c r="R8" s="93" t="s">
        <v>64</v>
      </c>
      <c r="U8" s="93" t="s">
        <v>123</v>
      </c>
      <c r="W8" s="94" t="s">
        <v>226</v>
      </c>
    </row>
    <row r="9" spans="1:24" x14ac:dyDescent="0.4">
      <c r="C9" s="93" t="s">
        <v>286</v>
      </c>
      <c r="E9" s="93" t="s">
        <v>68</v>
      </c>
      <c r="H9" s="93" t="s">
        <v>216</v>
      </c>
      <c r="I9" s="93" t="s">
        <v>133</v>
      </c>
      <c r="J9" s="93" t="s">
        <v>172</v>
      </c>
      <c r="O9" s="93" t="s">
        <v>102</v>
      </c>
      <c r="U9" s="93" t="s">
        <v>85</v>
      </c>
      <c r="W9" s="94" t="s">
        <v>227</v>
      </c>
    </row>
    <row r="10" spans="1:24" x14ac:dyDescent="0.4">
      <c r="C10" s="93" t="s">
        <v>287</v>
      </c>
      <c r="E10" s="93" t="s">
        <v>69</v>
      </c>
      <c r="H10" s="93" t="s">
        <v>131</v>
      </c>
      <c r="I10" s="93" t="s">
        <v>52</v>
      </c>
      <c r="J10" s="93" t="s">
        <v>173</v>
      </c>
      <c r="U10" s="93" t="s">
        <v>48</v>
      </c>
      <c r="W10" s="94" t="s">
        <v>228</v>
      </c>
    </row>
    <row r="11" spans="1:24" x14ac:dyDescent="0.4">
      <c r="C11" s="93" t="s">
        <v>202</v>
      </c>
      <c r="E11" s="93" t="s">
        <v>70</v>
      </c>
      <c r="I11" s="93" t="s">
        <v>134</v>
      </c>
      <c r="J11" s="93" t="s">
        <v>174</v>
      </c>
      <c r="R11" s="97" t="s">
        <v>158</v>
      </c>
      <c r="W11" s="94" t="s">
        <v>91</v>
      </c>
    </row>
    <row r="12" spans="1:24" x14ac:dyDescent="0.4">
      <c r="C12" s="93" t="s">
        <v>288</v>
      </c>
      <c r="I12" s="93" t="s">
        <v>136</v>
      </c>
      <c r="J12" s="93" t="s">
        <v>175</v>
      </c>
      <c r="R12" s="97" t="s">
        <v>160</v>
      </c>
      <c r="W12" s="94" t="s">
        <v>96</v>
      </c>
    </row>
    <row r="13" spans="1:24" x14ac:dyDescent="0.4">
      <c r="C13" s="93" t="s">
        <v>289</v>
      </c>
      <c r="I13" s="93" t="s">
        <v>2</v>
      </c>
      <c r="R13" s="97" t="s">
        <v>155</v>
      </c>
      <c r="W13" s="94" t="s">
        <v>229</v>
      </c>
    </row>
    <row r="14" spans="1:24" x14ac:dyDescent="0.4">
      <c r="C14" s="93" t="s">
        <v>26</v>
      </c>
      <c r="I14" s="93" t="s">
        <v>137</v>
      </c>
      <c r="R14" s="98" t="s">
        <v>44</v>
      </c>
      <c r="W14" s="94" t="s">
        <v>231</v>
      </c>
    </row>
    <row r="15" spans="1:24" x14ac:dyDescent="0.4">
      <c r="C15" s="93" t="s">
        <v>290</v>
      </c>
      <c r="I15" s="93" t="s">
        <v>30</v>
      </c>
      <c r="W15" s="94" t="s">
        <v>232</v>
      </c>
    </row>
    <row r="16" spans="1:24" x14ac:dyDescent="0.4">
      <c r="C16" s="93" t="s">
        <v>165</v>
      </c>
      <c r="I16" s="93" t="s">
        <v>20</v>
      </c>
      <c r="W16" s="94" t="s">
        <v>233</v>
      </c>
    </row>
    <row r="17" spans="3:23" x14ac:dyDescent="0.4">
      <c r="C17" s="93" t="s">
        <v>292</v>
      </c>
      <c r="I17" s="93" t="s">
        <v>131</v>
      </c>
      <c r="W17" s="94" t="s">
        <v>235</v>
      </c>
    </row>
    <row r="18" spans="3:23" x14ac:dyDescent="0.4">
      <c r="C18" s="93" t="s">
        <v>291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確認資料提出ﾁｪｯｸﾘｽﾄ</vt:lpstr>
      <vt:lpstr>自己評価様式</vt:lpstr>
      <vt:lpstr>自己評価様式 (記入例)</vt:lpstr>
      <vt:lpstr>リスト</vt:lpstr>
      <vt:lpstr>自己評価様式!Print_Area</vt:lpstr>
      <vt:lpstr>'自己評価様式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加賀谷　直樹</dc:creator>
  <cp:lastModifiedBy>高橋　勝利</cp:lastModifiedBy>
  <cp:lastPrinted>2022-09-12T08:34:00Z</cp:lastPrinted>
  <dcterms:created xsi:type="dcterms:W3CDTF">2022-09-12T04:00:07Z</dcterms:created>
  <dcterms:modified xsi:type="dcterms:W3CDTF">2022-10-13T07:51:33Z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2022-10-06T05:52:52Z</vt:filetime>
  </property>
</Properties>
</file>