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A16A2B31-8A81-450B-934B-B35C3171596F}" xr6:coauthVersionLast="47" xr6:coauthVersionMax="47" xr10:uidLastSave="{00000000-0000-0000-0000-000000000000}"/>
  <bookViews>
    <workbookView xWindow="135" yWindow="600" windowWidth="28665" windowHeight="15600" firstSheet="3" activeTab="6" xr2:uid="{BC254DD8-AB24-4553-B0E1-D4723D9F9C95}"/>
  </bookViews>
  <sheets>
    <sheet name="kaigo_shoukyoen" sheetId="1" r:id="rId1"/>
    <sheet name="kaigo_takase_tanki" sheetId="2" r:id="rId2"/>
    <sheet name="kaigo_takse_dei" sheetId="3" r:id="rId3"/>
    <sheet name="hos" sheetId="4" r:id="rId4"/>
    <sheet name="gesui_nousyu" sheetId="5" r:id="rId5"/>
    <sheet name="gesui_tokkan" sheetId="6" r:id="rId6"/>
    <sheet name="suido" sheetId="7" r:id="rId7"/>
  </sheets>
  <externalReferences>
    <externalReference r:id="rId8"/>
    <externalReference r:id="rId9"/>
    <externalReference r:id="rId10"/>
    <externalReference r:id="rId11"/>
    <externalReference r:id="rId12"/>
    <externalReference r:id="rId13"/>
    <externalReference r:id="rId1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7" l="1"/>
  <c r="AM352" i="7"/>
  <c r="U352" i="7"/>
  <c r="N352" i="7"/>
  <c r="AM345" i="7"/>
  <c r="U345" i="7"/>
  <c r="N339" i="7"/>
  <c r="BN336" i="7"/>
  <c r="BJ336" i="7"/>
  <c r="BF336" i="7"/>
  <c r="AU335" i="7"/>
  <c r="AM335" i="7"/>
  <c r="BF333" i="7"/>
  <c r="U333" i="7"/>
  <c r="N333" i="7"/>
  <c r="AM322" i="7"/>
  <c r="U322" i="7"/>
  <c r="N322" i="7"/>
  <c r="AM315" i="7"/>
  <c r="U315" i="7"/>
  <c r="AY311" i="7"/>
  <c r="AQ311" i="7"/>
  <c r="AQ309" i="7"/>
  <c r="N309" i="7"/>
  <c r="AY308" i="7"/>
  <c r="AQ307" i="7"/>
  <c r="BN306" i="7"/>
  <c r="BJ306" i="7"/>
  <c r="BF306" i="7"/>
  <c r="AQ305" i="7"/>
  <c r="BF303" i="7"/>
  <c r="AY303" i="7"/>
  <c r="AQ303" i="7"/>
  <c r="U303" i="7"/>
  <c r="N303" i="7"/>
  <c r="AM291" i="7"/>
  <c r="U291" i="7"/>
  <c r="N291" i="7"/>
  <c r="AM284" i="7"/>
  <c r="U284" i="7"/>
  <c r="N278" i="7"/>
  <c r="BN275" i="7"/>
  <c r="BJ275" i="7"/>
  <c r="BF275" i="7"/>
  <c r="BF272" i="7"/>
  <c r="AN272" i="7"/>
  <c r="U272" i="7"/>
  <c r="N272" i="7"/>
  <c r="AM260" i="7"/>
  <c r="U260" i="7"/>
  <c r="N260" i="7"/>
  <c r="AM253" i="7"/>
  <c r="U253" i="7"/>
  <c r="N247" i="7"/>
  <c r="BN244" i="7"/>
  <c r="BJ244" i="7"/>
  <c r="BF244" i="7"/>
  <c r="AU244" i="7"/>
  <c r="AM244" i="7"/>
  <c r="BF241" i="7"/>
  <c r="U241" i="7"/>
  <c r="N241" i="7"/>
  <c r="AM229" i="7"/>
  <c r="U229" i="7"/>
  <c r="N229" i="7"/>
  <c r="AM222" i="7"/>
  <c r="U222" i="7"/>
  <c r="N216" i="7"/>
  <c r="AU213" i="7"/>
  <c r="AQ213" i="7"/>
  <c r="AM213" i="7"/>
  <c r="AM210" i="7"/>
  <c r="U210" i="7"/>
  <c r="N210" i="7"/>
  <c r="AM198" i="7"/>
  <c r="U198" i="7"/>
  <c r="N198" i="7"/>
  <c r="AM191" i="7"/>
  <c r="U191" i="7"/>
  <c r="AK186" i="7"/>
  <c r="AC186" i="7"/>
  <c r="U186" i="7"/>
  <c r="N185" i="7"/>
  <c r="BA180" i="7"/>
  <c r="AS180" i="7"/>
  <c r="AK180" i="7"/>
  <c r="AC180" i="7"/>
  <c r="U180" i="7"/>
  <c r="AC174" i="7"/>
  <c r="U174" i="7"/>
  <c r="BX169" i="7"/>
  <c r="BN169" i="7"/>
  <c r="BJ169" i="7"/>
  <c r="BF169" i="7"/>
  <c r="U168" i="7"/>
  <c r="BF166" i="7"/>
  <c r="AM166" i="7"/>
  <c r="N166" i="7"/>
  <c r="AM154" i="7"/>
  <c r="U154" i="7"/>
  <c r="N154" i="7"/>
  <c r="AM147" i="7"/>
  <c r="U147" i="7"/>
  <c r="AY142" i="7"/>
  <c r="AS142" i="7"/>
  <c r="AM142" i="7"/>
  <c r="U142" i="7"/>
  <c r="N139" i="7"/>
  <c r="U137" i="7"/>
  <c r="BN133" i="7"/>
  <c r="BJ133" i="7"/>
  <c r="BF133" i="7"/>
  <c r="U132" i="7"/>
  <c r="N132" i="7"/>
  <c r="BF130" i="7"/>
  <c r="AM130" i="7"/>
  <c r="AM118" i="7"/>
  <c r="U118" i="7"/>
  <c r="N118" i="7"/>
  <c r="AM111" i="7"/>
  <c r="U111" i="7"/>
  <c r="AC106" i="7"/>
  <c r="U106" i="7"/>
  <c r="N105" i="7"/>
  <c r="BN102" i="7"/>
  <c r="BJ102" i="7"/>
  <c r="BF102" i="7"/>
  <c r="AC101" i="7"/>
  <c r="U101" i="7"/>
  <c r="BF99" i="7"/>
  <c r="AM99" i="7"/>
  <c r="N99" i="7"/>
  <c r="AM87" i="7"/>
  <c r="U87" i="7"/>
  <c r="N87" i="7"/>
  <c r="AM80" i="7"/>
  <c r="U80" i="7"/>
  <c r="N74" i="7"/>
  <c r="BN71" i="7"/>
  <c r="BJ71" i="7"/>
  <c r="BF71" i="7"/>
  <c r="AU71" i="7"/>
  <c r="AM71" i="7"/>
  <c r="BF68" i="7"/>
  <c r="U68" i="7"/>
  <c r="N68" i="7"/>
  <c r="AM57" i="7"/>
  <c r="U57" i="7"/>
  <c r="N57" i="7"/>
  <c r="AM50" i="7"/>
  <c r="U50" i="7"/>
  <c r="AM47" i="7"/>
  <c r="AM46" i="7"/>
  <c r="AM45" i="7"/>
  <c r="AM44" i="7"/>
  <c r="N44" i="7"/>
  <c r="AM43" i="7"/>
  <c r="AM42" i="7"/>
  <c r="BN39" i="7"/>
  <c r="BJ39" i="7"/>
  <c r="BF39" i="7"/>
  <c r="AU38" i="7"/>
  <c r="AM38" i="7"/>
  <c r="BF36" i="7"/>
  <c r="U36" i="7"/>
  <c r="N36" i="7"/>
  <c r="BB24" i="7"/>
  <c r="AT24" i="7"/>
  <c r="AM24" i="7"/>
  <c r="AF24" i="7"/>
  <c r="Y24" i="7"/>
  <c r="R24" i="7"/>
  <c r="K24" i="7"/>
  <c r="D24" i="7"/>
  <c r="BG11" i="7"/>
  <c r="AO11" i="7"/>
  <c r="U11" i="7"/>
  <c r="C11" i="7"/>
  <c r="D365" i="6" l="1"/>
  <c r="AM352" i="6"/>
  <c r="U352" i="6"/>
  <c r="N352" i="6"/>
  <c r="AM345" i="6"/>
  <c r="U345" i="6"/>
  <c r="N339" i="6"/>
  <c r="BN336" i="6"/>
  <c r="BJ336" i="6"/>
  <c r="BF336" i="6"/>
  <c r="AU335" i="6"/>
  <c r="AM335" i="6"/>
  <c r="BF333" i="6"/>
  <c r="U333" i="6"/>
  <c r="N333" i="6"/>
  <c r="AM322" i="6"/>
  <c r="U322" i="6"/>
  <c r="N322" i="6"/>
  <c r="AM315" i="6"/>
  <c r="U315" i="6"/>
  <c r="AY311" i="6"/>
  <c r="AQ311" i="6"/>
  <c r="AQ309" i="6"/>
  <c r="N309" i="6"/>
  <c r="AY308" i="6"/>
  <c r="AQ307" i="6"/>
  <c r="BN306" i="6"/>
  <c r="BJ306" i="6"/>
  <c r="BF306" i="6"/>
  <c r="AQ305" i="6"/>
  <c r="BF303" i="6"/>
  <c r="AY303" i="6"/>
  <c r="AQ303" i="6"/>
  <c r="U303" i="6"/>
  <c r="N303" i="6"/>
  <c r="AM291" i="6"/>
  <c r="U291" i="6"/>
  <c r="N291" i="6"/>
  <c r="AM284" i="6"/>
  <c r="U284" i="6"/>
  <c r="N278" i="6"/>
  <c r="BN275" i="6"/>
  <c r="BJ275" i="6"/>
  <c r="BF275" i="6"/>
  <c r="BF272" i="6"/>
  <c r="AN272" i="6"/>
  <c r="U272" i="6"/>
  <c r="N272" i="6"/>
  <c r="AM260" i="6"/>
  <c r="U260" i="6"/>
  <c r="N260" i="6"/>
  <c r="AM253" i="6"/>
  <c r="U253" i="6"/>
  <c r="N247" i="6"/>
  <c r="BN244" i="6"/>
  <c r="BJ244" i="6"/>
  <c r="BF244" i="6"/>
  <c r="AU244" i="6"/>
  <c r="AM244" i="6"/>
  <c r="BF241" i="6"/>
  <c r="U241" i="6"/>
  <c r="N241" i="6"/>
  <c r="AM229" i="6"/>
  <c r="U229" i="6"/>
  <c r="N229" i="6"/>
  <c r="AM222" i="6"/>
  <c r="U222" i="6"/>
  <c r="N216" i="6"/>
  <c r="AU213" i="6"/>
  <c r="AQ213" i="6"/>
  <c r="AM213" i="6"/>
  <c r="AM210" i="6"/>
  <c r="U210" i="6"/>
  <c r="N210" i="6"/>
  <c r="AM198" i="6"/>
  <c r="U198" i="6"/>
  <c r="N198" i="6"/>
  <c r="AM191" i="6"/>
  <c r="U191" i="6"/>
  <c r="AK186" i="6"/>
  <c r="AC186" i="6"/>
  <c r="U186" i="6"/>
  <c r="N185" i="6"/>
  <c r="BA180" i="6"/>
  <c r="AS180" i="6"/>
  <c r="AK180" i="6"/>
  <c r="AC180" i="6"/>
  <c r="U180" i="6"/>
  <c r="AC174" i="6"/>
  <c r="U174" i="6"/>
  <c r="BX169" i="6"/>
  <c r="BN169" i="6"/>
  <c r="BJ169" i="6"/>
  <c r="BF169" i="6"/>
  <c r="U168" i="6"/>
  <c r="BF166" i="6"/>
  <c r="AM166" i="6"/>
  <c r="N166" i="6"/>
  <c r="AM154" i="6"/>
  <c r="U154" i="6"/>
  <c r="N154" i="6"/>
  <c r="AM147" i="6"/>
  <c r="U147" i="6"/>
  <c r="AY142" i="6"/>
  <c r="AS142" i="6"/>
  <c r="AM142" i="6"/>
  <c r="U142" i="6"/>
  <c r="N139" i="6"/>
  <c r="U137" i="6"/>
  <c r="BN133" i="6"/>
  <c r="BJ133" i="6"/>
  <c r="BF133" i="6"/>
  <c r="U132" i="6"/>
  <c r="N132" i="6"/>
  <c r="BF130" i="6"/>
  <c r="AM130" i="6"/>
  <c r="AM118" i="6"/>
  <c r="U118" i="6"/>
  <c r="N118" i="6"/>
  <c r="AM111" i="6"/>
  <c r="U111" i="6"/>
  <c r="AC106" i="6"/>
  <c r="U106" i="6"/>
  <c r="N105" i="6"/>
  <c r="BN102" i="6"/>
  <c r="BJ102" i="6"/>
  <c r="BF102" i="6"/>
  <c r="AC101" i="6"/>
  <c r="U101" i="6"/>
  <c r="BF99" i="6"/>
  <c r="AM99" i="6"/>
  <c r="N99" i="6"/>
  <c r="AM87" i="6"/>
  <c r="U87" i="6"/>
  <c r="N87" i="6"/>
  <c r="AM80" i="6"/>
  <c r="U80" i="6"/>
  <c r="N74" i="6"/>
  <c r="BN71" i="6"/>
  <c r="BJ71" i="6"/>
  <c r="BF71" i="6"/>
  <c r="AU71" i="6"/>
  <c r="AM71" i="6"/>
  <c r="BF68" i="6"/>
  <c r="U68" i="6"/>
  <c r="N68" i="6"/>
  <c r="AM57" i="6"/>
  <c r="U57" i="6"/>
  <c r="N57" i="6"/>
  <c r="AM50" i="6"/>
  <c r="U50"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<sst xmlns="http://schemas.openxmlformats.org/spreadsheetml/2006/main" count="1519" uniqueCount="86">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</sst>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81FDB8-8A5E-469B-92D3-F2F02BA7A0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9195F2-32DB-47B2-8CE1-7AD417AFB7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42EC0F3-5715-4845-B9E6-3B39CDD0FB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FB659E4-2CBC-4A82-AE5D-BF57F40D15F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72F5FBD-D023-4F98-BE7E-8E066483B1D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364D5DE-D278-4AFF-AC7F-5D885A08711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B132D0D-468D-44DD-97ED-985E84DDB1E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459EF7E-3ACC-4D62-A894-0EE2FDB4D8C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9C9575CB-EBF2-4512-9EA2-B5F432037FA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CF633470-3151-4145-BF53-C63EB6306F1D}"/>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EE22FCD-97EB-4927-BA16-173BC69CCA3F}"/>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045BEB2-5D9B-41E7-ABB9-2C739EF1FEC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6C11CD43-D225-42CC-9EBF-2D23F7D195B4}"/>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716D3509-C79E-4138-B2A5-D59CB5554213}"/>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B151A9B-A9AE-43CE-8B20-6FFAE3D4D48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CAD2F9C5-5E93-41B7-9C17-0143BE13661F}"/>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A88DBAC8-CB3A-41BC-BBB9-0B4C49B97F3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AF04E5A1-5686-4E5A-B201-C5001E93719C}"/>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A57A8BA9-5C87-4087-8260-0E1EDE806311}"/>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188EEB48-9C7E-45B9-8535-1B9A9A8A27B5}"/>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D107AA4F-C43D-44C3-B02D-8342ABAC10FA}"/>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5525E851-752D-4814-BF2D-FE21FA99E9A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10393D3E-F620-4AE0-A7FF-D3A13EE7094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D36D903D-CE08-431C-BA2C-B1BCE33B9D6B}"/>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7B67495C-D457-43EE-A6F8-DAD3278909E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B6BA88FE-6D37-41ED-B437-41640914AAB2}"/>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E86E95-A853-4BF8-9DA7-488CE12E6E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1AC0A9-D88D-458A-B30F-2AEAE1CCDD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12A58C9-FCFB-4A52-9023-949D9EC87A6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9635F65-E662-45C2-9F96-8C8FFE6F2FC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245C1F6-6924-4789-8838-B5EACFA657B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BA1C0BE-0227-402C-95DB-1CF050721A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C0A01A7-DDB3-44E2-A56B-4F7A5B81439D}"/>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F602A1C5-2F62-489D-9D12-52F30400F42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3B0DE70-1EE5-49F2-AB67-A6C413F44D44}"/>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E7FC7BF-0999-4D86-80E5-91C1BE00D9FE}"/>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25ABC313-91F1-42AB-8DE2-6350D9B99641}"/>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ADE3BC9-9C57-4945-9FD4-75B994E7860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4A8098D-9FD9-4220-894D-142C18CB8DD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6CD58317-3F4E-441D-90B6-2011DF38C9D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C1845CB5-3432-4A52-96AE-770F770708D5}"/>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8F28AD6F-6E7F-4233-9AB4-BFA615BF04FC}"/>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0A60DB58-1E52-4740-AC8A-3CF30D4A9F41}"/>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1C03267-2E59-4489-BADA-C3A67B8874C2}"/>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103F6DDF-4805-4370-8C73-36C626ED4BC5}"/>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77AF2326-4973-401F-AC57-DD6F01F4E29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8BCE6A42-768E-4CA3-8624-CF23206F25DE}"/>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A3408FD7-106E-4B57-98B5-FD76BC5C3A17}"/>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ECE63799-8ADF-46E7-88ED-C692B7C95DB2}"/>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4C5A781F-A413-436B-A74D-07C96388EEC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6ADE70D7-8626-411E-8DDA-A5262EC5BD12}"/>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E2490542-38EF-4981-93C7-188BC0773303}"/>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B590AC-9BA0-4B60-AEA4-17BB5094B1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6E6441-3CBD-4108-9D2C-F78E77203C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03CD76D-FA3C-4E33-974C-B13D9C22C2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94C55ED-D60B-4798-83E6-30DEEAE3F84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1AC63C8-FEAE-47D7-A872-5B674EAA430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B3AE222-5781-4B75-9756-D86B774A113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6EEDF81-0FB2-4AAA-A597-2E8D9C8811C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FE087703-C16C-4FA3-ABAB-9425D14C507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8C9D9A54-EAB1-49EA-96DC-51A6DBDA9C1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4B1D11EB-5AE0-4A4B-A2BD-F7779FAC5CD5}"/>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8039FE74-812B-4C70-9FD9-9DA06ABCF26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99BABD0-4BA8-4188-95DF-C55E21D5C57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6205D6EF-33E4-4289-962A-90D98F8F9C7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3A017D4E-30D7-4CA7-BA01-03C28171D238}"/>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1923071-A9F4-424B-86A7-69A3442CC424}"/>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FDDCFCBF-3832-4635-9B53-FCFA2D42E3A8}"/>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E0740439-B049-4183-89AE-0DF844DEAF6E}"/>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A7738A95-61DB-47F0-8F31-D7C585E8AE73}"/>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17167E63-A9A0-4BF2-89D1-D8A93B458495}"/>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03F598EC-E9E6-47B1-AC32-55C488054AA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E06FD124-D470-4E86-ABF8-3C03050252C2}"/>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BFA58B23-3AC1-4B2E-8AE6-169D1F429CC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94560D70-622F-40D4-9C91-18FDCCB65003}"/>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273A6656-7850-4D60-96E6-EB51E50A9ED9}"/>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DE8737DF-D058-4252-9DA8-22AF98BF0F11}"/>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4A5FBB3-CF78-4008-BC7D-CD43F6C972DF}"/>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D5E8B0D-2216-44AF-8767-82663AFA39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7D9B01-7761-48DF-A3B8-7E966ECBD8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7FD9DA-6C98-4B20-8DF6-1AAEA1F09F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9580AD6-85EB-4A93-ABCD-7E4F3D4A998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58A90C1-3290-4464-86BB-96CE70E6AB0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27814D8-03EB-465C-91A2-F8B5C065161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A43379E-C413-4D7E-B658-5C2F6799F78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152ADB97-9307-4B27-9278-CF5FA9382E6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E64356F9-8345-421C-A439-A55CF21AADA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43CCEFBB-2C6F-470D-923E-DCCD548B0DA8}"/>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78387054-50AE-4497-A778-8B41888A6F3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5DDE416-FEBC-46AD-B98B-AFD46FE7CF0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B83A4CE1-7253-4F00-87E0-B179DA364BF2}"/>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EC44405B-3331-413F-B77A-D87BC8F7CDD3}"/>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39D9D4FA-7390-4D44-A6C3-7F645D54D45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4D7C2D28-AD63-4050-A013-341CEEF2C3DC}"/>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F8191C64-DD89-4037-8B0D-519BE5A0200A}"/>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CC5E5946-603B-49A9-959A-508F2DBEB6EE}"/>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C8D58CD-663D-41B0-9E6C-01338A8727ED}"/>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FB1F5B8E-F3D9-4E94-BD1E-B36A3649F41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EC717544-317D-4AF1-8352-0DA3B0F4990E}"/>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8647025-8EAE-407F-999D-FAB308DC2A03}"/>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8E2C98E1-0647-4657-B32E-3968DA809FF3}"/>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393A13F4-B236-4D17-A802-B20F2487770D}"/>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19EFA2EC-25D1-4E62-9236-EB0B0E76FA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23B9F287-2F4A-4C8F-8EB1-493C36014B94}"/>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82FED1-ECF4-4482-8B68-452F60D50F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4D9F6F-011F-4DA8-BBB7-C8307B5C8B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947C142-C589-417C-878C-797EF7C5EEB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EA52398-569E-4406-A707-3C8923D28E6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E541AF6-6811-40A7-9622-7BF859A3BCC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F136760-5DFA-4A7F-A39D-4AABA234E7F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AECEBEA-C087-4E1A-881E-44943FA678A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C4BDA550-9F48-4CEB-9864-FBE3E382FEA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4B44A4C7-6634-4333-A741-C64E09805E63}"/>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BEDECD60-0A0B-4BB0-8D8A-3F84D1DB208E}"/>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1A60B2FC-3EBC-4B10-AD83-1A2FE883C805}"/>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1BCEA42-C0F3-4F4D-A99D-A37BED5B9B6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F3C63DE6-8405-4B87-90B1-29D3F7CD96C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303A0BCC-BE36-4FCE-9F60-6476ABB4F496}"/>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6C2A5E9F-6B32-4F35-B386-474C43F3035A}"/>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B5A370E9-A81F-4911-A3F7-263E85DDDD27}"/>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2D128B61-E40D-4E60-80A6-8039A9868BA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ED69D34F-A6EC-45E4-B5EC-B0FBCD3AFAFB}"/>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1665128D-41B9-4D42-94E4-67478702D35D}"/>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01D0D5E5-6611-444A-B088-8CDEFC9ED6E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8C39765-B70C-43EB-92CA-E2CED1563A42}"/>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BEA9BD6D-FC5F-4F9A-AB72-867D86FA3E35}"/>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AA548E34-A657-4191-B508-9EA857FEC2C2}"/>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2D3621CC-351B-4F15-A570-7D3D11761C83}"/>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BCB416C1-6E76-4F51-AA99-88D5FF4D5B9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33CF7EFA-0F96-4028-82AD-2A2729E3DABF}"/>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315335-D320-45DF-A425-176C0E90D0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F9B460-F4CE-48ED-9820-FC92158B90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94E1E44-5319-4A2E-8635-86AF9CD5F7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E79BC32-1F99-4E1C-8F26-2A6F4B47364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5BECEA0-80D0-4CBD-B5D6-4A6CD00FC1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4A7DC2C-47E5-445C-AF6C-87E2984E7F7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2ABD72F-1ACE-4D32-82D3-5AC957F7A7C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5CEF180E-4E52-414F-9A49-BA3A3D7D7E1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6FE7A0A3-B0F1-47DE-93DD-0FABADDD4E11}"/>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2B910797-F47F-46F8-AE8E-E75EC74828A5}"/>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D36BC0C9-F146-4B84-97FA-BAEE9D4B13F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94EDA48-9FAE-4604-9D8A-433DBA0E205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7E5663B0-33FF-4794-998E-C3C6B47E0CAD}"/>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8889674E-86D1-42E9-A628-8D73D3745E66}"/>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BFB552A3-3E6C-49D2-9E1D-49429FCC2DF8}"/>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99831E4B-17FD-45AA-B359-7D38274E9CC7}"/>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84D29942-2E91-4821-B0E8-F616E36D60B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872AE682-95C6-4F39-8604-014C5D7ADC62}"/>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6B68A615-6DA7-4729-8607-802EAAE39279}"/>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87200D65-3694-4682-AD6A-C1F72B89DA92}"/>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EBE4D7C7-2841-4FAF-A241-1E774C5EA278}"/>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F8328CC6-4360-40DC-8751-BC268C56F34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0E508476-3057-4687-8BE4-120A64F2A102}"/>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3F724A41-ACAE-4241-93AF-B12A7182A026}"/>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CF4A1C54-274D-46B5-B20A-CF03E89816C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D6FFEBCB-4D13-4D40-9B15-DCCD19439247}"/>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768045E-85A1-458C-9EE0-982548D020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7FEF7D-B984-4ADA-B6EB-E0EF0F5BE3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2C5DAA-62FC-451C-9E98-2952B6AE11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CD15426-6322-4D48-A55C-6811FCB1CDA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FBE05C2-41BE-4BA5-A413-BDFC2A9016A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D82A3DC-051F-48E8-823C-095052390A3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E92D3C2-388B-4686-9525-9BFFAC9FA2FD}"/>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9A2CCB4F-BBB9-441A-B735-871EED75D6B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10B87693-88AF-41B1-9C21-A699D3E8D319}"/>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1FF859D-BA70-4887-A326-596346E41A66}"/>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50308017-A12B-494C-8BB2-6C192E4BB5CF}"/>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6BC8805-CC7B-4365-B29E-A6F07B8C836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007116D-6768-4E43-936C-002E25AED609}"/>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921C99C-F1FB-4E09-8A67-00B34642A9E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139EF2EC-01A3-45E2-866F-8128A800013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5718E30D-EEF0-44F3-B2B6-E12AC534F80B}"/>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C5E178BD-6DF1-4F07-B879-DD29ECFF2A3F}"/>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7505BE2-1EB3-4E96-9095-26936A4763F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00D4A1E7-50C3-4A9F-901A-A16220E2F34E}"/>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C407B4B7-B389-4D48-B8EC-25EF04AD15E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3D4C6309-B023-43B1-A7A3-1AC41885D4C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31D52C1-BB70-4316-BD71-C8346708B12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42A385DA-3E68-4E02-AD4E-E8DA7A40A9AA}"/>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B5CCBAFA-DA0E-4D94-A63D-1D8F935AFA21}"/>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A1309932-68DE-4E65-978D-353397C16CA8}"/>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DD7679FF-6781-42D2-8FB1-B23D6492EB34}"/>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4.&#32701;&#24460;&#30010;&#9675;/03&#35519;&#26619;&#34920;&#65288;&#32701;&#24460;&#30010;&#12304;&#26494;&#21932;&#33489;&#12305;&#12539;&#32769;&#20154;&#12487;&#12452;&#12469;&#12540;&#12499;&#12473;&#12475;&#12531;&#12479;&#1254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4.&#32701;&#24460;&#30010;&#9675;/040803%20&#39640;&#28716;&#12465;&#12450;&#20462;&#27491;&#20998;/03&#35519;&#26619;&#34920;&#65288;&#32701;&#24460;&#30010;&#12304;&#39640;&#28716;&#12465;&#12450;&#12305;&#12539;&#32769;&#20154;&#30701;&#26399;&#20837;&#25152;&#26045;&#35373;&#65289;&#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4.&#32701;&#24460;&#30010;&#9675;/040803%20&#39640;&#28716;&#12465;&#12450;&#20462;&#27491;&#20998;/03&#35519;&#26619;&#34920;&#65288;&#32701;&#24460;&#30010;&#12304;&#39640;&#28716;&#12465;&#12450;&#12305;&#12539;&#32769;&#20154;&#12487;&#12452;&#12469;&#12540;&#12499;&#12473;&#12475;&#12531;&#12479;&#12540;&#65289;&#20462;&#274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22577;&#21578;&#29992;\03&#35519;&#26619;&#34920;&#65288;&#32701;&#24460;&#30010;&#12539;&#30149;&#38498;&#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22577;&#21578;&#29992;\03&#35519;&#26619;&#34920;&#65288;&#32701;&#24460;&#30010;&#12539;&#36786;&#26989;&#38598;&#33853;&#25490;&#27700;&#26045;&#3537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9010\Desktop\&#22577;&#21578;&#29992;\03&#35519;&#26619;&#34920;&#65288;&#32701;&#24460;&#30010;&#12539;&#29305;&#23450;&#29872;&#22659;&#20445;&#20840;&#20844;&#20849;&#19979;&#27700;&#36947;&#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9010\Desktop\&#22577;&#21578;&#29992;\03&#35519;&#26619;&#34920;&#65288;&#32701;&#24460;&#30010;&#12539;&#27700;&#36947;&#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羽後町</v>
          </cell>
        </row>
        <row r="18">
          <cell r="F18" t="str">
            <v>介護サービス事業</v>
          </cell>
          <cell r="W18" t="str">
            <v>老人デイサービスセンター</v>
          </cell>
          <cell r="BD18" t="str">
            <v>●</v>
          </cell>
        </row>
        <row r="20">
          <cell r="F20" t="str">
            <v>老人デイサービスセンター</v>
          </cell>
        </row>
        <row r="49">
          <cell r="AA49" t="str">
            <v xml:space="preserve"> </v>
          </cell>
        </row>
        <row r="50">
          <cell r="R50" t="str">
            <v>●</v>
          </cell>
          <cell r="X50" t="str">
            <v>●</v>
          </cell>
          <cell r="AD50" t="str">
            <v xml:space="preserve"> </v>
          </cell>
        </row>
        <row r="51">
          <cell r="AA51" t="str">
            <v xml:space="preserve"> </v>
          </cell>
          <cell r="AD51" t="str">
            <v xml:space="preserve"> </v>
          </cell>
        </row>
        <row r="52">
          <cell r="R52" t="str">
            <v xml:space="preserve"> </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38">
          <cell r="B138" t="str">
            <v>　開設以来、羽後町社会福祉協議会に業務委託していたが、町外業者の台頭もあり、利用が落ち込んでいた。運営を受託する社協としては、委託料の中でやりくりせねばならず、自由の利かない事業運営を強いられていた。羽後町社会福祉協議会に譲渡することで、独自の考えや戦略でデイサービス運営を自由に行えるほか、やりがいの観点からも健全な運営ができるものと期待されるため</v>
          </cell>
        </row>
        <row r="144">
          <cell r="J144" t="str">
            <v>●</v>
          </cell>
          <cell r="S144" t="str">
            <v>令和</v>
          </cell>
          <cell r="V144">
            <v>3</v>
          </cell>
        </row>
        <row r="145">
          <cell r="J145" t="str">
            <v xml:space="preserve"> </v>
          </cell>
          <cell r="V145">
            <v>4</v>
          </cell>
        </row>
        <row r="146">
          <cell r="V146">
            <v>1</v>
          </cell>
        </row>
        <row r="149">
          <cell r="E149">
            <v>119</v>
          </cell>
        </row>
        <row r="151">
          <cell r="B151" t="str">
            <v>光熱水費　100万　　委託費　10,289万円　その他　1,511万円　　計11,900万円</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期入所生活介護"/>
      <sheetName val="公開用"/>
      <sheetName val="集計用"/>
      <sheetName val="選択肢"/>
      <sheetName val="団体コード"/>
      <sheetName val="選択肢BK"/>
    </sheetNames>
    <sheetDataSet>
      <sheetData sheetId="0">
        <row r="16">
          <cell r="K16" t="str">
            <v>羽後町</v>
          </cell>
        </row>
        <row r="18">
          <cell r="F18" t="str">
            <v>介護サービス事業</v>
          </cell>
          <cell r="W18" t="str">
            <v>老人短期入所施設</v>
          </cell>
          <cell r="BD18" t="str">
            <v>●</v>
          </cell>
        </row>
        <row r="20">
          <cell r="F20" t="str">
            <v>ー</v>
          </cell>
        </row>
        <row r="49">
          <cell r="AA49" t="str">
            <v xml:space="preserve"> </v>
          </cell>
        </row>
        <row r="50">
          <cell r="R50" t="str">
            <v>●</v>
          </cell>
          <cell r="X50" t="str">
            <v xml:space="preserve"> </v>
          </cell>
          <cell r="AD50" t="str">
            <v>●</v>
          </cell>
        </row>
        <row r="51">
          <cell r="AA51" t="str">
            <v xml:space="preserve"> </v>
          </cell>
        </row>
        <row r="52">
          <cell r="R52" t="str">
            <v>●</v>
          </cell>
          <cell r="AA52" t="str">
            <v xml:space="preserve"> </v>
          </cell>
          <cell r="AD52" t="str">
            <v>●</v>
          </cell>
        </row>
        <row r="53">
          <cell r="X53" t="str">
            <v xml:space="preserve"> </v>
          </cell>
          <cell r="AA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80">
          <cell r="B180" t="str">
            <v xml:space="preserve"> 今、介護業界は大きく変化し、福祉施設に求められるサービスも多様化また専門化している。介護サービス事業は当町にとってもなくてはならないものである。そのため、必要とされる介護人材を確保し、雇用条件の改善を図り、有能な介護士が集まり、安定して長く勤められる魅力的な職場環境を作る必要が早急に求められる。そのニーズに対応するため、民間の自由な組織力を活用し、この事業を維持しなければならない。よって指定管理者制度及び譲渡に向けて検討している。</v>
          </cell>
        </row>
        <row r="186">
          <cell r="B186" t="str">
            <v>　令和8年度から指定管理者制度または譲渡に移行するために、今後関係個所によるプロジェクトチーム等により協議される。指定管理者及び譲渡先については、地域の法人・団体に対して広く公募する予定である。現在、介護職の大半が羽後町社会福祉協議会が占めている現状を鑑みると，雇用先である羽後町社会福協議会にその役割を引き継いでもらいたいと考えている。施設経営の実績は乏しいが、必要な人材、能力、体制を確保していただき、運営を担ってもらうことを期待したい。</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17">
          <cell r="B417" t="str">
            <v xml:space="preserve"> 今、介護業界は大きく変化し、福祉施設に求められるサービスも多様化また専門化している。介護サービス事業は当町にとってもなくてはならないものである。そのため、必要とされる介護人材を確保し、雇用条件の改善を図り、有能な介護士が集まり、安定して長く勤められる魅力的な職場環境を作る必要が早急に求められる。そのニーズに対応するため、民間の自由な組織力を活用し、この事業を維持しなければならない。よって指定管理者制度及び譲渡に向けて検討している。</v>
          </cell>
        </row>
        <row r="423">
          <cell r="B423" t="str">
            <v>　令和8年度から指定管理者制度または譲渡に移行するために、今後関係個所によるプロジェクトチーム等により協議される。指定管理者及び譲渡先については、地域の法人・団体に対して広く公募する予定である。現在、介護職の大半が羽後町社会福祉協議会が占めている現状を鑑みると，雇用先である羽後町社会福協議会にその役割を引き継いでもらいたいと考えている。施設経営の実績は乏しいが、必要な人材、能力、体制を確保していただき、運営を担ってもらうことを期待したい。</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所有資産が少ない事業運営であるなか、現行の体制において会計処理で財務状況を把握可能なことにより継続いたしますが、民間の状況次第によっては必要な改革を図って参ります。</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介護"/>
      <sheetName val="公開用"/>
      <sheetName val="集計用"/>
      <sheetName val="選択肢"/>
      <sheetName val="団体コード"/>
      <sheetName val="選択肢BK"/>
    </sheetNames>
    <sheetDataSet>
      <sheetData sheetId="0">
        <row r="16">
          <cell r="K16" t="str">
            <v>羽後町</v>
          </cell>
        </row>
        <row r="18">
          <cell r="F18" t="str">
            <v>介護サービス事業</v>
          </cell>
          <cell r="W18" t="str">
            <v>老人デイサービスセンター</v>
          </cell>
          <cell r="BD18" t="str">
            <v>●</v>
          </cell>
        </row>
        <row r="20">
          <cell r="F20" t="str">
            <v>ー</v>
          </cell>
        </row>
        <row r="49">
          <cell r="AA49" t="str">
            <v xml:space="preserve"> </v>
          </cell>
        </row>
        <row r="50">
          <cell r="R50" t="str">
            <v>●</v>
          </cell>
          <cell r="X50" t="str">
            <v xml:space="preserve"> </v>
          </cell>
          <cell r="AD50" t="str">
            <v>●</v>
          </cell>
        </row>
        <row r="51">
          <cell r="AA51" t="str">
            <v xml:space="preserve"> </v>
          </cell>
        </row>
        <row r="52">
          <cell r="R52" t="str">
            <v>●</v>
          </cell>
          <cell r="AA52" t="str">
            <v xml:space="preserve"> </v>
          </cell>
          <cell r="AD52" t="str">
            <v>●</v>
          </cell>
        </row>
        <row r="53">
          <cell r="X53" t="str">
            <v xml:space="preserve"> </v>
          </cell>
          <cell r="AA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80">
          <cell r="B180" t="str">
            <v xml:space="preserve"> 今、介護業界は大きく変化し、福祉施設に求められるサービスも多様化また専門化している。介護サービス事業は当町にとってもなくてはならないものである。そのため、必要とされる介護人材を確保し、雇用条件の改善を図り、有能な介護士が集まり、安定して長く勤められる魅力的な職場環境を作る必要が早急に求められる。そのニーズに対応するため、民間の自由な組織力を活用し、この事業を維持しなければならない。よって指定管理者制度及び譲渡に向けて検討している。</v>
          </cell>
        </row>
        <row r="186">
          <cell r="B186" t="str">
            <v>　令和8年度から指定管理者制度または譲渡に移行するために、今後関係個所によるプロジェクトチーム等により協議される。指定管理者及び譲渡先については、地域の法人・団体に対して広く公募する予定である。現在、介護職の大半が羽後町社会福祉協議会が占めている現状を鑑みると，雇用先である羽後町社会福協議会にその役割を引き継いでもらいたいと考えている。施設経営の実績は乏しいが、必要な人材、能力、体制を確保していただき、運営を担ってもらうことを期待したい。</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17">
          <cell r="B417" t="str">
            <v xml:space="preserve"> 今、介護業界は大きく変化し、福祉施設に求められるサービスも多様化また専門化している。介護サービス事業は当町にとってもなくてはならないものである。そのため、必要とされる介護人材を確保し、雇用条件の改善を図り、有能な介護士が集まり、安定して長く勤められる魅力的な職場環境を作る必要が早急に求められる。そのニーズに対応するため、民間の自由な組織力を活用し、この事業を維持しなければならない。よって指定管理者制度及び譲渡に向けて検討している。</v>
          </cell>
        </row>
        <row r="423">
          <cell r="B423" t="str">
            <v>　令和8年度から指定管理者制度または譲渡に移行するために、今後関係個所によるプロジェクトチーム等により協議される。指定管理者及び譲渡先については、地域の法人・団体に対して広く公募する予定である。現在、介護職の大半が羽後町社会福祉協議会が占めている現状を鑑みると，雇用先である羽後町社会福協議会にその役割を引き継いでもらいたいと考えている。施設経営の実績は乏しいが、必要な人材、能力、体制を確保していただき、運営を担ってもらうことを期待したい。</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所有資産が少ない事業運営であるなか、現行の体制において会計処理で財務状況を把握可能なことにより継続いたしますが、民間の状況次第によっては必要な改革を図って参ります。</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羽後町</v>
          </cell>
        </row>
        <row r="18">
          <cell r="F18" t="str">
            <v>病院事業</v>
          </cell>
          <cell r="W18" t="str">
            <v>―</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抜本的な改革の方向性の検討を行ったものの、現行の体制が望ましいとの結論に至ったため。また、令和元年に５階病棟を回復リハ病棟から地域包括ケア病棟に変更、令和２年度には病床を１６８床から１１３床に変更した。</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羽後町</v>
          </cell>
        </row>
        <row r="18">
          <cell r="F18" t="str">
            <v>下水道事業</v>
          </cell>
          <cell r="W18" t="str">
            <v>農業集落排水施設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人口減少により、施設の稼働率低下・使用料の増収が見込めない現状を考慮し、機械設備修繕等への汎用部品の採用、資材・薬品等の仕入れに関する創意工夫等、事業担当者・維持管理業者が互いに連携し、経常経費全体の削減に努めていきます。
　また床舞地区は令和8年度に特定環境保全公共下水道への接続を検討しており、集合処理の大幅な再編を実現し施設維持管理の効率化向上を目指すとともに下水道経営状況の把握・経営健全化を明確化することを目的に、令和5年度までの公営企業会計移行に向けた事業を実施いたします。</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羽後町</v>
          </cell>
        </row>
        <row r="18">
          <cell r="F18" t="str">
            <v>下水道事業</v>
          </cell>
          <cell r="W18" t="str">
            <v>特定環境保全公共下水道</v>
          </cell>
          <cell r="BD18" t="str">
            <v>×</v>
          </cell>
        </row>
        <row r="20">
          <cell r="F20" t="str">
            <v>ー</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v>
          </cell>
          <cell r="X53" t="str">
            <v xml:space="preserve"> </v>
          </cell>
          <cell r="AA53" t="str">
            <v>●</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　人口減少に伴う下水道使用料収入が減少し、経営が悪化している。併せて下水道法改正による下水汚泥再生利用の努力が義務化されたことにより県南地域が一体となった効率的な汚泥処理を実施する機運が高まった。横手処理センター併設でコンポスト施設を建設し関係市町村の汚泥運搬費の軽減が可能となり、災害リスクの低減が図られる。</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v>
          </cell>
        </row>
        <row r="242">
          <cell r="Y242" t="str">
            <v xml:space="preserve"> </v>
          </cell>
        </row>
        <row r="243">
          <cell r="Y243" t="str">
            <v xml:space="preserve"> </v>
          </cell>
        </row>
        <row r="248">
          <cell r="N248" t="str">
            <v>●</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65">
          <cell r="B465" t="str">
            <v>　従来は仕様書発注方式での単年契約の民間業者委託であったが、一般会計繰入金に依存する下水道事業のコスト削減が必須である。包括的民間委託を導入し、民間事業者の創意工夫による処理場の維持管理費低減、施設健全性の維持が図られ、汚水処理事業の持続的運営が行える。</v>
          </cell>
        </row>
        <row r="471">
          <cell r="B471" t="str">
            <v>令和</v>
          </cell>
          <cell r="E471">
            <v>4</v>
          </cell>
        </row>
        <row r="472">
          <cell r="E472">
            <v>4</v>
          </cell>
        </row>
        <row r="473">
          <cell r="E473">
            <v>1</v>
          </cell>
        </row>
        <row r="476">
          <cell r="E476">
            <v>1.1619999999999999</v>
          </cell>
        </row>
        <row r="478">
          <cell r="B478" t="str">
            <v>①委託費　年▲1,162万円</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羽後町</v>
          </cell>
        </row>
        <row r="18">
          <cell r="F18" t="str">
            <v>水道事業</v>
          </cell>
          <cell r="W18" t="str">
            <v>―</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平成31年3月改定の「羽後町水道事業ビジョン」において、経営の現状として近隣事業体と比較した場合、収益性では供給単価が給水原価を上回っており、比較的良好な状態と言えます。
　しかしながら、水道事業竣工以来、部分的な改修・補修等を実施しているものの、主要施設の一部は竣工後45年経過し、施設の老朽化が著しく、支出の抑制を行い、積立等の剰余金を蓄えて「持続可能な経営」を推進する必要があります。
　こうしたことから資金計画、料金水準、建設改良費の規模と時期を的確に行い、収益的収支が毎年20,000千円～30,000千円程度の純利益が見込まれるとともに資本的収支の不足額は内部留保資金で補てん可能であり、現行の経営体制で経営努力を重ねていきます。</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羽後町</v>
      </c>
      <c r="D11" s="8"/>
      <c r="E11" s="8"/>
      <c r="F11" s="8"/>
      <c r="G11" s="8"/>
      <c r="H11" s="8"/>
      <c r="I11" s="8"/>
      <c r="J11" s="8"/>
      <c r="K11" s="8"/>
      <c r="L11" s="8"/>
      <c r="M11" s="8"/>
      <c r="N11" s="8"/>
      <c r="O11" s="8"/>
      <c r="P11" s="8"/>
      <c r="Q11" s="8"/>
      <c r="R11" s="8"/>
      <c r="S11" s="8"/>
      <c r="T11" s="8"/>
      <c r="U11" s="22" t="str">
        <f>IF(COUNTIF([1]回答表!F18,"*")&gt;0,[1]回答表!F18,"")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老人デイサービスセンター</v>
      </c>
      <c r="AP11" s="10"/>
      <c r="AQ11" s="10"/>
      <c r="AR11" s="10"/>
      <c r="AS11" s="10"/>
      <c r="AT11" s="10"/>
      <c r="AU11" s="10"/>
      <c r="AV11" s="10"/>
      <c r="AW11" s="10"/>
      <c r="AX11" s="10"/>
      <c r="AY11" s="10"/>
      <c r="AZ11" s="10"/>
      <c r="BA11" s="10"/>
      <c r="BB11" s="10"/>
      <c r="BC11" s="10"/>
      <c r="BD11" s="10"/>
      <c r="BE11" s="10"/>
      <c r="BF11" s="11"/>
      <c r="BG11" s="21" t="str">
        <f>IF(COUNTIF([1]回答表!F20,"*")&gt;0,[1]回答表!F20,"")</f>
        <v>老人デイサービスセンター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v>
      </c>
      <c r="O68" s="131"/>
      <c r="P68" s="131"/>
      <c r="Q68" s="132"/>
      <c r="R68" s="119"/>
      <c r="S68" s="119"/>
      <c r="T68" s="119"/>
      <c r="U68" s="133" t="str">
        <f>IF([1]回答表!X50="●",[1]回答表!B138,IF([1]回答表!AA50="●",[1]回答表!B159,""))</f>
        <v>　開設以来、羽後町社会福祉協議会に業務委託していたが、町外業者の台頭もあり、利用が落ち込んでいた。運営を受託する社協としては、委託料の中でやりくりせねばならず、自由の利かない事業運営を強いられていた。羽後町社会福祉協議会に譲渡することで、独自の考えや戦略でデイサービス運営を自由に行えるほか、やりがいの観点からも健全な運営ができるものと期待されるため</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令和</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v>
      </c>
      <c r="AN71" s="83"/>
      <c r="AO71" s="83"/>
      <c r="AP71" s="83"/>
      <c r="AQ71" s="83"/>
      <c r="AR71" s="83"/>
      <c r="AS71" s="83"/>
      <c r="AT71" s="153"/>
      <c r="AU71" s="82" t="str">
        <f>IF([1]回答表!X50="●",[1]回答表!J145,IF([1]回答表!AA50="●",[1]回答表!J166,""))</f>
        <v xml:space="preserve"> </v>
      </c>
      <c r="AV71" s="83"/>
      <c r="AW71" s="83"/>
      <c r="AX71" s="83"/>
      <c r="AY71" s="83"/>
      <c r="AZ71" s="83"/>
      <c r="BA71" s="83"/>
      <c r="BB71" s="153"/>
      <c r="BC71" s="120"/>
      <c r="BD71" s="109"/>
      <c r="BE71" s="109"/>
      <c r="BF71" s="150">
        <f>IF([1]回答表!X50="●",[1]回答表!V144,IF([1]回答表!AA50="●",[1]回答表!V165,""))</f>
        <v>3</v>
      </c>
      <c r="BG71" s="151"/>
      <c r="BH71" s="151"/>
      <c r="BI71" s="151"/>
      <c r="BJ71" s="150">
        <f>IF([1]回答表!X50="●",[1]回答表!V145,IF([1]回答表!AA50="●",[1]回答表!V166,""))</f>
        <v>4</v>
      </c>
      <c r="BK71" s="151"/>
      <c r="BL71" s="151"/>
      <c r="BM71" s="151"/>
      <c r="BN71" s="150">
        <f>IF([1]回答表!X50="●",[1]回答表!V146,IF([1]回答表!AA50="●",[1]回答表!V167,""))</f>
        <v>1</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f>IF([1]回答表!X50="●",[1]回答表!E149,IF([1]回答表!AA50="●",[1]回答表!E170,""))</f>
        <v>119</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光熱水費　100万　　委託費　10,289万円　その他　1,511万円　　計11,900万円</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A217-9AC4-4DED-AF0D-FDA0E63B3C2A}">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IF(COUNTIF([2]短期入所生活介護!K16,"*")&gt;0,[2]短期入所生活介護!K16,"")</f>
        <v>羽後町</v>
      </c>
      <c r="D11" s="8"/>
      <c r="E11" s="8"/>
      <c r="F11" s="8"/>
      <c r="G11" s="8"/>
      <c r="H11" s="8"/>
      <c r="I11" s="8"/>
      <c r="J11" s="8"/>
      <c r="K11" s="8"/>
      <c r="L11" s="8"/>
      <c r="M11" s="8"/>
      <c r="N11" s="8"/>
      <c r="O11" s="8"/>
      <c r="P11" s="8"/>
      <c r="Q11" s="8"/>
      <c r="R11" s="8"/>
      <c r="S11" s="8"/>
      <c r="T11" s="8"/>
      <c r="U11" s="22" t="str">
        <f>IF(COUNTIF([2]短期入所生活介護!F18,"*")&gt;0,[2]短期入所生活介護!F18,"")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IF(COUNTIF([2]短期入所生活介護!W18,"*")&gt;0,[2]短期入所生活介護!W18,"")</f>
        <v>老人短期入所施設</v>
      </c>
      <c r="AP11" s="10"/>
      <c r="AQ11" s="10"/>
      <c r="AR11" s="10"/>
      <c r="AS11" s="10"/>
      <c r="AT11" s="10"/>
      <c r="AU11" s="10"/>
      <c r="AV11" s="10"/>
      <c r="AW11" s="10"/>
      <c r="AX11" s="10"/>
      <c r="AY11" s="10"/>
      <c r="AZ11" s="10"/>
      <c r="BA11" s="10"/>
      <c r="BB11" s="10"/>
      <c r="BC11" s="10"/>
      <c r="BD11" s="10"/>
      <c r="BE11" s="10"/>
      <c r="BF11" s="11"/>
      <c r="BG11" s="21" t="str">
        <f>IF(COUNTIF([2]短期入所生活介護!F20,"*")&gt;0,[2]短期入所生活介護!F20,"")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IF([2]短期入所生活介護!R49="●","●","")</f>
        <v/>
      </c>
      <c r="E24" s="80"/>
      <c r="F24" s="80"/>
      <c r="G24" s="80"/>
      <c r="H24" s="80"/>
      <c r="I24" s="80"/>
      <c r="J24" s="81"/>
      <c r="K24" s="79" t="str">
        <f>IF([2]短期入所生活介護!R50="●","●","")</f>
        <v>●</v>
      </c>
      <c r="L24" s="80"/>
      <c r="M24" s="80"/>
      <c r="N24" s="80"/>
      <c r="O24" s="80"/>
      <c r="P24" s="80"/>
      <c r="Q24" s="81"/>
      <c r="R24" s="79" t="str">
        <f>IF([2]短期入所生活介護!R51="●","●","")</f>
        <v/>
      </c>
      <c r="S24" s="80"/>
      <c r="T24" s="80"/>
      <c r="U24" s="80"/>
      <c r="V24" s="80"/>
      <c r="W24" s="80"/>
      <c r="X24" s="81"/>
      <c r="Y24" s="79" t="str">
        <f>IF([2]短期入所生活介護!R52="●","●","")</f>
        <v>●</v>
      </c>
      <c r="Z24" s="80"/>
      <c r="AA24" s="80"/>
      <c r="AB24" s="80"/>
      <c r="AC24" s="80"/>
      <c r="AD24" s="80"/>
      <c r="AE24" s="81"/>
      <c r="AF24" s="79" t="str">
        <f>IF([2]短期入所生活介護!R53="●","●","")</f>
        <v/>
      </c>
      <c r="AG24" s="80"/>
      <c r="AH24" s="80"/>
      <c r="AI24" s="80"/>
      <c r="AJ24" s="80"/>
      <c r="AK24" s="80"/>
      <c r="AL24" s="81"/>
      <c r="AM24" s="79" t="str">
        <f>IF([2]短期入所生活介護!R54="●","●","")</f>
        <v/>
      </c>
      <c r="AN24" s="80"/>
      <c r="AO24" s="80"/>
      <c r="AP24" s="80"/>
      <c r="AQ24" s="80"/>
      <c r="AR24" s="80"/>
      <c r="AS24" s="81"/>
      <c r="AT24" s="79" t="str">
        <f>IF([2]短期入所生活介護!R55="●","●","")</f>
        <v/>
      </c>
      <c r="AU24" s="80"/>
      <c r="AV24" s="80"/>
      <c r="AW24" s="80"/>
      <c r="AX24" s="80"/>
      <c r="AY24" s="80"/>
      <c r="AZ24" s="81"/>
      <c r="BA24" s="68"/>
      <c r="BB24" s="82" t="str">
        <f>IF([2]短期入所生活介護!R56="●","●","")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IF([2]短期入所生活介護!X49="●","●","")</f>
        <v/>
      </c>
      <c r="O36" s="131"/>
      <c r="P36" s="131"/>
      <c r="Q36" s="132"/>
      <c r="R36" s="119"/>
      <c r="S36" s="119"/>
      <c r="T36" s="119"/>
      <c r="U36" s="133" t="str">
        <f>IF([2]短期入所生活介護!X49="●",[2]短期入所生活介護!B67,IF([2]短期入所生活介護!AA49="●",[2]短期入所生活介護!B95,""))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IF([2]短期入所生活介護!X49="●",[2]短期入所生活介護!S73,IF([2]短期入所生活介護!AA49="●",[2]短期入所生活介護!S101,""))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IF([2]短期入所生活介護!X49="●",[2]短期入所生活介護!G73,IF([2]短期入所生活介護!AA49="●",[2]短期入所生活介護!G101,""))</f>
        <v/>
      </c>
      <c r="AN38" s="83"/>
      <c r="AO38" s="83"/>
      <c r="AP38" s="83"/>
      <c r="AQ38" s="83"/>
      <c r="AR38" s="83"/>
      <c r="AS38" s="83"/>
      <c r="AT38" s="153"/>
      <c r="AU38" s="82" t="str">
        <f>IF([2]短期入所生活介護!X49="●",[2]短期入所生活介護!G74,IF([2]短期入所生活介護!AA49="●",[2]短期入所生活介護!G102,""))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IF([2]短期入所生活介護!X49="●",[2]短期入所生活介護!V73,IF([2]短期入所生活介護!AA49="●",[2]短期入所生活介護!V101,""))</f>
        <v/>
      </c>
      <c r="BG39" s="16"/>
      <c r="BH39" s="16"/>
      <c r="BI39" s="17"/>
      <c r="BJ39" s="150" t="str">
        <f>IF([2]短期入所生活介護!X49="●",[2]短期入所生活介護!V74,IF([2]短期入所生活介護!AA49="●",[2]短期入所生活介護!V102,""))</f>
        <v/>
      </c>
      <c r="BK39" s="16"/>
      <c r="BL39" s="16"/>
      <c r="BM39" s="17"/>
      <c r="BN39" s="150" t="str">
        <f>IF([2]短期入所生活介護!X49="●",[2]短期入所生活介護!V75,IF([2]短期入所生活介護!AA49="●",[2]短期入所生活介護!V103,""))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IF([2]短期入所生活介護!X49="●",[2]短期入所生活介護!O79,IF([2]短期入所生活介護!AA49="●",[2]短期入所生活介護!O107,""))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IF([2]短期入所生活介護!X49="●",[2]短期入所生活介護!O80,IF([2]短期入所生活介護!AA49="●",[2]短期入所生活介護!O108,""))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IF([2]短期入所生活介護!AA49="●","●","")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IF([2]短期入所生活介護!X49="●",[2]短期入所生活介護!O81,IF([2]短期入所生活介護!AA49="●",[2]短期入所生活介護!O109,""))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IF([2]短期入所生活介護!X49="●",[2]短期入所生活介護!O82,IF([2]短期入所生活介護!AA49="●",[2]短期入所生活介護!O110,""))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IF([2]短期入所生活介護!X49="●",[2]短期入所生活介護!AG79,IF([2]短期入所生活介護!AA49="●",[2]短期入所生活介護!AG107,""))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IF([2]短期入所生活介護!X49="●",[2]短期入所生活介護!AG80,IF([2]短期入所生活介護!AA49="●",[2]短期入所生活介護!AG108,""))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IF([2]短期入所生活介護!X49="●",[2]短期入所生活介護!E85,IF([2]短期入所生活介護!AA49="●",[2]短期入所生活介護!E113,""))</f>
        <v/>
      </c>
      <c r="V50" s="182"/>
      <c r="W50" s="182"/>
      <c r="X50" s="182"/>
      <c r="Y50" s="182"/>
      <c r="Z50" s="182"/>
      <c r="AA50" s="182"/>
      <c r="AB50" s="182"/>
      <c r="AC50" s="182"/>
      <c r="AD50" s="182"/>
      <c r="AE50" s="183" t="s">
        <v>33</v>
      </c>
      <c r="AF50" s="183"/>
      <c r="AG50" s="183"/>
      <c r="AH50" s="183"/>
      <c r="AI50" s="183"/>
      <c r="AJ50" s="184"/>
      <c r="AK50" s="136"/>
      <c r="AL50" s="136"/>
      <c r="AM50" s="133" t="str">
        <f>IF([2]短期入所生活介護!X49="●",[2]短期入所生活介護!B87,IF([2]短期入所生活介護!AA49="●",[2]短期入所生活介護!B115,""))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IF([2]短期入所生活介護!AD49="●","●","")</f>
        <v/>
      </c>
      <c r="O57" s="131"/>
      <c r="P57" s="131"/>
      <c r="Q57" s="132"/>
      <c r="R57" s="119"/>
      <c r="S57" s="119"/>
      <c r="T57" s="119"/>
      <c r="U57" s="133" t="str">
        <f>IF([2]短期入所生活介護!AD49="●",[2]短期入所生活介護!B123,"")</f>
        <v/>
      </c>
      <c r="V57" s="134"/>
      <c r="W57" s="134"/>
      <c r="X57" s="134"/>
      <c r="Y57" s="134"/>
      <c r="Z57" s="134"/>
      <c r="AA57" s="134"/>
      <c r="AB57" s="134"/>
      <c r="AC57" s="134"/>
      <c r="AD57" s="134"/>
      <c r="AE57" s="134"/>
      <c r="AF57" s="134"/>
      <c r="AG57" s="134"/>
      <c r="AH57" s="134"/>
      <c r="AI57" s="134"/>
      <c r="AJ57" s="135"/>
      <c r="AK57" s="189"/>
      <c r="AL57" s="189"/>
      <c r="AM57" s="133" t="str">
        <f>IF([2]短期入所生活介護!AD49="●",[2]短期入所生活介護!B128,"")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IF([2]短期入所生活介護!X50="●","●","")</f>
        <v/>
      </c>
      <c r="O68" s="131"/>
      <c r="P68" s="131"/>
      <c r="Q68" s="132"/>
      <c r="R68" s="119"/>
      <c r="S68" s="119"/>
      <c r="T68" s="119"/>
      <c r="U68" s="133" t="str">
        <f>IF([2]短期入所生活介護!X50="●",[2]短期入所生活介護!B138,IF([2]短期入所生活介護!AA50="●",[2]短期入所生活介護!B159,""))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IF([2]短期入所生活介護!X50="●",[2]短期入所生活介護!S144,IF([2]短期入所生活介護!AA50="●",[2]短期入所生活介護!S165,""))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IF([2]短期入所生活介護!X50="●",[2]短期入所生活介護!J144,IF([2]短期入所生活介護!AA50="●",[2]短期入所生活介護!J165,""))</f>
        <v/>
      </c>
      <c r="AN71" s="83"/>
      <c r="AO71" s="83"/>
      <c r="AP71" s="83"/>
      <c r="AQ71" s="83"/>
      <c r="AR71" s="83"/>
      <c r="AS71" s="83"/>
      <c r="AT71" s="153"/>
      <c r="AU71" s="82" t="str">
        <f>IF([2]短期入所生活介護!X50="●",[2]短期入所生活介護!J145,IF([2]短期入所生活介護!AA50="●",[2]短期入所生活介護!J166,""))</f>
        <v/>
      </c>
      <c r="AV71" s="83"/>
      <c r="AW71" s="83"/>
      <c r="AX71" s="83"/>
      <c r="AY71" s="83"/>
      <c r="AZ71" s="83"/>
      <c r="BA71" s="83"/>
      <c r="BB71" s="153"/>
      <c r="BC71" s="120"/>
      <c r="BD71" s="109"/>
      <c r="BE71" s="109"/>
      <c r="BF71" s="150" t="str">
        <f>IF([2]短期入所生活介護!X50="●",[2]短期入所生活介護!V144,IF([2]短期入所生活介護!AA50="●",[2]短期入所生活介護!V165,""))</f>
        <v/>
      </c>
      <c r="BG71" s="151"/>
      <c r="BH71" s="151"/>
      <c r="BI71" s="151"/>
      <c r="BJ71" s="150" t="str">
        <f>IF([2]短期入所生活介護!X50="●",[2]短期入所生活介護!V145,IF([2]短期入所生活介護!AA50="●",[2]短期入所生活介護!V166,""))</f>
        <v/>
      </c>
      <c r="BK71" s="151"/>
      <c r="BL71" s="151"/>
      <c r="BM71" s="151"/>
      <c r="BN71" s="150" t="str">
        <f>IF([2]短期入所生活介護!X50="●",[2]短期入所生活介護!V146,IF([2]短期入所生活介護!AA50="●",[2]短期入所生活介護!V167,""))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IF([2]短期入所生活介護!AA50="●","●","")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IF([2]短期入所生活介護!X50="●",[2]短期入所生活介護!E149,IF([2]短期入所生活介護!AA50="●",[2]短期入所生活介護!E170,""))</f>
        <v/>
      </c>
      <c r="V80" s="182"/>
      <c r="W80" s="182"/>
      <c r="X80" s="182"/>
      <c r="Y80" s="182"/>
      <c r="Z80" s="182"/>
      <c r="AA80" s="182"/>
      <c r="AB80" s="182"/>
      <c r="AC80" s="182"/>
      <c r="AD80" s="182"/>
      <c r="AE80" s="183" t="s">
        <v>33</v>
      </c>
      <c r="AF80" s="183"/>
      <c r="AG80" s="183"/>
      <c r="AH80" s="183"/>
      <c r="AI80" s="183"/>
      <c r="AJ80" s="184"/>
      <c r="AK80" s="136"/>
      <c r="AL80" s="136"/>
      <c r="AM80" s="133" t="str">
        <f>IF([2]短期入所生活介護!X50="●",[2]短期入所生活介護!B151,IF([2]短期入所生活介護!AA50="●",[2]短期入所生活介護!B172,""))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IF([2]短期入所生活介護!AD50="●","●","")</f>
        <v>●</v>
      </c>
      <c r="O87" s="131"/>
      <c r="P87" s="131"/>
      <c r="Q87" s="132"/>
      <c r="R87" s="119"/>
      <c r="S87" s="119"/>
      <c r="T87" s="119"/>
      <c r="U87" s="133" t="str">
        <f>IF([2]短期入所生活介護!AD50="●",[2]短期入所生活介護!B180,"")</f>
        <v xml:space="preserve"> 今、介護業界は大きく変化し、福祉施設に求められるサービスも多様化また専門化している。介護サービス事業は当町にとってもなくてはならないものである。そのため、必要とされる介護人材を確保し、雇用条件の改善を図り、有能な介護士が集まり、安定して長く勤められる魅力的な職場環境を作る必要が早急に求められる。そのニーズに対応するため、民間の自由な組織力を活用し、この事業を維持しなければならない。よって指定管理者制度及び譲渡に向けて検討している。</v>
      </c>
      <c r="V87" s="134"/>
      <c r="W87" s="134"/>
      <c r="X87" s="134"/>
      <c r="Y87" s="134"/>
      <c r="Z87" s="134"/>
      <c r="AA87" s="134"/>
      <c r="AB87" s="134"/>
      <c r="AC87" s="134"/>
      <c r="AD87" s="134"/>
      <c r="AE87" s="134"/>
      <c r="AF87" s="134"/>
      <c r="AG87" s="134"/>
      <c r="AH87" s="134"/>
      <c r="AI87" s="134"/>
      <c r="AJ87" s="135"/>
      <c r="AK87" s="189"/>
      <c r="AL87" s="189"/>
      <c r="AM87" s="133" t="str">
        <f>IF([2]短期入所生活介護!AD50="●",[2]短期入所生活介護!B186,"")</f>
        <v>　令和8年度から指定管理者制度または譲渡に移行するために、今後関係個所によるプロジェクトチーム等により協議される。指定管理者及び譲渡先については、地域の法人・団体に対して広く公募する予定である。現在、介護職の大半が羽後町社会福祉協議会が占めている現状を鑑みると，雇用先である羽後町社会福協議会にその役割を引き継いでもらいたいと考えている。施設経営の実績は乏しいが、必要な人材、能力、体制を確保していただき、運営を担ってもらうことを期待したい。</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IF([2]短期入所生活介護!F18="水道事業",IF([2]短期入所生活介護!X51="●","●",""),"")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IF([2]短期入所生活介護!F18="水道事業",IF([2]短期入所生活介護!X51="●",[2]短期入所生活介護!B197,IF([2]短期入所生活介護!AA51="●",[2]短期入所生活介護!B275,"")),"")</f>
        <v/>
      </c>
      <c r="AN99" s="134"/>
      <c r="AO99" s="134"/>
      <c r="AP99" s="134"/>
      <c r="AQ99" s="134"/>
      <c r="AR99" s="134"/>
      <c r="AS99" s="134"/>
      <c r="AT99" s="134"/>
      <c r="AU99" s="134"/>
      <c r="AV99" s="134"/>
      <c r="AW99" s="134"/>
      <c r="AX99" s="134"/>
      <c r="AY99" s="134"/>
      <c r="AZ99" s="134"/>
      <c r="BA99" s="134"/>
      <c r="BB99" s="134"/>
      <c r="BC99" s="135"/>
      <c r="BD99" s="109"/>
      <c r="BE99" s="109"/>
      <c r="BF99" s="138" t="str">
        <f>IF([2]短期入所生活介護!F18="水道事業",IF([2]短期入所生活介護!X51="●",[2]短期入所生活介護!B256,IF([2]短期入所生活介護!AA51="●",[2]短期入所生活介護!B335,"")),"")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IF([2]短期入所生活介護!F18="水道事業",IF([2]短期入所生活介護!X51="●",[2]短期入所生活介護!J205,IF([2]短期入所生活介護!AA51="●",[2]短期入所生活介護!J283,"")),"")</f>
        <v/>
      </c>
      <c r="V101" s="83"/>
      <c r="W101" s="83"/>
      <c r="X101" s="83"/>
      <c r="Y101" s="83"/>
      <c r="Z101" s="83"/>
      <c r="AA101" s="83"/>
      <c r="AB101" s="153"/>
      <c r="AC101" s="82" t="str">
        <f>IF([2]短期入所生活介護!F18="水道事業",IF([2]短期入所生活介護!X51="●",[2]短期入所生活介護!J210,IF([2]短期入所生活介護!AA51="●",[2]短期入所生活介護!J290,"")),"")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IF([2]短期入所生活介護!F18="水道事業",IF([2]短期入所生活介護!X51="●",[2]短期入所生活介護!E256,IF([2]短期入所生活介護!AA51="●",[2]短期入所生活介護!E335,"")),"")</f>
        <v/>
      </c>
      <c r="BG102" s="151"/>
      <c r="BH102" s="151"/>
      <c r="BI102" s="151"/>
      <c r="BJ102" s="150" t="str">
        <f>IF([2]短期入所生活介護!F18="水道事業",IF([2]短期入所生活介護!X51="●",[2]短期入所生活介護!E257,IF([2]短期入所生活介護!AA51="●",[2]短期入所生活介護!E336,"")),"")</f>
        <v/>
      </c>
      <c r="BK102" s="151"/>
      <c r="BL102" s="151"/>
      <c r="BM102" s="151"/>
      <c r="BN102" s="150" t="str">
        <f>IF([2]短期入所生活介護!F18="水道事業",IF([2]短期入所生活介護!X51="●",[2]短期入所生活介護!E258,IF([2]短期入所生活介護!AA51="●",[2]短期入所生活介護!E337,"")),"")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IF([2]短期入所生活介護!F18="水道事業",IF([2]短期入所生活介護!AA51="●","●",""),"")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IF([2]短期入所生活介護!F18="水道事業",IF([2]短期入所生活介護!X51="●",[2]短期入所生活介護!J213,IF([2]短期入所生活介護!AA51="●",[2]短期入所生活介護!J293,"")),"")</f>
        <v/>
      </c>
      <c r="V106" s="83"/>
      <c r="W106" s="83"/>
      <c r="X106" s="83"/>
      <c r="Y106" s="83"/>
      <c r="Z106" s="83"/>
      <c r="AA106" s="83"/>
      <c r="AB106" s="153"/>
      <c r="AC106" s="82" t="str">
        <f>IF([2]短期入所生活介護!F18="水道事業",IF([2]短期入所生活介護!X51="●",[2]短期入所生活介護!J217,IF([2]短期入所生活介護!AA51="●",[2]短期入所生活介護!J297,"")),"")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IF([2]短期入所生活介護!F18="水道事業",IF([2]短期入所生活介護!X51="●",[2]短期入所生活介護!E265,IF([2]短期入所生活介護!AA51="●",[2]短期入所生活介護!E344,"")),"")</f>
        <v/>
      </c>
      <c r="V111" s="182"/>
      <c r="W111" s="182"/>
      <c r="X111" s="182"/>
      <c r="Y111" s="182"/>
      <c r="Z111" s="182"/>
      <c r="AA111" s="182"/>
      <c r="AB111" s="182"/>
      <c r="AC111" s="182"/>
      <c r="AD111" s="182"/>
      <c r="AE111" s="183" t="s">
        <v>33</v>
      </c>
      <c r="AF111" s="183"/>
      <c r="AG111" s="183"/>
      <c r="AH111" s="183"/>
      <c r="AI111" s="183"/>
      <c r="AJ111" s="184"/>
      <c r="AK111" s="136"/>
      <c r="AL111" s="136"/>
      <c r="AM111" s="133" t="str">
        <f>IF([2]短期入所生活介護!F18="水道事業",IF([2]短期入所生活介護!X51="●",[2]短期入所生活介護!B267,IF([2]短期入所生活介護!AA51="●",[2]短期入所生活介護!B346,"")),"")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IF([2]短期入所生活介護!F18="水道事業",IF([2]短期入所生活介護!AD51="●","●",""),"")</f>
        <v/>
      </c>
      <c r="O118" s="131"/>
      <c r="P118" s="131"/>
      <c r="Q118" s="132"/>
      <c r="R118" s="119"/>
      <c r="S118" s="119"/>
      <c r="T118" s="119"/>
      <c r="U118" s="133" t="str">
        <f>IF([2]短期入所生活介護!F18="水道事業",IF([2]短期入所生活介護!AD51="●",[2]短期入所生活介護!B354,""),"")</f>
        <v/>
      </c>
      <c r="V118" s="134"/>
      <c r="W118" s="134"/>
      <c r="X118" s="134"/>
      <c r="Y118" s="134"/>
      <c r="Z118" s="134"/>
      <c r="AA118" s="134"/>
      <c r="AB118" s="134"/>
      <c r="AC118" s="134"/>
      <c r="AD118" s="134"/>
      <c r="AE118" s="134"/>
      <c r="AF118" s="134"/>
      <c r="AG118" s="134"/>
      <c r="AH118" s="134"/>
      <c r="AI118" s="134"/>
      <c r="AJ118" s="135"/>
      <c r="AK118" s="189"/>
      <c r="AL118" s="189"/>
      <c r="AM118" s="133" t="str">
        <f>IF([2]短期入所生活介護!F18="水道事業",IF([2]短期入所生活介護!AD51="●",[2]短期入所生活介護!B360,""),"")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IF([2]短期入所生活介護!F18="簡易水道事業",IF([2]短期入所生活介護!X51="●",[2]短期入所生活介護!B197,IF([2]短期入所生活介護!AA51="●",[2]短期入所生活介護!B275,"")),"")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IF([2]短期入所生活介護!F18="簡易水道事業",IF([2]短期入所生活介護!X51="●",[2]短期入所生活介護!B256,IF([2]短期入所生活介護!AA51="●",[2]短期入所生活介護!B335,"")),"")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IF([2]短期入所生活介護!F18="簡易水道事業",IF([2]短期入所生活介護!X51="●","●",""),"")</f>
        <v/>
      </c>
      <c r="O132" s="131"/>
      <c r="P132" s="131"/>
      <c r="Q132" s="132"/>
      <c r="R132" s="119"/>
      <c r="S132" s="119"/>
      <c r="T132" s="119"/>
      <c r="U132" s="82" t="str">
        <f>IF([2]短期入所生活介護!F18="簡易水道事業",IF([2]短期入所生活介護!X51="●",[2]短期入所生活介護!S224,IF([2]短期入所生活介護!AA51="●",[2]短期入所生活介護!S304,"")),"")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IF([2]短期入所生活介護!F18="簡易水道事業",IF([2]短期入所生活介護!X51="●",[2]短期入所生活介護!E256,IF([2]短期入所生活介護!AA51="●",[2]短期入所生活介護!E335,"")),"")</f>
        <v/>
      </c>
      <c r="BG133" s="151"/>
      <c r="BH133" s="151"/>
      <c r="BI133" s="151"/>
      <c r="BJ133" s="150" t="str">
        <f>IF([2]短期入所生活介護!F18="簡易水道事業",IF([2]短期入所生活介護!X51="●",[2]短期入所生活介護!E257,IF([2]短期入所生活介護!AA51="●",[2]短期入所生活介護!E336,"")),"")</f>
        <v/>
      </c>
      <c r="BK133" s="151"/>
      <c r="BL133" s="151"/>
      <c r="BM133" s="151"/>
      <c r="BN133" s="150" t="str">
        <f>IF([2]短期入所生活介護!F18="簡易水道事業",IF([2]短期入所生活介護!X51="●",[2]短期入所生活介護!E258,IF([2]短期入所生活介護!AA51="●",[2]短期入所生活介護!E337,"")),"")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IF([2]短期入所生活介護!F18="簡易水道事業",IF([2]短期入所生活介護!X51="●",[2]短期入所生活介護!S225,IF([2]短期入所生活介護!AA51="●",[2]短期入所生活介護!S305,"")),"")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IF([2]短期入所生活介護!F18="簡易水道事業",IF([2]短期入所生活介護!AA51="●","●",""),"")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IF([2]短期入所生活介護!F18="簡易水道事業",IF([2]短期入所生活介護!X51="●",[2]短期入所生活介護!S226,IF([2]短期入所生活介護!AA51="●",[2]短期入所生活介護!S306,"")),"")</f>
        <v/>
      </c>
      <c r="V142" s="83"/>
      <c r="W142" s="83"/>
      <c r="X142" s="83"/>
      <c r="Y142" s="83"/>
      <c r="Z142" s="83"/>
      <c r="AA142" s="83"/>
      <c r="AB142" s="83"/>
      <c r="AC142" s="83"/>
      <c r="AD142" s="83"/>
      <c r="AE142" s="83"/>
      <c r="AF142" s="83"/>
      <c r="AG142" s="83"/>
      <c r="AH142" s="83"/>
      <c r="AI142" s="83"/>
      <c r="AJ142" s="153"/>
      <c r="AK142" s="68"/>
      <c r="AL142" s="68"/>
      <c r="AM142" s="231" t="str">
        <f>IF([2]短期入所生活介護!F18="簡易水道事業",IF([2]短期入所生活介護!X51="●",[2]短期入所生活介護!Y228,IF([2]短期入所生活介護!AA51="●",[2]短期入所生活介護!Y308,"")),"")</f>
        <v/>
      </c>
      <c r="AN142" s="231"/>
      <c r="AO142" s="231"/>
      <c r="AP142" s="231"/>
      <c r="AQ142" s="231"/>
      <c r="AR142" s="231"/>
      <c r="AS142" s="231" t="str">
        <f>IF([2]短期入所生活介護!F18="簡易水道事業",IF([2]短期入所生活介護!X51="●",[2]短期入所生活介護!Y229,IF([2]短期入所生活介護!AA51="●",[2]短期入所生活介護!Y309,"")),"")</f>
        <v/>
      </c>
      <c r="AT142" s="231"/>
      <c r="AU142" s="231"/>
      <c r="AV142" s="231"/>
      <c r="AW142" s="231"/>
      <c r="AX142" s="231"/>
      <c r="AY142" s="231" t="str">
        <f>IF([2]短期入所生活介護!F18="簡易水道事業",IF([2]短期入所生活介護!X51="●",[2]短期入所生活介護!Y230,IF([2]短期入所生活介護!AA51="●",[2]短期入所生活介護!Y310,"")),"")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IF([2]短期入所生活介護!F18="簡易水道事業",IF([2]短期入所生活介護!X51="●",[2]短期入所生活介護!E265,IF([2]短期入所生活介護!AA51="●",[2]短期入所生活介護!E344,"")),"")</f>
        <v/>
      </c>
      <c r="V147" s="182"/>
      <c r="W147" s="182"/>
      <c r="X147" s="182"/>
      <c r="Y147" s="182"/>
      <c r="Z147" s="182"/>
      <c r="AA147" s="182"/>
      <c r="AB147" s="182"/>
      <c r="AC147" s="182"/>
      <c r="AD147" s="182"/>
      <c r="AE147" s="183" t="s">
        <v>33</v>
      </c>
      <c r="AF147" s="183"/>
      <c r="AG147" s="183"/>
      <c r="AH147" s="183"/>
      <c r="AI147" s="183"/>
      <c r="AJ147" s="184"/>
      <c r="AK147" s="136"/>
      <c r="AL147" s="136"/>
      <c r="AM147" s="133" t="str">
        <f>IF([2]短期入所生活介護!F18="簡易水道事業",IF([2]短期入所生活介護!X51="●",[2]短期入所生活介護!B267,IF([2]短期入所生活介護!AA51="●",[2]短期入所生活介護!B346,"")),"")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IF([2]短期入所生活介護!F18="簡易水道事業",IF([2]短期入所生活介護!AD51="●","●",""),"")</f>
        <v/>
      </c>
      <c r="O154" s="131"/>
      <c r="P154" s="131"/>
      <c r="Q154" s="132"/>
      <c r="R154" s="119"/>
      <c r="S154" s="119"/>
      <c r="T154" s="119"/>
      <c r="U154" s="133" t="str">
        <f>IF([2]短期入所生活介護!F18="簡易水道事業",IF([2]短期入所生活介護!AD51="●",[2]短期入所生活介護!B354,""),"")</f>
        <v/>
      </c>
      <c r="V154" s="134"/>
      <c r="W154" s="134"/>
      <c r="X154" s="134"/>
      <c r="Y154" s="134"/>
      <c r="Z154" s="134"/>
      <c r="AA154" s="134"/>
      <c r="AB154" s="134"/>
      <c r="AC154" s="134"/>
      <c r="AD154" s="134"/>
      <c r="AE154" s="134"/>
      <c r="AF154" s="134"/>
      <c r="AG154" s="134"/>
      <c r="AH154" s="134"/>
      <c r="AI154" s="134"/>
      <c r="AJ154" s="135"/>
      <c r="AK154" s="189"/>
      <c r="AL154" s="189"/>
      <c r="AM154" s="133" t="str">
        <f>IF([2]短期入所生活介護!F18="簡易水道事業",IF([2]短期入所生活介護!AD51="●",[2]短期入所生活介護!B360,""),"")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IF([2]短期入所生活介護!F18="下水道事業",IF([2]短期入所生活介護!X51="●","●",""),"")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IF([2]短期入所生活介護!F18="下水道事業",IF([2]短期入所生活介護!X51="●",[2]短期入所生活介護!B197,IF([2]短期入所生活介護!AA51="●",[2]短期入所生活介護!B275,"")),"")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IF([2]短期入所生活介護!F18="下水道事業",IF([2]短期入所生活介護!X51="●",[2]短期入所生活介護!B256,IF([2]短期入所生活介護!AA51="●",[2]短期入所生活介護!B335,"")),"")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IF([2]短期入所生活介護!F18="下水道事業",IF([2]短期入所生活介護!X51="●",[2]短期入所生活介護!N234,IF([2]短期入所生活介護!AA51="●",[2]短期入所生活介護!N314,"")),"")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IF([2]短期入所生活介護!F18="下水道事業",IF([2]短期入所生活介護!X51="●",[2]短期入所生活介護!E256,IF([2]短期入所生活介護!AA51="●",[2]短期入所生活介護!E335,"")),"")</f>
        <v/>
      </c>
      <c r="BG169" s="151"/>
      <c r="BH169" s="151"/>
      <c r="BI169" s="151"/>
      <c r="BJ169" s="150" t="str">
        <f>IF([2]短期入所生活介護!F18="下水道事業",IF([2]短期入所生活介護!X51="●",[2]短期入所生活介護!E257,IF([2]短期入所生活介護!AA51="●",[2]短期入所生活介護!E336,"")),"")</f>
        <v/>
      </c>
      <c r="BK169" s="151"/>
      <c r="BL169" s="151"/>
      <c r="BM169" s="151"/>
      <c r="BN169" s="150" t="str">
        <f>IF([2]短期入所生活介護!F18="下水道事業",IF([2]短期入所生活介護!X51="●",[2]短期入所生活介護!E258,IF([2]短期入所生活介護!AA51="●",[2]短期入所生活介護!E337,"")),"")</f>
        <v/>
      </c>
      <c r="BO169" s="151"/>
      <c r="BP169" s="151"/>
      <c r="BQ169" s="152"/>
      <c r="BR169" s="112"/>
      <c r="BX169" s="234" t="str">
        <f>IF([2]短期入所生活介護!AQ21="下水道事業",IF([2]短期入所生活介護!BI54="○",[2]短期入所生活介護!AM200,IF([2]短期入所生活介護!BL54="○",[2]短期入所生活介護!AM278,"")),"")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IF([2]短期入所生活介護!F18="下水道事業",IF([2]短期入所生活介護!X51="●",[2]短期入所生活介護!Y236,IF([2]短期入所生活介護!AA51="●",[2]短期入所生活介護!Y316,"")),"")</f>
        <v/>
      </c>
      <c r="V174" s="83"/>
      <c r="W174" s="83"/>
      <c r="X174" s="83"/>
      <c r="Y174" s="83"/>
      <c r="Z174" s="83"/>
      <c r="AA174" s="83"/>
      <c r="AB174" s="153"/>
      <c r="AC174" s="82" t="str">
        <f>IF([2]短期入所生活介護!F18="下水道事業",IF([2]短期入所生活介護!X51="●",[2]短期入所生活介護!Y237,IF([2]短期入所生活介護!AA51="●",[2]短期入所生活介護!Y317,"")),"")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IF([2]短期入所生活介護!F18="下水道事業",IF([2]短期入所生活介護!X51="●",[2]短期入所生活介護!Y239,IF([2]短期入所生活介護!AA51="●",[2]短期入所生活介護!Y319,"")),"")</f>
        <v/>
      </c>
      <c r="V180" s="83"/>
      <c r="W180" s="83"/>
      <c r="X180" s="83"/>
      <c r="Y180" s="83"/>
      <c r="Z180" s="83"/>
      <c r="AA180" s="83"/>
      <c r="AB180" s="153"/>
      <c r="AC180" s="82" t="str">
        <f>IF([2]短期入所生活介護!F18="下水道事業",IF([2]短期入所生活介護!X51="●",[2]短期入所生活介護!Y240,IF([2]短期入所生活介護!AA51="●",[2]短期入所生活介護!Y320,"")),"")</f>
        <v/>
      </c>
      <c r="AD180" s="83"/>
      <c r="AE180" s="83"/>
      <c r="AF180" s="83"/>
      <c r="AG180" s="83"/>
      <c r="AH180" s="83"/>
      <c r="AI180" s="83"/>
      <c r="AJ180" s="153"/>
      <c r="AK180" s="82" t="str">
        <f>IF([2]短期入所生活介護!F18="下水道事業",IF([2]短期入所生活介護!X51="●",[2]短期入所生活介護!Y241,IF([2]短期入所生活介護!AA51="●",[2]短期入所生活介護!Y321,"")),"")</f>
        <v/>
      </c>
      <c r="AL180" s="83"/>
      <c r="AM180" s="83"/>
      <c r="AN180" s="83"/>
      <c r="AO180" s="83"/>
      <c r="AP180" s="83"/>
      <c r="AQ180" s="83"/>
      <c r="AR180" s="153"/>
      <c r="AS180" s="82" t="str">
        <f>IF([2]短期入所生活介護!F18="下水道事業",IF([2]短期入所生活介護!X51="●",[2]短期入所生活介護!Y242,IF([2]短期入所生活介護!AA51="●",[2]短期入所生活介護!Y322,"")),"")</f>
        <v/>
      </c>
      <c r="AT180" s="83"/>
      <c r="AU180" s="83"/>
      <c r="AV180" s="83"/>
      <c r="AW180" s="83"/>
      <c r="AX180" s="83"/>
      <c r="AY180" s="83"/>
      <c r="AZ180" s="153"/>
      <c r="BA180" s="82" t="str">
        <f>IF([2]短期入所生活介護!F18="下水道事業",IF([2]短期入所生活介護!X51="●",[2]短期入所生活介護!Y243,IF([2]短期入所生活介護!AA51="●",[2]短期入所生活介護!Y323,"")),"")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IF([2]短期入所生活介護!F18="下水道事業",IF([2]短期入所生活介護!AA51="●","●",""),"")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IF([2]短期入所生活介護!F18="下水道事業",IF([2]短期入所生活介護!X51="●",[2]短期入所生活介護!N248,IF([2]短期入所生活介護!AA51="●",[2]短期入所生活介護!N328,"")),"")</f>
        <v/>
      </c>
      <c r="V186" s="83"/>
      <c r="W186" s="83"/>
      <c r="X186" s="83"/>
      <c r="Y186" s="83"/>
      <c r="Z186" s="83"/>
      <c r="AA186" s="83"/>
      <c r="AB186" s="153"/>
      <c r="AC186" s="82" t="str">
        <f>IF([2]短期入所生活介護!F18="下水道事業",IF([2]短期入所生活介護!X51="●",[2]短期入所生活介護!N249,IF([2]短期入所生活介護!AA51="●",[2]短期入所生活介護!N329,"")),"")</f>
        <v/>
      </c>
      <c r="AD186" s="83"/>
      <c r="AE186" s="83"/>
      <c r="AF186" s="83"/>
      <c r="AG186" s="83"/>
      <c r="AH186" s="83"/>
      <c r="AI186" s="83"/>
      <c r="AJ186" s="153"/>
      <c r="AK186" s="82" t="str">
        <f>IF([2]短期入所生活介護!F18="下水道事業",IF([2]短期入所生活介護!X51="●",[2]短期入所生活介護!N250,IF([2]短期入所生活介護!AA51="●",[2]短期入所生活介護!N330,"")),"")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IF([2]短期入所生活介護!F18="下水道事業",IF([2]短期入所生活介護!X51="●",[2]短期入所生活介護!E265,IF([2]短期入所生活介護!AA51="●",[2]短期入所生活介護!E344,"")),"")</f>
        <v/>
      </c>
      <c r="V191" s="182"/>
      <c r="W191" s="182"/>
      <c r="X191" s="182"/>
      <c r="Y191" s="182"/>
      <c r="Z191" s="182"/>
      <c r="AA191" s="182"/>
      <c r="AB191" s="182"/>
      <c r="AC191" s="182"/>
      <c r="AD191" s="182"/>
      <c r="AE191" s="183" t="s">
        <v>33</v>
      </c>
      <c r="AF191" s="183"/>
      <c r="AG191" s="183"/>
      <c r="AH191" s="183"/>
      <c r="AI191" s="183"/>
      <c r="AJ191" s="184"/>
      <c r="AK191" s="136"/>
      <c r="AL191" s="136"/>
      <c r="AM191" s="133" t="str">
        <f>IF([2]短期入所生活介護!F18="下水道事業",IF([2]短期入所生活介護!X51="●",[2]短期入所生活介護!B267,IF([2]短期入所生活介護!AA51="●",[2]短期入所生活介護!B346,"")),"")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IF([2]短期入所生活介護!F18="下水道事業",IF([2]短期入所生活介護!AD51="●","●",""),"")</f>
        <v/>
      </c>
      <c r="O198" s="131"/>
      <c r="P198" s="131"/>
      <c r="Q198" s="132"/>
      <c r="R198" s="119"/>
      <c r="S198" s="119"/>
      <c r="T198" s="119"/>
      <c r="U198" s="133" t="str">
        <f>IF([2]短期入所生活介護!F18="下水道事業",IF([2]短期入所生活介護!AD51="●",[2]短期入所生活介護!B354,""),"")</f>
        <v/>
      </c>
      <c r="V198" s="134"/>
      <c r="W198" s="134"/>
      <c r="X198" s="134"/>
      <c r="Y198" s="134"/>
      <c r="Z198" s="134"/>
      <c r="AA198" s="134"/>
      <c r="AB198" s="134"/>
      <c r="AC198" s="134"/>
      <c r="AD198" s="134"/>
      <c r="AE198" s="134"/>
      <c r="AF198" s="134"/>
      <c r="AG198" s="134"/>
      <c r="AH198" s="134"/>
      <c r="AI198" s="134"/>
      <c r="AJ198" s="135"/>
      <c r="AK198" s="189"/>
      <c r="AL198" s="189"/>
      <c r="AM198" s="133" t="str">
        <f>IF([2]短期入所生活介護!F18="下水道事業",IF([2]短期入所生活介護!AD51="●",[2]短期入所生活介護!B360,""),"")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IF([2]短期入所生活介護!BD18="●",IF([2]短期入所生活介護!X51="●","●",""),"")</f>
        <v/>
      </c>
      <c r="O210" s="131"/>
      <c r="P210" s="131"/>
      <c r="Q210" s="132"/>
      <c r="R210" s="119"/>
      <c r="S210" s="119"/>
      <c r="T210" s="119"/>
      <c r="U210" s="133" t="str">
        <f>IF([2]短期入所生活介護!BD18="●",IF([2]短期入所生活介護!X51="●",[2]短期入所生活介護!B197,IF([2]短期入所生活介護!AA51="●",[2]短期入所生活介護!B275,"")),"")</f>
        <v/>
      </c>
      <c r="V210" s="134"/>
      <c r="W210" s="134"/>
      <c r="X210" s="134"/>
      <c r="Y210" s="134"/>
      <c r="Z210" s="134"/>
      <c r="AA210" s="134"/>
      <c r="AB210" s="134"/>
      <c r="AC210" s="134"/>
      <c r="AD210" s="134"/>
      <c r="AE210" s="134"/>
      <c r="AF210" s="134"/>
      <c r="AG210" s="134"/>
      <c r="AH210" s="134"/>
      <c r="AI210" s="134"/>
      <c r="AJ210" s="135"/>
      <c r="AK210" s="136"/>
      <c r="AL210" s="136"/>
      <c r="AM210" s="138" t="str">
        <f>IF([2]短期入所生活介護!BD18="●",IF([2]短期入所生活介護!X51="●",[2]短期入所生活介護!B256,IF([2]短期入所生活介護!AA51="●",[2]短期入所生活介護!B335,"")),"")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IF([2]短期入所生活介護!BD18="●",IF([2]短期入所生活介護!X51="●",[2]短期入所生活介護!E256,IF([2]短期入所生活介護!AA51="●",[2]短期入所生活介護!E335,"")),"")</f>
        <v/>
      </c>
      <c r="AN213" s="151"/>
      <c r="AO213" s="151"/>
      <c r="AP213" s="151"/>
      <c r="AQ213" s="150" t="str">
        <f>IF([2]短期入所生活介護!BD18="●",IF([2]短期入所生活介護!X51="●",[2]短期入所生活介護!E257,IF([2]短期入所生活介護!AA51="●",[2]短期入所生活介護!E336,"")),"")</f>
        <v/>
      </c>
      <c r="AR213" s="151"/>
      <c r="AS213" s="151"/>
      <c r="AT213" s="151"/>
      <c r="AU213" s="150" t="str">
        <f>IF([2]短期入所生活介護!BD18="●",IF([2]短期入所生活介護!X51="●",[2]短期入所生活介護!E258,IF([2]短期入所生活介護!AA51="●",[2]短期入所生活介護!E337,"")),"")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IF([2]短期入所生活介護!BD18="●",IF([2]短期入所生活介護!AA51="●","●",""),"")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IF([2]短期入所生活介護!BD18="●",IF([2]短期入所生活介護!X51="●",[2]短期入所生活介護!E265,IF([2]短期入所生活介護!AA51="●",[2]短期入所生活介護!E344,"")),"")</f>
        <v/>
      </c>
      <c r="V222" s="182"/>
      <c r="W222" s="182"/>
      <c r="X222" s="182"/>
      <c r="Y222" s="182"/>
      <c r="Z222" s="182"/>
      <c r="AA222" s="182"/>
      <c r="AB222" s="182"/>
      <c r="AC222" s="182"/>
      <c r="AD222" s="182"/>
      <c r="AE222" s="183" t="s">
        <v>33</v>
      </c>
      <c r="AF222" s="183"/>
      <c r="AG222" s="183"/>
      <c r="AH222" s="183"/>
      <c r="AI222" s="183"/>
      <c r="AJ222" s="184"/>
      <c r="AK222" s="136"/>
      <c r="AL222" s="136"/>
      <c r="AM222" s="133" t="str">
        <f>IF([2]短期入所生活介護!BD18="●",IF([2]短期入所生活介護!X51="●",[2]短期入所生活介護!B267,IF([2]短期入所生活介護!AA51="●",[2]短期入所生活介護!B346,"")),"")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IF([2]短期入所生活介護!BD18="●",IF([2]短期入所生活介護!AD51="●","●",""),"")</f>
        <v/>
      </c>
      <c r="O229" s="131"/>
      <c r="P229" s="131"/>
      <c r="Q229" s="132"/>
      <c r="R229" s="119"/>
      <c r="S229" s="119"/>
      <c r="T229" s="119"/>
      <c r="U229" s="133" t="str">
        <f>IF([2]短期入所生活介護!BD18="●",IF([2]短期入所生活介護!AD51="●",[2]短期入所生活介護!B354,""),"")</f>
        <v/>
      </c>
      <c r="V229" s="134"/>
      <c r="W229" s="134"/>
      <c r="X229" s="134"/>
      <c r="Y229" s="134"/>
      <c r="Z229" s="134"/>
      <c r="AA229" s="134"/>
      <c r="AB229" s="134"/>
      <c r="AC229" s="134"/>
      <c r="AD229" s="134"/>
      <c r="AE229" s="134"/>
      <c r="AF229" s="134"/>
      <c r="AG229" s="134"/>
      <c r="AH229" s="134"/>
      <c r="AI229" s="134"/>
      <c r="AJ229" s="135"/>
      <c r="AK229" s="249"/>
      <c r="AL229" s="249"/>
      <c r="AM229" s="133" t="str">
        <f>IF([2]短期入所生活介護!BD18="●",IF([2]短期入所生活介護!AD51="●",[2]短期入所生活介護!B360,""),"")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IF([2]短期入所生活介護!X52="●","●","")</f>
        <v/>
      </c>
      <c r="O241" s="131"/>
      <c r="P241" s="131"/>
      <c r="Q241" s="132"/>
      <c r="R241" s="119"/>
      <c r="S241" s="119"/>
      <c r="T241" s="119"/>
      <c r="U241" s="133" t="str">
        <f>IF([2]短期入所生活介護!X52="●",[2]短期入所生活介護!B371,IF([2]短期入所生活介護!AA52="●",[2]短期入所生活介護!B396,""))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IF([2]短期入所生活介護!X52="●",[2]短期入所生活介護!U377,IF([2]短期入所生活介護!AA52="●",[2]短期入所生活介護!U402,""))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IF([2]短期入所生活介護!X52="●",[2]短期入所生活介護!G377,IF([2]短期入所生活介護!AA52="●",[2]短期入所生活介護!G402,""))</f>
        <v/>
      </c>
      <c r="AN244" s="83"/>
      <c r="AO244" s="83"/>
      <c r="AP244" s="83"/>
      <c r="AQ244" s="83"/>
      <c r="AR244" s="83"/>
      <c r="AS244" s="83"/>
      <c r="AT244" s="153"/>
      <c r="AU244" s="82" t="str">
        <f>IF([2]短期入所生活介護!X52="●",[2]短期入所生活介護!G378,IF([2]短期入所生活介護!AA52="●",[2]短期入所生活介護!G403,""))</f>
        <v/>
      </c>
      <c r="AV244" s="83"/>
      <c r="AW244" s="83"/>
      <c r="AX244" s="83"/>
      <c r="AY244" s="83"/>
      <c r="AZ244" s="83"/>
      <c r="BA244" s="83"/>
      <c r="BB244" s="153"/>
      <c r="BC244" s="120"/>
      <c r="BD244" s="109"/>
      <c r="BE244" s="109"/>
      <c r="BF244" s="150" t="str">
        <f>IF([2]短期入所生活介護!X52="●",[2]短期入所生活介護!X377,IF([2]短期入所生活介護!AA52="●",[2]短期入所生活介護!X402,""))</f>
        <v/>
      </c>
      <c r="BG244" s="151"/>
      <c r="BH244" s="151"/>
      <c r="BI244" s="151"/>
      <c r="BJ244" s="150" t="str">
        <f>IF([2]短期入所生活介護!X52="●",[2]短期入所生活介護!X378,IF([2]短期入所生活介護!AA52="●",[2]短期入所生活介護!X403,""))</f>
        <v/>
      </c>
      <c r="BK244" s="151"/>
      <c r="BL244" s="151"/>
      <c r="BM244" s="152"/>
      <c r="BN244" s="150" t="str">
        <f>IF([2]短期入所生活介護!X52="●",[2]短期入所生活介護!X379,IF([2]短期入所生活介護!AA52="●",[2]短期入所生活介護!X404,""))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IF([2]短期入所生活介護!AA52="●","●","")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IF([2]短期入所生活介護!X52="●",[2]短期入所生活介護!E386,IF([2]短期入所生活介護!AA52="●",[2]短期入所生活介護!E407,""))</f>
        <v/>
      </c>
      <c r="V253" s="182"/>
      <c r="W253" s="182"/>
      <c r="X253" s="182"/>
      <c r="Y253" s="182"/>
      <c r="Z253" s="182"/>
      <c r="AA253" s="182"/>
      <c r="AB253" s="182"/>
      <c r="AC253" s="182"/>
      <c r="AD253" s="182"/>
      <c r="AE253" s="183" t="s">
        <v>33</v>
      </c>
      <c r="AF253" s="183"/>
      <c r="AG253" s="183"/>
      <c r="AH253" s="183"/>
      <c r="AI253" s="183"/>
      <c r="AJ253" s="184"/>
      <c r="AK253" s="136"/>
      <c r="AL253" s="136"/>
      <c r="AM253" s="133" t="str">
        <f>IF([2]短期入所生活介護!X52="●",[2]短期入所生活介護!B388,IF([2]短期入所生活介護!AA52="●",[2]短期入所生活介護!B409,""))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IF([2]短期入所生活介護!AD52="●","●","")</f>
        <v>●</v>
      </c>
      <c r="O260" s="131"/>
      <c r="P260" s="131"/>
      <c r="Q260" s="132"/>
      <c r="R260" s="119"/>
      <c r="S260" s="119"/>
      <c r="T260" s="119"/>
      <c r="U260" s="133" t="str">
        <f>IF([2]短期入所生活介護!AD52="●",[2]短期入所生活介護!B417,"")</f>
        <v xml:space="preserve"> 今、介護業界は大きく変化し、福祉施設に求められるサービスも多様化また専門化している。介護サービス事業は当町にとってもなくてはならないものである。そのため、必要とされる介護人材を確保し、雇用条件の改善を図り、有能な介護士が集まり、安定して長く勤められる魅力的な職場環境を作る必要が早急に求められる。そのニーズに対応するため、民間の自由な組織力を活用し、この事業を維持しなければならない。よって指定管理者制度及び譲渡に向けて検討している。</v>
      </c>
      <c r="V260" s="134"/>
      <c r="W260" s="134"/>
      <c r="X260" s="134"/>
      <c r="Y260" s="134"/>
      <c r="Z260" s="134"/>
      <c r="AA260" s="134"/>
      <c r="AB260" s="134"/>
      <c r="AC260" s="134"/>
      <c r="AD260" s="134"/>
      <c r="AE260" s="134"/>
      <c r="AF260" s="134"/>
      <c r="AG260" s="134"/>
      <c r="AH260" s="134"/>
      <c r="AI260" s="134"/>
      <c r="AJ260" s="135"/>
      <c r="AK260" s="249"/>
      <c r="AL260" s="249"/>
      <c r="AM260" s="133" t="str">
        <f>IF([2]短期入所生活介護!AD52="●",[2]短期入所生活介護!B423,"")</f>
        <v>　令和8年度から指定管理者制度または譲渡に移行するために、今後関係個所によるプロジェクトチーム等により協議される。指定管理者及び譲渡先については、地域の法人・団体に対して広く公募する予定である。現在、介護職の大半が羽後町社会福祉協議会が占めている現状を鑑みると，雇用先である羽後町社会福協議会にその役割を引き継いでもらいたいと考えている。施設経営の実績は乏しいが、必要な人材、能力、体制を確保していただき、運営を担ってもらうことを期待したい。</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IF([2]短期入所生活介護!X53="●","●","")</f>
        <v/>
      </c>
      <c r="O272" s="131"/>
      <c r="P272" s="131"/>
      <c r="Q272" s="132"/>
      <c r="R272" s="119"/>
      <c r="S272" s="119"/>
      <c r="T272" s="119"/>
      <c r="U272" s="133" t="str">
        <f>IF([2]短期入所生活介護!X53="●",[2]短期入所生活介護!B434,IF([2]短期入所生活介護!AA53="●",[2]短期入所生活介護!B465,""))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IF([2]短期入所生活介護!X53="●",[2]短期入所生活介護!B440,"")</f>
        <v/>
      </c>
      <c r="AO272" s="262"/>
      <c r="AP272" s="262"/>
      <c r="AQ272" s="262"/>
      <c r="AR272" s="262"/>
      <c r="AS272" s="262"/>
      <c r="AT272" s="262"/>
      <c r="AU272" s="262"/>
      <c r="AV272" s="262"/>
      <c r="AW272" s="262"/>
      <c r="AX272" s="262"/>
      <c r="AY272" s="262"/>
      <c r="AZ272" s="262"/>
      <c r="BA272" s="262"/>
      <c r="BB272" s="263"/>
      <c r="BC272" s="120"/>
      <c r="BD272" s="109"/>
      <c r="BE272" s="109"/>
      <c r="BF272" s="138" t="str">
        <f>IF([2]短期入所生活介護!X53="●",[2]短期入所生活介護!B446,IF([2]短期入所生活介護!AA53="●",[2]短期入所生活介護!B471,""))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IF([2]短期入所生活介護!X53="●",[2]短期入所生活介護!E446,IF([2]短期入所生活介護!AA53="●",[2]短期入所生活介護!E471,""))</f>
        <v/>
      </c>
      <c r="BG275" s="151"/>
      <c r="BH275" s="151"/>
      <c r="BI275" s="151"/>
      <c r="BJ275" s="150" t="str">
        <f>IF([2]短期入所生活介護!X53="●",[2]短期入所生活介護!E447,IF([2]短期入所生活介護!AA53="●",[2]短期入所生活介護!E472,""))</f>
        <v/>
      </c>
      <c r="BK275" s="151"/>
      <c r="BL275" s="151"/>
      <c r="BM275" s="152"/>
      <c r="BN275" s="150" t="str">
        <f>IF([2]短期入所生活介護!X53="●",[2]短期入所生活介護!E448,IF([2]短期入所生活介護!AA53="●",[2]短期入所生活介護!E473,""))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IF([2]短期入所生活介護!AA53="●","●","")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IF([2]短期入所生活介護!X53="●",[2]短期入所生活介護!E455,IF([2]短期入所生活介護!AA53="●",[2]短期入所生活介護!E476,""))</f>
        <v/>
      </c>
      <c r="V284" s="182"/>
      <c r="W284" s="182"/>
      <c r="X284" s="182"/>
      <c r="Y284" s="182"/>
      <c r="Z284" s="182"/>
      <c r="AA284" s="182"/>
      <c r="AB284" s="182"/>
      <c r="AC284" s="182"/>
      <c r="AD284" s="182"/>
      <c r="AE284" s="183" t="s">
        <v>33</v>
      </c>
      <c r="AF284" s="183"/>
      <c r="AG284" s="183"/>
      <c r="AH284" s="183"/>
      <c r="AI284" s="183"/>
      <c r="AJ284" s="184"/>
      <c r="AK284" s="136"/>
      <c r="AL284" s="136"/>
      <c r="AM284" s="133" t="str">
        <f>IF([2]短期入所生活介護!X53="●",[2]短期入所生活介護!B457,IF([2]短期入所生活介護!AA53="●",[2]短期入所生活介護!B478,""))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IF([2]短期入所生活介護!AD53="●","●","")</f>
        <v/>
      </c>
      <c r="O291" s="131"/>
      <c r="P291" s="131"/>
      <c r="Q291" s="132"/>
      <c r="R291" s="119"/>
      <c r="S291" s="119"/>
      <c r="T291" s="119"/>
      <c r="U291" s="133" t="str">
        <f>IF([2]短期入所生活介護!AD53="●",[2]短期入所生活介護!B486,"")</f>
        <v/>
      </c>
      <c r="V291" s="134"/>
      <c r="W291" s="134"/>
      <c r="X291" s="134"/>
      <c r="Y291" s="134"/>
      <c r="Z291" s="134"/>
      <c r="AA291" s="134"/>
      <c r="AB291" s="134"/>
      <c r="AC291" s="134"/>
      <c r="AD291" s="134"/>
      <c r="AE291" s="134"/>
      <c r="AF291" s="134"/>
      <c r="AG291" s="134"/>
      <c r="AH291" s="134"/>
      <c r="AI291" s="134"/>
      <c r="AJ291" s="135"/>
      <c r="AK291" s="249"/>
      <c r="AL291" s="249"/>
      <c r="AM291" s="133" t="str">
        <f>IF([2]短期入所生活介護!AD53="●",[2]短期入所生活介護!B492,"")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IF([2]短期入所生活介護!X54="●","●","")</f>
        <v/>
      </c>
      <c r="O303" s="131"/>
      <c r="P303" s="131"/>
      <c r="Q303" s="132"/>
      <c r="R303" s="119"/>
      <c r="S303" s="119"/>
      <c r="T303" s="119"/>
      <c r="U303" s="133" t="str">
        <f>IF([2]短期入所生活介護!X54="●",[2]短期入所生活介護!B503,IF([2]短期入所生活介護!AA54="●",[2]短期入所生活介護!B526,""))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IF([2]短期入所生活介護!X54="●",[2]短期入所生活介護!BC510,IF([2]短期入所生活介護!AA54="●",[2]短期入所生活介護!BC533,""))</f>
        <v/>
      </c>
      <c r="AR303" s="271"/>
      <c r="AS303" s="271"/>
      <c r="AT303" s="271"/>
      <c r="AU303" s="272" t="s">
        <v>74</v>
      </c>
      <c r="AV303" s="273"/>
      <c r="AW303" s="273"/>
      <c r="AX303" s="274"/>
      <c r="AY303" s="271" t="str">
        <f>IF([2]短期入所生活介護!X54="●",[2]短期入所生活介護!BC515,IF([2]短期入所生活介護!AA54="●",[2]短期入所生活介護!BC538,""))</f>
        <v/>
      </c>
      <c r="AZ303" s="271"/>
      <c r="BA303" s="271"/>
      <c r="BB303" s="271"/>
      <c r="BC303" s="120"/>
      <c r="BD303" s="109"/>
      <c r="BE303" s="109"/>
      <c r="BF303" s="138" t="str">
        <f>IF([2]短期入所生活介護!X54="●",[2]短期入所生活介護!S509,IF([2]短期入所生活介護!AA54="●",[2]短期入所生活介護!S532,""))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IF([2]短期入所生活介護!X54="●",[2]短期入所生活介護!BC511,IF([2]短期入所生活介護!AA54="●",[2]短期入所生活介護!BC534,""))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IF([2]短期入所生活介護!X54="●",[2]短期入所生活介護!V509,IF([2]短期入所生活介護!AA54="●",[2]短期入所生活介護!V532,""))</f>
        <v/>
      </c>
      <c r="BG306" s="151"/>
      <c r="BH306" s="151"/>
      <c r="BI306" s="151"/>
      <c r="BJ306" s="150" t="str">
        <f>IF([2]短期入所生活介護!X54="●",[2]短期入所生活介護!V510,IF([2]短期入所生活介護!AA54="●",[2]短期入所生活介護!V533,""))</f>
        <v/>
      </c>
      <c r="BK306" s="151"/>
      <c r="BL306" s="151"/>
      <c r="BM306" s="152"/>
      <c r="BN306" s="150" t="str">
        <f>IF([2]短期入所生活介護!X54="●",[2]短期入所生活介護!V511,IF([2]短期入所生活介護!AA54="●",[2]短期入所生活介護!V534,""))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IF([2]短期入所生活介護!X54="●",[2]短期入所生活介護!BC512,IF([2]短期入所生活介護!AA54="●",[2]短期入所生活介護!BC535,""))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IF([2]短期入所生活介護!X54="●",[2]短期入所生活介護!BC516,IF([2]短期入所生活介護!AA54="●",[2]短期入所生活介護!BC539,""))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IF([2]短期入所生活介護!AA54="●","●","")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IF([2]短期入所生活介護!X54="●",[2]短期入所生活介護!BC513,IF([2]短期入所生活介護!AA54="●",[2]短期入所生活介護!BC536,""))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IF([2]短期入所生活介護!X54="●",[2]短期入所生活介護!BC514,IF([2]短期入所生活介護!AA54="●",[2]短期入所生活介護!BC537,""))</f>
        <v/>
      </c>
      <c r="AR311" s="271"/>
      <c r="AS311" s="271"/>
      <c r="AT311" s="271"/>
      <c r="AU311" s="222" t="s">
        <v>80</v>
      </c>
      <c r="AV311" s="223"/>
      <c r="AW311" s="223"/>
      <c r="AX311" s="224"/>
      <c r="AY311" s="281" t="str">
        <f>IF([2]短期入所生活介護!X54="●",[2]短期入所生活介護!BC517,IF([2]短期入所生活介護!AA54="●",[2]短期入所生活介護!BC540,""))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IF([2]短期入所生活介護!X54="●",[2]短期入所生活介護!E516,IF([2]短期入所生活介護!AA54="●",[2]短期入所生活介護!E538,""))</f>
        <v/>
      </c>
      <c r="V315" s="182"/>
      <c r="W315" s="182"/>
      <c r="X315" s="182"/>
      <c r="Y315" s="182"/>
      <c r="Z315" s="182"/>
      <c r="AA315" s="182"/>
      <c r="AB315" s="182"/>
      <c r="AC315" s="182"/>
      <c r="AD315" s="182"/>
      <c r="AE315" s="183" t="s">
        <v>33</v>
      </c>
      <c r="AF315" s="183"/>
      <c r="AG315" s="183"/>
      <c r="AH315" s="183"/>
      <c r="AI315" s="183"/>
      <c r="AJ315" s="184"/>
      <c r="AK315" s="136"/>
      <c r="AL315" s="136"/>
      <c r="AM315" s="133" t="str">
        <f>IF([2]短期入所生活介護!X54="●",[2]短期入所生活介護!B518,IF([2]短期入所生活介護!AA54="●",[2]短期入所生活介護!B540,""))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IF([2]短期入所生活介護!AD54="●","●","")</f>
        <v/>
      </c>
      <c r="O322" s="131"/>
      <c r="P322" s="131"/>
      <c r="Q322" s="132"/>
      <c r="R322" s="119"/>
      <c r="S322" s="119"/>
      <c r="T322" s="119"/>
      <c r="U322" s="133" t="str">
        <f>IF([2]短期入所生活介護!AD54="●",[2]短期入所生活介護!B548,"")</f>
        <v/>
      </c>
      <c r="V322" s="134"/>
      <c r="W322" s="134"/>
      <c r="X322" s="134"/>
      <c r="Y322" s="134"/>
      <c r="Z322" s="134"/>
      <c r="AA322" s="134"/>
      <c r="AB322" s="134"/>
      <c r="AC322" s="134"/>
      <c r="AD322" s="134"/>
      <c r="AE322" s="134"/>
      <c r="AF322" s="134"/>
      <c r="AG322" s="134"/>
      <c r="AH322" s="134"/>
      <c r="AI322" s="134"/>
      <c r="AJ322" s="135"/>
      <c r="AK322" s="189"/>
      <c r="AL322" s="189"/>
      <c r="AM322" s="133" t="str">
        <f>IF([2]短期入所生活介護!AD54="●",[2]短期入所生活介護!B554,"")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IF([2]短期入所生活介護!X55="●","●","")</f>
        <v/>
      </c>
      <c r="O333" s="131"/>
      <c r="P333" s="131"/>
      <c r="Q333" s="132"/>
      <c r="R333" s="119"/>
      <c r="S333" s="119"/>
      <c r="T333" s="119"/>
      <c r="U333" s="133" t="str">
        <f>IF([2]短期入所生活介護!X55="●",[2]短期入所生活介護!B565,IF([2]短期入所生活介護!AA55="●",[2]短期入所生活介護!B590,""))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IF([2]短期入所生活介護!X55="●",[2]短期入所生活介護!B575,IF([2]短期入所生活介護!AA55="●",[2]短期入所生活介護!B600,""))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IF([2]短期入所生活介護!X55="●",[2]短期入所生活介護!G571,IF([2]短期入所生活介護!AA55="●",[2]短期入所生活介護!G596,""))</f>
        <v/>
      </c>
      <c r="AN335" s="83"/>
      <c r="AO335" s="83"/>
      <c r="AP335" s="83"/>
      <c r="AQ335" s="83"/>
      <c r="AR335" s="83"/>
      <c r="AS335" s="83"/>
      <c r="AT335" s="153"/>
      <c r="AU335" s="82" t="str">
        <f>IF([2]短期入所生活介護!X55="●",[2]短期入所生活介護!G572,IF([2]短期入所生活介護!AA55="●",[2]短期入所生活介護!G597,""))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IF([2]短期入所生活介護!X55="●",[2]短期入所生活介護!E575,IF([2]短期入所生活介護!AA55="●",[2]短期入所生活介護!E600,""))</f>
        <v/>
      </c>
      <c r="BG336" s="151"/>
      <c r="BH336" s="151"/>
      <c r="BI336" s="151"/>
      <c r="BJ336" s="150" t="str">
        <f>IF([2]短期入所生活介護!X55="●",[2]短期入所生活介護!E576,IF([2]短期入所生活介護!AA55="●",[2]短期入所生活介護!E601,""))</f>
        <v/>
      </c>
      <c r="BK336" s="151"/>
      <c r="BL336" s="151"/>
      <c r="BM336" s="152"/>
      <c r="BN336" s="150" t="str">
        <f>IF([2]短期入所生活介護!X55="●",[2]短期入所生活介護!E577,IF([2]短期入所生活介護!AA55="●",[2]短期入所生活介護!E602,""))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IF([2]短期入所生活介護!AA55="●","●","")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IF([2]短期入所生活介護!X55="●",[2]短期入所生活介護!E580,IF([2]短期入所生活介護!AA55="●",[2]短期入所生活介護!E605,""))</f>
        <v/>
      </c>
      <c r="V345" s="182"/>
      <c r="W345" s="182"/>
      <c r="X345" s="182"/>
      <c r="Y345" s="182"/>
      <c r="Z345" s="182"/>
      <c r="AA345" s="182"/>
      <c r="AB345" s="182"/>
      <c r="AC345" s="182"/>
      <c r="AD345" s="182"/>
      <c r="AE345" s="183" t="s">
        <v>33</v>
      </c>
      <c r="AF345" s="183"/>
      <c r="AG345" s="183"/>
      <c r="AH345" s="183"/>
      <c r="AI345" s="183"/>
      <c r="AJ345" s="184"/>
      <c r="AK345" s="136"/>
      <c r="AL345" s="136"/>
      <c r="AM345" s="133" t="str">
        <f>IF([2]短期入所生活介護!X55="●",[2]短期入所生活介護!B582,IF([2]短期入所生活介護!AA55="●",[2]短期入所生活介護!B607,""))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IF([2]短期入所生活介護!AD55="●","●","")</f>
        <v/>
      </c>
      <c r="O352" s="131"/>
      <c r="P352" s="131"/>
      <c r="Q352" s="132"/>
      <c r="R352" s="119"/>
      <c r="S352" s="119"/>
      <c r="T352" s="119"/>
      <c r="U352" s="133" t="str">
        <f>IF([2]短期入所生活介護!AD55="●",[2]短期入所生活介護!B615,"")</f>
        <v/>
      </c>
      <c r="V352" s="134"/>
      <c r="W352" s="134"/>
      <c r="X352" s="134"/>
      <c r="Y352" s="134"/>
      <c r="Z352" s="134"/>
      <c r="AA352" s="134"/>
      <c r="AB352" s="134"/>
      <c r="AC352" s="134"/>
      <c r="AD352" s="134"/>
      <c r="AE352" s="134"/>
      <c r="AF352" s="134"/>
      <c r="AG352" s="134"/>
      <c r="AH352" s="134"/>
      <c r="AI352" s="134"/>
      <c r="AJ352" s="135"/>
      <c r="AK352" s="136"/>
      <c r="AL352" s="136"/>
      <c r="AM352" s="133" t="str">
        <f>IF([2]短期入所生活介護!AD55="●",[2]短期入所生活介護!B621,"")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IF([2]短期入所生活介護!R56="●",[2]短期入所生活介護!B634,"")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5F144-3F9D-4374-B3E0-BD3B746E1BC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IF(COUNTIF([3]通所介護!K16,"*")&gt;0,[3]通所介護!K16,"")</f>
        <v>羽後町</v>
      </c>
      <c r="D11" s="8"/>
      <c r="E11" s="8"/>
      <c r="F11" s="8"/>
      <c r="G11" s="8"/>
      <c r="H11" s="8"/>
      <c r="I11" s="8"/>
      <c r="J11" s="8"/>
      <c r="K11" s="8"/>
      <c r="L11" s="8"/>
      <c r="M11" s="8"/>
      <c r="N11" s="8"/>
      <c r="O11" s="8"/>
      <c r="P11" s="8"/>
      <c r="Q11" s="8"/>
      <c r="R11" s="8"/>
      <c r="S11" s="8"/>
      <c r="T11" s="8"/>
      <c r="U11" s="22" t="str">
        <f>IF(COUNTIF([3]通所介護!F18,"*")&gt;0,[3]通所介護!F18,"")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IF(COUNTIF([3]通所介護!W18,"*")&gt;0,[3]通所介護!W18,"")</f>
        <v>老人デイサービスセンター</v>
      </c>
      <c r="AP11" s="10"/>
      <c r="AQ11" s="10"/>
      <c r="AR11" s="10"/>
      <c r="AS11" s="10"/>
      <c r="AT11" s="10"/>
      <c r="AU11" s="10"/>
      <c r="AV11" s="10"/>
      <c r="AW11" s="10"/>
      <c r="AX11" s="10"/>
      <c r="AY11" s="10"/>
      <c r="AZ11" s="10"/>
      <c r="BA11" s="10"/>
      <c r="BB11" s="10"/>
      <c r="BC11" s="10"/>
      <c r="BD11" s="10"/>
      <c r="BE11" s="10"/>
      <c r="BF11" s="11"/>
      <c r="BG11" s="21" t="str">
        <f>IF(COUNTIF([3]通所介護!F20,"*")&gt;0,[3]通所介護!F20,"")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IF([3]通所介護!R49="●","●","")</f>
        <v/>
      </c>
      <c r="E24" s="80"/>
      <c r="F24" s="80"/>
      <c r="G24" s="80"/>
      <c r="H24" s="80"/>
      <c r="I24" s="80"/>
      <c r="J24" s="81"/>
      <c r="K24" s="79" t="str">
        <f>IF([3]通所介護!R50="●","●","")</f>
        <v>●</v>
      </c>
      <c r="L24" s="80"/>
      <c r="M24" s="80"/>
      <c r="N24" s="80"/>
      <c r="O24" s="80"/>
      <c r="P24" s="80"/>
      <c r="Q24" s="81"/>
      <c r="R24" s="79" t="str">
        <f>IF([3]通所介護!R51="●","●","")</f>
        <v/>
      </c>
      <c r="S24" s="80"/>
      <c r="T24" s="80"/>
      <c r="U24" s="80"/>
      <c r="V24" s="80"/>
      <c r="W24" s="80"/>
      <c r="X24" s="81"/>
      <c r="Y24" s="79" t="str">
        <f>IF([3]通所介護!R52="●","●","")</f>
        <v>●</v>
      </c>
      <c r="Z24" s="80"/>
      <c r="AA24" s="80"/>
      <c r="AB24" s="80"/>
      <c r="AC24" s="80"/>
      <c r="AD24" s="80"/>
      <c r="AE24" s="81"/>
      <c r="AF24" s="79" t="str">
        <f>IF([3]通所介護!R53="●","●","")</f>
        <v/>
      </c>
      <c r="AG24" s="80"/>
      <c r="AH24" s="80"/>
      <c r="AI24" s="80"/>
      <c r="AJ24" s="80"/>
      <c r="AK24" s="80"/>
      <c r="AL24" s="81"/>
      <c r="AM24" s="79" t="str">
        <f>IF([3]通所介護!R54="●","●","")</f>
        <v/>
      </c>
      <c r="AN24" s="80"/>
      <c r="AO24" s="80"/>
      <c r="AP24" s="80"/>
      <c r="AQ24" s="80"/>
      <c r="AR24" s="80"/>
      <c r="AS24" s="81"/>
      <c r="AT24" s="79" t="str">
        <f>IF([3]通所介護!R55="●","●","")</f>
        <v/>
      </c>
      <c r="AU24" s="80"/>
      <c r="AV24" s="80"/>
      <c r="AW24" s="80"/>
      <c r="AX24" s="80"/>
      <c r="AY24" s="80"/>
      <c r="AZ24" s="81"/>
      <c r="BA24" s="68"/>
      <c r="BB24" s="82" t="str">
        <f>IF([3]通所介護!R56="●","●","")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IF([3]通所介護!X49="●","●","")</f>
        <v/>
      </c>
      <c r="O36" s="131"/>
      <c r="P36" s="131"/>
      <c r="Q36" s="132"/>
      <c r="R36" s="119"/>
      <c r="S36" s="119"/>
      <c r="T36" s="119"/>
      <c r="U36" s="133" t="str">
        <f>IF([3]通所介護!X49="●",[3]通所介護!B67,IF([3]通所介護!AA49="●",[3]通所介護!B95,""))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IF([3]通所介護!X49="●",[3]通所介護!S73,IF([3]通所介護!AA49="●",[3]通所介護!S101,""))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IF([3]通所介護!X49="●",[3]通所介護!G73,IF([3]通所介護!AA49="●",[3]通所介護!G101,""))</f>
        <v/>
      </c>
      <c r="AN38" s="83"/>
      <c r="AO38" s="83"/>
      <c r="AP38" s="83"/>
      <c r="AQ38" s="83"/>
      <c r="AR38" s="83"/>
      <c r="AS38" s="83"/>
      <c r="AT38" s="153"/>
      <c r="AU38" s="82" t="str">
        <f>IF([3]通所介護!X49="●",[3]通所介護!G74,IF([3]通所介護!AA49="●",[3]通所介護!G102,""))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IF([3]通所介護!X49="●",[3]通所介護!V73,IF([3]通所介護!AA49="●",[3]通所介護!V101,""))</f>
        <v/>
      </c>
      <c r="BG39" s="16"/>
      <c r="BH39" s="16"/>
      <c r="BI39" s="17"/>
      <c r="BJ39" s="150" t="str">
        <f>IF([3]通所介護!X49="●",[3]通所介護!V74,IF([3]通所介護!AA49="●",[3]通所介護!V102,""))</f>
        <v/>
      </c>
      <c r="BK39" s="16"/>
      <c r="BL39" s="16"/>
      <c r="BM39" s="17"/>
      <c r="BN39" s="150" t="str">
        <f>IF([3]通所介護!X49="●",[3]通所介護!V75,IF([3]通所介護!AA49="●",[3]通所介護!V103,""))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IF([3]通所介護!X49="●",[3]通所介護!O79,IF([3]通所介護!AA49="●",[3]通所介護!O107,""))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IF([3]通所介護!X49="●",[3]通所介護!O80,IF([3]通所介護!AA49="●",[3]通所介護!O108,""))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IF([3]通所介護!AA49="●","●","")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IF([3]通所介護!X49="●",[3]通所介護!O81,IF([3]通所介護!AA49="●",[3]通所介護!O109,""))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IF([3]通所介護!X49="●",[3]通所介護!O82,IF([3]通所介護!AA49="●",[3]通所介護!O110,""))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IF([3]通所介護!X49="●",[3]通所介護!AG79,IF([3]通所介護!AA49="●",[3]通所介護!AG107,""))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IF([3]通所介護!X49="●",[3]通所介護!AG80,IF([3]通所介護!AA49="●",[3]通所介護!AG108,""))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IF([3]通所介護!X49="●",[3]通所介護!E85,IF([3]通所介護!AA49="●",[3]通所介護!E113,""))</f>
        <v/>
      </c>
      <c r="V50" s="182"/>
      <c r="W50" s="182"/>
      <c r="X50" s="182"/>
      <c r="Y50" s="182"/>
      <c r="Z50" s="182"/>
      <c r="AA50" s="182"/>
      <c r="AB50" s="182"/>
      <c r="AC50" s="182"/>
      <c r="AD50" s="182"/>
      <c r="AE50" s="183" t="s">
        <v>33</v>
      </c>
      <c r="AF50" s="183"/>
      <c r="AG50" s="183"/>
      <c r="AH50" s="183"/>
      <c r="AI50" s="183"/>
      <c r="AJ50" s="184"/>
      <c r="AK50" s="136"/>
      <c r="AL50" s="136"/>
      <c r="AM50" s="133" t="str">
        <f>IF([3]通所介護!X49="●",[3]通所介護!B87,IF([3]通所介護!AA49="●",[3]通所介護!B115,""))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IF([3]通所介護!AD49="●","●","")</f>
        <v/>
      </c>
      <c r="O57" s="131"/>
      <c r="P57" s="131"/>
      <c r="Q57" s="132"/>
      <c r="R57" s="119"/>
      <c r="S57" s="119"/>
      <c r="T57" s="119"/>
      <c r="U57" s="133" t="str">
        <f>IF([3]通所介護!AD49="●",[3]通所介護!B123,"")</f>
        <v/>
      </c>
      <c r="V57" s="134"/>
      <c r="W57" s="134"/>
      <c r="X57" s="134"/>
      <c r="Y57" s="134"/>
      <c r="Z57" s="134"/>
      <c r="AA57" s="134"/>
      <c r="AB57" s="134"/>
      <c r="AC57" s="134"/>
      <c r="AD57" s="134"/>
      <c r="AE57" s="134"/>
      <c r="AF57" s="134"/>
      <c r="AG57" s="134"/>
      <c r="AH57" s="134"/>
      <c r="AI57" s="134"/>
      <c r="AJ57" s="135"/>
      <c r="AK57" s="189"/>
      <c r="AL57" s="189"/>
      <c r="AM57" s="133" t="str">
        <f>IF([3]通所介護!AD49="●",[3]通所介護!B128,"")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IF([3]通所介護!X50="●","●","")</f>
        <v/>
      </c>
      <c r="O68" s="131"/>
      <c r="P68" s="131"/>
      <c r="Q68" s="132"/>
      <c r="R68" s="119"/>
      <c r="S68" s="119"/>
      <c r="T68" s="119"/>
      <c r="U68" s="133" t="str">
        <f>IF([3]通所介護!X50="●",[3]通所介護!B138,IF([3]通所介護!AA50="●",[3]通所介護!B159,""))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IF([3]通所介護!X50="●",[3]通所介護!S144,IF([3]通所介護!AA50="●",[3]通所介護!S165,""))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IF([3]通所介護!X50="●",[3]通所介護!J144,IF([3]通所介護!AA50="●",[3]通所介護!J165,""))</f>
        <v/>
      </c>
      <c r="AN71" s="83"/>
      <c r="AO71" s="83"/>
      <c r="AP71" s="83"/>
      <c r="AQ71" s="83"/>
      <c r="AR71" s="83"/>
      <c r="AS71" s="83"/>
      <c r="AT71" s="153"/>
      <c r="AU71" s="82" t="str">
        <f>IF([3]通所介護!X50="●",[3]通所介護!J145,IF([3]通所介護!AA50="●",[3]通所介護!J166,""))</f>
        <v/>
      </c>
      <c r="AV71" s="83"/>
      <c r="AW71" s="83"/>
      <c r="AX71" s="83"/>
      <c r="AY71" s="83"/>
      <c r="AZ71" s="83"/>
      <c r="BA71" s="83"/>
      <c r="BB71" s="153"/>
      <c r="BC71" s="120"/>
      <c r="BD71" s="109"/>
      <c r="BE71" s="109"/>
      <c r="BF71" s="150" t="str">
        <f>IF([3]通所介護!X50="●",[3]通所介護!V144,IF([3]通所介護!AA50="●",[3]通所介護!V165,""))</f>
        <v/>
      </c>
      <c r="BG71" s="151"/>
      <c r="BH71" s="151"/>
      <c r="BI71" s="151"/>
      <c r="BJ71" s="150" t="str">
        <f>IF([3]通所介護!X50="●",[3]通所介護!V145,IF([3]通所介護!AA50="●",[3]通所介護!V166,""))</f>
        <v/>
      </c>
      <c r="BK71" s="151"/>
      <c r="BL71" s="151"/>
      <c r="BM71" s="151"/>
      <c r="BN71" s="150" t="str">
        <f>IF([3]通所介護!X50="●",[3]通所介護!V146,IF([3]通所介護!AA50="●",[3]通所介護!V167,""))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IF([3]通所介護!AA50="●","●","")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IF([3]通所介護!X50="●",[3]通所介護!E149,IF([3]通所介護!AA50="●",[3]通所介護!E170,""))</f>
        <v/>
      </c>
      <c r="V80" s="182"/>
      <c r="W80" s="182"/>
      <c r="X80" s="182"/>
      <c r="Y80" s="182"/>
      <c r="Z80" s="182"/>
      <c r="AA80" s="182"/>
      <c r="AB80" s="182"/>
      <c r="AC80" s="182"/>
      <c r="AD80" s="182"/>
      <c r="AE80" s="183" t="s">
        <v>33</v>
      </c>
      <c r="AF80" s="183"/>
      <c r="AG80" s="183"/>
      <c r="AH80" s="183"/>
      <c r="AI80" s="183"/>
      <c r="AJ80" s="184"/>
      <c r="AK80" s="136"/>
      <c r="AL80" s="136"/>
      <c r="AM80" s="133" t="str">
        <f>IF([3]通所介護!X50="●",[3]通所介護!B151,IF([3]通所介護!AA50="●",[3]通所介護!B172,""))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IF([3]通所介護!AD50="●","●","")</f>
        <v>●</v>
      </c>
      <c r="O87" s="131"/>
      <c r="P87" s="131"/>
      <c r="Q87" s="132"/>
      <c r="R87" s="119"/>
      <c r="S87" s="119"/>
      <c r="T87" s="119"/>
      <c r="U87" s="133" t="str">
        <f>IF([3]通所介護!AD50="●",[3]通所介護!B180,"")</f>
        <v xml:space="preserve"> 今、介護業界は大きく変化し、福祉施設に求められるサービスも多様化また専門化している。介護サービス事業は当町にとってもなくてはならないものである。そのため、必要とされる介護人材を確保し、雇用条件の改善を図り、有能な介護士が集まり、安定して長く勤められる魅力的な職場環境を作る必要が早急に求められる。そのニーズに対応するため、民間の自由な組織力を活用し、この事業を維持しなければならない。よって指定管理者制度及び譲渡に向けて検討している。</v>
      </c>
      <c r="V87" s="134"/>
      <c r="W87" s="134"/>
      <c r="X87" s="134"/>
      <c r="Y87" s="134"/>
      <c r="Z87" s="134"/>
      <c r="AA87" s="134"/>
      <c r="AB87" s="134"/>
      <c r="AC87" s="134"/>
      <c r="AD87" s="134"/>
      <c r="AE87" s="134"/>
      <c r="AF87" s="134"/>
      <c r="AG87" s="134"/>
      <c r="AH87" s="134"/>
      <c r="AI87" s="134"/>
      <c r="AJ87" s="135"/>
      <c r="AK87" s="189"/>
      <c r="AL87" s="189"/>
      <c r="AM87" s="133" t="str">
        <f>IF([3]通所介護!AD50="●",[3]通所介護!B186,"")</f>
        <v>　令和8年度から指定管理者制度または譲渡に移行するために、今後関係個所によるプロジェクトチーム等により協議される。指定管理者及び譲渡先については、地域の法人・団体に対して広く公募する予定である。現在、介護職の大半が羽後町社会福祉協議会が占めている現状を鑑みると，雇用先である羽後町社会福協議会にその役割を引き継いでもらいたいと考えている。施設経営の実績は乏しいが、必要な人材、能力、体制を確保していただき、運営を担ってもらうことを期待したい。</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IF([3]通所介護!F18="水道事業",IF([3]通所介護!X51="●","●",""),"")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IF([3]通所介護!F18="水道事業",IF([3]通所介護!X51="●",[3]通所介護!B197,IF([3]通所介護!AA51="●",[3]通所介護!B275,"")),"")</f>
        <v/>
      </c>
      <c r="AN99" s="134"/>
      <c r="AO99" s="134"/>
      <c r="AP99" s="134"/>
      <c r="AQ99" s="134"/>
      <c r="AR99" s="134"/>
      <c r="AS99" s="134"/>
      <c r="AT99" s="134"/>
      <c r="AU99" s="134"/>
      <c r="AV99" s="134"/>
      <c r="AW99" s="134"/>
      <c r="AX99" s="134"/>
      <c r="AY99" s="134"/>
      <c r="AZ99" s="134"/>
      <c r="BA99" s="134"/>
      <c r="BB99" s="134"/>
      <c r="BC99" s="135"/>
      <c r="BD99" s="109"/>
      <c r="BE99" s="109"/>
      <c r="BF99" s="138" t="str">
        <f>IF([3]通所介護!F18="水道事業",IF([3]通所介護!X51="●",[3]通所介護!B256,IF([3]通所介護!AA51="●",[3]通所介護!B335,"")),"")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IF([3]通所介護!F18="水道事業",IF([3]通所介護!X51="●",[3]通所介護!J205,IF([3]通所介護!AA51="●",[3]通所介護!J283,"")),"")</f>
        <v/>
      </c>
      <c r="V101" s="83"/>
      <c r="W101" s="83"/>
      <c r="X101" s="83"/>
      <c r="Y101" s="83"/>
      <c r="Z101" s="83"/>
      <c r="AA101" s="83"/>
      <c r="AB101" s="153"/>
      <c r="AC101" s="82" t="str">
        <f>IF([3]通所介護!F18="水道事業",IF([3]通所介護!X51="●",[3]通所介護!J210,IF([3]通所介護!AA51="●",[3]通所介護!J290,"")),"")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IF([3]通所介護!F18="水道事業",IF([3]通所介護!X51="●",[3]通所介護!E256,IF([3]通所介護!AA51="●",[3]通所介護!E335,"")),"")</f>
        <v/>
      </c>
      <c r="BG102" s="151"/>
      <c r="BH102" s="151"/>
      <c r="BI102" s="151"/>
      <c r="BJ102" s="150" t="str">
        <f>IF([3]通所介護!F18="水道事業",IF([3]通所介護!X51="●",[3]通所介護!E257,IF([3]通所介護!AA51="●",[3]通所介護!E336,"")),"")</f>
        <v/>
      </c>
      <c r="BK102" s="151"/>
      <c r="BL102" s="151"/>
      <c r="BM102" s="151"/>
      <c r="BN102" s="150" t="str">
        <f>IF([3]通所介護!F18="水道事業",IF([3]通所介護!X51="●",[3]通所介護!E258,IF([3]通所介護!AA51="●",[3]通所介護!E337,"")),"")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IF([3]通所介護!F18="水道事業",IF([3]通所介護!AA51="●","●",""),"")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IF([3]通所介護!F18="水道事業",IF([3]通所介護!X51="●",[3]通所介護!J213,IF([3]通所介護!AA51="●",[3]通所介護!J293,"")),"")</f>
        <v/>
      </c>
      <c r="V106" s="83"/>
      <c r="W106" s="83"/>
      <c r="X106" s="83"/>
      <c r="Y106" s="83"/>
      <c r="Z106" s="83"/>
      <c r="AA106" s="83"/>
      <c r="AB106" s="153"/>
      <c r="AC106" s="82" t="str">
        <f>IF([3]通所介護!F18="水道事業",IF([3]通所介護!X51="●",[3]通所介護!J217,IF([3]通所介護!AA51="●",[3]通所介護!J297,"")),"")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IF([3]通所介護!F18="水道事業",IF([3]通所介護!X51="●",[3]通所介護!E265,IF([3]通所介護!AA51="●",[3]通所介護!E344,"")),"")</f>
        <v/>
      </c>
      <c r="V111" s="182"/>
      <c r="W111" s="182"/>
      <c r="X111" s="182"/>
      <c r="Y111" s="182"/>
      <c r="Z111" s="182"/>
      <c r="AA111" s="182"/>
      <c r="AB111" s="182"/>
      <c r="AC111" s="182"/>
      <c r="AD111" s="182"/>
      <c r="AE111" s="183" t="s">
        <v>33</v>
      </c>
      <c r="AF111" s="183"/>
      <c r="AG111" s="183"/>
      <c r="AH111" s="183"/>
      <c r="AI111" s="183"/>
      <c r="AJ111" s="184"/>
      <c r="AK111" s="136"/>
      <c r="AL111" s="136"/>
      <c r="AM111" s="133" t="str">
        <f>IF([3]通所介護!F18="水道事業",IF([3]通所介護!X51="●",[3]通所介護!B267,IF([3]通所介護!AA51="●",[3]通所介護!B346,"")),"")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IF([3]通所介護!F18="水道事業",IF([3]通所介護!AD51="●","●",""),"")</f>
        <v/>
      </c>
      <c r="O118" s="131"/>
      <c r="P118" s="131"/>
      <c r="Q118" s="132"/>
      <c r="R118" s="119"/>
      <c r="S118" s="119"/>
      <c r="T118" s="119"/>
      <c r="U118" s="133" t="str">
        <f>IF([3]通所介護!F18="水道事業",IF([3]通所介護!AD51="●",[3]通所介護!B354,""),"")</f>
        <v/>
      </c>
      <c r="V118" s="134"/>
      <c r="W118" s="134"/>
      <c r="X118" s="134"/>
      <c r="Y118" s="134"/>
      <c r="Z118" s="134"/>
      <c r="AA118" s="134"/>
      <c r="AB118" s="134"/>
      <c r="AC118" s="134"/>
      <c r="AD118" s="134"/>
      <c r="AE118" s="134"/>
      <c r="AF118" s="134"/>
      <c r="AG118" s="134"/>
      <c r="AH118" s="134"/>
      <c r="AI118" s="134"/>
      <c r="AJ118" s="135"/>
      <c r="AK118" s="189"/>
      <c r="AL118" s="189"/>
      <c r="AM118" s="133" t="str">
        <f>IF([3]通所介護!F18="水道事業",IF([3]通所介護!AD51="●",[3]通所介護!B360,""),"")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IF([3]通所介護!F18="簡易水道事業",IF([3]通所介護!X51="●",[3]通所介護!B197,IF([3]通所介護!AA51="●",[3]通所介護!B275,"")),"")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IF([3]通所介護!F18="簡易水道事業",IF([3]通所介護!X51="●",[3]通所介護!B256,IF([3]通所介護!AA51="●",[3]通所介護!B335,"")),"")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IF([3]通所介護!F18="簡易水道事業",IF([3]通所介護!X51="●","●",""),"")</f>
        <v/>
      </c>
      <c r="O132" s="131"/>
      <c r="P132" s="131"/>
      <c r="Q132" s="132"/>
      <c r="R132" s="119"/>
      <c r="S132" s="119"/>
      <c r="T132" s="119"/>
      <c r="U132" s="82" t="str">
        <f>IF([3]通所介護!F18="簡易水道事業",IF([3]通所介護!X51="●",[3]通所介護!S224,IF([3]通所介護!AA51="●",[3]通所介護!S304,"")),"")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IF([3]通所介護!F18="簡易水道事業",IF([3]通所介護!X51="●",[3]通所介護!E256,IF([3]通所介護!AA51="●",[3]通所介護!E335,"")),"")</f>
        <v/>
      </c>
      <c r="BG133" s="151"/>
      <c r="BH133" s="151"/>
      <c r="BI133" s="151"/>
      <c r="BJ133" s="150" t="str">
        <f>IF([3]通所介護!F18="簡易水道事業",IF([3]通所介護!X51="●",[3]通所介護!E257,IF([3]通所介護!AA51="●",[3]通所介護!E336,"")),"")</f>
        <v/>
      </c>
      <c r="BK133" s="151"/>
      <c r="BL133" s="151"/>
      <c r="BM133" s="151"/>
      <c r="BN133" s="150" t="str">
        <f>IF([3]通所介護!F18="簡易水道事業",IF([3]通所介護!X51="●",[3]通所介護!E258,IF([3]通所介護!AA51="●",[3]通所介護!E337,"")),"")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IF([3]通所介護!F18="簡易水道事業",IF([3]通所介護!X51="●",[3]通所介護!S225,IF([3]通所介護!AA51="●",[3]通所介護!S305,"")),"")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IF([3]通所介護!F18="簡易水道事業",IF([3]通所介護!AA51="●","●",""),"")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IF([3]通所介護!F18="簡易水道事業",IF([3]通所介護!X51="●",[3]通所介護!S226,IF([3]通所介護!AA51="●",[3]通所介護!S306,"")),"")</f>
        <v/>
      </c>
      <c r="V142" s="83"/>
      <c r="W142" s="83"/>
      <c r="X142" s="83"/>
      <c r="Y142" s="83"/>
      <c r="Z142" s="83"/>
      <c r="AA142" s="83"/>
      <c r="AB142" s="83"/>
      <c r="AC142" s="83"/>
      <c r="AD142" s="83"/>
      <c r="AE142" s="83"/>
      <c r="AF142" s="83"/>
      <c r="AG142" s="83"/>
      <c r="AH142" s="83"/>
      <c r="AI142" s="83"/>
      <c r="AJ142" s="153"/>
      <c r="AK142" s="68"/>
      <c r="AL142" s="68"/>
      <c r="AM142" s="231" t="str">
        <f>IF([3]通所介護!F18="簡易水道事業",IF([3]通所介護!X51="●",[3]通所介護!Y228,IF([3]通所介護!AA51="●",[3]通所介護!Y308,"")),"")</f>
        <v/>
      </c>
      <c r="AN142" s="231"/>
      <c r="AO142" s="231"/>
      <c r="AP142" s="231"/>
      <c r="AQ142" s="231"/>
      <c r="AR142" s="231"/>
      <c r="AS142" s="231" t="str">
        <f>IF([3]通所介護!F18="簡易水道事業",IF([3]通所介護!X51="●",[3]通所介護!Y229,IF([3]通所介護!AA51="●",[3]通所介護!Y309,"")),"")</f>
        <v/>
      </c>
      <c r="AT142" s="231"/>
      <c r="AU142" s="231"/>
      <c r="AV142" s="231"/>
      <c r="AW142" s="231"/>
      <c r="AX142" s="231"/>
      <c r="AY142" s="231" t="str">
        <f>IF([3]通所介護!F18="簡易水道事業",IF([3]通所介護!X51="●",[3]通所介護!Y230,IF([3]通所介護!AA51="●",[3]通所介護!Y310,"")),"")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IF([3]通所介護!F18="簡易水道事業",IF([3]通所介護!X51="●",[3]通所介護!E265,IF([3]通所介護!AA51="●",[3]通所介護!E344,"")),"")</f>
        <v/>
      </c>
      <c r="V147" s="182"/>
      <c r="W147" s="182"/>
      <c r="X147" s="182"/>
      <c r="Y147" s="182"/>
      <c r="Z147" s="182"/>
      <c r="AA147" s="182"/>
      <c r="AB147" s="182"/>
      <c r="AC147" s="182"/>
      <c r="AD147" s="182"/>
      <c r="AE147" s="183" t="s">
        <v>33</v>
      </c>
      <c r="AF147" s="183"/>
      <c r="AG147" s="183"/>
      <c r="AH147" s="183"/>
      <c r="AI147" s="183"/>
      <c r="AJ147" s="184"/>
      <c r="AK147" s="136"/>
      <c r="AL147" s="136"/>
      <c r="AM147" s="133" t="str">
        <f>IF([3]通所介護!F18="簡易水道事業",IF([3]通所介護!X51="●",[3]通所介護!B267,IF([3]通所介護!AA51="●",[3]通所介護!B346,"")),"")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IF([3]通所介護!F18="簡易水道事業",IF([3]通所介護!AD51="●","●",""),"")</f>
        <v/>
      </c>
      <c r="O154" s="131"/>
      <c r="P154" s="131"/>
      <c r="Q154" s="132"/>
      <c r="R154" s="119"/>
      <c r="S154" s="119"/>
      <c r="T154" s="119"/>
      <c r="U154" s="133" t="str">
        <f>IF([3]通所介護!F18="簡易水道事業",IF([3]通所介護!AD51="●",[3]通所介護!B354,""),"")</f>
        <v/>
      </c>
      <c r="V154" s="134"/>
      <c r="W154" s="134"/>
      <c r="X154" s="134"/>
      <c r="Y154" s="134"/>
      <c r="Z154" s="134"/>
      <c r="AA154" s="134"/>
      <c r="AB154" s="134"/>
      <c r="AC154" s="134"/>
      <c r="AD154" s="134"/>
      <c r="AE154" s="134"/>
      <c r="AF154" s="134"/>
      <c r="AG154" s="134"/>
      <c r="AH154" s="134"/>
      <c r="AI154" s="134"/>
      <c r="AJ154" s="135"/>
      <c r="AK154" s="189"/>
      <c r="AL154" s="189"/>
      <c r="AM154" s="133" t="str">
        <f>IF([3]通所介護!F18="簡易水道事業",IF([3]通所介護!AD51="●",[3]通所介護!B360,""),"")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IF([3]通所介護!F18="下水道事業",IF([3]通所介護!X51="●","●",""),"")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IF([3]通所介護!F18="下水道事業",IF([3]通所介護!X51="●",[3]通所介護!B197,IF([3]通所介護!AA51="●",[3]通所介護!B275,"")),"")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IF([3]通所介護!F18="下水道事業",IF([3]通所介護!X51="●",[3]通所介護!B256,IF([3]通所介護!AA51="●",[3]通所介護!B335,"")),"")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IF([3]通所介護!F18="下水道事業",IF([3]通所介護!X51="●",[3]通所介護!N234,IF([3]通所介護!AA51="●",[3]通所介護!N314,"")),"")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IF([3]通所介護!F18="下水道事業",IF([3]通所介護!X51="●",[3]通所介護!E256,IF([3]通所介護!AA51="●",[3]通所介護!E335,"")),"")</f>
        <v/>
      </c>
      <c r="BG169" s="151"/>
      <c r="BH169" s="151"/>
      <c r="BI169" s="151"/>
      <c r="BJ169" s="150" t="str">
        <f>IF([3]通所介護!F18="下水道事業",IF([3]通所介護!X51="●",[3]通所介護!E257,IF([3]通所介護!AA51="●",[3]通所介護!E336,"")),"")</f>
        <v/>
      </c>
      <c r="BK169" s="151"/>
      <c r="BL169" s="151"/>
      <c r="BM169" s="151"/>
      <c r="BN169" s="150" t="str">
        <f>IF([3]通所介護!F18="下水道事業",IF([3]通所介護!X51="●",[3]通所介護!E258,IF([3]通所介護!AA51="●",[3]通所介護!E337,"")),"")</f>
        <v/>
      </c>
      <c r="BO169" s="151"/>
      <c r="BP169" s="151"/>
      <c r="BQ169" s="152"/>
      <c r="BR169" s="112"/>
      <c r="BX169" s="234" t="str">
        <f>IF([3]通所介護!AQ21="下水道事業",IF([3]通所介護!BI54="○",[3]通所介護!AM200,IF([3]通所介護!BL54="○",[3]通所介護!AM278,"")),"")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IF([3]通所介護!F18="下水道事業",IF([3]通所介護!X51="●",[3]通所介護!Y236,IF([3]通所介護!AA51="●",[3]通所介護!Y316,"")),"")</f>
        <v/>
      </c>
      <c r="V174" s="83"/>
      <c r="W174" s="83"/>
      <c r="X174" s="83"/>
      <c r="Y174" s="83"/>
      <c r="Z174" s="83"/>
      <c r="AA174" s="83"/>
      <c r="AB174" s="153"/>
      <c r="AC174" s="82" t="str">
        <f>IF([3]通所介護!F18="下水道事業",IF([3]通所介護!X51="●",[3]通所介護!Y237,IF([3]通所介護!AA51="●",[3]通所介護!Y317,"")),"")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IF([3]通所介護!F18="下水道事業",IF([3]通所介護!X51="●",[3]通所介護!Y239,IF([3]通所介護!AA51="●",[3]通所介護!Y319,"")),"")</f>
        <v/>
      </c>
      <c r="V180" s="83"/>
      <c r="W180" s="83"/>
      <c r="X180" s="83"/>
      <c r="Y180" s="83"/>
      <c r="Z180" s="83"/>
      <c r="AA180" s="83"/>
      <c r="AB180" s="153"/>
      <c r="AC180" s="82" t="str">
        <f>IF([3]通所介護!F18="下水道事業",IF([3]通所介護!X51="●",[3]通所介護!Y240,IF([3]通所介護!AA51="●",[3]通所介護!Y320,"")),"")</f>
        <v/>
      </c>
      <c r="AD180" s="83"/>
      <c r="AE180" s="83"/>
      <c r="AF180" s="83"/>
      <c r="AG180" s="83"/>
      <c r="AH180" s="83"/>
      <c r="AI180" s="83"/>
      <c r="AJ180" s="153"/>
      <c r="AK180" s="82" t="str">
        <f>IF([3]通所介護!F18="下水道事業",IF([3]通所介護!X51="●",[3]通所介護!Y241,IF([3]通所介護!AA51="●",[3]通所介護!Y321,"")),"")</f>
        <v/>
      </c>
      <c r="AL180" s="83"/>
      <c r="AM180" s="83"/>
      <c r="AN180" s="83"/>
      <c r="AO180" s="83"/>
      <c r="AP180" s="83"/>
      <c r="AQ180" s="83"/>
      <c r="AR180" s="153"/>
      <c r="AS180" s="82" t="str">
        <f>IF([3]通所介護!F18="下水道事業",IF([3]通所介護!X51="●",[3]通所介護!Y242,IF([3]通所介護!AA51="●",[3]通所介護!Y322,"")),"")</f>
        <v/>
      </c>
      <c r="AT180" s="83"/>
      <c r="AU180" s="83"/>
      <c r="AV180" s="83"/>
      <c r="AW180" s="83"/>
      <c r="AX180" s="83"/>
      <c r="AY180" s="83"/>
      <c r="AZ180" s="153"/>
      <c r="BA180" s="82" t="str">
        <f>IF([3]通所介護!F18="下水道事業",IF([3]通所介護!X51="●",[3]通所介護!Y243,IF([3]通所介護!AA51="●",[3]通所介護!Y323,"")),"")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IF([3]通所介護!F18="下水道事業",IF([3]通所介護!AA51="●","●",""),"")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IF([3]通所介護!F18="下水道事業",IF([3]通所介護!X51="●",[3]通所介護!N248,IF([3]通所介護!AA51="●",[3]通所介護!N328,"")),"")</f>
        <v/>
      </c>
      <c r="V186" s="83"/>
      <c r="W186" s="83"/>
      <c r="X186" s="83"/>
      <c r="Y186" s="83"/>
      <c r="Z186" s="83"/>
      <c r="AA186" s="83"/>
      <c r="AB186" s="153"/>
      <c r="AC186" s="82" t="str">
        <f>IF([3]通所介護!F18="下水道事業",IF([3]通所介護!X51="●",[3]通所介護!N249,IF([3]通所介護!AA51="●",[3]通所介護!N329,"")),"")</f>
        <v/>
      </c>
      <c r="AD186" s="83"/>
      <c r="AE186" s="83"/>
      <c r="AF186" s="83"/>
      <c r="AG186" s="83"/>
      <c r="AH186" s="83"/>
      <c r="AI186" s="83"/>
      <c r="AJ186" s="153"/>
      <c r="AK186" s="82" t="str">
        <f>IF([3]通所介護!F18="下水道事業",IF([3]通所介護!X51="●",[3]通所介護!N250,IF([3]通所介護!AA51="●",[3]通所介護!N330,"")),"")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IF([3]通所介護!F18="下水道事業",IF([3]通所介護!X51="●",[3]通所介護!E265,IF([3]通所介護!AA51="●",[3]通所介護!E344,"")),"")</f>
        <v/>
      </c>
      <c r="V191" s="182"/>
      <c r="W191" s="182"/>
      <c r="X191" s="182"/>
      <c r="Y191" s="182"/>
      <c r="Z191" s="182"/>
      <c r="AA191" s="182"/>
      <c r="AB191" s="182"/>
      <c r="AC191" s="182"/>
      <c r="AD191" s="182"/>
      <c r="AE191" s="183" t="s">
        <v>33</v>
      </c>
      <c r="AF191" s="183"/>
      <c r="AG191" s="183"/>
      <c r="AH191" s="183"/>
      <c r="AI191" s="183"/>
      <c r="AJ191" s="184"/>
      <c r="AK191" s="136"/>
      <c r="AL191" s="136"/>
      <c r="AM191" s="133" t="str">
        <f>IF([3]通所介護!F18="下水道事業",IF([3]通所介護!X51="●",[3]通所介護!B267,IF([3]通所介護!AA51="●",[3]通所介護!B346,"")),"")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IF([3]通所介護!F18="下水道事業",IF([3]通所介護!AD51="●","●",""),"")</f>
        <v/>
      </c>
      <c r="O198" s="131"/>
      <c r="P198" s="131"/>
      <c r="Q198" s="132"/>
      <c r="R198" s="119"/>
      <c r="S198" s="119"/>
      <c r="T198" s="119"/>
      <c r="U198" s="133" t="str">
        <f>IF([3]通所介護!F18="下水道事業",IF([3]通所介護!AD51="●",[3]通所介護!B354,""),"")</f>
        <v/>
      </c>
      <c r="V198" s="134"/>
      <c r="W198" s="134"/>
      <c r="X198" s="134"/>
      <c r="Y198" s="134"/>
      <c r="Z198" s="134"/>
      <c r="AA198" s="134"/>
      <c r="AB198" s="134"/>
      <c r="AC198" s="134"/>
      <c r="AD198" s="134"/>
      <c r="AE198" s="134"/>
      <c r="AF198" s="134"/>
      <c r="AG198" s="134"/>
      <c r="AH198" s="134"/>
      <c r="AI198" s="134"/>
      <c r="AJ198" s="135"/>
      <c r="AK198" s="189"/>
      <c r="AL198" s="189"/>
      <c r="AM198" s="133" t="str">
        <f>IF([3]通所介護!F18="下水道事業",IF([3]通所介護!AD51="●",[3]通所介護!B360,""),"")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IF([3]通所介護!BD18="●",IF([3]通所介護!X51="●","●",""),"")</f>
        <v/>
      </c>
      <c r="O210" s="131"/>
      <c r="P210" s="131"/>
      <c r="Q210" s="132"/>
      <c r="R210" s="119"/>
      <c r="S210" s="119"/>
      <c r="T210" s="119"/>
      <c r="U210" s="133" t="str">
        <f>IF([3]通所介護!BD18="●",IF([3]通所介護!X51="●",[3]通所介護!B197,IF([3]通所介護!AA51="●",[3]通所介護!B275,"")),"")</f>
        <v/>
      </c>
      <c r="V210" s="134"/>
      <c r="W210" s="134"/>
      <c r="X210" s="134"/>
      <c r="Y210" s="134"/>
      <c r="Z210" s="134"/>
      <c r="AA210" s="134"/>
      <c r="AB210" s="134"/>
      <c r="AC210" s="134"/>
      <c r="AD210" s="134"/>
      <c r="AE210" s="134"/>
      <c r="AF210" s="134"/>
      <c r="AG210" s="134"/>
      <c r="AH210" s="134"/>
      <c r="AI210" s="134"/>
      <c r="AJ210" s="135"/>
      <c r="AK210" s="136"/>
      <c r="AL210" s="136"/>
      <c r="AM210" s="138" t="str">
        <f>IF([3]通所介護!BD18="●",IF([3]通所介護!X51="●",[3]通所介護!B256,IF([3]通所介護!AA51="●",[3]通所介護!B335,"")),"")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IF([3]通所介護!BD18="●",IF([3]通所介護!X51="●",[3]通所介護!E256,IF([3]通所介護!AA51="●",[3]通所介護!E335,"")),"")</f>
        <v/>
      </c>
      <c r="AN213" s="151"/>
      <c r="AO213" s="151"/>
      <c r="AP213" s="151"/>
      <c r="AQ213" s="150" t="str">
        <f>IF([3]通所介護!BD18="●",IF([3]通所介護!X51="●",[3]通所介護!E257,IF([3]通所介護!AA51="●",[3]通所介護!E336,"")),"")</f>
        <v/>
      </c>
      <c r="AR213" s="151"/>
      <c r="AS213" s="151"/>
      <c r="AT213" s="151"/>
      <c r="AU213" s="150" t="str">
        <f>IF([3]通所介護!BD18="●",IF([3]通所介護!X51="●",[3]通所介護!E258,IF([3]通所介護!AA51="●",[3]通所介護!E337,"")),"")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IF([3]通所介護!BD18="●",IF([3]通所介護!AA51="●","●",""),"")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IF([3]通所介護!BD18="●",IF([3]通所介護!X51="●",[3]通所介護!E265,IF([3]通所介護!AA51="●",[3]通所介護!E344,"")),"")</f>
        <v/>
      </c>
      <c r="V222" s="182"/>
      <c r="W222" s="182"/>
      <c r="X222" s="182"/>
      <c r="Y222" s="182"/>
      <c r="Z222" s="182"/>
      <c r="AA222" s="182"/>
      <c r="AB222" s="182"/>
      <c r="AC222" s="182"/>
      <c r="AD222" s="182"/>
      <c r="AE222" s="183" t="s">
        <v>33</v>
      </c>
      <c r="AF222" s="183"/>
      <c r="AG222" s="183"/>
      <c r="AH222" s="183"/>
      <c r="AI222" s="183"/>
      <c r="AJ222" s="184"/>
      <c r="AK222" s="136"/>
      <c r="AL222" s="136"/>
      <c r="AM222" s="133" t="str">
        <f>IF([3]通所介護!BD18="●",IF([3]通所介護!X51="●",[3]通所介護!B267,IF([3]通所介護!AA51="●",[3]通所介護!B346,"")),"")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IF([3]通所介護!BD18="●",IF([3]通所介護!AD51="●","●",""),"")</f>
        <v/>
      </c>
      <c r="O229" s="131"/>
      <c r="P229" s="131"/>
      <c r="Q229" s="132"/>
      <c r="R229" s="119"/>
      <c r="S229" s="119"/>
      <c r="T229" s="119"/>
      <c r="U229" s="133" t="str">
        <f>IF([3]通所介護!BD18="●",IF([3]通所介護!AD51="●",[3]通所介護!B354,""),"")</f>
        <v/>
      </c>
      <c r="V229" s="134"/>
      <c r="W229" s="134"/>
      <c r="X229" s="134"/>
      <c r="Y229" s="134"/>
      <c r="Z229" s="134"/>
      <c r="AA229" s="134"/>
      <c r="AB229" s="134"/>
      <c r="AC229" s="134"/>
      <c r="AD229" s="134"/>
      <c r="AE229" s="134"/>
      <c r="AF229" s="134"/>
      <c r="AG229" s="134"/>
      <c r="AH229" s="134"/>
      <c r="AI229" s="134"/>
      <c r="AJ229" s="135"/>
      <c r="AK229" s="249"/>
      <c r="AL229" s="249"/>
      <c r="AM229" s="133" t="str">
        <f>IF([3]通所介護!BD18="●",IF([3]通所介護!AD51="●",[3]通所介護!B360,""),"")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IF([3]通所介護!X52="●","●","")</f>
        <v/>
      </c>
      <c r="O241" s="131"/>
      <c r="P241" s="131"/>
      <c r="Q241" s="132"/>
      <c r="R241" s="119"/>
      <c r="S241" s="119"/>
      <c r="T241" s="119"/>
      <c r="U241" s="133" t="str">
        <f>IF([3]通所介護!X52="●",[3]通所介護!B371,IF([3]通所介護!AA52="●",[3]通所介護!B396,""))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IF([3]通所介護!X52="●",[3]通所介護!U377,IF([3]通所介護!AA52="●",[3]通所介護!U402,""))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IF([3]通所介護!X52="●",[3]通所介護!G377,IF([3]通所介護!AA52="●",[3]通所介護!G402,""))</f>
        <v/>
      </c>
      <c r="AN244" s="83"/>
      <c r="AO244" s="83"/>
      <c r="AP244" s="83"/>
      <c r="AQ244" s="83"/>
      <c r="AR244" s="83"/>
      <c r="AS244" s="83"/>
      <c r="AT244" s="153"/>
      <c r="AU244" s="82" t="str">
        <f>IF([3]通所介護!X52="●",[3]通所介護!G378,IF([3]通所介護!AA52="●",[3]通所介護!G403,""))</f>
        <v/>
      </c>
      <c r="AV244" s="83"/>
      <c r="AW244" s="83"/>
      <c r="AX244" s="83"/>
      <c r="AY244" s="83"/>
      <c r="AZ244" s="83"/>
      <c r="BA244" s="83"/>
      <c r="BB244" s="153"/>
      <c r="BC244" s="120"/>
      <c r="BD244" s="109"/>
      <c r="BE244" s="109"/>
      <c r="BF244" s="150" t="str">
        <f>IF([3]通所介護!X52="●",[3]通所介護!X377,IF([3]通所介護!AA52="●",[3]通所介護!X402,""))</f>
        <v/>
      </c>
      <c r="BG244" s="151"/>
      <c r="BH244" s="151"/>
      <c r="BI244" s="151"/>
      <c r="BJ244" s="150" t="str">
        <f>IF([3]通所介護!X52="●",[3]通所介護!X378,IF([3]通所介護!AA52="●",[3]通所介護!X403,""))</f>
        <v/>
      </c>
      <c r="BK244" s="151"/>
      <c r="BL244" s="151"/>
      <c r="BM244" s="152"/>
      <c r="BN244" s="150" t="str">
        <f>IF([3]通所介護!X52="●",[3]通所介護!X379,IF([3]通所介護!AA52="●",[3]通所介護!X404,""))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IF([3]通所介護!AA52="●","●","")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IF([3]通所介護!X52="●",[3]通所介護!E386,IF([3]通所介護!AA52="●",[3]通所介護!E407,""))</f>
        <v/>
      </c>
      <c r="V253" s="182"/>
      <c r="W253" s="182"/>
      <c r="X253" s="182"/>
      <c r="Y253" s="182"/>
      <c r="Z253" s="182"/>
      <c r="AA253" s="182"/>
      <c r="AB253" s="182"/>
      <c r="AC253" s="182"/>
      <c r="AD253" s="182"/>
      <c r="AE253" s="183" t="s">
        <v>33</v>
      </c>
      <c r="AF253" s="183"/>
      <c r="AG253" s="183"/>
      <c r="AH253" s="183"/>
      <c r="AI253" s="183"/>
      <c r="AJ253" s="184"/>
      <c r="AK253" s="136"/>
      <c r="AL253" s="136"/>
      <c r="AM253" s="133" t="str">
        <f>IF([3]通所介護!X52="●",[3]通所介護!B388,IF([3]通所介護!AA52="●",[3]通所介護!B409,""))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IF([3]通所介護!AD52="●","●","")</f>
        <v>●</v>
      </c>
      <c r="O260" s="131"/>
      <c r="P260" s="131"/>
      <c r="Q260" s="132"/>
      <c r="R260" s="119"/>
      <c r="S260" s="119"/>
      <c r="T260" s="119"/>
      <c r="U260" s="133" t="str">
        <f>IF([3]通所介護!AD52="●",[3]通所介護!B417,"")</f>
        <v xml:space="preserve"> 今、介護業界は大きく変化し、福祉施設に求められるサービスも多様化また専門化している。介護サービス事業は当町にとってもなくてはならないものである。そのため、必要とされる介護人材を確保し、雇用条件の改善を図り、有能な介護士が集まり、安定して長く勤められる魅力的な職場環境を作る必要が早急に求められる。そのニーズに対応するため、民間の自由な組織力を活用し、この事業を維持しなければならない。よって指定管理者制度及び譲渡に向けて検討している。</v>
      </c>
      <c r="V260" s="134"/>
      <c r="W260" s="134"/>
      <c r="X260" s="134"/>
      <c r="Y260" s="134"/>
      <c r="Z260" s="134"/>
      <c r="AA260" s="134"/>
      <c r="AB260" s="134"/>
      <c r="AC260" s="134"/>
      <c r="AD260" s="134"/>
      <c r="AE260" s="134"/>
      <c r="AF260" s="134"/>
      <c r="AG260" s="134"/>
      <c r="AH260" s="134"/>
      <c r="AI260" s="134"/>
      <c r="AJ260" s="135"/>
      <c r="AK260" s="249"/>
      <c r="AL260" s="249"/>
      <c r="AM260" s="133" t="str">
        <f>IF([3]通所介護!AD52="●",[3]通所介護!B423,"")</f>
        <v>　令和8年度から指定管理者制度または譲渡に移行するために、今後関係個所によるプロジェクトチーム等により協議される。指定管理者及び譲渡先については、地域の法人・団体に対して広く公募する予定である。現在、介護職の大半が羽後町社会福祉協議会が占めている現状を鑑みると，雇用先である羽後町社会福協議会にその役割を引き継いでもらいたいと考えている。施設経営の実績は乏しいが、必要な人材、能力、体制を確保していただき、運営を担ってもらうことを期待したい。</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IF([3]通所介護!X53="●","●","")</f>
        <v/>
      </c>
      <c r="O272" s="131"/>
      <c r="P272" s="131"/>
      <c r="Q272" s="132"/>
      <c r="R272" s="119"/>
      <c r="S272" s="119"/>
      <c r="T272" s="119"/>
      <c r="U272" s="133" t="str">
        <f>IF([3]通所介護!X53="●",[3]通所介護!B434,IF([3]通所介護!AA53="●",[3]通所介護!B465,""))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IF([3]通所介護!X53="●",[3]通所介護!B440,"")</f>
        <v/>
      </c>
      <c r="AO272" s="262"/>
      <c r="AP272" s="262"/>
      <c r="AQ272" s="262"/>
      <c r="AR272" s="262"/>
      <c r="AS272" s="262"/>
      <c r="AT272" s="262"/>
      <c r="AU272" s="262"/>
      <c r="AV272" s="262"/>
      <c r="AW272" s="262"/>
      <c r="AX272" s="262"/>
      <c r="AY272" s="262"/>
      <c r="AZ272" s="262"/>
      <c r="BA272" s="262"/>
      <c r="BB272" s="263"/>
      <c r="BC272" s="120"/>
      <c r="BD272" s="109"/>
      <c r="BE272" s="109"/>
      <c r="BF272" s="138" t="str">
        <f>IF([3]通所介護!X53="●",[3]通所介護!B446,IF([3]通所介護!AA53="●",[3]通所介護!B471,""))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IF([3]通所介護!X53="●",[3]通所介護!E446,IF([3]通所介護!AA53="●",[3]通所介護!E471,""))</f>
        <v/>
      </c>
      <c r="BG275" s="151"/>
      <c r="BH275" s="151"/>
      <c r="BI275" s="151"/>
      <c r="BJ275" s="150" t="str">
        <f>IF([3]通所介護!X53="●",[3]通所介護!E447,IF([3]通所介護!AA53="●",[3]通所介護!E472,""))</f>
        <v/>
      </c>
      <c r="BK275" s="151"/>
      <c r="BL275" s="151"/>
      <c r="BM275" s="152"/>
      <c r="BN275" s="150" t="str">
        <f>IF([3]通所介護!X53="●",[3]通所介護!E448,IF([3]通所介護!AA53="●",[3]通所介護!E473,""))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IF([3]通所介護!AA53="●","●","")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IF([3]通所介護!X53="●",[3]通所介護!E455,IF([3]通所介護!AA53="●",[3]通所介護!E476,""))</f>
        <v/>
      </c>
      <c r="V284" s="182"/>
      <c r="W284" s="182"/>
      <c r="X284" s="182"/>
      <c r="Y284" s="182"/>
      <c r="Z284" s="182"/>
      <c r="AA284" s="182"/>
      <c r="AB284" s="182"/>
      <c r="AC284" s="182"/>
      <c r="AD284" s="182"/>
      <c r="AE284" s="183" t="s">
        <v>33</v>
      </c>
      <c r="AF284" s="183"/>
      <c r="AG284" s="183"/>
      <c r="AH284" s="183"/>
      <c r="AI284" s="183"/>
      <c r="AJ284" s="184"/>
      <c r="AK284" s="136"/>
      <c r="AL284" s="136"/>
      <c r="AM284" s="133" t="str">
        <f>IF([3]通所介護!X53="●",[3]通所介護!B457,IF([3]通所介護!AA53="●",[3]通所介護!B478,""))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IF([3]通所介護!AD53="●","●","")</f>
        <v/>
      </c>
      <c r="O291" s="131"/>
      <c r="P291" s="131"/>
      <c r="Q291" s="132"/>
      <c r="R291" s="119"/>
      <c r="S291" s="119"/>
      <c r="T291" s="119"/>
      <c r="U291" s="133" t="str">
        <f>IF([3]通所介護!AD53="●",[3]通所介護!B486,"")</f>
        <v/>
      </c>
      <c r="V291" s="134"/>
      <c r="W291" s="134"/>
      <c r="X291" s="134"/>
      <c r="Y291" s="134"/>
      <c r="Z291" s="134"/>
      <c r="AA291" s="134"/>
      <c r="AB291" s="134"/>
      <c r="AC291" s="134"/>
      <c r="AD291" s="134"/>
      <c r="AE291" s="134"/>
      <c r="AF291" s="134"/>
      <c r="AG291" s="134"/>
      <c r="AH291" s="134"/>
      <c r="AI291" s="134"/>
      <c r="AJ291" s="135"/>
      <c r="AK291" s="249"/>
      <c r="AL291" s="249"/>
      <c r="AM291" s="133" t="str">
        <f>IF([3]通所介護!AD53="●",[3]通所介護!B492,"")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IF([3]通所介護!X54="●","●","")</f>
        <v/>
      </c>
      <c r="O303" s="131"/>
      <c r="P303" s="131"/>
      <c r="Q303" s="132"/>
      <c r="R303" s="119"/>
      <c r="S303" s="119"/>
      <c r="T303" s="119"/>
      <c r="U303" s="133" t="str">
        <f>IF([3]通所介護!X54="●",[3]通所介護!B503,IF([3]通所介護!AA54="●",[3]通所介護!B526,""))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IF([3]通所介護!X54="●",[3]通所介護!BC510,IF([3]通所介護!AA54="●",[3]通所介護!BC533,""))</f>
        <v/>
      </c>
      <c r="AR303" s="271"/>
      <c r="AS303" s="271"/>
      <c r="AT303" s="271"/>
      <c r="AU303" s="272" t="s">
        <v>74</v>
      </c>
      <c r="AV303" s="273"/>
      <c r="AW303" s="273"/>
      <c r="AX303" s="274"/>
      <c r="AY303" s="271" t="str">
        <f>IF([3]通所介護!X54="●",[3]通所介護!BC515,IF([3]通所介護!AA54="●",[3]通所介護!BC538,""))</f>
        <v/>
      </c>
      <c r="AZ303" s="271"/>
      <c r="BA303" s="271"/>
      <c r="BB303" s="271"/>
      <c r="BC303" s="120"/>
      <c r="BD303" s="109"/>
      <c r="BE303" s="109"/>
      <c r="BF303" s="138" t="str">
        <f>IF([3]通所介護!X54="●",[3]通所介護!S509,IF([3]通所介護!AA54="●",[3]通所介護!S532,""))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IF([3]通所介護!X54="●",[3]通所介護!BC511,IF([3]通所介護!AA54="●",[3]通所介護!BC534,""))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IF([3]通所介護!X54="●",[3]通所介護!V509,IF([3]通所介護!AA54="●",[3]通所介護!V532,""))</f>
        <v/>
      </c>
      <c r="BG306" s="151"/>
      <c r="BH306" s="151"/>
      <c r="BI306" s="151"/>
      <c r="BJ306" s="150" t="str">
        <f>IF([3]通所介護!X54="●",[3]通所介護!V510,IF([3]通所介護!AA54="●",[3]通所介護!V533,""))</f>
        <v/>
      </c>
      <c r="BK306" s="151"/>
      <c r="BL306" s="151"/>
      <c r="BM306" s="152"/>
      <c r="BN306" s="150" t="str">
        <f>IF([3]通所介護!X54="●",[3]通所介護!V511,IF([3]通所介護!AA54="●",[3]通所介護!V534,""))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IF([3]通所介護!X54="●",[3]通所介護!BC512,IF([3]通所介護!AA54="●",[3]通所介護!BC535,""))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IF([3]通所介護!X54="●",[3]通所介護!BC516,IF([3]通所介護!AA54="●",[3]通所介護!BC539,""))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IF([3]通所介護!AA54="●","●","")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IF([3]通所介護!X54="●",[3]通所介護!BC513,IF([3]通所介護!AA54="●",[3]通所介護!BC536,""))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IF([3]通所介護!X54="●",[3]通所介護!BC514,IF([3]通所介護!AA54="●",[3]通所介護!BC537,""))</f>
        <v/>
      </c>
      <c r="AR311" s="271"/>
      <c r="AS311" s="271"/>
      <c r="AT311" s="271"/>
      <c r="AU311" s="222" t="s">
        <v>80</v>
      </c>
      <c r="AV311" s="223"/>
      <c r="AW311" s="223"/>
      <c r="AX311" s="224"/>
      <c r="AY311" s="281" t="str">
        <f>IF([3]通所介護!X54="●",[3]通所介護!BC517,IF([3]通所介護!AA54="●",[3]通所介護!BC540,""))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IF([3]通所介護!X54="●",[3]通所介護!E516,IF([3]通所介護!AA54="●",[3]通所介護!E538,""))</f>
        <v/>
      </c>
      <c r="V315" s="182"/>
      <c r="W315" s="182"/>
      <c r="X315" s="182"/>
      <c r="Y315" s="182"/>
      <c r="Z315" s="182"/>
      <c r="AA315" s="182"/>
      <c r="AB315" s="182"/>
      <c r="AC315" s="182"/>
      <c r="AD315" s="182"/>
      <c r="AE315" s="183" t="s">
        <v>33</v>
      </c>
      <c r="AF315" s="183"/>
      <c r="AG315" s="183"/>
      <c r="AH315" s="183"/>
      <c r="AI315" s="183"/>
      <c r="AJ315" s="184"/>
      <c r="AK315" s="136"/>
      <c r="AL315" s="136"/>
      <c r="AM315" s="133" t="str">
        <f>IF([3]通所介護!X54="●",[3]通所介護!B518,IF([3]通所介護!AA54="●",[3]通所介護!B540,""))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IF([3]通所介護!AD54="●","●","")</f>
        <v/>
      </c>
      <c r="O322" s="131"/>
      <c r="P322" s="131"/>
      <c r="Q322" s="132"/>
      <c r="R322" s="119"/>
      <c r="S322" s="119"/>
      <c r="T322" s="119"/>
      <c r="U322" s="133" t="str">
        <f>IF([3]通所介護!AD54="●",[3]通所介護!B548,"")</f>
        <v/>
      </c>
      <c r="V322" s="134"/>
      <c r="W322" s="134"/>
      <c r="X322" s="134"/>
      <c r="Y322" s="134"/>
      <c r="Z322" s="134"/>
      <c r="AA322" s="134"/>
      <c r="AB322" s="134"/>
      <c r="AC322" s="134"/>
      <c r="AD322" s="134"/>
      <c r="AE322" s="134"/>
      <c r="AF322" s="134"/>
      <c r="AG322" s="134"/>
      <c r="AH322" s="134"/>
      <c r="AI322" s="134"/>
      <c r="AJ322" s="135"/>
      <c r="AK322" s="189"/>
      <c r="AL322" s="189"/>
      <c r="AM322" s="133" t="str">
        <f>IF([3]通所介護!AD54="●",[3]通所介護!B554,"")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IF([3]通所介護!X55="●","●","")</f>
        <v/>
      </c>
      <c r="O333" s="131"/>
      <c r="P333" s="131"/>
      <c r="Q333" s="132"/>
      <c r="R333" s="119"/>
      <c r="S333" s="119"/>
      <c r="T333" s="119"/>
      <c r="U333" s="133" t="str">
        <f>IF([3]通所介護!X55="●",[3]通所介護!B565,IF([3]通所介護!AA55="●",[3]通所介護!B590,""))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IF([3]通所介護!X55="●",[3]通所介護!B575,IF([3]通所介護!AA55="●",[3]通所介護!B600,""))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IF([3]通所介護!X55="●",[3]通所介護!G571,IF([3]通所介護!AA55="●",[3]通所介護!G596,""))</f>
        <v/>
      </c>
      <c r="AN335" s="83"/>
      <c r="AO335" s="83"/>
      <c r="AP335" s="83"/>
      <c r="AQ335" s="83"/>
      <c r="AR335" s="83"/>
      <c r="AS335" s="83"/>
      <c r="AT335" s="153"/>
      <c r="AU335" s="82" t="str">
        <f>IF([3]通所介護!X55="●",[3]通所介護!G572,IF([3]通所介護!AA55="●",[3]通所介護!G597,""))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IF([3]通所介護!X55="●",[3]通所介護!E575,IF([3]通所介護!AA55="●",[3]通所介護!E600,""))</f>
        <v/>
      </c>
      <c r="BG336" s="151"/>
      <c r="BH336" s="151"/>
      <c r="BI336" s="151"/>
      <c r="BJ336" s="150" t="str">
        <f>IF([3]通所介護!X55="●",[3]通所介護!E576,IF([3]通所介護!AA55="●",[3]通所介護!E601,""))</f>
        <v/>
      </c>
      <c r="BK336" s="151"/>
      <c r="BL336" s="151"/>
      <c r="BM336" s="152"/>
      <c r="BN336" s="150" t="str">
        <f>IF([3]通所介護!X55="●",[3]通所介護!E577,IF([3]通所介護!AA55="●",[3]通所介護!E602,""))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IF([3]通所介護!AA55="●","●","")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IF([3]通所介護!X55="●",[3]通所介護!E580,IF([3]通所介護!AA55="●",[3]通所介護!E605,""))</f>
        <v/>
      </c>
      <c r="V345" s="182"/>
      <c r="W345" s="182"/>
      <c r="X345" s="182"/>
      <c r="Y345" s="182"/>
      <c r="Z345" s="182"/>
      <c r="AA345" s="182"/>
      <c r="AB345" s="182"/>
      <c r="AC345" s="182"/>
      <c r="AD345" s="182"/>
      <c r="AE345" s="183" t="s">
        <v>33</v>
      </c>
      <c r="AF345" s="183"/>
      <c r="AG345" s="183"/>
      <c r="AH345" s="183"/>
      <c r="AI345" s="183"/>
      <c r="AJ345" s="184"/>
      <c r="AK345" s="136"/>
      <c r="AL345" s="136"/>
      <c r="AM345" s="133" t="str">
        <f>IF([3]通所介護!X55="●",[3]通所介護!B582,IF([3]通所介護!AA55="●",[3]通所介護!B607,""))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IF([3]通所介護!AD55="●","●","")</f>
        <v/>
      </c>
      <c r="O352" s="131"/>
      <c r="P352" s="131"/>
      <c r="Q352" s="132"/>
      <c r="R352" s="119"/>
      <c r="S352" s="119"/>
      <c r="T352" s="119"/>
      <c r="U352" s="133" t="str">
        <f>IF([3]通所介護!AD55="●",[3]通所介護!B615,"")</f>
        <v/>
      </c>
      <c r="V352" s="134"/>
      <c r="W352" s="134"/>
      <c r="X352" s="134"/>
      <c r="Y352" s="134"/>
      <c r="Z352" s="134"/>
      <c r="AA352" s="134"/>
      <c r="AB352" s="134"/>
      <c r="AC352" s="134"/>
      <c r="AD352" s="134"/>
      <c r="AE352" s="134"/>
      <c r="AF352" s="134"/>
      <c r="AG352" s="134"/>
      <c r="AH352" s="134"/>
      <c r="AI352" s="134"/>
      <c r="AJ352" s="135"/>
      <c r="AK352" s="136"/>
      <c r="AL352" s="136"/>
      <c r="AM352" s="133" t="str">
        <f>IF([3]通所介護!AD55="●",[3]通所介護!B621,"")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IF([3]通所介護!R56="●",[3]通所介護!B634,"")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4D9A2-A997-4F92-85E5-8F4FEE5FA49A}">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羽後町</v>
      </c>
      <c r="D11" s="8"/>
      <c r="E11" s="8"/>
      <c r="F11" s="8"/>
      <c r="G11" s="8"/>
      <c r="H11" s="8"/>
      <c r="I11" s="8"/>
      <c r="J11" s="8"/>
      <c r="K11" s="8"/>
      <c r="L11" s="8"/>
      <c r="M11" s="8"/>
      <c r="N11" s="8"/>
      <c r="O11" s="8"/>
      <c r="P11" s="8"/>
      <c r="Q11" s="8"/>
      <c r="R11" s="8"/>
      <c r="S11" s="8"/>
      <c r="T11" s="8"/>
      <c r="U11" s="22" t="str">
        <f>IF(COUNTIF([4]回答表!F18,"*")&gt;0,[4]回答表!F18,"")</f>
        <v>病院事業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抜本的な改革の方向性の検討を行ったものの、現行の体制が望ましいとの結論に至ったため。また、令和元年に５階病棟を回復リハ病棟から地域包括ケア病棟に変更、令和２年度には病床を１６８床から１１３床に変更した。</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2846A-E8CD-465B-98BC-F6FA7DAAE8D7}">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羽後町</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農業集落排水施設</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IF([5]回答表!F18="下水道事業",IF([5]回答表!X51="●",[5]回答表!E256,IF([5]回答表!AA51="●",[5]回答表!E335,"")),"")</f>
        <v/>
      </c>
      <c r="BG169" s="151"/>
      <c r="BH169" s="151"/>
      <c r="BI169" s="151"/>
      <c r="BJ169" s="150" t="str">
        <f>IF([5]回答表!F18="下水道事業",IF([5]回答表!X51="●",[5]回答表!E257,IF([5]回答表!AA51="●",[5]回答表!E336,"")),"")</f>
        <v/>
      </c>
      <c r="BK169" s="151"/>
      <c r="BL169" s="151"/>
      <c r="BM169" s="151"/>
      <c r="BN169" s="150" t="str">
        <f>IF([5]回答表!F18="下水道事業",IF([5]回答表!X51="●",[5]回答表!E258,IF([5]回答表!AA51="●",[5]回答表!E337,"")),"")</f>
        <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c>
      <c r="V174" s="83"/>
      <c r="W174" s="83"/>
      <c r="X174" s="83"/>
      <c r="Y174" s="83"/>
      <c r="Z174" s="83"/>
      <c r="AA174" s="83"/>
      <c r="AB174" s="153"/>
      <c r="AC174" s="82" t="str">
        <f>IF([5]回答表!F18="下水道事業",IF([5]回答表!X51="●",[5]回答表!Y237,IF([5]回答表!AA51="●",[5]回答表!Y317,"")),"")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c>
      <c r="V180" s="83"/>
      <c r="W180" s="83"/>
      <c r="X180" s="83"/>
      <c r="Y180" s="83"/>
      <c r="Z180" s="83"/>
      <c r="AA180" s="83"/>
      <c r="AB180" s="153"/>
      <c r="AC180" s="82" t="str">
        <f>IF([5]回答表!F18="下水道事業",IF([5]回答表!X51="●",[5]回答表!Y240,IF([5]回答表!AA51="●",[5]回答表!Y320,"")),"")</f>
        <v/>
      </c>
      <c r="AD180" s="83"/>
      <c r="AE180" s="83"/>
      <c r="AF180" s="83"/>
      <c r="AG180" s="83"/>
      <c r="AH180" s="83"/>
      <c r="AI180" s="83"/>
      <c r="AJ180" s="153"/>
      <c r="AK180" s="82" t="str">
        <f>IF([5]回答表!F18="下水道事業",IF([5]回答表!X51="●",[5]回答表!Y241,IF([5]回答表!AA51="●",[5]回答表!Y321,"")),"")</f>
        <v/>
      </c>
      <c r="AL180" s="83"/>
      <c r="AM180" s="83"/>
      <c r="AN180" s="83"/>
      <c r="AO180" s="83"/>
      <c r="AP180" s="83"/>
      <c r="AQ180" s="83"/>
      <c r="AR180" s="153"/>
      <c r="AS180" s="82" t="str">
        <f>IF([5]回答表!F18="下水道事業",IF([5]回答表!X51="●",[5]回答表!Y242,IF([5]回答表!AA51="●",[5]回答表!Y322,"")),"")</f>
        <v/>
      </c>
      <c r="AT180" s="83"/>
      <c r="AU180" s="83"/>
      <c r="AV180" s="83"/>
      <c r="AW180" s="83"/>
      <c r="AX180" s="83"/>
      <c r="AY180" s="83"/>
      <c r="AZ180" s="153"/>
      <c r="BA180" s="82" t="str">
        <f>IF([5]回答表!F18="下水道事業",IF([5]回答表!X51="●",[5]回答表!Y243,IF([5]回答表!AA51="●",[5]回答表!Y323,"")),"")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c>
      <c r="V186" s="83"/>
      <c r="W186" s="83"/>
      <c r="X186" s="83"/>
      <c r="Y186" s="83"/>
      <c r="Z186" s="83"/>
      <c r="AA186" s="83"/>
      <c r="AB186" s="153"/>
      <c r="AC186" s="82" t="str">
        <f>IF([5]回答表!F18="下水道事業",IF([5]回答表!X51="●",[5]回答表!N249,IF([5]回答表!AA51="●",[5]回答表!N329,"")),"")</f>
        <v/>
      </c>
      <c r="AD186" s="83"/>
      <c r="AE186" s="83"/>
      <c r="AF186" s="83"/>
      <c r="AG186" s="83"/>
      <c r="AH186" s="83"/>
      <c r="AI186" s="83"/>
      <c r="AJ186" s="153"/>
      <c r="AK186" s="82" t="str">
        <f>IF([5]回答表!F18="下水道事業",IF([5]回答表!X51="●",[5]回答表!N250,IF([5]回答表!AA51="●",[5]回答表!N330,"")),"")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IF([5]回答表!F18="下水道事業",IF([5]回答表!X51="●",[5]回答表!E265,IF([5]回答表!AA51="●",[5]回答表!E344,"")),"")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人口減少により、施設の稼働率低下・使用料の増収が見込めない現状を考慮し、機械設備修繕等への汎用部品の採用、資材・薬品等の仕入れに関する創意工夫等、事業担当者・維持管理業者が互いに連携し、経常経費全体の削減に努めていきます。
　また床舞地区は令和8年度に特定環境保全公共下水道への接続を検討しており、集合処理の大幅な再編を実現し施設維持管理の効率化向上を目指すとともに下水道経営状況の把握・経営健全化を明確化することを目的に、令和5年度までの公営企業会計移行に向けた事業を実施いたします。</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A23F8-4661-4671-AE1C-84F8DC5F66A6}">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IF(COUNTIF([6]回答表!K16,"*")&gt;0,[6]回答表!K16,"")</f>
        <v>羽後町</v>
      </c>
      <c r="D11" s="8"/>
      <c r="E11" s="8"/>
      <c r="F11" s="8"/>
      <c r="G11" s="8"/>
      <c r="H11" s="8"/>
      <c r="I11" s="8"/>
      <c r="J11" s="8"/>
      <c r="K11" s="8"/>
      <c r="L11" s="8"/>
      <c r="M11" s="8"/>
      <c r="N11" s="8"/>
      <c r="O11" s="8"/>
      <c r="P11" s="8"/>
      <c r="Q11" s="8"/>
      <c r="R11" s="8"/>
      <c r="S11" s="8"/>
      <c r="T11" s="8"/>
      <c r="U11" s="22" t="str">
        <f>IF(COUNTIF([6]回答表!F18,"*")&gt;0,[6]回答表!F18,"")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IF(COUNTIF([6]回答表!W18,"*")&gt;0,[6]回答表!W18,"")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IF(COUNTIF([6]回答表!F20,"*")&gt;0,[6]回答表!F20,"")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IF([6]回答表!R49="●","●","")</f>
        <v/>
      </c>
      <c r="E24" s="80"/>
      <c r="F24" s="80"/>
      <c r="G24" s="80"/>
      <c r="H24" s="80"/>
      <c r="I24" s="80"/>
      <c r="J24" s="81"/>
      <c r="K24" s="79" t="str">
        <f>IF([6]回答表!R50="●","●","")</f>
        <v/>
      </c>
      <c r="L24" s="80"/>
      <c r="M24" s="80"/>
      <c r="N24" s="80"/>
      <c r="O24" s="80"/>
      <c r="P24" s="80"/>
      <c r="Q24" s="81"/>
      <c r="R24" s="79" t="str">
        <f>IF([6]回答表!R51="●","●","")</f>
        <v>●</v>
      </c>
      <c r="S24" s="80"/>
      <c r="T24" s="80"/>
      <c r="U24" s="80"/>
      <c r="V24" s="80"/>
      <c r="W24" s="80"/>
      <c r="X24" s="81"/>
      <c r="Y24" s="79" t="str">
        <f>IF([6]回答表!R52="●","●","")</f>
        <v/>
      </c>
      <c r="Z24" s="80"/>
      <c r="AA24" s="80"/>
      <c r="AB24" s="80"/>
      <c r="AC24" s="80"/>
      <c r="AD24" s="80"/>
      <c r="AE24" s="81"/>
      <c r="AF24" s="79" t="str">
        <f>IF([6]回答表!R53="●","●","")</f>
        <v>●</v>
      </c>
      <c r="AG24" s="80"/>
      <c r="AH24" s="80"/>
      <c r="AI24" s="80"/>
      <c r="AJ24" s="80"/>
      <c r="AK24" s="80"/>
      <c r="AL24" s="81"/>
      <c r="AM24" s="79" t="str">
        <f>IF([6]回答表!R54="●","●","")</f>
        <v/>
      </c>
      <c r="AN24" s="80"/>
      <c r="AO24" s="80"/>
      <c r="AP24" s="80"/>
      <c r="AQ24" s="80"/>
      <c r="AR24" s="80"/>
      <c r="AS24" s="81"/>
      <c r="AT24" s="79" t="str">
        <f>IF([6]回答表!R55="●","●","")</f>
        <v/>
      </c>
      <c r="AU24" s="80"/>
      <c r="AV24" s="80"/>
      <c r="AW24" s="80"/>
      <c r="AX24" s="80"/>
      <c r="AY24" s="80"/>
      <c r="AZ24" s="81"/>
      <c r="BA24" s="68"/>
      <c r="BB24" s="82" t="str">
        <f>IF([6]回答表!R56="●","●","")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IF([6]回答表!X49="●","●","")</f>
        <v/>
      </c>
      <c r="O36" s="131"/>
      <c r="P36" s="131"/>
      <c r="Q36" s="132"/>
      <c r="R36" s="119"/>
      <c r="S36" s="119"/>
      <c r="T36" s="119"/>
      <c r="U36" s="133" t="str">
        <f>IF([6]回答表!X49="●",[6]回答表!B67,IF([6]回答表!AA49="●",[6]回答表!B95,""))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IF([6]回答表!X49="●",[6]回答表!S73,IF([6]回答表!AA49="●",[6]回答表!S101,""))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IF([6]回答表!X49="●",[6]回答表!G73,IF([6]回答表!AA49="●",[6]回答表!G101,""))</f>
        <v/>
      </c>
      <c r="AN38" s="83"/>
      <c r="AO38" s="83"/>
      <c r="AP38" s="83"/>
      <c r="AQ38" s="83"/>
      <c r="AR38" s="83"/>
      <c r="AS38" s="83"/>
      <c r="AT38" s="153"/>
      <c r="AU38" s="82" t="str">
        <f>IF([6]回答表!X49="●",[6]回答表!G74,IF([6]回答表!AA49="●",[6]回答表!G102,""))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IF([6]回答表!X49="●",[6]回答表!V73,IF([6]回答表!AA49="●",[6]回答表!V101,""))</f>
        <v/>
      </c>
      <c r="BG39" s="16"/>
      <c r="BH39" s="16"/>
      <c r="BI39" s="17"/>
      <c r="BJ39" s="150" t="str">
        <f>IF([6]回答表!X49="●",[6]回答表!V74,IF([6]回答表!AA49="●",[6]回答表!V102,""))</f>
        <v/>
      </c>
      <c r="BK39" s="16"/>
      <c r="BL39" s="16"/>
      <c r="BM39" s="17"/>
      <c r="BN39" s="150" t="str">
        <f>IF([6]回答表!X49="●",[6]回答表!V75,IF([6]回答表!AA49="●",[6]回答表!V103,""))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IF([6]回答表!X49="●",[6]回答表!O79,IF([6]回答表!AA49="●",[6]回答表!O107,""))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IF([6]回答表!X49="●",[6]回答表!O80,IF([6]回答表!AA49="●",[6]回答表!O108,""))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IF([6]回答表!AA49="●","●","")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IF([6]回答表!X49="●",[6]回答表!O81,IF([6]回答表!AA49="●",[6]回答表!O109,""))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IF([6]回答表!X49="●",[6]回答表!O82,IF([6]回答表!AA49="●",[6]回答表!O110,""))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IF([6]回答表!X49="●",[6]回答表!AG79,IF([6]回答表!AA49="●",[6]回答表!AG107,""))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IF([6]回答表!X49="●",[6]回答表!AG80,IF([6]回答表!AA49="●",[6]回答表!AG108,""))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IF([6]回答表!X49="●",[6]回答表!E85,IF([6]回答表!AA49="●",[6]回答表!E113,""))</f>
        <v/>
      </c>
      <c r="V50" s="182"/>
      <c r="W50" s="182"/>
      <c r="X50" s="182"/>
      <c r="Y50" s="182"/>
      <c r="Z50" s="182"/>
      <c r="AA50" s="182"/>
      <c r="AB50" s="182"/>
      <c r="AC50" s="182"/>
      <c r="AD50" s="182"/>
      <c r="AE50" s="183" t="s">
        <v>33</v>
      </c>
      <c r="AF50" s="183"/>
      <c r="AG50" s="183"/>
      <c r="AH50" s="183"/>
      <c r="AI50" s="183"/>
      <c r="AJ50" s="184"/>
      <c r="AK50" s="136"/>
      <c r="AL50" s="136"/>
      <c r="AM50" s="133" t="str">
        <f>IF([6]回答表!X49="●",[6]回答表!B87,IF([6]回答表!AA49="●",[6]回答表!B115,""))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IF([6]回答表!AD49="●","●","")</f>
        <v/>
      </c>
      <c r="O57" s="131"/>
      <c r="P57" s="131"/>
      <c r="Q57" s="132"/>
      <c r="R57" s="119"/>
      <c r="S57" s="119"/>
      <c r="T57" s="119"/>
      <c r="U57" s="133" t="str">
        <f>IF([6]回答表!AD49="●",[6]回答表!B123,"")</f>
        <v/>
      </c>
      <c r="V57" s="134"/>
      <c r="W57" s="134"/>
      <c r="X57" s="134"/>
      <c r="Y57" s="134"/>
      <c r="Z57" s="134"/>
      <c r="AA57" s="134"/>
      <c r="AB57" s="134"/>
      <c r="AC57" s="134"/>
      <c r="AD57" s="134"/>
      <c r="AE57" s="134"/>
      <c r="AF57" s="134"/>
      <c r="AG57" s="134"/>
      <c r="AH57" s="134"/>
      <c r="AI57" s="134"/>
      <c r="AJ57" s="135"/>
      <c r="AK57" s="189"/>
      <c r="AL57" s="189"/>
      <c r="AM57" s="133" t="str">
        <f>IF([6]回答表!AD49="●",[6]回答表!B128,"")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IF([6]回答表!X50="●","●","")</f>
        <v/>
      </c>
      <c r="O68" s="131"/>
      <c r="P68" s="131"/>
      <c r="Q68" s="132"/>
      <c r="R68" s="119"/>
      <c r="S68" s="119"/>
      <c r="T68" s="119"/>
      <c r="U68" s="133" t="str">
        <f>IF([6]回答表!X50="●",[6]回答表!B138,IF([6]回答表!AA50="●",[6]回答表!B159,""))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IF([6]回答表!X50="●",[6]回答表!S144,IF([6]回答表!AA50="●",[6]回答表!S165,""))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IF([6]回答表!X50="●",[6]回答表!J144,IF([6]回答表!AA50="●",[6]回答表!J165,""))</f>
        <v/>
      </c>
      <c r="AN71" s="83"/>
      <c r="AO71" s="83"/>
      <c r="AP71" s="83"/>
      <c r="AQ71" s="83"/>
      <c r="AR71" s="83"/>
      <c r="AS71" s="83"/>
      <c r="AT71" s="153"/>
      <c r="AU71" s="82" t="str">
        <f>IF([6]回答表!X50="●",[6]回答表!J145,IF([6]回答表!AA50="●",[6]回答表!J166,""))</f>
        <v/>
      </c>
      <c r="AV71" s="83"/>
      <c r="AW71" s="83"/>
      <c r="AX71" s="83"/>
      <c r="AY71" s="83"/>
      <c r="AZ71" s="83"/>
      <c r="BA71" s="83"/>
      <c r="BB71" s="153"/>
      <c r="BC71" s="120"/>
      <c r="BD71" s="109"/>
      <c r="BE71" s="109"/>
      <c r="BF71" s="150" t="str">
        <f>IF([6]回答表!X50="●",[6]回答表!V144,IF([6]回答表!AA50="●",[6]回答表!V165,""))</f>
        <v/>
      </c>
      <c r="BG71" s="151"/>
      <c r="BH71" s="151"/>
      <c r="BI71" s="151"/>
      <c r="BJ71" s="150" t="str">
        <f>IF([6]回答表!X50="●",[6]回答表!V145,IF([6]回答表!AA50="●",[6]回答表!V166,""))</f>
        <v/>
      </c>
      <c r="BK71" s="151"/>
      <c r="BL71" s="151"/>
      <c r="BM71" s="151"/>
      <c r="BN71" s="150" t="str">
        <f>IF([6]回答表!X50="●",[6]回答表!V146,IF([6]回答表!AA50="●",[6]回答表!V167,""))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IF([6]回答表!AA50="●","●","")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IF([6]回答表!X50="●",[6]回答表!E149,IF([6]回答表!AA50="●",[6]回答表!E170,""))</f>
        <v/>
      </c>
      <c r="V80" s="182"/>
      <c r="W80" s="182"/>
      <c r="X80" s="182"/>
      <c r="Y80" s="182"/>
      <c r="Z80" s="182"/>
      <c r="AA80" s="182"/>
      <c r="AB80" s="182"/>
      <c r="AC80" s="182"/>
      <c r="AD80" s="182"/>
      <c r="AE80" s="183" t="s">
        <v>33</v>
      </c>
      <c r="AF80" s="183"/>
      <c r="AG80" s="183"/>
      <c r="AH80" s="183"/>
      <c r="AI80" s="183"/>
      <c r="AJ80" s="184"/>
      <c r="AK80" s="136"/>
      <c r="AL80" s="136"/>
      <c r="AM80" s="133" t="str">
        <f>IF([6]回答表!X50="●",[6]回答表!B151,IF([6]回答表!AA50="●",[6]回答表!B172,""))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IF([6]回答表!AD50="●","●","")</f>
        <v/>
      </c>
      <c r="O87" s="131"/>
      <c r="P87" s="131"/>
      <c r="Q87" s="132"/>
      <c r="R87" s="119"/>
      <c r="S87" s="119"/>
      <c r="T87" s="119"/>
      <c r="U87" s="133" t="str">
        <f>IF([6]回答表!AD50="●",[6]回答表!B180,"")</f>
        <v/>
      </c>
      <c r="V87" s="134"/>
      <c r="W87" s="134"/>
      <c r="X87" s="134"/>
      <c r="Y87" s="134"/>
      <c r="Z87" s="134"/>
      <c r="AA87" s="134"/>
      <c r="AB87" s="134"/>
      <c r="AC87" s="134"/>
      <c r="AD87" s="134"/>
      <c r="AE87" s="134"/>
      <c r="AF87" s="134"/>
      <c r="AG87" s="134"/>
      <c r="AH87" s="134"/>
      <c r="AI87" s="134"/>
      <c r="AJ87" s="135"/>
      <c r="AK87" s="189"/>
      <c r="AL87" s="189"/>
      <c r="AM87" s="133" t="str">
        <f>IF([6]回答表!AD50="●",[6]回答表!B186,"")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IF([6]回答表!F18="水道事業",IF([6]回答表!X51="●","●",""),"")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IF([6]回答表!F18="水道事業",IF([6]回答表!X51="●",[6]回答表!B197,IF([6]回答表!AA51="●",[6]回答表!B275,"")),"")</f>
        <v/>
      </c>
      <c r="AN99" s="134"/>
      <c r="AO99" s="134"/>
      <c r="AP99" s="134"/>
      <c r="AQ99" s="134"/>
      <c r="AR99" s="134"/>
      <c r="AS99" s="134"/>
      <c r="AT99" s="134"/>
      <c r="AU99" s="134"/>
      <c r="AV99" s="134"/>
      <c r="AW99" s="134"/>
      <c r="AX99" s="134"/>
      <c r="AY99" s="134"/>
      <c r="AZ99" s="134"/>
      <c r="BA99" s="134"/>
      <c r="BB99" s="134"/>
      <c r="BC99" s="135"/>
      <c r="BD99" s="109"/>
      <c r="BE99" s="109"/>
      <c r="BF99" s="138" t="str">
        <f>IF([6]回答表!F18="水道事業",IF([6]回答表!X51="●",[6]回答表!B256,IF([6]回答表!AA51="●",[6]回答表!B335,"")),"")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IF([6]回答表!F18="水道事業",IF([6]回答表!X51="●",[6]回答表!J205,IF([6]回答表!AA51="●",[6]回答表!J283,"")),"")</f>
        <v/>
      </c>
      <c r="V101" s="83"/>
      <c r="W101" s="83"/>
      <c r="X101" s="83"/>
      <c r="Y101" s="83"/>
      <c r="Z101" s="83"/>
      <c r="AA101" s="83"/>
      <c r="AB101" s="153"/>
      <c r="AC101" s="82" t="str">
        <f>IF([6]回答表!F18="水道事業",IF([6]回答表!X51="●",[6]回答表!J210,IF([6]回答表!AA51="●",[6]回答表!J290,"")),"")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IF([6]回答表!F18="水道事業",IF([6]回答表!X51="●",[6]回答表!E256,IF([6]回答表!AA51="●",[6]回答表!E335,"")),"")</f>
        <v/>
      </c>
      <c r="BG102" s="151"/>
      <c r="BH102" s="151"/>
      <c r="BI102" s="151"/>
      <c r="BJ102" s="150" t="str">
        <f>IF([6]回答表!F18="水道事業",IF([6]回答表!X51="●",[6]回答表!E257,IF([6]回答表!AA51="●",[6]回答表!E336,"")),"")</f>
        <v/>
      </c>
      <c r="BK102" s="151"/>
      <c r="BL102" s="151"/>
      <c r="BM102" s="151"/>
      <c r="BN102" s="150" t="str">
        <f>IF([6]回答表!F18="水道事業",IF([6]回答表!X51="●",[6]回答表!E258,IF([6]回答表!AA51="●",[6]回答表!E337,"")),"")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IF([6]回答表!F18="水道事業",IF([6]回答表!AA51="●","●",""),"")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IF([6]回答表!F18="水道事業",IF([6]回答表!X51="●",[6]回答表!J213,IF([6]回答表!AA51="●",[6]回答表!J293,"")),"")</f>
        <v/>
      </c>
      <c r="V106" s="83"/>
      <c r="W106" s="83"/>
      <c r="X106" s="83"/>
      <c r="Y106" s="83"/>
      <c r="Z106" s="83"/>
      <c r="AA106" s="83"/>
      <c r="AB106" s="153"/>
      <c r="AC106" s="82" t="str">
        <f>IF([6]回答表!F18="水道事業",IF([6]回答表!X51="●",[6]回答表!J217,IF([6]回答表!AA51="●",[6]回答表!J297,"")),"")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IF([6]回答表!F18="水道事業",IF([6]回答表!X51="●",[6]回答表!E265,IF([6]回答表!AA51="●",[6]回答表!E344,"")),"")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IF([6]回答表!F18="水道事業",IF([6]回答表!X51="●",[6]回答表!B267,IF([6]回答表!AA51="●",[6]回答表!B346,"")),"")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IF([6]回答表!F18="水道事業",IF([6]回答表!AD51="●","●",""),"")</f>
        <v/>
      </c>
      <c r="O118" s="131"/>
      <c r="P118" s="131"/>
      <c r="Q118" s="132"/>
      <c r="R118" s="119"/>
      <c r="S118" s="119"/>
      <c r="T118" s="119"/>
      <c r="U118" s="133" t="str">
        <f>IF([6]回答表!F18="水道事業",IF([6]回答表!AD51="●",[6]回答表!B354,""),"")</f>
        <v/>
      </c>
      <c r="V118" s="134"/>
      <c r="W118" s="134"/>
      <c r="X118" s="134"/>
      <c r="Y118" s="134"/>
      <c r="Z118" s="134"/>
      <c r="AA118" s="134"/>
      <c r="AB118" s="134"/>
      <c r="AC118" s="134"/>
      <c r="AD118" s="134"/>
      <c r="AE118" s="134"/>
      <c r="AF118" s="134"/>
      <c r="AG118" s="134"/>
      <c r="AH118" s="134"/>
      <c r="AI118" s="134"/>
      <c r="AJ118" s="135"/>
      <c r="AK118" s="189"/>
      <c r="AL118" s="189"/>
      <c r="AM118" s="133" t="str">
        <f>IF([6]回答表!F18="水道事業",IF([6]回答表!AD51="●",[6]回答表!B360,""),"")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IF([6]回答表!F18="簡易水道事業",IF([6]回答表!X51="●",[6]回答表!B197,IF([6]回答表!AA51="●",[6]回答表!B275,"")),"")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IF([6]回答表!F18="簡易水道事業",IF([6]回答表!X51="●",[6]回答表!B256,IF([6]回答表!AA51="●",[6]回答表!B335,"")),"")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IF([6]回答表!F18="簡易水道事業",IF([6]回答表!X51="●","●",""),"")</f>
        <v/>
      </c>
      <c r="O132" s="131"/>
      <c r="P132" s="131"/>
      <c r="Q132" s="132"/>
      <c r="R132" s="119"/>
      <c r="S132" s="119"/>
      <c r="T132" s="119"/>
      <c r="U132" s="82" t="str">
        <f>IF([6]回答表!F18="簡易水道事業",IF([6]回答表!X51="●",[6]回答表!S224,IF([6]回答表!AA51="●",[6]回答表!S304,"")),"")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IF([6]回答表!F18="簡易水道事業",IF([6]回答表!X51="●",[6]回答表!E256,IF([6]回答表!AA51="●",[6]回答表!E335,"")),"")</f>
        <v/>
      </c>
      <c r="BG133" s="151"/>
      <c r="BH133" s="151"/>
      <c r="BI133" s="151"/>
      <c r="BJ133" s="150" t="str">
        <f>IF([6]回答表!F18="簡易水道事業",IF([6]回答表!X51="●",[6]回答表!E257,IF([6]回答表!AA51="●",[6]回答表!E336,"")),"")</f>
        <v/>
      </c>
      <c r="BK133" s="151"/>
      <c r="BL133" s="151"/>
      <c r="BM133" s="151"/>
      <c r="BN133" s="150" t="str">
        <f>IF([6]回答表!F18="簡易水道事業",IF([6]回答表!X51="●",[6]回答表!E258,IF([6]回答表!AA51="●",[6]回答表!E337,"")),"")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IF([6]回答表!F18="簡易水道事業",IF([6]回答表!X51="●",[6]回答表!S225,IF([6]回答表!AA51="●",[6]回答表!S305,"")),"")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IF([6]回答表!F18="簡易水道事業",IF([6]回答表!AA51="●","●",""),"")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IF([6]回答表!F18="簡易水道事業",IF([6]回答表!X51="●",[6]回答表!S226,IF([6]回答表!AA51="●",[6]回答表!S306,"")),"")</f>
        <v/>
      </c>
      <c r="V142" s="83"/>
      <c r="W142" s="83"/>
      <c r="X142" s="83"/>
      <c r="Y142" s="83"/>
      <c r="Z142" s="83"/>
      <c r="AA142" s="83"/>
      <c r="AB142" s="83"/>
      <c r="AC142" s="83"/>
      <c r="AD142" s="83"/>
      <c r="AE142" s="83"/>
      <c r="AF142" s="83"/>
      <c r="AG142" s="83"/>
      <c r="AH142" s="83"/>
      <c r="AI142" s="83"/>
      <c r="AJ142" s="153"/>
      <c r="AK142" s="68"/>
      <c r="AL142" s="68"/>
      <c r="AM142" s="231" t="str">
        <f>IF([6]回答表!F18="簡易水道事業",IF([6]回答表!X51="●",[6]回答表!Y228,IF([6]回答表!AA51="●",[6]回答表!Y308,"")),"")</f>
        <v/>
      </c>
      <c r="AN142" s="231"/>
      <c r="AO142" s="231"/>
      <c r="AP142" s="231"/>
      <c r="AQ142" s="231"/>
      <c r="AR142" s="231"/>
      <c r="AS142" s="231" t="str">
        <f>IF([6]回答表!F18="簡易水道事業",IF([6]回答表!X51="●",[6]回答表!Y229,IF([6]回答表!AA51="●",[6]回答表!Y309,"")),"")</f>
        <v/>
      </c>
      <c r="AT142" s="231"/>
      <c r="AU142" s="231"/>
      <c r="AV142" s="231"/>
      <c r="AW142" s="231"/>
      <c r="AX142" s="231"/>
      <c r="AY142" s="231" t="str">
        <f>IF([6]回答表!F18="簡易水道事業",IF([6]回答表!X51="●",[6]回答表!Y230,IF([6]回答表!AA51="●",[6]回答表!Y310,"")),"")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IF([6]回答表!F18="簡易水道事業",IF([6]回答表!X51="●",[6]回答表!E265,IF([6]回答表!AA51="●",[6]回答表!E344,"")),"")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IF([6]回答表!F18="簡易水道事業",IF([6]回答表!X51="●",[6]回答表!B267,IF([6]回答表!AA51="●",[6]回答表!B346,"")),"")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IF([6]回答表!F18="簡易水道事業",IF([6]回答表!AD51="●","●",""),"")</f>
        <v/>
      </c>
      <c r="O154" s="131"/>
      <c r="P154" s="131"/>
      <c r="Q154" s="132"/>
      <c r="R154" s="119"/>
      <c r="S154" s="119"/>
      <c r="T154" s="119"/>
      <c r="U154" s="133" t="str">
        <f>IF([6]回答表!F18="簡易水道事業",IF([6]回答表!AD51="●",[6]回答表!B354,""),"")</f>
        <v/>
      </c>
      <c r="V154" s="134"/>
      <c r="W154" s="134"/>
      <c r="X154" s="134"/>
      <c r="Y154" s="134"/>
      <c r="Z154" s="134"/>
      <c r="AA154" s="134"/>
      <c r="AB154" s="134"/>
      <c r="AC154" s="134"/>
      <c r="AD154" s="134"/>
      <c r="AE154" s="134"/>
      <c r="AF154" s="134"/>
      <c r="AG154" s="134"/>
      <c r="AH154" s="134"/>
      <c r="AI154" s="134"/>
      <c r="AJ154" s="135"/>
      <c r="AK154" s="189"/>
      <c r="AL154" s="189"/>
      <c r="AM154" s="133" t="str">
        <f>IF([6]回答表!F18="簡易水道事業",IF([6]回答表!AD51="●",[6]回答表!B360,""),"")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IF([6]回答表!F18="下水道事業",IF([6]回答表!X51="●","●",""),"")</f>
        <v>●</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IF([6]回答表!F18="下水道事業",IF([6]回答表!X51="●",[6]回答表!B197,IF([6]回答表!AA51="●",[6]回答表!B275,"")),"")</f>
        <v>　人口減少に伴う下水道使用料収入が減少し、経営が悪化している。併せて下水道法改正による下水汚泥再生利用の努力が義務化されたことにより県南地域が一体となった効率的な汚泥処理を実施する機運が高まった。横手処理センター併設でコンポスト施設を建設し関係市町村の汚泥運搬費の軽減が可能となり、災害リスクの低減が図られる。</v>
      </c>
      <c r="AN166" s="134"/>
      <c r="AO166" s="134"/>
      <c r="AP166" s="134"/>
      <c r="AQ166" s="134"/>
      <c r="AR166" s="134"/>
      <c r="AS166" s="134"/>
      <c r="AT166" s="134"/>
      <c r="AU166" s="134"/>
      <c r="AV166" s="134"/>
      <c r="AW166" s="134"/>
      <c r="AX166" s="134"/>
      <c r="AY166" s="134"/>
      <c r="AZ166" s="134"/>
      <c r="BA166" s="134"/>
      <c r="BB166" s="134"/>
      <c r="BC166" s="135"/>
      <c r="BD166" s="109"/>
      <c r="BE166" s="109"/>
      <c r="BF166" s="138">
        <f>IF([6]回答表!F18="下水道事業",IF([6]回答表!X51="●",[6]回答表!B256,IF([6]回答表!AA51="●",[6]回答表!B335,"")),"")</f>
        <v>0</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IF([6]回答表!F18="下水道事業",IF([6]回答表!X51="●",[6]回答表!N234,IF([6]回答表!AA51="●",[6]回答表!N314,"")),"")</f>
        <v xml:space="preserve">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IF([6]回答表!F18="下水道事業",IF([6]回答表!X51="●",[6]回答表!E256,IF([6]回答表!AA51="●",[6]回答表!E335,"")),"")</f>
        <v>0</v>
      </c>
      <c r="BG169" s="151"/>
      <c r="BH169" s="151"/>
      <c r="BI169" s="151"/>
      <c r="BJ169" s="150" t="str">
        <f>IF([6]回答表!F18="下水道事業",IF([6]回答表!X51="●",[6]回答表!E257,IF([6]回答表!AA51="●",[6]回答表!E336,"")),"")</f>
        <v xml:space="preserve"> </v>
      </c>
      <c r="BK169" s="151"/>
      <c r="BL169" s="151"/>
      <c r="BM169" s="151"/>
      <c r="BN169" s="150" t="str">
        <f>IF([6]回答表!F18="下水道事業",IF([6]回答表!X51="●",[6]回答表!E258,IF([6]回答表!AA51="●",[6]回答表!E337,"")),"")</f>
        <v xml:space="preserve"> </v>
      </c>
      <c r="BO169" s="151"/>
      <c r="BP169" s="151"/>
      <c r="BQ169" s="152"/>
      <c r="BR169" s="112"/>
      <c r="BX169" s="234" t="str">
        <f>IF([6]回答表!AQ21="下水道事業",IF([6]回答表!BI54="○",[6]回答表!AM200,IF([6]回答表!BL54="○",[6]回答表!AM278,"")),"")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IF([6]回答表!F18="下水道事業",IF([6]回答表!X51="●",[6]回答表!Y236,IF([6]回答表!AA51="●",[6]回答表!Y316,"")),"")</f>
        <v xml:space="preserve"> </v>
      </c>
      <c r="V174" s="83"/>
      <c r="W174" s="83"/>
      <c r="X174" s="83"/>
      <c r="Y174" s="83"/>
      <c r="Z174" s="83"/>
      <c r="AA174" s="83"/>
      <c r="AB174" s="153"/>
      <c r="AC174" s="82" t="str">
        <f>IF([6]回答表!F18="下水道事業",IF([6]回答表!X51="●",[6]回答表!Y237,IF([6]回答表!AA51="●",[6]回答表!Y317,"")),"")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IF([6]回答表!F18="下水道事業",IF([6]回答表!X51="●",[6]回答表!Y239,IF([6]回答表!AA51="●",[6]回答表!Y319,"")),"")</f>
        <v xml:space="preserve"> </v>
      </c>
      <c r="V180" s="83"/>
      <c r="W180" s="83"/>
      <c r="X180" s="83"/>
      <c r="Y180" s="83"/>
      <c r="Z180" s="83"/>
      <c r="AA180" s="83"/>
      <c r="AB180" s="153"/>
      <c r="AC180" s="82" t="str">
        <f>IF([6]回答表!F18="下水道事業",IF([6]回答表!X51="●",[6]回答表!Y240,IF([6]回答表!AA51="●",[6]回答表!Y320,"")),"")</f>
        <v xml:space="preserve"> </v>
      </c>
      <c r="AD180" s="83"/>
      <c r="AE180" s="83"/>
      <c r="AF180" s="83"/>
      <c r="AG180" s="83"/>
      <c r="AH180" s="83"/>
      <c r="AI180" s="83"/>
      <c r="AJ180" s="153"/>
      <c r="AK180" s="82" t="str">
        <f>IF([6]回答表!F18="下水道事業",IF([6]回答表!X51="●",[6]回答表!Y241,IF([6]回答表!AA51="●",[6]回答表!Y321,"")),"")</f>
        <v>●</v>
      </c>
      <c r="AL180" s="83"/>
      <c r="AM180" s="83"/>
      <c r="AN180" s="83"/>
      <c r="AO180" s="83"/>
      <c r="AP180" s="83"/>
      <c r="AQ180" s="83"/>
      <c r="AR180" s="153"/>
      <c r="AS180" s="82" t="str">
        <f>IF([6]回答表!F18="下水道事業",IF([6]回答表!X51="●",[6]回答表!Y242,IF([6]回答表!AA51="●",[6]回答表!Y322,"")),"")</f>
        <v xml:space="preserve"> </v>
      </c>
      <c r="AT180" s="83"/>
      <c r="AU180" s="83"/>
      <c r="AV180" s="83"/>
      <c r="AW180" s="83"/>
      <c r="AX180" s="83"/>
      <c r="AY180" s="83"/>
      <c r="AZ180" s="153"/>
      <c r="BA180" s="82" t="str">
        <f>IF([6]回答表!F18="下水道事業",IF([6]回答表!X51="●",[6]回答表!Y243,IF([6]回答表!AA51="●",[6]回答表!Y323,"")),"")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IF([6]回答表!F18="下水道事業",IF([6]回答表!AA51="●","●",""),"")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IF([6]回答表!F18="下水道事業",IF([6]回答表!X51="●",[6]回答表!N248,IF([6]回答表!AA51="●",[6]回答表!N328,"")),"")</f>
        <v>●</v>
      </c>
      <c r="V186" s="83"/>
      <c r="W186" s="83"/>
      <c r="X186" s="83"/>
      <c r="Y186" s="83"/>
      <c r="Z186" s="83"/>
      <c r="AA186" s="83"/>
      <c r="AB186" s="153"/>
      <c r="AC186" s="82" t="str">
        <f>IF([6]回答表!F18="下水道事業",IF([6]回答表!X51="●",[6]回答表!N249,IF([6]回答表!AA51="●",[6]回答表!N329,"")),"")</f>
        <v xml:space="preserve"> </v>
      </c>
      <c r="AD186" s="83"/>
      <c r="AE186" s="83"/>
      <c r="AF186" s="83"/>
      <c r="AG186" s="83"/>
      <c r="AH186" s="83"/>
      <c r="AI186" s="83"/>
      <c r="AJ186" s="153"/>
      <c r="AK186" s="82" t="str">
        <f>IF([6]回答表!F18="下水道事業",IF([6]回答表!X51="●",[6]回答表!N250,IF([6]回答表!AA51="●",[6]回答表!N330,"")),"")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IF([6]回答表!F18="下水道事業",IF([6]回答表!X51="●",[6]回答表!E265,IF([6]回答表!AA51="●",[6]回答表!E344,"")),"")</f>
        <v>0</v>
      </c>
      <c r="V191" s="182"/>
      <c r="W191" s="182"/>
      <c r="X191" s="182"/>
      <c r="Y191" s="182"/>
      <c r="Z191" s="182"/>
      <c r="AA191" s="182"/>
      <c r="AB191" s="182"/>
      <c r="AC191" s="182"/>
      <c r="AD191" s="182"/>
      <c r="AE191" s="183" t="s">
        <v>33</v>
      </c>
      <c r="AF191" s="183"/>
      <c r="AG191" s="183"/>
      <c r="AH191" s="183"/>
      <c r="AI191" s="183"/>
      <c r="AJ191" s="184"/>
      <c r="AK191" s="136"/>
      <c r="AL191" s="136"/>
      <c r="AM191" s="133">
        <f>IF([6]回答表!F18="下水道事業",IF([6]回答表!X51="●",[6]回答表!B267,IF([6]回答表!AA51="●",[6]回答表!B346,"")),"")</f>
        <v>0</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IF([6]回答表!F18="下水道事業",IF([6]回答表!AD51="●","●",""),"")</f>
        <v/>
      </c>
      <c r="O198" s="131"/>
      <c r="P198" s="131"/>
      <c r="Q198" s="132"/>
      <c r="R198" s="119"/>
      <c r="S198" s="119"/>
      <c r="T198" s="119"/>
      <c r="U198" s="133" t="str">
        <f>IF([6]回答表!F18="下水道事業",IF([6]回答表!AD51="●",[6]回答表!B354,""),"")</f>
        <v/>
      </c>
      <c r="V198" s="134"/>
      <c r="W198" s="134"/>
      <c r="X198" s="134"/>
      <c r="Y198" s="134"/>
      <c r="Z198" s="134"/>
      <c r="AA198" s="134"/>
      <c r="AB198" s="134"/>
      <c r="AC198" s="134"/>
      <c r="AD198" s="134"/>
      <c r="AE198" s="134"/>
      <c r="AF198" s="134"/>
      <c r="AG198" s="134"/>
      <c r="AH198" s="134"/>
      <c r="AI198" s="134"/>
      <c r="AJ198" s="135"/>
      <c r="AK198" s="189"/>
      <c r="AL198" s="189"/>
      <c r="AM198" s="133" t="str">
        <f>IF([6]回答表!F18="下水道事業",IF([6]回答表!AD51="●",[6]回答表!B360,""),"")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IF([6]回答表!BD18="●",IF([6]回答表!X51="●","●",""),"")</f>
        <v/>
      </c>
      <c r="O210" s="131"/>
      <c r="P210" s="131"/>
      <c r="Q210" s="132"/>
      <c r="R210" s="119"/>
      <c r="S210" s="119"/>
      <c r="T210" s="119"/>
      <c r="U210" s="133" t="str">
        <f>IF([6]回答表!BD18="●",IF([6]回答表!X51="●",[6]回答表!B197,IF([6]回答表!AA51="●",[6]回答表!B275,"")),"")</f>
        <v/>
      </c>
      <c r="V210" s="134"/>
      <c r="W210" s="134"/>
      <c r="X210" s="134"/>
      <c r="Y210" s="134"/>
      <c r="Z210" s="134"/>
      <c r="AA210" s="134"/>
      <c r="AB210" s="134"/>
      <c r="AC210" s="134"/>
      <c r="AD210" s="134"/>
      <c r="AE210" s="134"/>
      <c r="AF210" s="134"/>
      <c r="AG210" s="134"/>
      <c r="AH210" s="134"/>
      <c r="AI210" s="134"/>
      <c r="AJ210" s="135"/>
      <c r="AK210" s="136"/>
      <c r="AL210" s="136"/>
      <c r="AM210" s="138" t="str">
        <f>IF([6]回答表!BD18="●",IF([6]回答表!X51="●",[6]回答表!B256,IF([6]回答表!AA51="●",[6]回答表!B335,"")),"")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IF([6]回答表!BD18="●",IF([6]回答表!X51="●",[6]回答表!E256,IF([6]回答表!AA51="●",[6]回答表!E335,"")),"")</f>
        <v/>
      </c>
      <c r="AN213" s="151"/>
      <c r="AO213" s="151"/>
      <c r="AP213" s="151"/>
      <c r="AQ213" s="150" t="str">
        <f>IF([6]回答表!BD18="●",IF([6]回答表!X51="●",[6]回答表!E257,IF([6]回答表!AA51="●",[6]回答表!E336,"")),"")</f>
        <v/>
      </c>
      <c r="AR213" s="151"/>
      <c r="AS213" s="151"/>
      <c r="AT213" s="151"/>
      <c r="AU213" s="150" t="str">
        <f>IF([6]回答表!BD18="●",IF([6]回答表!X51="●",[6]回答表!E258,IF([6]回答表!AA51="●",[6]回答表!E337,"")),"")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IF([6]回答表!BD18="●",IF([6]回答表!AA51="●","●",""),"")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IF([6]回答表!BD18="●",IF([6]回答表!X51="●",[6]回答表!E265,IF([6]回答表!AA51="●",[6]回答表!E344,"")),"")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IF([6]回答表!BD18="●",IF([6]回答表!X51="●",[6]回答表!B267,IF([6]回答表!AA51="●",[6]回答表!B346,"")),"")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IF([6]回答表!BD18="●",IF([6]回答表!AD51="●","●",""),"")</f>
        <v/>
      </c>
      <c r="O229" s="131"/>
      <c r="P229" s="131"/>
      <c r="Q229" s="132"/>
      <c r="R229" s="119"/>
      <c r="S229" s="119"/>
      <c r="T229" s="119"/>
      <c r="U229" s="133" t="str">
        <f>IF([6]回答表!BD18="●",IF([6]回答表!AD51="●",[6]回答表!B354,""),"")</f>
        <v/>
      </c>
      <c r="V229" s="134"/>
      <c r="W229" s="134"/>
      <c r="X229" s="134"/>
      <c r="Y229" s="134"/>
      <c r="Z229" s="134"/>
      <c r="AA229" s="134"/>
      <c r="AB229" s="134"/>
      <c r="AC229" s="134"/>
      <c r="AD229" s="134"/>
      <c r="AE229" s="134"/>
      <c r="AF229" s="134"/>
      <c r="AG229" s="134"/>
      <c r="AH229" s="134"/>
      <c r="AI229" s="134"/>
      <c r="AJ229" s="135"/>
      <c r="AK229" s="249"/>
      <c r="AL229" s="249"/>
      <c r="AM229" s="133" t="str">
        <f>IF([6]回答表!BD18="●",IF([6]回答表!AD51="●",[6]回答表!B360,""),"")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IF([6]回答表!X52="●","●","")</f>
        <v/>
      </c>
      <c r="O241" s="131"/>
      <c r="P241" s="131"/>
      <c r="Q241" s="132"/>
      <c r="R241" s="119"/>
      <c r="S241" s="119"/>
      <c r="T241" s="119"/>
      <c r="U241" s="133" t="str">
        <f>IF([6]回答表!X52="●",[6]回答表!B371,IF([6]回答表!AA52="●",[6]回答表!B396,""))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IF([6]回答表!X52="●",[6]回答表!U377,IF([6]回答表!AA52="●",[6]回答表!U402,""))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IF([6]回答表!X52="●",[6]回答表!G377,IF([6]回答表!AA52="●",[6]回答表!G402,""))</f>
        <v/>
      </c>
      <c r="AN244" s="83"/>
      <c r="AO244" s="83"/>
      <c r="AP244" s="83"/>
      <c r="AQ244" s="83"/>
      <c r="AR244" s="83"/>
      <c r="AS244" s="83"/>
      <c r="AT244" s="153"/>
      <c r="AU244" s="82" t="str">
        <f>IF([6]回答表!X52="●",[6]回答表!G378,IF([6]回答表!AA52="●",[6]回答表!G403,""))</f>
        <v/>
      </c>
      <c r="AV244" s="83"/>
      <c r="AW244" s="83"/>
      <c r="AX244" s="83"/>
      <c r="AY244" s="83"/>
      <c r="AZ244" s="83"/>
      <c r="BA244" s="83"/>
      <c r="BB244" s="153"/>
      <c r="BC244" s="120"/>
      <c r="BD244" s="109"/>
      <c r="BE244" s="109"/>
      <c r="BF244" s="150" t="str">
        <f>IF([6]回答表!X52="●",[6]回答表!X377,IF([6]回答表!AA52="●",[6]回答表!X402,""))</f>
        <v/>
      </c>
      <c r="BG244" s="151"/>
      <c r="BH244" s="151"/>
      <c r="BI244" s="151"/>
      <c r="BJ244" s="150" t="str">
        <f>IF([6]回答表!X52="●",[6]回答表!X378,IF([6]回答表!AA52="●",[6]回答表!X403,""))</f>
        <v/>
      </c>
      <c r="BK244" s="151"/>
      <c r="BL244" s="151"/>
      <c r="BM244" s="152"/>
      <c r="BN244" s="150" t="str">
        <f>IF([6]回答表!X52="●",[6]回答表!X379,IF([6]回答表!AA52="●",[6]回答表!X404,""))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IF([6]回答表!AA52="●","●","")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IF([6]回答表!X52="●",[6]回答表!E386,IF([6]回答表!AA52="●",[6]回答表!E407,""))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IF([6]回答表!X52="●",[6]回答表!B388,IF([6]回答表!AA52="●",[6]回答表!B409,""))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IF([6]回答表!AD52="●","●","")</f>
        <v/>
      </c>
      <c r="O260" s="131"/>
      <c r="P260" s="131"/>
      <c r="Q260" s="132"/>
      <c r="R260" s="119"/>
      <c r="S260" s="119"/>
      <c r="T260" s="119"/>
      <c r="U260" s="133" t="str">
        <f>IF([6]回答表!AD52="●",[6]回答表!B417,"")</f>
        <v/>
      </c>
      <c r="V260" s="134"/>
      <c r="W260" s="134"/>
      <c r="X260" s="134"/>
      <c r="Y260" s="134"/>
      <c r="Z260" s="134"/>
      <c r="AA260" s="134"/>
      <c r="AB260" s="134"/>
      <c r="AC260" s="134"/>
      <c r="AD260" s="134"/>
      <c r="AE260" s="134"/>
      <c r="AF260" s="134"/>
      <c r="AG260" s="134"/>
      <c r="AH260" s="134"/>
      <c r="AI260" s="134"/>
      <c r="AJ260" s="135"/>
      <c r="AK260" s="249"/>
      <c r="AL260" s="249"/>
      <c r="AM260" s="133" t="str">
        <f>IF([6]回答表!AD52="●",[6]回答表!B423,"")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IF([6]回答表!X53="●","●","")</f>
        <v/>
      </c>
      <c r="O272" s="131"/>
      <c r="P272" s="131"/>
      <c r="Q272" s="132"/>
      <c r="R272" s="119"/>
      <c r="S272" s="119"/>
      <c r="T272" s="119"/>
      <c r="U272" s="133" t="str">
        <f>IF([6]回答表!X53="●",[6]回答表!B434,IF([6]回答表!AA53="●",[6]回答表!B465,""))</f>
        <v>　従来は仕様書発注方式での単年契約の民間業者委託であったが、一般会計繰入金に依存する下水道事業のコスト削減が必須である。包括的民間委託を導入し、民間事業者の創意工夫による処理場の維持管理費低減、施設健全性の維持が図られ、汚水処理事業の持続的運営が行える。</v>
      </c>
      <c r="V272" s="134"/>
      <c r="W272" s="134"/>
      <c r="X272" s="134"/>
      <c r="Y272" s="134"/>
      <c r="Z272" s="134"/>
      <c r="AA272" s="134"/>
      <c r="AB272" s="134"/>
      <c r="AC272" s="134"/>
      <c r="AD272" s="134"/>
      <c r="AE272" s="134"/>
      <c r="AF272" s="134"/>
      <c r="AG272" s="134"/>
      <c r="AH272" s="134"/>
      <c r="AI272" s="134"/>
      <c r="AJ272" s="135"/>
      <c r="AK272" s="136"/>
      <c r="AL272" s="136"/>
      <c r="AM272" s="136"/>
      <c r="AN272" s="133" t="str">
        <f>IF([6]回答表!X53="●",[6]回答表!B440,"")</f>
        <v/>
      </c>
      <c r="AO272" s="262"/>
      <c r="AP272" s="262"/>
      <c r="AQ272" s="262"/>
      <c r="AR272" s="262"/>
      <c r="AS272" s="262"/>
      <c r="AT272" s="262"/>
      <c r="AU272" s="262"/>
      <c r="AV272" s="262"/>
      <c r="AW272" s="262"/>
      <c r="AX272" s="262"/>
      <c r="AY272" s="262"/>
      <c r="AZ272" s="262"/>
      <c r="BA272" s="262"/>
      <c r="BB272" s="263"/>
      <c r="BC272" s="120"/>
      <c r="BD272" s="109"/>
      <c r="BE272" s="109"/>
      <c r="BF272" s="138" t="str">
        <f>IF([6]回答表!X53="●",[6]回答表!B446,IF([6]回答表!AA53="●",[6]回答表!B471,""))</f>
        <v>令和</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f>IF([6]回答表!X53="●",[6]回答表!E446,IF([6]回答表!AA53="●",[6]回答表!E471,""))</f>
        <v>4</v>
      </c>
      <c r="BG275" s="151"/>
      <c r="BH275" s="151"/>
      <c r="BI275" s="151"/>
      <c r="BJ275" s="150">
        <f>IF([6]回答表!X53="●",[6]回答表!E447,IF([6]回答表!AA53="●",[6]回答表!E472,""))</f>
        <v>4</v>
      </c>
      <c r="BK275" s="151"/>
      <c r="BL275" s="151"/>
      <c r="BM275" s="152"/>
      <c r="BN275" s="150">
        <f>IF([6]回答表!X53="●",[6]回答表!E448,IF([6]回答表!AA53="●",[6]回答表!E473,""))</f>
        <v>1</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IF([6]回答表!AA53="●","●","")</f>
        <v>●</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f>IF([6]回答表!X53="●",[6]回答表!E455,IF([6]回答表!AA53="●",[6]回答表!E476,""))</f>
        <v>1.1619999999999999</v>
      </c>
      <c r="V284" s="182"/>
      <c r="W284" s="182"/>
      <c r="X284" s="182"/>
      <c r="Y284" s="182"/>
      <c r="Z284" s="182"/>
      <c r="AA284" s="182"/>
      <c r="AB284" s="182"/>
      <c r="AC284" s="182"/>
      <c r="AD284" s="182"/>
      <c r="AE284" s="183" t="s">
        <v>33</v>
      </c>
      <c r="AF284" s="183"/>
      <c r="AG284" s="183"/>
      <c r="AH284" s="183"/>
      <c r="AI284" s="183"/>
      <c r="AJ284" s="184"/>
      <c r="AK284" s="136"/>
      <c r="AL284" s="136"/>
      <c r="AM284" s="133" t="str">
        <f>IF([6]回答表!X53="●",[6]回答表!B457,IF([6]回答表!AA53="●",[6]回答表!B478,""))</f>
        <v>①委託費　年▲1,162万円</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IF([6]回答表!AD53="●","●","")</f>
        <v/>
      </c>
      <c r="O291" s="131"/>
      <c r="P291" s="131"/>
      <c r="Q291" s="132"/>
      <c r="R291" s="119"/>
      <c r="S291" s="119"/>
      <c r="T291" s="119"/>
      <c r="U291" s="133" t="str">
        <f>IF([6]回答表!AD53="●",[6]回答表!B486,"")</f>
        <v/>
      </c>
      <c r="V291" s="134"/>
      <c r="W291" s="134"/>
      <c r="X291" s="134"/>
      <c r="Y291" s="134"/>
      <c r="Z291" s="134"/>
      <c r="AA291" s="134"/>
      <c r="AB291" s="134"/>
      <c r="AC291" s="134"/>
      <c r="AD291" s="134"/>
      <c r="AE291" s="134"/>
      <c r="AF291" s="134"/>
      <c r="AG291" s="134"/>
      <c r="AH291" s="134"/>
      <c r="AI291" s="134"/>
      <c r="AJ291" s="135"/>
      <c r="AK291" s="249"/>
      <c r="AL291" s="249"/>
      <c r="AM291" s="133" t="str">
        <f>IF([6]回答表!AD53="●",[6]回答表!B492,"")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IF([6]回答表!X54="●","●","")</f>
        <v/>
      </c>
      <c r="O303" s="131"/>
      <c r="P303" s="131"/>
      <c r="Q303" s="132"/>
      <c r="R303" s="119"/>
      <c r="S303" s="119"/>
      <c r="T303" s="119"/>
      <c r="U303" s="133" t="str">
        <f>IF([6]回答表!X54="●",[6]回答表!B503,IF([6]回答表!AA54="●",[6]回答表!B526,""))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IF([6]回答表!X54="●",[6]回答表!BC510,IF([6]回答表!AA54="●",[6]回答表!BC533,""))</f>
        <v/>
      </c>
      <c r="AR303" s="271"/>
      <c r="AS303" s="271"/>
      <c r="AT303" s="271"/>
      <c r="AU303" s="272" t="s">
        <v>74</v>
      </c>
      <c r="AV303" s="273"/>
      <c r="AW303" s="273"/>
      <c r="AX303" s="274"/>
      <c r="AY303" s="271" t="str">
        <f>IF([6]回答表!X54="●",[6]回答表!BC515,IF([6]回答表!AA54="●",[6]回答表!BC538,""))</f>
        <v/>
      </c>
      <c r="AZ303" s="271"/>
      <c r="BA303" s="271"/>
      <c r="BB303" s="271"/>
      <c r="BC303" s="120"/>
      <c r="BD303" s="109"/>
      <c r="BE303" s="109"/>
      <c r="BF303" s="138" t="str">
        <f>IF([6]回答表!X54="●",[6]回答表!S509,IF([6]回答表!AA54="●",[6]回答表!S532,""))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IF([6]回答表!X54="●",[6]回答表!BC511,IF([6]回答表!AA54="●",[6]回答表!BC534,""))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IF([6]回答表!X54="●",[6]回答表!V509,IF([6]回答表!AA54="●",[6]回答表!V532,""))</f>
        <v/>
      </c>
      <c r="BG306" s="151"/>
      <c r="BH306" s="151"/>
      <c r="BI306" s="151"/>
      <c r="BJ306" s="150" t="str">
        <f>IF([6]回答表!X54="●",[6]回答表!V510,IF([6]回答表!AA54="●",[6]回答表!V533,""))</f>
        <v/>
      </c>
      <c r="BK306" s="151"/>
      <c r="BL306" s="151"/>
      <c r="BM306" s="152"/>
      <c r="BN306" s="150" t="str">
        <f>IF([6]回答表!X54="●",[6]回答表!V511,IF([6]回答表!AA54="●",[6]回答表!V534,""))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IF([6]回答表!X54="●",[6]回答表!BC512,IF([6]回答表!AA54="●",[6]回答表!BC535,""))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IF([6]回答表!X54="●",[6]回答表!BC516,IF([6]回答表!AA54="●",[6]回答表!BC539,""))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IF([6]回答表!AA54="●","●","")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IF([6]回答表!X54="●",[6]回答表!BC513,IF([6]回答表!AA54="●",[6]回答表!BC536,""))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IF([6]回答表!X54="●",[6]回答表!BC514,IF([6]回答表!AA54="●",[6]回答表!BC537,""))</f>
        <v/>
      </c>
      <c r="AR311" s="271"/>
      <c r="AS311" s="271"/>
      <c r="AT311" s="271"/>
      <c r="AU311" s="222" t="s">
        <v>80</v>
      </c>
      <c r="AV311" s="223"/>
      <c r="AW311" s="223"/>
      <c r="AX311" s="224"/>
      <c r="AY311" s="281" t="str">
        <f>IF([6]回答表!X54="●",[6]回答表!BC517,IF([6]回答表!AA54="●",[6]回答表!BC540,""))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IF([6]回答表!X54="●",[6]回答表!E516,IF([6]回答表!AA54="●",[6]回答表!E538,""))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IF([6]回答表!X54="●",[6]回答表!B518,IF([6]回答表!AA54="●",[6]回答表!B540,""))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IF([6]回答表!AD54="●","●","")</f>
        <v/>
      </c>
      <c r="O322" s="131"/>
      <c r="P322" s="131"/>
      <c r="Q322" s="132"/>
      <c r="R322" s="119"/>
      <c r="S322" s="119"/>
      <c r="T322" s="119"/>
      <c r="U322" s="133" t="str">
        <f>IF([6]回答表!AD54="●",[6]回答表!B548,"")</f>
        <v/>
      </c>
      <c r="V322" s="134"/>
      <c r="W322" s="134"/>
      <c r="X322" s="134"/>
      <c r="Y322" s="134"/>
      <c r="Z322" s="134"/>
      <c r="AA322" s="134"/>
      <c r="AB322" s="134"/>
      <c r="AC322" s="134"/>
      <c r="AD322" s="134"/>
      <c r="AE322" s="134"/>
      <c r="AF322" s="134"/>
      <c r="AG322" s="134"/>
      <c r="AH322" s="134"/>
      <c r="AI322" s="134"/>
      <c r="AJ322" s="135"/>
      <c r="AK322" s="189"/>
      <c r="AL322" s="189"/>
      <c r="AM322" s="133" t="str">
        <f>IF([6]回答表!AD54="●",[6]回答表!B554,"")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IF([6]回答表!X55="●","●","")</f>
        <v/>
      </c>
      <c r="O333" s="131"/>
      <c r="P333" s="131"/>
      <c r="Q333" s="132"/>
      <c r="R333" s="119"/>
      <c r="S333" s="119"/>
      <c r="T333" s="119"/>
      <c r="U333" s="133" t="str">
        <f>IF([6]回答表!X55="●",[6]回答表!B565,IF([6]回答表!AA55="●",[6]回答表!B590,""))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IF([6]回答表!X55="●",[6]回答表!B575,IF([6]回答表!AA55="●",[6]回答表!B600,""))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IF([6]回答表!X55="●",[6]回答表!G571,IF([6]回答表!AA55="●",[6]回答表!G596,""))</f>
        <v/>
      </c>
      <c r="AN335" s="83"/>
      <c r="AO335" s="83"/>
      <c r="AP335" s="83"/>
      <c r="AQ335" s="83"/>
      <c r="AR335" s="83"/>
      <c r="AS335" s="83"/>
      <c r="AT335" s="153"/>
      <c r="AU335" s="82" t="str">
        <f>IF([6]回答表!X55="●",[6]回答表!G572,IF([6]回答表!AA55="●",[6]回答表!G597,""))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IF([6]回答表!X55="●",[6]回答表!E575,IF([6]回答表!AA55="●",[6]回答表!E600,""))</f>
        <v/>
      </c>
      <c r="BG336" s="151"/>
      <c r="BH336" s="151"/>
      <c r="BI336" s="151"/>
      <c r="BJ336" s="150" t="str">
        <f>IF([6]回答表!X55="●",[6]回答表!E576,IF([6]回答表!AA55="●",[6]回答表!E601,""))</f>
        <v/>
      </c>
      <c r="BK336" s="151"/>
      <c r="BL336" s="151"/>
      <c r="BM336" s="152"/>
      <c r="BN336" s="150" t="str">
        <f>IF([6]回答表!X55="●",[6]回答表!E577,IF([6]回答表!AA55="●",[6]回答表!E602,""))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IF([6]回答表!AA55="●","●","")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IF([6]回答表!X55="●",[6]回答表!E580,IF([6]回答表!AA55="●",[6]回答表!E605,""))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IF([6]回答表!X55="●",[6]回答表!B582,IF([6]回答表!AA55="●",[6]回答表!B607,""))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IF([6]回答表!AD55="●","●","")</f>
        <v/>
      </c>
      <c r="O352" s="131"/>
      <c r="P352" s="131"/>
      <c r="Q352" s="132"/>
      <c r="R352" s="119"/>
      <c r="S352" s="119"/>
      <c r="T352" s="119"/>
      <c r="U352" s="133" t="str">
        <f>IF([6]回答表!AD55="●",[6]回答表!B615,"")</f>
        <v/>
      </c>
      <c r="V352" s="134"/>
      <c r="W352" s="134"/>
      <c r="X352" s="134"/>
      <c r="Y352" s="134"/>
      <c r="Z352" s="134"/>
      <c r="AA352" s="134"/>
      <c r="AB352" s="134"/>
      <c r="AC352" s="134"/>
      <c r="AD352" s="134"/>
      <c r="AE352" s="134"/>
      <c r="AF352" s="134"/>
      <c r="AG352" s="134"/>
      <c r="AH352" s="134"/>
      <c r="AI352" s="134"/>
      <c r="AJ352" s="135"/>
      <c r="AK352" s="136"/>
      <c r="AL352" s="136"/>
      <c r="AM352" s="133" t="str">
        <f>IF([6]回答表!AD55="●",[6]回答表!B621,"")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IF([6]回答表!R56="●",[6]回答表!B634,"")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737F3-421D-48BC-BA03-E8EA30602CAA}">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IF(COUNTIF([7]回答表!K16,"*")&gt;0,[7]回答表!K16,"")</f>
        <v>羽後町</v>
      </c>
      <c r="D11" s="8"/>
      <c r="E11" s="8"/>
      <c r="F11" s="8"/>
      <c r="G11" s="8"/>
      <c r="H11" s="8"/>
      <c r="I11" s="8"/>
      <c r="J11" s="8"/>
      <c r="K11" s="8"/>
      <c r="L11" s="8"/>
      <c r="M11" s="8"/>
      <c r="N11" s="8"/>
      <c r="O11" s="8"/>
      <c r="P11" s="8"/>
      <c r="Q11" s="8"/>
      <c r="R11" s="8"/>
      <c r="S11" s="8"/>
      <c r="T11" s="8"/>
      <c r="U11" s="22" t="str">
        <f>IF(COUNTIF([7]回答表!F18,"*")&gt;0,[7]回答表!F18,"")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IF(COUNTIF([7]回答表!W18,"*")&gt;0,[7]回答表!W18,"")</f>
        <v>―</v>
      </c>
      <c r="AP11" s="10"/>
      <c r="AQ11" s="10"/>
      <c r="AR11" s="10"/>
      <c r="AS11" s="10"/>
      <c r="AT11" s="10"/>
      <c r="AU11" s="10"/>
      <c r="AV11" s="10"/>
      <c r="AW11" s="10"/>
      <c r="AX11" s="10"/>
      <c r="AY11" s="10"/>
      <c r="AZ11" s="10"/>
      <c r="BA11" s="10"/>
      <c r="BB11" s="10"/>
      <c r="BC11" s="10"/>
      <c r="BD11" s="10"/>
      <c r="BE11" s="10"/>
      <c r="BF11" s="11"/>
      <c r="BG11" s="21" t="str">
        <f>IF(COUNTIF([7]回答表!F20,"*")&gt;0,[7]回答表!F20,"")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IF([7]回答表!R49="●","●","")</f>
        <v/>
      </c>
      <c r="E24" s="80"/>
      <c r="F24" s="80"/>
      <c r="G24" s="80"/>
      <c r="H24" s="80"/>
      <c r="I24" s="80"/>
      <c r="J24" s="81"/>
      <c r="K24" s="79" t="str">
        <f>IF([7]回答表!R50="●","●","")</f>
        <v/>
      </c>
      <c r="L24" s="80"/>
      <c r="M24" s="80"/>
      <c r="N24" s="80"/>
      <c r="O24" s="80"/>
      <c r="P24" s="80"/>
      <c r="Q24" s="81"/>
      <c r="R24" s="79" t="str">
        <f>IF([7]回答表!R51="●","●","")</f>
        <v/>
      </c>
      <c r="S24" s="80"/>
      <c r="T24" s="80"/>
      <c r="U24" s="80"/>
      <c r="V24" s="80"/>
      <c r="W24" s="80"/>
      <c r="X24" s="81"/>
      <c r="Y24" s="79" t="str">
        <f>IF([7]回答表!R52="●","●","")</f>
        <v/>
      </c>
      <c r="Z24" s="80"/>
      <c r="AA24" s="80"/>
      <c r="AB24" s="80"/>
      <c r="AC24" s="80"/>
      <c r="AD24" s="80"/>
      <c r="AE24" s="81"/>
      <c r="AF24" s="79" t="str">
        <f>IF([7]回答表!R53="●","●","")</f>
        <v/>
      </c>
      <c r="AG24" s="80"/>
      <c r="AH24" s="80"/>
      <c r="AI24" s="80"/>
      <c r="AJ24" s="80"/>
      <c r="AK24" s="80"/>
      <c r="AL24" s="81"/>
      <c r="AM24" s="79" t="str">
        <f>IF([7]回答表!R54="●","●","")</f>
        <v/>
      </c>
      <c r="AN24" s="80"/>
      <c r="AO24" s="80"/>
      <c r="AP24" s="80"/>
      <c r="AQ24" s="80"/>
      <c r="AR24" s="80"/>
      <c r="AS24" s="81"/>
      <c r="AT24" s="79" t="str">
        <f>IF([7]回答表!R55="●","●","")</f>
        <v/>
      </c>
      <c r="AU24" s="80"/>
      <c r="AV24" s="80"/>
      <c r="AW24" s="80"/>
      <c r="AX24" s="80"/>
      <c r="AY24" s="80"/>
      <c r="AZ24" s="81"/>
      <c r="BA24" s="68"/>
      <c r="BB24" s="82" t="str">
        <f>IF([7]回答表!R56="●","●","")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IF([7]回答表!X49="●","●","")</f>
        <v/>
      </c>
      <c r="O36" s="131"/>
      <c r="P36" s="131"/>
      <c r="Q36" s="132"/>
      <c r="R36" s="119"/>
      <c r="S36" s="119"/>
      <c r="T36" s="119"/>
      <c r="U36" s="133" t="str">
        <f>IF([7]回答表!X49="●",[7]回答表!B67,IF([7]回答表!AA49="●",[7]回答表!B95,""))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IF([7]回答表!X49="●",[7]回答表!S73,IF([7]回答表!AA49="●",[7]回答表!S101,""))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IF([7]回答表!X49="●",[7]回答表!G73,IF([7]回答表!AA49="●",[7]回答表!G101,""))</f>
        <v/>
      </c>
      <c r="AN38" s="83"/>
      <c r="AO38" s="83"/>
      <c r="AP38" s="83"/>
      <c r="AQ38" s="83"/>
      <c r="AR38" s="83"/>
      <c r="AS38" s="83"/>
      <c r="AT38" s="153"/>
      <c r="AU38" s="82" t="str">
        <f>IF([7]回答表!X49="●",[7]回答表!G74,IF([7]回答表!AA49="●",[7]回答表!G102,""))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IF([7]回答表!X49="●",[7]回答表!V73,IF([7]回答表!AA49="●",[7]回答表!V101,""))</f>
        <v/>
      </c>
      <c r="BG39" s="16"/>
      <c r="BH39" s="16"/>
      <c r="BI39" s="17"/>
      <c r="BJ39" s="150" t="str">
        <f>IF([7]回答表!X49="●",[7]回答表!V74,IF([7]回答表!AA49="●",[7]回答表!V102,""))</f>
        <v/>
      </c>
      <c r="BK39" s="16"/>
      <c r="BL39" s="16"/>
      <c r="BM39" s="17"/>
      <c r="BN39" s="150" t="str">
        <f>IF([7]回答表!X49="●",[7]回答表!V75,IF([7]回答表!AA49="●",[7]回答表!V103,""))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IF([7]回答表!X49="●",[7]回答表!O79,IF([7]回答表!AA49="●",[7]回答表!O107,""))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IF([7]回答表!X49="●",[7]回答表!O80,IF([7]回答表!AA49="●",[7]回答表!O108,""))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IF([7]回答表!AA49="●","●","")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IF([7]回答表!X49="●",[7]回答表!O81,IF([7]回答表!AA49="●",[7]回答表!O109,""))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IF([7]回答表!X49="●",[7]回答表!O82,IF([7]回答表!AA49="●",[7]回答表!O110,""))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IF([7]回答表!X49="●",[7]回答表!AG79,IF([7]回答表!AA49="●",[7]回答表!AG107,""))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IF([7]回答表!X49="●",[7]回答表!AG80,IF([7]回答表!AA49="●",[7]回答表!AG108,""))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IF([7]回答表!X49="●",[7]回答表!E85,IF([7]回答表!AA49="●",[7]回答表!E113,""))</f>
        <v/>
      </c>
      <c r="V50" s="182"/>
      <c r="W50" s="182"/>
      <c r="X50" s="182"/>
      <c r="Y50" s="182"/>
      <c r="Z50" s="182"/>
      <c r="AA50" s="182"/>
      <c r="AB50" s="182"/>
      <c r="AC50" s="182"/>
      <c r="AD50" s="182"/>
      <c r="AE50" s="183" t="s">
        <v>33</v>
      </c>
      <c r="AF50" s="183"/>
      <c r="AG50" s="183"/>
      <c r="AH50" s="183"/>
      <c r="AI50" s="183"/>
      <c r="AJ50" s="184"/>
      <c r="AK50" s="136"/>
      <c r="AL50" s="136"/>
      <c r="AM50" s="133" t="str">
        <f>IF([7]回答表!X49="●",[7]回答表!B87,IF([7]回答表!AA49="●",[7]回答表!B115,""))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IF([7]回答表!AD49="●","●","")</f>
        <v/>
      </c>
      <c r="O57" s="131"/>
      <c r="P57" s="131"/>
      <c r="Q57" s="132"/>
      <c r="R57" s="119"/>
      <c r="S57" s="119"/>
      <c r="T57" s="119"/>
      <c r="U57" s="133" t="str">
        <f>IF([7]回答表!AD49="●",[7]回答表!B123,"")</f>
        <v/>
      </c>
      <c r="V57" s="134"/>
      <c r="W57" s="134"/>
      <c r="X57" s="134"/>
      <c r="Y57" s="134"/>
      <c r="Z57" s="134"/>
      <c r="AA57" s="134"/>
      <c r="AB57" s="134"/>
      <c r="AC57" s="134"/>
      <c r="AD57" s="134"/>
      <c r="AE57" s="134"/>
      <c r="AF57" s="134"/>
      <c r="AG57" s="134"/>
      <c r="AH57" s="134"/>
      <c r="AI57" s="134"/>
      <c r="AJ57" s="135"/>
      <c r="AK57" s="189"/>
      <c r="AL57" s="189"/>
      <c r="AM57" s="133" t="str">
        <f>IF([7]回答表!AD49="●",[7]回答表!B128,"")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IF([7]回答表!X50="●","●","")</f>
        <v/>
      </c>
      <c r="O68" s="131"/>
      <c r="P68" s="131"/>
      <c r="Q68" s="132"/>
      <c r="R68" s="119"/>
      <c r="S68" s="119"/>
      <c r="T68" s="119"/>
      <c r="U68" s="133" t="str">
        <f>IF([7]回答表!X50="●",[7]回答表!B138,IF([7]回答表!AA50="●",[7]回答表!B159,""))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IF([7]回答表!X50="●",[7]回答表!S144,IF([7]回答表!AA50="●",[7]回答表!S165,""))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IF([7]回答表!X50="●",[7]回答表!J144,IF([7]回答表!AA50="●",[7]回答表!J165,""))</f>
        <v/>
      </c>
      <c r="AN71" s="83"/>
      <c r="AO71" s="83"/>
      <c r="AP71" s="83"/>
      <c r="AQ71" s="83"/>
      <c r="AR71" s="83"/>
      <c r="AS71" s="83"/>
      <c r="AT71" s="153"/>
      <c r="AU71" s="82" t="str">
        <f>IF([7]回答表!X50="●",[7]回答表!J145,IF([7]回答表!AA50="●",[7]回答表!J166,""))</f>
        <v/>
      </c>
      <c r="AV71" s="83"/>
      <c r="AW71" s="83"/>
      <c r="AX71" s="83"/>
      <c r="AY71" s="83"/>
      <c r="AZ71" s="83"/>
      <c r="BA71" s="83"/>
      <c r="BB71" s="153"/>
      <c r="BC71" s="120"/>
      <c r="BD71" s="109"/>
      <c r="BE71" s="109"/>
      <c r="BF71" s="150" t="str">
        <f>IF([7]回答表!X50="●",[7]回答表!V144,IF([7]回答表!AA50="●",[7]回答表!V165,""))</f>
        <v/>
      </c>
      <c r="BG71" s="151"/>
      <c r="BH71" s="151"/>
      <c r="BI71" s="151"/>
      <c r="BJ71" s="150" t="str">
        <f>IF([7]回答表!X50="●",[7]回答表!V145,IF([7]回答表!AA50="●",[7]回答表!V166,""))</f>
        <v/>
      </c>
      <c r="BK71" s="151"/>
      <c r="BL71" s="151"/>
      <c r="BM71" s="151"/>
      <c r="BN71" s="150" t="str">
        <f>IF([7]回答表!X50="●",[7]回答表!V146,IF([7]回答表!AA50="●",[7]回答表!V167,""))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IF([7]回答表!AA50="●","●","")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IF([7]回答表!X50="●",[7]回答表!E149,IF([7]回答表!AA50="●",[7]回答表!E170,""))</f>
        <v/>
      </c>
      <c r="V80" s="182"/>
      <c r="W80" s="182"/>
      <c r="X80" s="182"/>
      <c r="Y80" s="182"/>
      <c r="Z80" s="182"/>
      <c r="AA80" s="182"/>
      <c r="AB80" s="182"/>
      <c r="AC80" s="182"/>
      <c r="AD80" s="182"/>
      <c r="AE80" s="183" t="s">
        <v>33</v>
      </c>
      <c r="AF80" s="183"/>
      <c r="AG80" s="183"/>
      <c r="AH80" s="183"/>
      <c r="AI80" s="183"/>
      <c r="AJ80" s="184"/>
      <c r="AK80" s="136"/>
      <c r="AL80" s="136"/>
      <c r="AM80" s="133" t="str">
        <f>IF([7]回答表!X50="●",[7]回答表!B151,IF([7]回答表!AA50="●",[7]回答表!B172,""))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IF([7]回答表!AD50="●","●","")</f>
        <v/>
      </c>
      <c r="O87" s="131"/>
      <c r="P87" s="131"/>
      <c r="Q87" s="132"/>
      <c r="R87" s="119"/>
      <c r="S87" s="119"/>
      <c r="T87" s="119"/>
      <c r="U87" s="133" t="str">
        <f>IF([7]回答表!AD50="●",[7]回答表!B180,"")</f>
        <v/>
      </c>
      <c r="V87" s="134"/>
      <c r="W87" s="134"/>
      <c r="X87" s="134"/>
      <c r="Y87" s="134"/>
      <c r="Z87" s="134"/>
      <c r="AA87" s="134"/>
      <c r="AB87" s="134"/>
      <c r="AC87" s="134"/>
      <c r="AD87" s="134"/>
      <c r="AE87" s="134"/>
      <c r="AF87" s="134"/>
      <c r="AG87" s="134"/>
      <c r="AH87" s="134"/>
      <c r="AI87" s="134"/>
      <c r="AJ87" s="135"/>
      <c r="AK87" s="189"/>
      <c r="AL87" s="189"/>
      <c r="AM87" s="133" t="str">
        <f>IF([7]回答表!AD50="●",[7]回答表!B186,"")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IF([7]回答表!F18="水道事業",IF([7]回答表!X51="●","●",""),"")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IF([7]回答表!F18="水道事業",IF([7]回答表!X51="●",[7]回答表!B197,IF([7]回答表!AA51="●",[7]回答表!B275,"")),"")</f>
        <v/>
      </c>
      <c r="AN99" s="134"/>
      <c r="AO99" s="134"/>
      <c r="AP99" s="134"/>
      <c r="AQ99" s="134"/>
      <c r="AR99" s="134"/>
      <c r="AS99" s="134"/>
      <c r="AT99" s="134"/>
      <c r="AU99" s="134"/>
      <c r="AV99" s="134"/>
      <c r="AW99" s="134"/>
      <c r="AX99" s="134"/>
      <c r="AY99" s="134"/>
      <c r="AZ99" s="134"/>
      <c r="BA99" s="134"/>
      <c r="BB99" s="134"/>
      <c r="BC99" s="135"/>
      <c r="BD99" s="109"/>
      <c r="BE99" s="109"/>
      <c r="BF99" s="138" t="str">
        <f>IF([7]回答表!F18="水道事業",IF([7]回答表!X51="●",[7]回答表!B256,IF([7]回答表!AA51="●",[7]回答表!B335,"")),"")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IF([7]回答表!F18="水道事業",IF([7]回答表!X51="●",[7]回答表!J205,IF([7]回答表!AA51="●",[7]回答表!J283,"")),"")</f>
        <v/>
      </c>
      <c r="V101" s="83"/>
      <c r="W101" s="83"/>
      <c r="X101" s="83"/>
      <c r="Y101" s="83"/>
      <c r="Z101" s="83"/>
      <c r="AA101" s="83"/>
      <c r="AB101" s="153"/>
      <c r="AC101" s="82" t="str">
        <f>IF([7]回答表!F18="水道事業",IF([7]回答表!X51="●",[7]回答表!J210,IF([7]回答表!AA51="●",[7]回答表!J290,"")),"")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IF([7]回答表!F18="水道事業",IF([7]回答表!X51="●",[7]回答表!E256,IF([7]回答表!AA51="●",[7]回答表!E335,"")),"")</f>
        <v/>
      </c>
      <c r="BG102" s="151"/>
      <c r="BH102" s="151"/>
      <c r="BI102" s="151"/>
      <c r="BJ102" s="150" t="str">
        <f>IF([7]回答表!F18="水道事業",IF([7]回答表!X51="●",[7]回答表!E257,IF([7]回答表!AA51="●",[7]回答表!E336,"")),"")</f>
        <v/>
      </c>
      <c r="BK102" s="151"/>
      <c r="BL102" s="151"/>
      <c r="BM102" s="151"/>
      <c r="BN102" s="150" t="str">
        <f>IF([7]回答表!F18="水道事業",IF([7]回答表!X51="●",[7]回答表!E258,IF([7]回答表!AA51="●",[7]回答表!E337,"")),"")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IF([7]回答表!F18="水道事業",IF([7]回答表!AA51="●","●",""),"")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IF([7]回答表!F18="水道事業",IF([7]回答表!X51="●",[7]回答表!J213,IF([7]回答表!AA51="●",[7]回答表!J293,"")),"")</f>
        <v/>
      </c>
      <c r="V106" s="83"/>
      <c r="W106" s="83"/>
      <c r="X106" s="83"/>
      <c r="Y106" s="83"/>
      <c r="Z106" s="83"/>
      <c r="AA106" s="83"/>
      <c r="AB106" s="153"/>
      <c r="AC106" s="82" t="str">
        <f>IF([7]回答表!F18="水道事業",IF([7]回答表!X51="●",[7]回答表!J217,IF([7]回答表!AA51="●",[7]回答表!J297,"")),"")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IF([7]回答表!F18="水道事業",IF([7]回答表!X51="●",[7]回答表!E265,IF([7]回答表!AA51="●",[7]回答表!E344,"")),"")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IF([7]回答表!F18="水道事業",IF([7]回答表!X51="●",[7]回答表!B267,IF([7]回答表!AA51="●",[7]回答表!B346,"")),"")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IF([7]回答表!F18="水道事業",IF([7]回答表!AD51="●","●",""),"")</f>
        <v/>
      </c>
      <c r="O118" s="131"/>
      <c r="P118" s="131"/>
      <c r="Q118" s="132"/>
      <c r="R118" s="119"/>
      <c r="S118" s="119"/>
      <c r="T118" s="119"/>
      <c r="U118" s="133" t="str">
        <f>IF([7]回答表!F18="水道事業",IF([7]回答表!AD51="●",[7]回答表!B354,""),"")</f>
        <v/>
      </c>
      <c r="V118" s="134"/>
      <c r="W118" s="134"/>
      <c r="X118" s="134"/>
      <c r="Y118" s="134"/>
      <c r="Z118" s="134"/>
      <c r="AA118" s="134"/>
      <c r="AB118" s="134"/>
      <c r="AC118" s="134"/>
      <c r="AD118" s="134"/>
      <c r="AE118" s="134"/>
      <c r="AF118" s="134"/>
      <c r="AG118" s="134"/>
      <c r="AH118" s="134"/>
      <c r="AI118" s="134"/>
      <c r="AJ118" s="135"/>
      <c r="AK118" s="189"/>
      <c r="AL118" s="189"/>
      <c r="AM118" s="133" t="str">
        <f>IF([7]回答表!F18="水道事業",IF([7]回答表!AD51="●",[7]回答表!B360,""),"")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IF([7]回答表!F18="簡易水道事業",IF([7]回答表!X51="●",[7]回答表!B197,IF([7]回答表!AA51="●",[7]回答表!B275,"")),"")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IF([7]回答表!F18="簡易水道事業",IF([7]回答表!X51="●",[7]回答表!B256,IF([7]回答表!AA51="●",[7]回答表!B335,"")),"")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IF([7]回答表!F18="簡易水道事業",IF([7]回答表!X51="●","●",""),"")</f>
        <v/>
      </c>
      <c r="O132" s="131"/>
      <c r="P132" s="131"/>
      <c r="Q132" s="132"/>
      <c r="R132" s="119"/>
      <c r="S132" s="119"/>
      <c r="T132" s="119"/>
      <c r="U132" s="82" t="str">
        <f>IF([7]回答表!F18="簡易水道事業",IF([7]回答表!X51="●",[7]回答表!S224,IF([7]回答表!AA51="●",[7]回答表!S304,"")),"")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IF([7]回答表!F18="簡易水道事業",IF([7]回答表!X51="●",[7]回答表!E256,IF([7]回答表!AA51="●",[7]回答表!E335,"")),"")</f>
        <v/>
      </c>
      <c r="BG133" s="151"/>
      <c r="BH133" s="151"/>
      <c r="BI133" s="151"/>
      <c r="BJ133" s="150" t="str">
        <f>IF([7]回答表!F18="簡易水道事業",IF([7]回答表!X51="●",[7]回答表!E257,IF([7]回答表!AA51="●",[7]回答表!E336,"")),"")</f>
        <v/>
      </c>
      <c r="BK133" s="151"/>
      <c r="BL133" s="151"/>
      <c r="BM133" s="151"/>
      <c r="BN133" s="150" t="str">
        <f>IF([7]回答表!F18="簡易水道事業",IF([7]回答表!X51="●",[7]回答表!E258,IF([7]回答表!AA51="●",[7]回答表!E337,"")),"")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IF([7]回答表!F18="簡易水道事業",IF([7]回答表!X51="●",[7]回答表!S225,IF([7]回答表!AA51="●",[7]回答表!S305,"")),"")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IF([7]回答表!F18="簡易水道事業",IF([7]回答表!AA51="●","●",""),"")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IF([7]回答表!F18="簡易水道事業",IF([7]回答表!X51="●",[7]回答表!S226,IF([7]回答表!AA51="●",[7]回答表!S306,"")),"")</f>
        <v/>
      </c>
      <c r="V142" s="83"/>
      <c r="W142" s="83"/>
      <c r="X142" s="83"/>
      <c r="Y142" s="83"/>
      <c r="Z142" s="83"/>
      <c r="AA142" s="83"/>
      <c r="AB142" s="83"/>
      <c r="AC142" s="83"/>
      <c r="AD142" s="83"/>
      <c r="AE142" s="83"/>
      <c r="AF142" s="83"/>
      <c r="AG142" s="83"/>
      <c r="AH142" s="83"/>
      <c r="AI142" s="83"/>
      <c r="AJ142" s="153"/>
      <c r="AK142" s="68"/>
      <c r="AL142" s="68"/>
      <c r="AM142" s="231" t="str">
        <f>IF([7]回答表!F18="簡易水道事業",IF([7]回答表!X51="●",[7]回答表!Y228,IF([7]回答表!AA51="●",[7]回答表!Y308,"")),"")</f>
        <v/>
      </c>
      <c r="AN142" s="231"/>
      <c r="AO142" s="231"/>
      <c r="AP142" s="231"/>
      <c r="AQ142" s="231"/>
      <c r="AR142" s="231"/>
      <c r="AS142" s="231" t="str">
        <f>IF([7]回答表!F18="簡易水道事業",IF([7]回答表!X51="●",[7]回答表!Y229,IF([7]回答表!AA51="●",[7]回答表!Y309,"")),"")</f>
        <v/>
      </c>
      <c r="AT142" s="231"/>
      <c r="AU142" s="231"/>
      <c r="AV142" s="231"/>
      <c r="AW142" s="231"/>
      <c r="AX142" s="231"/>
      <c r="AY142" s="231" t="str">
        <f>IF([7]回答表!F18="簡易水道事業",IF([7]回答表!X51="●",[7]回答表!Y230,IF([7]回答表!AA51="●",[7]回答表!Y310,"")),"")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IF([7]回答表!F18="簡易水道事業",IF([7]回答表!X51="●",[7]回答表!E265,IF([7]回答表!AA51="●",[7]回答表!E344,"")),"")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IF([7]回答表!F18="簡易水道事業",IF([7]回答表!X51="●",[7]回答表!B267,IF([7]回答表!AA51="●",[7]回答表!B346,"")),"")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IF([7]回答表!F18="簡易水道事業",IF([7]回答表!AD51="●","●",""),"")</f>
        <v/>
      </c>
      <c r="O154" s="131"/>
      <c r="P154" s="131"/>
      <c r="Q154" s="132"/>
      <c r="R154" s="119"/>
      <c r="S154" s="119"/>
      <c r="T154" s="119"/>
      <c r="U154" s="133" t="str">
        <f>IF([7]回答表!F18="簡易水道事業",IF([7]回答表!AD51="●",[7]回答表!B354,""),"")</f>
        <v/>
      </c>
      <c r="V154" s="134"/>
      <c r="W154" s="134"/>
      <c r="X154" s="134"/>
      <c r="Y154" s="134"/>
      <c r="Z154" s="134"/>
      <c r="AA154" s="134"/>
      <c r="AB154" s="134"/>
      <c r="AC154" s="134"/>
      <c r="AD154" s="134"/>
      <c r="AE154" s="134"/>
      <c r="AF154" s="134"/>
      <c r="AG154" s="134"/>
      <c r="AH154" s="134"/>
      <c r="AI154" s="134"/>
      <c r="AJ154" s="135"/>
      <c r="AK154" s="189"/>
      <c r="AL154" s="189"/>
      <c r="AM154" s="133" t="str">
        <f>IF([7]回答表!F18="簡易水道事業",IF([7]回答表!AD51="●",[7]回答表!B360,""),"")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IF([7]回答表!F18="下水道事業",IF([7]回答表!X51="●","●",""),"")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IF([7]回答表!F18="下水道事業",IF([7]回答表!X51="●",[7]回答表!B197,IF([7]回答表!AA51="●",[7]回答表!B275,"")),"")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IF([7]回答表!F18="下水道事業",IF([7]回答表!X51="●",[7]回答表!B256,IF([7]回答表!AA51="●",[7]回答表!B335,"")),"")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IF([7]回答表!F18="下水道事業",IF([7]回答表!X51="●",[7]回答表!N234,IF([7]回答表!AA51="●",[7]回答表!N314,"")),"")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IF([7]回答表!F18="下水道事業",IF([7]回答表!X51="●",[7]回答表!E256,IF([7]回答表!AA51="●",[7]回答表!E335,"")),"")</f>
        <v/>
      </c>
      <c r="BG169" s="151"/>
      <c r="BH169" s="151"/>
      <c r="BI169" s="151"/>
      <c r="BJ169" s="150" t="str">
        <f>IF([7]回答表!F18="下水道事業",IF([7]回答表!X51="●",[7]回答表!E257,IF([7]回答表!AA51="●",[7]回答表!E336,"")),"")</f>
        <v/>
      </c>
      <c r="BK169" s="151"/>
      <c r="BL169" s="151"/>
      <c r="BM169" s="151"/>
      <c r="BN169" s="150" t="str">
        <f>IF([7]回答表!F18="下水道事業",IF([7]回答表!X51="●",[7]回答表!E258,IF([7]回答表!AA51="●",[7]回答表!E337,"")),"")</f>
        <v/>
      </c>
      <c r="BO169" s="151"/>
      <c r="BP169" s="151"/>
      <c r="BQ169" s="152"/>
      <c r="BR169" s="112"/>
      <c r="BX169" s="234" t="str">
        <f>IF([7]回答表!AQ21="下水道事業",IF([7]回答表!BI54="○",[7]回答表!AM200,IF([7]回答表!BL54="○",[7]回答表!AM278,"")),"")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IF([7]回答表!F18="下水道事業",IF([7]回答表!X51="●",[7]回答表!Y236,IF([7]回答表!AA51="●",[7]回答表!Y316,"")),"")</f>
        <v/>
      </c>
      <c r="V174" s="83"/>
      <c r="W174" s="83"/>
      <c r="X174" s="83"/>
      <c r="Y174" s="83"/>
      <c r="Z174" s="83"/>
      <c r="AA174" s="83"/>
      <c r="AB174" s="153"/>
      <c r="AC174" s="82" t="str">
        <f>IF([7]回答表!F18="下水道事業",IF([7]回答表!X51="●",[7]回答表!Y237,IF([7]回答表!AA51="●",[7]回答表!Y317,"")),"")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IF([7]回答表!F18="下水道事業",IF([7]回答表!X51="●",[7]回答表!Y239,IF([7]回答表!AA51="●",[7]回答表!Y319,"")),"")</f>
        <v/>
      </c>
      <c r="V180" s="83"/>
      <c r="W180" s="83"/>
      <c r="X180" s="83"/>
      <c r="Y180" s="83"/>
      <c r="Z180" s="83"/>
      <c r="AA180" s="83"/>
      <c r="AB180" s="153"/>
      <c r="AC180" s="82" t="str">
        <f>IF([7]回答表!F18="下水道事業",IF([7]回答表!X51="●",[7]回答表!Y240,IF([7]回答表!AA51="●",[7]回答表!Y320,"")),"")</f>
        <v/>
      </c>
      <c r="AD180" s="83"/>
      <c r="AE180" s="83"/>
      <c r="AF180" s="83"/>
      <c r="AG180" s="83"/>
      <c r="AH180" s="83"/>
      <c r="AI180" s="83"/>
      <c r="AJ180" s="153"/>
      <c r="AK180" s="82" t="str">
        <f>IF([7]回答表!F18="下水道事業",IF([7]回答表!X51="●",[7]回答表!Y241,IF([7]回答表!AA51="●",[7]回答表!Y321,"")),"")</f>
        <v/>
      </c>
      <c r="AL180" s="83"/>
      <c r="AM180" s="83"/>
      <c r="AN180" s="83"/>
      <c r="AO180" s="83"/>
      <c r="AP180" s="83"/>
      <c r="AQ180" s="83"/>
      <c r="AR180" s="153"/>
      <c r="AS180" s="82" t="str">
        <f>IF([7]回答表!F18="下水道事業",IF([7]回答表!X51="●",[7]回答表!Y242,IF([7]回答表!AA51="●",[7]回答表!Y322,"")),"")</f>
        <v/>
      </c>
      <c r="AT180" s="83"/>
      <c r="AU180" s="83"/>
      <c r="AV180" s="83"/>
      <c r="AW180" s="83"/>
      <c r="AX180" s="83"/>
      <c r="AY180" s="83"/>
      <c r="AZ180" s="153"/>
      <c r="BA180" s="82" t="str">
        <f>IF([7]回答表!F18="下水道事業",IF([7]回答表!X51="●",[7]回答表!Y243,IF([7]回答表!AA51="●",[7]回答表!Y323,"")),"")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IF([7]回答表!F18="下水道事業",IF([7]回答表!AA51="●","●",""),"")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IF([7]回答表!F18="下水道事業",IF([7]回答表!X51="●",[7]回答表!N248,IF([7]回答表!AA51="●",[7]回答表!N328,"")),"")</f>
        <v/>
      </c>
      <c r="V186" s="83"/>
      <c r="W186" s="83"/>
      <c r="X186" s="83"/>
      <c r="Y186" s="83"/>
      <c r="Z186" s="83"/>
      <c r="AA186" s="83"/>
      <c r="AB186" s="153"/>
      <c r="AC186" s="82" t="str">
        <f>IF([7]回答表!F18="下水道事業",IF([7]回答表!X51="●",[7]回答表!N249,IF([7]回答表!AA51="●",[7]回答表!N329,"")),"")</f>
        <v/>
      </c>
      <c r="AD186" s="83"/>
      <c r="AE186" s="83"/>
      <c r="AF186" s="83"/>
      <c r="AG186" s="83"/>
      <c r="AH186" s="83"/>
      <c r="AI186" s="83"/>
      <c r="AJ186" s="153"/>
      <c r="AK186" s="82" t="str">
        <f>IF([7]回答表!F18="下水道事業",IF([7]回答表!X51="●",[7]回答表!N250,IF([7]回答表!AA51="●",[7]回答表!N330,"")),"")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IF([7]回答表!F18="下水道事業",IF([7]回答表!X51="●",[7]回答表!E265,IF([7]回答表!AA51="●",[7]回答表!E344,"")),"")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IF([7]回答表!F18="下水道事業",IF([7]回答表!X51="●",[7]回答表!B267,IF([7]回答表!AA51="●",[7]回答表!B346,"")),"")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IF([7]回答表!F18="下水道事業",IF([7]回答表!AD51="●","●",""),"")</f>
        <v/>
      </c>
      <c r="O198" s="131"/>
      <c r="P198" s="131"/>
      <c r="Q198" s="132"/>
      <c r="R198" s="119"/>
      <c r="S198" s="119"/>
      <c r="T198" s="119"/>
      <c r="U198" s="133" t="str">
        <f>IF([7]回答表!F18="下水道事業",IF([7]回答表!AD51="●",[7]回答表!B354,""),"")</f>
        <v/>
      </c>
      <c r="V198" s="134"/>
      <c r="W198" s="134"/>
      <c r="X198" s="134"/>
      <c r="Y198" s="134"/>
      <c r="Z198" s="134"/>
      <c r="AA198" s="134"/>
      <c r="AB198" s="134"/>
      <c r="AC198" s="134"/>
      <c r="AD198" s="134"/>
      <c r="AE198" s="134"/>
      <c r="AF198" s="134"/>
      <c r="AG198" s="134"/>
      <c r="AH198" s="134"/>
      <c r="AI198" s="134"/>
      <c r="AJ198" s="135"/>
      <c r="AK198" s="189"/>
      <c r="AL198" s="189"/>
      <c r="AM198" s="133" t="str">
        <f>IF([7]回答表!F18="下水道事業",IF([7]回答表!AD51="●",[7]回答表!B360,""),"")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IF([7]回答表!BD18="●",IF([7]回答表!X51="●","●",""),"")</f>
        <v/>
      </c>
      <c r="O210" s="131"/>
      <c r="P210" s="131"/>
      <c r="Q210" s="132"/>
      <c r="R210" s="119"/>
      <c r="S210" s="119"/>
      <c r="T210" s="119"/>
      <c r="U210" s="133" t="str">
        <f>IF([7]回答表!BD18="●",IF([7]回答表!X51="●",[7]回答表!B197,IF([7]回答表!AA51="●",[7]回答表!B275,"")),"")</f>
        <v/>
      </c>
      <c r="V210" s="134"/>
      <c r="W210" s="134"/>
      <c r="X210" s="134"/>
      <c r="Y210" s="134"/>
      <c r="Z210" s="134"/>
      <c r="AA210" s="134"/>
      <c r="AB210" s="134"/>
      <c r="AC210" s="134"/>
      <c r="AD210" s="134"/>
      <c r="AE210" s="134"/>
      <c r="AF210" s="134"/>
      <c r="AG210" s="134"/>
      <c r="AH210" s="134"/>
      <c r="AI210" s="134"/>
      <c r="AJ210" s="135"/>
      <c r="AK210" s="136"/>
      <c r="AL210" s="136"/>
      <c r="AM210" s="138" t="str">
        <f>IF([7]回答表!BD18="●",IF([7]回答表!X51="●",[7]回答表!B256,IF([7]回答表!AA51="●",[7]回答表!B335,"")),"")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IF([7]回答表!BD18="●",IF([7]回答表!X51="●",[7]回答表!E256,IF([7]回答表!AA51="●",[7]回答表!E335,"")),"")</f>
        <v/>
      </c>
      <c r="AN213" s="151"/>
      <c r="AO213" s="151"/>
      <c r="AP213" s="151"/>
      <c r="AQ213" s="150" t="str">
        <f>IF([7]回答表!BD18="●",IF([7]回答表!X51="●",[7]回答表!E257,IF([7]回答表!AA51="●",[7]回答表!E336,"")),"")</f>
        <v/>
      </c>
      <c r="AR213" s="151"/>
      <c r="AS213" s="151"/>
      <c r="AT213" s="151"/>
      <c r="AU213" s="150" t="str">
        <f>IF([7]回答表!BD18="●",IF([7]回答表!X51="●",[7]回答表!E258,IF([7]回答表!AA51="●",[7]回答表!E337,"")),"")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IF([7]回答表!BD18="●",IF([7]回答表!AA51="●","●",""),"")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IF([7]回答表!BD18="●",IF([7]回答表!X51="●",[7]回答表!E265,IF([7]回答表!AA51="●",[7]回答表!E344,"")),"")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IF([7]回答表!BD18="●",IF([7]回答表!X51="●",[7]回答表!B267,IF([7]回答表!AA51="●",[7]回答表!B346,"")),"")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IF([7]回答表!BD18="●",IF([7]回答表!AD51="●","●",""),"")</f>
        <v/>
      </c>
      <c r="O229" s="131"/>
      <c r="P229" s="131"/>
      <c r="Q229" s="132"/>
      <c r="R229" s="119"/>
      <c r="S229" s="119"/>
      <c r="T229" s="119"/>
      <c r="U229" s="133" t="str">
        <f>IF([7]回答表!BD18="●",IF([7]回答表!AD51="●",[7]回答表!B354,""),"")</f>
        <v/>
      </c>
      <c r="V229" s="134"/>
      <c r="W229" s="134"/>
      <c r="X229" s="134"/>
      <c r="Y229" s="134"/>
      <c r="Z229" s="134"/>
      <c r="AA229" s="134"/>
      <c r="AB229" s="134"/>
      <c r="AC229" s="134"/>
      <c r="AD229" s="134"/>
      <c r="AE229" s="134"/>
      <c r="AF229" s="134"/>
      <c r="AG229" s="134"/>
      <c r="AH229" s="134"/>
      <c r="AI229" s="134"/>
      <c r="AJ229" s="135"/>
      <c r="AK229" s="249"/>
      <c r="AL229" s="249"/>
      <c r="AM229" s="133" t="str">
        <f>IF([7]回答表!BD18="●",IF([7]回答表!AD51="●",[7]回答表!B360,""),"")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IF([7]回答表!X52="●","●","")</f>
        <v/>
      </c>
      <c r="O241" s="131"/>
      <c r="P241" s="131"/>
      <c r="Q241" s="132"/>
      <c r="R241" s="119"/>
      <c r="S241" s="119"/>
      <c r="T241" s="119"/>
      <c r="U241" s="133" t="str">
        <f>IF([7]回答表!X52="●",[7]回答表!B371,IF([7]回答表!AA52="●",[7]回答表!B396,""))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IF([7]回答表!X52="●",[7]回答表!U377,IF([7]回答表!AA52="●",[7]回答表!U402,""))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IF([7]回答表!X52="●",[7]回答表!G377,IF([7]回答表!AA52="●",[7]回答表!G402,""))</f>
        <v/>
      </c>
      <c r="AN244" s="83"/>
      <c r="AO244" s="83"/>
      <c r="AP244" s="83"/>
      <c r="AQ244" s="83"/>
      <c r="AR244" s="83"/>
      <c r="AS244" s="83"/>
      <c r="AT244" s="153"/>
      <c r="AU244" s="82" t="str">
        <f>IF([7]回答表!X52="●",[7]回答表!G378,IF([7]回答表!AA52="●",[7]回答表!G403,""))</f>
        <v/>
      </c>
      <c r="AV244" s="83"/>
      <c r="AW244" s="83"/>
      <c r="AX244" s="83"/>
      <c r="AY244" s="83"/>
      <c r="AZ244" s="83"/>
      <c r="BA244" s="83"/>
      <c r="BB244" s="153"/>
      <c r="BC244" s="120"/>
      <c r="BD244" s="109"/>
      <c r="BE244" s="109"/>
      <c r="BF244" s="150" t="str">
        <f>IF([7]回答表!X52="●",[7]回答表!X377,IF([7]回答表!AA52="●",[7]回答表!X402,""))</f>
        <v/>
      </c>
      <c r="BG244" s="151"/>
      <c r="BH244" s="151"/>
      <c r="BI244" s="151"/>
      <c r="BJ244" s="150" t="str">
        <f>IF([7]回答表!X52="●",[7]回答表!X378,IF([7]回答表!AA52="●",[7]回答表!X403,""))</f>
        <v/>
      </c>
      <c r="BK244" s="151"/>
      <c r="BL244" s="151"/>
      <c r="BM244" s="152"/>
      <c r="BN244" s="150" t="str">
        <f>IF([7]回答表!X52="●",[7]回答表!X379,IF([7]回答表!AA52="●",[7]回答表!X404,""))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IF([7]回答表!AA52="●","●","")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IF([7]回答表!X52="●",[7]回答表!E386,IF([7]回答表!AA52="●",[7]回答表!E407,""))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IF([7]回答表!X52="●",[7]回答表!B388,IF([7]回答表!AA52="●",[7]回答表!B409,""))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IF([7]回答表!AD52="●","●","")</f>
        <v/>
      </c>
      <c r="O260" s="131"/>
      <c r="P260" s="131"/>
      <c r="Q260" s="132"/>
      <c r="R260" s="119"/>
      <c r="S260" s="119"/>
      <c r="T260" s="119"/>
      <c r="U260" s="133" t="str">
        <f>IF([7]回答表!AD52="●",[7]回答表!B417,"")</f>
        <v/>
      </c>
      <c r="V260" s="134"/>
      <c r="W260" s="134"/>
      <c r="X260" s="134"/>
      <c r="Y260" s="134"/>
      <c r="Z260" s="134"/>
      <c r="AA260" s="134"/>
      <c r="AB260" s="134"/>
      <c r="AC260" s="134"/>
      <c r="AD260" s="134"/>
      <c r="AE260" s="134"/>
      <c r="AF260" s="134"/>
      <c r="AG260" s="134"/>
      <c r="AH260" s="134"/>
      <c r="AI260" s="134"/>
      <c r="AJ260" s="135"/>
      <c r="AK260" s="249"/>
      <c r="AL260" s="249"/>
      <c r="AM260" s="133" t="str">
        <f>IF([7]回答表!AD52="●",[7]回答表!B423,"")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IF([7]回答表!X53="●","●","")</f>
        <v/>
      </c>
      <c r="O272" s="131"/>
      <c r="P272" s="131"/>
      <c r="Q272" s="132"/>
      <c r="R272" s="119"/>
      <c r="S272" s="119"/>
      <c r="T272" s="119"/>
      <c r="U272" s="133" t="str">
        <f>IF([7]回答表!X53="●",[7]回答表!B434,IF([7]回答表!AA53="●",[7]回答表!B465,""))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IF([7]回答表!X53="●",[7]回答表!B440,"")</f>
        <v/>
      </c>
      <c r="AO272" s="262"/>
      <c r="AP272" s="262"/>
      <c r="AQ272" s="262"/>
      <c r="AR272" s="262"/>
      <c r="AS272" s="262"/>
      <c r="AT272" s="262"/>
      <c r="AU272" s="262"/>
      <c r="AV272" s="262"/>
      <c r="AW272" s="262"/>
      <c r="AX272" s="262"/>
      <c r="AY272" s="262"/>
      <c r="AZ272" s="262"/>
      <c r="BA272" s="262"/>
      <c r="BB272" s="263"/>
      <c r="BC272" s="120"/>
      <c r="BD272" s="109"/>
      <c r="BE272" s="109"/>
      <c r="BF272" s="138" t="str">
        <f>IF([7]回答表!X53="●",[7]回答表!B446,IF([7]回答表!AA53="●",[7]回答表!B471,""))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IF([7]回答表!X53="●",[7]回答表!E446,IF([7]回答表!AA53="●",[7]回答表!E471,""))</f>
        <v/>
      </c>
      <c r="BG275" s="151"/>
      <c r="BH275" s="151"/>
      <c r="BI275" s="151"/>
      <c r="BJ275" s="150" t="str">
        <f>IF([7]回答表!X53="●",[7]回答表!E447,IF([7]回答表!AA53="●",[7]回答表!E472,""))</f>
        <v/>
      </c>
      <c r="BK275" s="151"/>
      <c r="BL275" s="151"/>
      <c r="BM275" s="152"/>
      <c r="BN275" s="150" t="str">
        <f>IF([7]回答表!X53="●",[7]回答表!E448,IF([7]回答表!AA53="●",[7]回答表!E473,""))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IF([7]回答表!AA53="●","●","")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IF([7]回答表!X53="●",[7]回答表!E455,IF([7]回答表!AA53="●",[7]回答表!E476,""))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IF([7]回答表!X53="●",[7]回答表!B457,IF([7]回答表!AA53="●",[7]回答表!B478,""))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IF([7]回答表!AD53="●","●","")</f>
        <v/>
      </c>
      <c r="O291" s="131"/>
      <c r="P291" s="131"/>
      <c r="Q291" s="132"/>
      <c r="R291" s="119"/>
      <c r="S291" s="119"/>
      <c r="T291" s="119"/>
      <c r="U291" s="133" t="str">
        <f>IF([7]回答表!AD53="●",[7]回答表!B486,"")</f>
        <v/>
      </c>
      <c r="V291" s="134"/>
      <c r="W291" s="134"/>
      <c r="X291" s="134"/>
      <c r="Y291" s="134"/>
      <c r="Z291" s="134"/>
      <c r="AA291" s="134"/>
      <c r="AB291" s="134"/>
      <c r="AC291" s="134"/>
      <c r="AD291" s="134"/>
      <c r="AE291" s="134"/>
      <c r="AF291" s="134"/>
      <c r="AG291" s="134"/>
      <c r="AH291" s="134"/>
      <c r="AI291" s="134"/>
      <c r="AJ291" s="135"/>
      <c r="AK291" s="249"/>
      <c r="AL291" s="249"/>
      <c r="AM291" s="133" t="str">
        <f>IF([7]回答表!AD53="●",[7]回答表!B492,"")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IF([7]回答表!X54="●","●","")</f>
        <v/>
      </c>
      <c r="O303" s="131"/>
      <c r="P303" s="131"/>
      <c r="Q303" s="132"/>
      <c r="R303" s="119"/>
      <c r="S303" s="119"/>
      <c r="T303" s="119"/>
      <c r="U303" s="133" t="str">
        <f>IF([7]回答表!X54="●",[7]回答表!B503,IF([7]回答表!AA54="●",[7]回答表!B526,""))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IF([7]回答表!X54="●",[7]回答表!BC510,IF([7]回答表!AA54="●",[7]回答表!BC533,""))</f>
        <v/>
      </c>
      <c r="AR303" s="271"/>
      <c r="AS303" s="271"/>
      <c r="AT303" s="271"/>
      <c r="AU303" s="272" t="s">
        <v>74</v>
      </c>
      <c r="AV303" s="273"/>
      <c r="AW303" s="273"/>
      <c r="AX303" s="274"/>
      <c r="AY303" s="271" t="str">
        <f>IF([7]回答表!X54="●",[7]回答表!BC515,IF([7]回答表!AA54="●",[7]回答表!BC538,""))</f>
        <v/>
      </c>
      <c r="AZ303" s="271"/>
      <c r="BA303" s="271"/>
      <c r="BB303" s="271"/>
      <c r="BC303" s="120"/>
      <c r="BD303" s="109"/>
      <c r="BE303" s="109"/>
      <c r="BF303" s="138" t="str">
        <f>IF([7]回答表!X54="●",[7]回答表!S509,IF([7]回答表!AA54="●",[7]回答表!S532,""))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IF([7]回答表!X54="●",[7]回答表!BC511,IF([7]回答表!AA54="●",[7]回答表!BC534,""))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IF([7]回答表!X54="●",[7]回答表!V509,IF([7]回答表!AA54="●",[7]回答表!V532,""))</f>
        <v/>
      </c>
      <c r="BG306" s="151"/>
      <c r="BH306" s="151"/>
      <c r="BI306" s="151"/>
      <c r="BJ306" s="150" t="str">
        <f>IF([7]回答表!X54="●",[7]回答表!V510,IF([7]回答表!AA54="●",[7]回答表!V533,""))</f>
        <v/>
      </c>
      <c r="BK306" s="151"/>
      <c r="BL306" s="151"/>
      <c r="BM306" s="152"/>
      <c r="BN306" s="150" t="str">
        <f>IF([7]回答表!X54="●",[7]回答表!V511,IF([7]回答表!AA54="●",[7]回答表!V534,""))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IF([7]回答表!X54="●",[7]回答表!BC512,IF([7]回答表!AA54="●",[7]回答表!BC535,""))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IF([7]回答表!X54="●",[7]回答表!BC516,IF([7]回答表!AA54="●",[7]回答表!BC539,""))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IF([7]回答表!AA54="●","●","")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IF([7]回答表!X54="●",[7]回答表!BC513,IF([7]回答表!AA54="●",[7]回答表!BC536,""))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IF([7]回答表!X54="●",[7]回答表!BC514,IF([7]回答表!AA54="●",[7]回答表!BC537,""))</f>
        <v/>
      </c>
      <c r="AR311" s="271"/>
      <c r="AS311" s="271"/>
      <c r="AT311" s="271"/>
      <c r="AU311" s="222" t="s">
        <v>80</v>
      </c>
      <c r="AV311" s="223"/>
      <c r="AW311" s="223"/>
      <c r="AX311" s="224"/>
      <c r="AY311" s="281" t="str">
        <f>IF([7]回答表!X54="●",[7]回答表!BC517,IF([7]回答表!AA54="●",[7]回答表!BC540,""))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IF([7]回答表!X54="●",[7]回答表!E516,IF([7]回答表!AA54="●",[7]回答表!E538,""))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IF([7]回答表!X54="●",[7]回答表!B518,IF([7]回答表!AA54="●",[7]回答表!B540,""))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IF([7]回答表!AD54="●","●","")</f>
        <v/>
      </c>
      <c r="O322" s="131"/>
      <c r="P322" s="131"/>
      <c r="Q322" s="132"/>
      <c r="R322" s="119"/>
      <c r="S322" s="119"/>
      <c r="T322" s="119"/>
      <c r="U322" s="133" t="str">
        <f>IF([7]回答表!AD54="●",[7]回答表!B548,"")</f>
        <v/>
      </c>
      <c r="V322" s="134"/>
      <c r="W322" s="134"/>
      <c r="X322" s="134"/>
      <c r="Y322" s="134"/>
      <c r="Z322" s="134"/>
      <c r="AA322" s="134"/>
      <c r="AB322" s="134"/>
      <c r="AC322" s="134"/>
      <c r="AD322" s="134"/>
      <c r="AE322" s="134"/>
      <c r="AF322" s="134"/>
      <c r="AG322" s="134"/>
      <c r="AH322" s="134"/>
      <c r="AI322" s="134"/>
      <c r="AJ322" s="135"/>
      <c r="AK322" s="189"/>
      <c r="AL322" s="189"/>
      <c r="AM322" s="133" t="str">
        <f>IF([7]回答表!AD54="●",[7]回答表!B554,"")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IF([7]回答表!X55="●","●","")</f>
        <v/>
      </c>
      <c r="O333" s="131"/>
      <c r="P333" s="131"/>
      <c r="Q333" s="132"/>
      <c r="R333" s="119"/>
      <c r="S333" s="119"/>
      <c r="T333" s="119"/>
      <c r="U333" s="133" t="str">
        <f>IF([7]回答表!X55="●",[7]回答表!B565,IF([7]回答表!AA55="●",[7]回答表!B590,""))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IF([7]回答表!X55="●",[7]回答表!B575,IF([7]回答表!AA55="●",[7]回答表!B600,""))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IF([7]回答表!X55="●",[7]回答表!G571,IF([7]回答表!AA55="●",[7]回答表!G596,""))</f>
        <v/>
      </c>
      <c r="AN335" s="83"/>
      <c r="AO335" s="83"/>
      <c r="AP335" s="83"/>
      <c r="AQ335" s="83"/>
      <c r="AR335" s="83"/>
      <c r="AS335" s="83"/>
      <c r="AT335" s="153"/>
      <c r="AU335" s="82" t="str">
        <f>IF([7]回答表!X55="●",[7]回答表!G572,IF([7]回答表!AA55="●",[7]回答表!G597,""))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IF([7]回答表!X55="●",[7]回答表!E575,IF([7]回答表!AA55="●",[7]回答表!E600,""))</f>
        <v/>
      </c>
      <c r="BG336" s="151"/>
      <c r="BH336" s="151"/>
      <c r="BI336" s="151"/>
      <c r="BJ336" s="150" t="str">
        <f>IF([7]回答表!X55="●",[7]回答表!E576,IF([7]回答表!AA55="●",[7]回答表!E601,""))</f>
        <v/>
      </c>
      <c r="BK336" s="151"/>
      <c r="BL336" s="151"/>
      <c r="BM336" s="152"/>
      <c r="BN336" s="150" t="str">
        <f>IF([7]回答表!X55="●",[7]回答表!E577,IF([7]回答表!AA55="●",[7]回答表!E602,""))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IF([7]回答表!AA55="●","●","")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IF([7]回答表!X55="●",[7]回答表!E580,IF([7]回答表!AA55="●",[7]回答表!E605,""))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IF([7]回答表!X55="●",[7]回答表!B582,IF([7]回答表!AA55="●",[7]回答表!B607,""))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IF([7]回答表!AD55="●","●","")</f>
        <v/>
      </c>
      <c r="O352" s="131"/>
      <c r="P352" s="131"/>
      <c r="Q352" s="132"/>
      <c r="R352" s="119"/>
      <c r="S352" s="119"/>
      <c r="T352" s="119"/>
      <c r="U352" s="133" t="str">
        <f>IF([7]回答表!AD55="●",[7]回答表!B615,"")</f>
        <v/>
      </c>
      <c r="V352" s="134"/>
      <c r="W352" s="134"/>
      <c r="X352" s="134"/>
      <c r="Y352" s="134"/>
      <c r="Z352" s="134"/>
      <c r="AA352" s="134"/>
      <c r="AB352" s="134"/>
      <c r="AC352" s="134"/>
      <c r="AD352" s="134"/>
      <c r="AE352" s="134"/>
      <c r="AF352" s="134"/>
      <c r="AG352" s="134"/>
      <c r="AH352" s="134"/>
      <c r="AI352" s="134"/>
      <c r="AJ352" s="135"/>
      <c r="AK352" s="136"/>
      <c r="AL352" s="136"/>
      <c r="AM352" s="133" t="str">
        <f>IF([7]回答表!AD55="●",[7]回答表!B621,"")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IF([7]回答表!R56="●",[7]回答表!B634,"")</f>
        <v>　平成31年3月改定の「羽後町水道事業ビジョン」において、経営の現状として近隣事業体と比較した場合、収益性では供給単価が給水原価を上回っており、比較的良好な状態と言えます。
　しかしながら、水道事業竣工以来、部分的な改修・補修等を実施しているものの、主要施設の一部は竣工後45年経過し、施設の老朽化が著しく、支出の抑制を行い、積立等の剰余金を蓄えて「持続可能な経営」を推進する必要があります。
　こうしたことから資金計画、料金水準、建設改良費の規模と時期を的確に行い、収益的収支が毎年20,000千円～30,000千円程度の純利益が見込まれるとともに資本的収支の不足額は内部留保資金で補てん可能であり、現行の経営体制で経営努力を重ねていきます。</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kaigo_shoukyoen</vt:lpstr>
      <vt:lpstr>kaigo_takase_tanki</vt:lpstr>
      <vt:lpstr>kaigo_takse_dei</vt:lpstr>
      <vt:lpstr>hos</vt:lpstr>
      <vt:lpstr>gesui_nousyu</vt:lpstr>
      <vt:lpstr>gesui_tokkan</vt:lpstr>
      <vt:lpstr>suido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2022-10-13T02:28:46Z</dcterms:modified>
</cp:coreProperties>
</file>