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9979A0AC-CEA0-4B24-AE11-1B4CFD5BBBEF}" xr6:coauthVersionLast="47" xr6:coauthVersionMax="47" xr10:uidLastSave="{00000000-0000-0000-0000-000000000000}"/>
  <bookViews>
    <workbookView xWindow="135" yWindow="600" windowWidth="28665" windowHeight="15600" activeTab="3" xr2:uid="{BC254DD8-AB24-4553-B0E1-D4723D9F9C95}"/>
  </bookViews>
  <sheets>
    <sheet name="suido" sheetId="1" r:id="rId1"/>
    <sheet name="gesui_nousyu" sheetId="2" r:id="rId2"/>
    <sheet name="kansui" sheetId="3" r:id="rId3"/>
    <sheet name="gesui_koukyo" sheetId="4" r:id="rId4"/>
  </sheets>
  <externalReferences>
    <externalReference r:id="rId5"/>
    <externalReference r:id="rId6"/>
    <externalReference r:id="rId7"/>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4" l="1"/>
  <c r="AM352" i="4"/>
  <c r="U352" i="4"/>
  <c r="N352" i="4"/>
  <c r="AM345" i="4"/>
  <c r="U345" i="4"/>
  <c r="N339" i="4"/>
  <c r="BN336" i="4"/>
  <c r="BJ336" i="4"/>
  <c r="BF336" i="4"/>
  <c r="AU335" i="4"/>
  <c r="AM335" i="4"/>
  <c r="BF333" i="4"/>
  <c r="U333" i="4"/>
  <c r="N333" i="4"/>
  <c r="AM322" i="4"/>
  <c r="U322" i="4"/>
  <c r="N322" i="4"/>
  <c r="AM315" i="4"/>
  <c r="U315" i="4"/>
  <c r="AY311" i="4"/>
  <c r="AQ311" i="4"/>
  <c r="AQ309" i="4"/>
  <c r="N309" i="4"/>
  <c r="AY308" i="4"/>
  <c r="AQ307" i="4"/>
  <c r="BN306" i="4"/>
  <c r="BJ306" i="4"/>
  <c r="BF306" i="4"/>
  <c r="AQ305" i="4"/>
  <c r="BF303" i="4"/>
  <c r="AY303" i="4"/>
  <c r="AQ303" i="4"/>
  <c r="U303" i="4"/>
  <c r="N303" i="4"/>
  <c r="AM291" i="4"/>
  <c r="U291" i="4"/>
  <c r="N291" i="4"/>
  <c r="AM284" i="4"/>
  <c r="U284" i="4"/>
  <c r="N278" i="4"/>
  <c r="BN275" i="4"/>
  <c r="BJ275" i="4"/>
  <c r="BF275" i="4"/>
  <c r="BF272" i="4"/>
  <c r="AN272" i="4"/>
  <c r="U272" i="4"/>
  <c r="N272" i="4"/>
  <c r="AM260" i="4"/>
  <c r="U260" i="4"/>
  <c r="N260" i="4"/>
  <c r="AM253" i="4"/>
  <c r="U253" i="4"/>
  <c r="N247" i="4"/>
  <c r="BN244" i="4"/>
  <c r="BJ244" i="4"/>
  <c r="BF244" i="4"/>
  <c r="AU244" i="4"/>
  <c r="AM244" i="4"/>
  <c r="BF241" i="4"/>
  <c r="U241" i="4"/>
  <c r="N241" i="4"/>
  <c r="AM229" i="4"/>
  <c r="U229" i="4"/>
  <c r="N229" i="4"/>
  <c r="AM222" i="4"/>
  <c r="U222" i="4"/>
  <c r="N216" i="4"/>
  <c r="AU213" i="4"/>
  <c r="AQ213" i="4"/>
  <c r="AM213" i="4"/>
  <c r="AM210" i="4"/>
  <c r="U210" i="4"/>
  <c r="N210" i="4"/>
  <c r="AM198" i="4"/>
  <c r="U198" i="4"/>
  <c r="N198" i="4"/>
  <c r="AM191" i="4"/>
  <c r="U191" i="4"/>
  <c r="AK186" i="4"/>
  <c r="AC186" i="4"/>
  <c r="U186" i="4"/>
  <c r="N185" i="4"/>
  <c r="BA180" i="4"/>
  <c r="AS180" i="4"/>
  <c r="AK180" i="4"/>
  <c r="AC180" i="4"/>
  <c r="U180" i="4"/>
  <c r="AC174" i="4"/>
  <c r="U174" i="4"/>
  <c r="BX169" i="4"/>
  <c r="BN169" i="4"/>
  <c r="BJ169" i="4"/>
  <c r="BF169" i="4"/>
  <c r="U168" i="4"/>
  <c r="BF166" i="4"/>
  <c r="AM166" i="4"/>
  <c r="N166" i="4"/>
  <c r="AM154" i="4"/>
  <c r="U154" i="4"/>
  <c r="N154" i="4"/>
  <c r="AM147" i="4"/>
  <c r="U147" i="4"/>
  <c r="AY142" i="4"/>
  <c r="AS142" i="4"/>
  <c r="AM142" i="4"/>
  <c r="U142" i="4"/>
  <c r="N139" i="4"/>
  <c r="U137" i="4"/>
  <c r="BN133" i="4"/>
  <c r="BJ133" i="4"/>
  <c r="BF133" i="4"/>
  <c r="U132" i="4"/>
  <c r="N132" i="4"/>
  <c r="BF130" i="4"/>
  <c r="AM130" i="4"/>
  <c r="AM118" i="4"/>
  <c r="U118" i="4"/>
  <c r="N118" i="4"/>
  <c r="AM111" i="4"/>
  <c r="U111" i="4"/>
  <c r="AC106" i="4"/>
  <c r="U106" i="4"/>
  <c r="N105" i="4"/>
  <c r="BN102" i="4"/>
  <c r="BJ102" i="4"/>
  <c r="BF102" i="4"/>
  <c r="AC101" i="4"/>
  <c r="U101" i="4"/>
  <c r="BF99" i="4"/>
  <c r="AM99" i="4"/>
  <c r="N99" i="4"/>
  <c r="AM87" i="4"/>
  <c r="U87" i="4"/>
  <c r="N87" i="4"/>
  <c r="AM80" i="4"/>
  <c r="U80" i="4"/>
  <c r="N74" i="4"/>
  <c r="BN71" i="4"/>
  <c r="BJ71" i="4"/>
  <c r="BF71" i="4"/>
  <c r="AU71" i="4"/>
  <c r="AM71" i="4"/>
  <c r="BF68" i="4"/>
  <c r="U68" i="4"/>
  <c r="N68" i="4"/>
  <c r="AM57" i="4"/>
  <c r="U57" i="4"/>
  <c r="N57" i="4"/>
  <c r="AM50" i="4"/>
  <c r="U50"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365" i="3" l="1"/>
  <c r="AM352" i="3"/>
  <c r="U352" i="3"/>
  <c r="N352" i="3"/>
  <c r="AM345" i="3"/>
  <c r="U345" i="3"/>
  <c r="N339" i="3"/>
  <c r="BN336" i="3"/>
  <c r="BJ336" i="3"/>
  <c r="BF336" i="3"/>
  <c r="AU335" i="3"/>
  <c r="AM335" i="3"/>
  <c r="BF333" i="3"/>
  <c r="U333" i="3"/>
  <c r="N333" i="3"/>
  <c r="AM322" i="3"/>
  <c r="U322" i="3"/>
  <c r="N322" i="3"/>
  <c r="AM315" i="3"/>
  <c r="U315" i="3"/>
  <c r="AY311" i="3"/>
  <c r="AQ311" i="3"/>
  <c r="AQ309" i="3"/>
  <c r="N309" i="3"/>
  <c r="AY308" i="3"/>
  <c r="AQ307" i="3"/>
  <c r="BN306" i="3"/>
  <c r="BJ306" i="3"/>
  <c r="BF306" i="3"/>
  <c r="AQ305" i="3"/>
  <c r="BF303" i="3"/>
  <c r="AY303" i="3"/>
  <c r="AQ303" i="3"/>
  <c r="U303" i="3"/>
  <c r="N303" i="3"/>
  <c r="AM291" i="3"/>
  <c r="U291" i="3"/>
  <c r="N291" i="3"/>
  <c r="AM284" i="3"/>
  <c r="U284" i="3"/>
  <c r="N278" i="3"/>
  <c r="BN275" i="3"/>
  <c r="BJ275" i="3"/>
  <c r="BF275" i="3"/>
  <c r="BF272" i="3"/>
  <c r="AN272" i="3"/>
  <c r="U272" i="3"/>
  <c r="N272" i="3"/>
  <c r="AM260" i="3"/>
  <c r="U260" i="3"/>
  <c r="N260" i="3"/>
  <c r="AM253" i="3"/>
  <c r="U253" i="3"/>
  <c r="N247" i="3"/>
  <c r="BN244" i="3"/>
  <c r="BJ244" i="3"/>
  <c r="BF244" i="3"/>
  <c r="AU244" i="3"/>
  <c r="AM244" i="3"/>
  <c r="BF241" i="3"/>
  <c r="U241" i="3"/>
  <c r="N241" i="3"/>
  <c r="AM229" i="3"/>
  <c r="U229" i="3"/>
  <c r="N229" i="3"/>
  <c r="AM222" i="3"/>
  <c r="U222" i="3"/>
  <c r="N216" i="3"/>
  <c r="AU213" i="3"/>
  <c r="AQ213" i="3"/>
  <c r="AM213" i="3"/>
  <c r="AM210" i="3"/>
  <c r="U210" i="3"/>
  <c r="N210" i="3"/>
  <c r="AM198" i="3"/>
  <c r="U198" i="3"/>
  <c r="N198" i="3"/>
  <c r="AM191" i="3"/>
  <c r="U191" i="3"/>
  <c r="AK186" i="3"/>
  <c r="AC186" i="3"/>
  <c r="U186" i="3"/>
  <c r="N185" i="3"/>
  <c r="BA180" i="3"/>
  <c r="AS180" i="3"/>
  <c r="AK180" i="3"/>
  <c r="AC180" i="3"/>
  <c r="U180" i="3"/>
  <c r="AC174" i="3"/>
  <c r="U174" i="3"/>
  <c r="BX169" i="3"/>
  <c r="BN169" i="3"/>
  <c r="BJ169" i="3"/>
  <c r="BF169" i="3"/>
  <c r="U168" i="3"/>
  <c r="BF166" i="3"/>
  <c r="AM166" i="3"/>
  <c r="N166" i="3"/>
  <c r="AM154" i="3"/>
  <c r="U154" i="3"/>
  <c r="N154" i="3"/>
  <c r="AM147" i="3"/>
  <c r="U147" i="3"/>
  <c r="AY142" i="3"/>
  <c r="AS142" i="3"/>
  <c r="AM142" i="3"/>
  <c r="U142" i="3"/>
  <c r="N139" i="3"/>
  <c r="U137" i="3"/>
  <c r="BN133" i="3"/>
  <c r="BJ133" i="3"/>
  <c r="BF133" i="3"/>
  <c r="U132" i="3"/>
  <c r="N132" i="3"/>
  <c r="BF130" i="3"/>
  <c r="AM130" i="3"/>
  <c r="AM118" i="3"/>
  <c r="U118" i="3"/>
  <c r="N118" i="3"/>
  <c r="AM111" i="3"/>
  <c r="U111" i="3"/>
  <c r="AC106" i="3"/>
  <c r="U106" i="3"/>
  <c r="N105" i="3"/>
  <c r="BN102" i="3"/>
  <c r="BJ102" i="3"/>
  <c r="BF102" i="3"/>
  <c r="AC101" i="3"/>
  <c r="U101" i="3"/>
  <c r="BF99" i="3"/>
  <c r="AM99" i="3"/>
  <c r="N99" i="3"/>
  <c r="AM87" i="3"/>
  <c r="U87" i="3"/>
  <c r="N87" i="3"/>
  <c r="AM80" i="3"/>
  <c r="U80" i="3"/>
  <c r="N74" i="3"/>
  <c r="BN71" i="3"/>
  <c r="BJ71" i="3"/>
  <c r="BF71" i="3"/>
  <c r="AU71" i="3"/>
  <c r="AM71" i="3"/>
  <c r="BF68" i="3"/>
  <c r="U68" i="3"/>
  <c r="N68" i="3"/>
  <c r="AM57" i="3"/>
  <c r="U57" i="3"/>
  <c r="N57" i="3"/>
  <c r="AM50" i="3"/>
  <c r="U50"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1" l="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<sst xmlns="http://schemas.openxmlformats.org/spreadsheetml/2006/main" count="868" uniqueCount="86">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</sst>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91E6CF4-B1ED-4F1A-8DCD-F959F23FD80A}"/>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C7FA293-0BBC-421F-816B-FA9670D4894F}"/>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EC0C41B-A411-40A3-BE94-52D37C8F5F7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F19015D-3CDB-4697-BECC-08EA41CFD439}"/>
            </a:ext>
          </a:extLst>
        </xdr:cNvPr>
        <xdr:cNvSpPr/>
      </xdr:nvSpPr>
      <xdr:spPr>
        <a:xfrm>
          <a:off x="3494105" y="112570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BE70975-58CC-4CA0-A142-7859794A8823}"/>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CE2F82-4F51-49A8-BF9F-E16E2312B0F8}"/>
            </a:ext>
          </a:extLst>
        </xdr:cNvPr>
        <xdr:cNvSpPr/>
      </xdr:nvSpPr>
      <xdr:spPr>
        <a:xfrm>
          <a:off x="3502025" y="170211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353C38EA-E572-47D6-A1F3-E8B4CF45753A}"/>
            </a:ext>
          </a:extLst>
        </xdr:cNvPr>
        <xdr:cNvSpPr/>
      </xdr:nvSpPr>
      <xdr:spPr>
        <a:xfrm>
          <a:off x="3502025" y="138842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359E5D2D-F4F9-47A0-B4DD-5E2B4CF1B4EB}"/>
            </a:ext>
          </a:extLst>
        </xdr:cNvPr>
        <xdr:cNvSpPr/>
      </xdr:nvSpPr>
      <xdr:spPr>
        <a:xfrm>
          <a:off x="3502025" y="694658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9000E66B-C63F-492E-B968-B99098B35BC8}"/>
            </a:ext>
          </a:extLst>
        </xdr:cNvPr>
        <xdr:cNvSpPr/>
      </xdr:nvSpPr>
      <xdr:spPr>
        <a:xfrm>
          <a:off x="3502025" y="663194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7AE40E4A-8029-4A47-A767-EAF5BB995F8D}"/>
            </a:ext>
          </a:extLst>
        </xdr:cNvPr>
        <xdr:cNvSpPr/>
      </xdr:nvSpPr>
      <xdr:spPr>
        <a:xfrm>
          <a:off x="3502025" y="576643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2760CE4C-C23F-4A6A-9CC8-A7C67EB7C867}"/>
            </a:ext>
          </a:extLst>
        </xdr:cNvPr>
        <xdr:cNvSpPr/>
      </xdr:nvSpPr>
      <xdr:spPr>
        <a:xfrm>
          <a:off x="3502025" y="545179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4B817CA-CF3B-4194-8D6F-BC22B37A7E9A}"/>
            </a:ext>
          </a:extLst>
        </xdr:cNvPr>
        <xdr:cNvSpPr/>
      </xdr:nvSpPr>
      <xdr:spPr>
        <a:xfrm>
          <a:off x="448540" y="704692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8AD4D542-43E6-4A46-96DD-99C2978BD645}"/>
            </a:ext>
          </a:extLst>
        </xdr:cNvPr>
        <xdr:cNvSpPr/>
      </xdr:nvSpPr>
      <xdr:spPr>
        <a:xfrm>
          <a:off x="3502025" y="199707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5A0C8C99-613F-4A3C-9F01-132549F9CD76}"/>
            </a:ext>
          </a:extLst>
        </xdr:cNvPr>
        <xdr:cNvSpPr/>
      </xdr:nvSpPr>
      <xdr:spPr>
        <a:xfrm>
          <a:off x="3502025" y="516636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DAF3DF45-B58C-4BF5-AEE6-910B911A8DF8}"/>
            </a:ext>
          </a:extLst>
        </xdr:cNvPr>
        <xdr:cNvSpPr/>
      </xdr:nvSpPr>
      <xdr:spPr>
        <a:xfrm>
          <a:off x="3502025" y="485267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C06FA5BE-48B8-4E35-890B-0C051F7F1E7B}"/>
            </a:ext>
          </a:extLst>
        </xdr:cNvPr>
        <xdr:cNvSpPr/>
      </xdr:nvSpPr>
      <xdr:spPr>
        <a:xfrm>
          <a:off x="3502025" y="636555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CAA44A3B-17AC-4385-88E5-E075C37747E7}"/>
            </a:ext>
          </a:extLst>
        </xdr:cNvPr>
        <xdr:cNvSpPr/>
      </xdr:nvSpPr>
      <xdr:spPr>
        <a:xfrm>
          <a:off x="3502025" y="605186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30538A03-992C-47DC-BC20-F85D9910256B}"/>
            </a:ext>
          </a:extLst>
        </xdr:cNvPr>
        <xdr:cNvSpPr/>
      </xdr:nvSpPr>
      <xdr:spPr>
        <a:xfrm>
          <a:off x="3502025" y="394906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BE48B4EE-B866-4F44-93D5-6ACB04813E5A}"/>
            </a:ext>
          </a:extLst>
        </xdr:cNvPr>
        <xdr:cNvSpPr/>
      </xdr:nvSpPr>
      <xdr:spPr>
        <a:xfrm>
          <a:off x="3502025" y="424402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2A80AD7A-3072-4FF0-ABD7-65AD13AC7F3F}"/>
            </a:ext>
          </a:extLst>
        </xdr:cNvPr>
        <xdr:cNvSpPr/>
      </xdr:nvSpPr>
      <xdr:spPr>
        <a:xfrm>
          <a:off x="7167245" y="5388165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74B10B6C-1072-42D4-B559-3B4D3B3D2D01}"/>
            </a:ext>
          </a:extLst>
        </xdr:cNvPr>
        <xdr:cNvSpPr/>
      </xdr:nvSpPr>
      <xdr:spPr>
        <a:xfrm>
          <a:off x="3502025" y="2662343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97D8F484-0911-490C-AF7F-459A355C2618}"/>
            </a:ext>
          </a:extLst>
        </xdr:cNvPr>
        <xdr:cNvSpPr/>
      </xdr:nvSpPr>
      <xdr:spPr>
        <a:xfrm>
          <a:off x="3411007" y="3267498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7DA13321-13C8-4454-B8E1-7209E5F4070B}"/>
            </a:ext>
          </a:extLst>
        </xdr:cNvPr>
        <xdr:cNvSpPr/>
      </xdr:nvSpPr>
      <xdr:spPr>
        <a:xfrm>
          <a:off x="70770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01763B1E-2E79-426B-AB58-7ED4AFDAF2CC}"/>
            </a:ext>
          </a:extLst>
        </xdr:cNvPr>
        <xdr:cNvSpPr/>
      </xdr:nvSpPr>
      <xdr:spPr>
        <a:xfrm>
          <a:off x="3506259" y="3026727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4266EE9-7A89-4975-A339-271ACB40C644}"/>
            </a:ext>
          </a:extLst>
        </xdr:cNvPr>
        <xdr:cNvSpPr/>
      </xdr:nvSpPr>
      <xdr:spPr>
        <a:xfrm>
          <a:off x="3502025" y="456723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65789412-1629-4E4C-B893-AF8251F21FA4}"/>
            </a:ext>
          </a:extLst>
        </xdr:cNvPr>
        <xdr:cNvSpPr/>
      </xdr:nvSpPr>
      <xdr:spPr>
        <a:xfrm>
          <a:off x="3479800" y="23228300"/>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99EE3F-808B-4227-ABE4-EAB57F48B4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1B39E8E-5D9F-416E-8143-6ABD96E3E2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EDFBC9A-280E-481F-8B4D-E037BA3B1D6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13224D5-38C7-470D-A5BD-AA4441C5A9E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BA7D48B-6A3D-4663-8EF3-0473BAD983B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707E2EA4-D05B-4663-9638-2A124F478A28}"/>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EAD78A57-C0EB-41A1-886D-084360A5776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7CEDEAA4-4DA5-45E6-A48D-76853FD0E24B}"/>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2B0CFE6F-4C89-40F6-90D0-56C7E1C4392F}"/>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AB07F5B-2BC7-4C7F-A2A7-C1895C735F53}"/>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16519C2F-229C-4959-A6CA-70A5ED655527}"/>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32AEBBA8-5AEE-4168-AD95-64D17692242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3F060ECF-A164-4E75-BC76-4F6BDC59A915}"/>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B102CD62-AF54-47FD-BE60-BEA4E850C3DD}"/>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53686AC4-B3CA-4ED7-8536-07EACBBFBB63}"/>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0A6F90EB-866B-46BE-A1EF-AC1E44F7B268}"/>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58A51E0F-8F27-4D33-86DD-49752FF98F54}"/>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7989CD7E-3D36-4358-9BFB-FCCFC0286E9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0E802C68-FD7F-41A2-A1ED-3DEF41F65E62}"/>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F051E69B-4DE7-4B67-8CD2-F5B69757A3A4}"/>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7A078AEE-D217-4050-9D78-39C76C2E55CD}"/>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72158AC9-FCD4-418A-AB00-5F809A5199AD}"/>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CBAA62EB-C2B5-47BD-8747-3595DAE60701}"/>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784A78FA-7F1A-48AB-A19B-20BA229CDEBD}"/>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44EEC5B4-977F-4F31-B9BE-7AAE5DA63205}"/>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027F799B-2C82-4AC7-90DA-7F698C0AB2FE}"/>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58AB64C-3F86-4DCB-80CD-61EA492DE499}"/>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F516196-6AD8-4522-A072-D3C91F00802C}"/>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4F43561-5A72-492F-A551-27497FE2D092}"/>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C1FFEA3-FC40-47D6-83A2-9B11818AEF35}"/>
            </a:ext>
          </a:extLst>
        </xdr:cNvPr>
        <xdr:cNvSpPr/>
      </xdr:nvSpPr>
      <xdr:spPr>
        <a:xfrm>
          <a:off x="3494105" y="112570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331E45F-B8E8-4250-8F0F-9E76451A6180}"/>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D834945-977C-4885-9584-040CC5ECFF61}"/>
            </a:ext>
          </a:extLst>
        </xdr:cNvPr>
        <xdr:cNvSpPr/>
      </xdr:nvSpPr>
      <xdr:spPr>
        <a:xfrm>
          <a:off x="3502025" y="170211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85F9E613-D986-47B9-9A41-A8B96E879C06}"/>
            </a:ext>
          </a:extLst>
        </xdr:cNvPr>
        <xdr:cNvSpPr/>
      </xdr:nvSpPr>
      <xdr:spPr>
        <a:xfrm>
          <a:off x="3502025" y="138842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72A5A900-6E6C-4C61-B89A-FE147E096E7A}"/>
            </a:ext>
          </a:extLst>
        </xdr:cNvPr>
        <xdr:cNvSpPr/>
      </xdr:nvSpPr>
      <xdr:spPr>
        <a:xfrm>
          <a:off x="3502025" y="694658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2B9A3E5C-3A72-491A-A333-9C426DB18305}"/>
            </a:ext>
          </a:extLst>
        </xdr:cNvPr>
        <xdr:cNvSpPr/>
      </xdr:nvSpPr>
      <xdr:spPr>
        <a:xfrm>
          <a:off x="3502025" y="663194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2D0DC7C7-B243-47FB-A5DB-2D3D07FAFF86}"/>
            </a:ext>
          </a:extLst>
        </xdr:cNvPr>
        <xdr:cNvSpPr/>
      </xdr:nvSpPr>
      <xdr:spPr>
        <a:xfrm>
          <a:off x="3502025" y="576643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98E37CC7-EA22-4ECE-B401-C216D59C2B2C}"/>
            </a:ext>
          </a:extLst>
        </xdr:cNvPr>
        <xdr:cNvSpPr/>
      </xdr:nvSpPr>
      <xdr:spPr>
        <a:xfrm>
          <a:off x="3502025" y="545179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799825E8-D9A7-4F97-BB73-1FA1458A4EF8}"/>
            </a:ext>
          </a:extLst>
        </xdr:cNvPr>
        <xdr:cNvSpPr/>
      </xdr:nvSpPr>
      <xdr:spPr>
        <a:xfrm>
          <a:off x="448540" y="704692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446081A2-8BBD-49CD-8747-C361E68E824C}"/>
            </a:ext>
          </a:extLst>
        </xdr:cNvPr>
        <xdr:cNvSpPr/>
      </xdr:nvSpPr>
      <xdr:spPr>
        <a:xfrm>
          <a:off x="3502025" y="199707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A3EE6145-6BAF-4257-A78A-756C7EE88470}"/>
            </a:ext>
          </a:extLst>
        </xdr:cNvPr>
        <xdr:cNvSpPr/>
      </xdr:nvSpPr>
      <xdr:spPr>
        <a:xfrm>
          <a:off x="3502025" y="516636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F177E4B0-05F1-4967-9BBE-D9888BC8D453}"/>
            </a:ext>
          </a:extLst>
        </xdr:cNvPr>
        <xdr:cNvSpPr/>
      </xdr:nvSpPr>
      <xdr:spPr>
        <a:xfrm>
          <a:off x="3502025" y="485267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17E93ED8-64E6-4EF3-ADFE-6E4A701E708B}"/>
            </a:ext>
          </a:extLst>
        </xdr:cNvPr>
        <xdr:cNvSpPr/>
      </xdr:nvSpPr>
      <xdr:spPr>
        <a:xfrm>
          <a:off x="3502025" y="636555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22D53A15-8D5E-44D3-8D89-D2F151219E6B}"/>
            </a:ext>
          </a:extLst>
        </xdr:cNvPr>
        <xdr:cNvSpPr/>
      </xdr:nvSpPr>
      <xdr:spPr>
        <a:xfrm>
          <a:off x="3502025" y="605186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103353F0-D6AA-4B99-AA82-3176ABCBF8C5}"/>
            </a:ext>
          </a:extLst>
        </xdr:cNvPr>
        <xdr:cNvSpPr/>
      </xdr:nvSpPr>
      <xdr:spPr>
        <a:xfrm>
          <a:off x="3502025" y="394906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FC96996A-9521-400F-BD82-03B23425C4E1}"/>
            </a:ext>
          </a:extLst>
        </xdr:cNvPr>
        <xdr:cNvSpPr/>
      </xdr:nvSpPr>
      <xdr:spPr>
        <a:xfrm>
          <a:off x="3502025" y="424402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62E4ABF3-E942-4B5F-ADFA-1211EC401B95}"/>
            </a:ext>
          </a:extLst>
        </xdr:cNvPr>
        <xdr:cNvSpPr/>
      </xdr:nvSpPr>
      <xdr:spPr>
        <a:xfrm>
          <a:off x="7167245" y="5388165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AF4C6F82-071A-4E39-9964-8C344ECBF7A6}"/>
            </a:ext>
          </a:extLst>
        </xdr:cNvPr>
        <xdr:cNvSpPr/>
      </xdr:nvSpPr>
      <xdr:spPr>
        <a:xfrm>
          <a:off x="3502025" y="2662343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C4164B0B-138A-442C-A33E-634DF3225231}"/>
            </a:ext>
          </a:extLst>
        </xdr:cNvPr>
        <xdr:cNvSpPr/>
      </xdr:nvSpPr>
      <xdr:spPr>
        <a:xfrm>
          <a:off x="3411007" y="3267498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1B71570A-7401-43BC-B8D6-6E2BFE99C84C}"/>
            </a:ext>
          </a:extLst>
        </xdr:cNvPr>
        <xdr:cNvSpPr/>
      </xdr:nvSpPr>
      <xdr:spPr>
        <a:xfrm>
          <a:off x="70770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8EAEF26F-1F6E-4E0D-89AB-09990F7A7B8A}"/>
            </a:ext>
          </a:extLst>
        </xdr:cNvPr>
        <xdr:cNvSpPr/>
      </xdr:nvSpPr>
      <xdr:spPr>
        <a:xfrm>
          <a:off x="3506259" y="3026727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D4057C24-C704-4019-99E7-BF65BAD57972}"/>
            </a:ext>
          </a:extLst>
        </xdr:cNvPr>
        <xdr:cNvSpPr/>
      </xdr:nvSpPr>
      <xdr:spPr>
        <a:xfrm>
          <a:off x="3502025" y="456723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C4C8456C-358A-42F2-A7F4-0C68BD9B32B0}"/>
            </a:ext>
          </a:extLst>
        </xdr:cNvPr>
        <xdr:cNvSpPr/>
      </xdr:nvSpPr>
      <xdr:spPr>
        <a:xfrm>
          <a:off x="3479800" y="23228300"/>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BFC1606-E859-4BF2-97A2-365E5D55AAE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80083F8-7EB9-428A-9E1E-02993515924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F9A5266-9E2A-4B7E-9F64-C4ADFAE7B30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3B85A81-1330-48A1-8ED5-9815B11D432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64CDB30-4E34-4FCB-930F-E23DF7983D2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652C4A9-EEEC-403A-9EC8-23F794EEAB61}"/>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AAFF5EF-1D18-4C5A-B99E-B95506EE9A9C}"/>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B8C1F228-1FDA-4826-97FA-09E6BA8AC1F5}"/>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A071F005-4C42-4332-A9C5-981873FB2961}"/>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18C6E41E-A305-47CE-964C-12B9BAD099E1}"/>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9FCD5230-D11E-4E5E-924D-E5F5A63A7EE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523BF27-678C-4EB0-A288-D997C458336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5C82FFA1-0CC5-4200-A328-063DA724F9CA}"/>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354F336F-FED5-4EF9-A77A-5018D6B0E2E5}"/>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A6701CD2-F2F3-4C43-9AA9-083A0B2DE5B7}"/>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B3E4C719-C147-48A8-955D-B8732AD576C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553029AC-E3DC-4D8B-863A-E18EED2B9A54}"/>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C19F3F6A-971C-4E6D-92A3-34CCD9CB05D6}"/>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B60CEF08-B376-4439-945F-FF2310222F3F}"/>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2DE724EF-1628-4810-8FF1-826512136F41}"/>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C124CAAE-EAB2-423B-99D3-7455CE719B5E}"/>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ECC4C0EA-193E-410C-94A7-04D74D3D81AD}"/>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238EFE6F-96F1-4654-BDBD-CD8651C161F3}"/>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CCD745F6-F11C-4913-B154-9AF0F906C519}"/>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8D852545-3647-4E31-82FC-4017E08FE723}"/>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3B128617-DDC1-427C-A254-B59947611D2D}"/>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9010\Desktop\&#32654;&#37111;&#30010;\&#12304;&#32654;&#37111;&#30010;&#19978;&#27700;&#12305;03+&#35519;&#26619;&#34920;&#65288;R4&#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9010\Desktop\&#32654;&#37111;&#30010;\&#12304;&#32654;&#37111;&#30010;&#38598;&#25490;&#12305;03+&#35519;&#26619;&#34920;&#65288;R4&#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9010\Desktop\&#32654;&#37111;&#30010;\&#12304;&#32654;&#37111;&#30010;&#31777;&#27700;&#12305;03+&#35519;&#26619;&#34920;&#65288;R4&#25244;&#26412;&#25913;&#38761;&#35519;&#266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9010\Desktop\&#32654;&#37111;&#30010;\&#12304;&#32654;&#37111;&#30010;&#19979;&#27700;&#12305;03+&#35519;&#26619;&#34920;&#65288;R4&#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美郷町</v>
          </cell>
        </row>
        <row r="18">
          <cell r="F18" t="str">
            <v>水道事業</v>
          </cell>
          <cell r="W18" t="str">
            <v>―</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　水道料金の改定や施設の運営方法、統廃合等の検討を行っている最中であり、抜本的な改革を実施する前段階にあると考えます。
　また、当町の事業規模は大きいとは言えず、今後の広域化や業務委託等を視野に入れた検討が必要であると考えます。</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美郷町</v>
          </cell>
        </row>
        <row r="18">
          <cell r="F18" t="str">
            <v>下水道事業</v>
          </cell>
          <cell r="W18" t="str">
            <v>農業集落排水施設</v>
          </cell>
          <cell r="BD18" t="str">
            <v>×</v>
          </cell>
        </row>
        <row r="20">
          <cell r="F20" t="str">
            <v>ー</v>
          </cell>
        </row>
        <row r="49">
          <cell r="R49" t="str">
            <v>●</v>
          </cell>
          <cell r="AA49" t="str">
            <v>●</v>
          </cell>
        </row>
        <row r="50">
          <cell r="X50" t="str">
            <v xml:space="preserve"> </v>
          </cell>
          <cell r="AD50" t="str">
            <v xml:space="preserve"> </v>
          </cell>
        </row>
        <row r="51">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95">
          <cell r="B95" t="str">
            <v>飯詰地区農業集落排水処理施設は設置後３０年が経過し、施設の老朽化が進んでおり、施設の機能強化または統廃合について検討していた。費用と効果を検討した結果、現在の処理場を廃止し、大仙市下深井にある公共下水道に接続し、大仙市花館にある処理場にて処理する計画として整備を実施予定。</v>
          </cell>
        </row>
        <row r="101">
          <cell r="G101" t="str">
            <v xml:space="preserve"> </v>
          </cell>
          <cell r="S101" t="str">
            <v>令和</v>
          </cell>
          <cell r="V101">
            <v>5</v>
          </cell>
        </row>
        <row r="102">
          <cell r="G102" t="str">
            <v>●</v>
          </cell>
          <cell r="V102">
            <v>3</v>
          </cell>
        </row>
        <row r="103">
          <cell r="V103">
            <v>31</v>
          </cell>
        </row>
        <row r="107">
          <cell r="O107" t="str">
            <v xml:space="preserve"> </v>
          </cell>
          <cell r="AG107" t="str">
            <v>●</v>
          </cell>
        </row>
        <row r="108">
          <cell r="O108" t="str">
            <v xml:space="preserve"> </v>
          </cell>
          <cell r="AG108" t="str">
            <v xml:space="preserve"> </v>
          </cell>
        </row>
        <row r="109">
          <cell r="O109" t="str">
            <v xml:space="preserve"> </v>
          </cell>
        </row>
        <row r="110">
          <cell r="O110" t="str">
            <v xml:space="preserve"> </v>
          </cell>
        </row>
        <row r="113">
          <cell r="E113">
            <v>32</v>
          </cell>
        </row>
        <row r="115">
          <cell r="B115" t="str">
            <v>建設改良費　▲32,900（千円）</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7">
          <cell r="Y317" t="str">
            <v xml:space="preserve"> </v>
          </cell>
        </row>
        <row r="319">
          <cell r="Y319" t="str">
            <v xml:space="preserve"> </v>
          </cell>
        </row>
        <row r="320">
          <cell r="Y320" t="str">
            <v xml:space="preserve"> </v>
          </cell>
        </row>
        <row r="322">
          <cell r="Y322" t="str">
            <v xml:space="preserve"> </v>
          </cell>
        </row>
        <row r="323">
          <cell r="Y323" t="str">
            <v xml:space="preserve"> </v>
          </cell>
        </row>
        <row r="328">
          <cell r="N328" t="str">
            <v xml:space="preserve"> </v>
          </cell>
        </row>
        <row r="335">
          <cell r="B335" t="str">
            <v>令和</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美郷町</v>
          </cell>
        </row>
        <row r="18">
          <cell r="F18" t="str">
            <v>簡易水道事業</v>
          </cell>
          <cell r="W18" t="str">
            <v>―</v>
          </cell>
          <cell r="BD18" t="str">
            <v>×</v>
          </cell>
        </row>
        <row r="20">
          <cell r="F20" t="str">
            <v>ー</v>
          </cell>
        </row>
        <row r="49">
          <cell r="R49" t="str">
            <v>●</v>
          </cell>
          <cell r="X49" t="str">
            <v>●</v>
          </cell>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67">
          <cell r="B67" t="str">
            <v>簡易水道事業を廃止し、新たに美郷町上水道事業を創設した。発生主義・複式簿記の採用により、公営企業の経済活動を正確に把握し、その損益及び財産の状態を適切に把握できるようになった。今後はこれらを基に、施設の更新計画等に活用していく。</v>
          </cell>
        </row>
        <row r="73">
          <cell r="G73" t="str">
            <v>●</v>
          </cell>
          <cell r="S73" t="str">
            <v>平成</v>
          </cell>
          <cell r="V73">
            <v>29</v>
          </cell>
        </row>
        <row r="74">
          <cell r="G74" t="str">
            <v xml:space="preserve"> </v>
          </cell>
          <cell r="V74">
            <v>3</v>
          </cell>
        </row>
        <row r="75">
          <cell r="V75">
            <v>31</v>
          </cell>
        </row>
        <row r="79">
          <cell r="O79" t="str">
            <v xml:space="preserve"> </v>
          </cell>
          <cell r="AG79" t="str">
            <v>●</v>
          </cell>
        </row>
        <row r="80">
          <cell r="O80" t="str">
            <v xml:space="preserve"> </v>
          </cell>
          <cell r="AG80" t="str">
            <v xml:space="preserve"> </v>
          </cell>
        </row>
        <row r="81">
          <cell r="O81" t="str">
            <v xml:space="preserve"> </v>
          </cell>
        </row>
        <row r="82">
          <cell r="O82" t="str">
            <v xml:space="preserve"> </v>
          </cell>
        </row>
        <row r="85">
          <cell r="E85">
            <v>35</v>
          </cell>
        </row>
        <row r="87">
          <cell r="B87" t="str">
            <v>①建設改良費　年▲３０百万円
②維持管理費　年▲　５百万円
　　　　　　　　 計　年▲３５百万円</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美郷町</v>
          </cell>
        </row>
        <row r="18">
          <cell r="F18" t="str">
            <v>下水道事業</v>
          </cell>
          <cell r="W18" t="str">
            <v>公共下水道</v>
          </cell>
          <cell r="BD18" t="str">
            <v>×</v>
          </cell>
        </row>
        <row r="20">
          <cell r="F20" t="str">
            <v>ー</v>
          </cell>
        </row>
        <row r="49">
          <cell r="AA49" t="str">
            <v xml:space="preserve"> </v>
          </cell>
        </row>
        <row r="50">
          <cell r="X50" t="str">
            <v xml:space="preserve"> </v>
          </cell>
          <cell r="AD50" t="str">
            <v xml:space="preserve"> </v>
          </cell>
        </row>
        <row r="51">
          <cell r="R51" t="str">
            <v>●</v>
          </cell>
          <cell r="AA51" t="str">
            <v>●</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75">
          <cell r="B275" t="str">
            <v>飯詰地区農業集落排水処理施設は設置後３０年が経過し、施設の老朽化が進んでおり、施設の機能強化または統廃合について検討しておりました。費用と効果を検討した結果、現在の処理場を廃止し、大仙市下深井にある公共下水道に接続し、大仙市花館にある処理場にて処理する計画として整備を進めたいものです。</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v>
          </cell>
        </row>
        <row r="316">
          <cell r="Y316" t="str">
            <v>●</v>
          </cell>
        </row>
        <row r="317">
          <cell r="Y317" t="str">
            <v xml:space="preserve"> </v>
          </cell>
        </row>
        <row r="319">
          <cell r="Y319" t="str">
            <v xml:space="preserve"> </v>
          </cell>
        </row>
        <row r="320">
          <cell r="Y320" t="str">
            <v xml:space="preserve"> </v>
          </cell>
        </row>
        <row r="321">
          <cell r="Y321" t="str">
            <v>●</v>
          </cell>
        </row>
        <row r="322">
          <cell r="Y322" t="str">
            <v xml:space="preserve"> </v>
          </cell>
        </row>
        <row r="323">
          <cell r="Y323" t="str">
            <v xml:space="preserve"> </v>
          </cell>
        </row>
        <row r="328">
          <cell r="N328" t="str">
            <v xml:space="preserve"> </v>
          </cell>
        </row>
        <row r="329">
          <cell r="N329" t="str">
            <v>●</v>
          </cell>
        </row>
        <row r="330">
          <cell r="N330" t="str">
            <v xml:space="preserve"> </v>
          </cell>
        </row>
        <row r="335">
          <cell r="B335" t="str">
            <v>令和</v>
          </cell>
          <cell r="E335">
            <v>5</v>
          </cell>
        </row>
        <row r="336">
          <cell r="E336">
            <v>4</v>
          </cell>
        </row>
        <row r="337">
          <cell r="E337">
            <v>1</v>
          </cell>
        </row>
        <row r="344">
          <cell r="E344">
            <v>32</v>
          </cell>
        </row>
        <row r="346">
          <cell r="B346" t="str">
            <v xml:space="preserve">建設改良費　▲32,900（千円）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A1:CN384"/>
  <sheetViews>
    <sheetView workbookViewId="0">
      <selection sqref="A1:XFD1048576"/>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美郷町</v>
      </c>
      <c r="D11" s="8"/>
      <c r="E11" s="8"/>
      <c r="F11" s="8"/>
      <c r="G11" s="8"/>
      <c r="H11" s="8"/>
      <c r="I11" s="8"/>
      <c r="J11" s="8"/>
      <c r="K11" s="8"/>
      <c r="L11" s="8"/>
      <c r="M11" s="8"/>
      <c r="N11" s="8"/>
      <c r="O11" s="8"/>
      <c r="P11" s="8"/>
      <c r="Q11" s="8"/>
      <c r="R11" s="8"/>
      <c r="S11" s="8"/>
      <c r="T11" s="8"/>
      <c r="U11" s="22" t="str">
        <f>IF(COUNTIF([1]回答表!F18,"*")&gt;0,[1]回答表!F18,"")</f>
        <v>水道事業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v>
      </c>
      <c r="AP11" s="10"/>
      <c r="AQ11" s="10"/>
      <c r="AR11" s="10"/>
      <c r="AS11" s="10"/>
      <c r="AT11" s="10"/>
      <c r="AU11" s="10"/>
      <c r="AV11" s="10"/>
      <c r="AW11" s="10"/>
      <c r="AX11" s="10"/>
      <c r="AY11" s="10"/>
      <c r="AZ11" s="10"/>
      <c r="BA11" s="10"/>
      <c r="BB11" s="10"/>
      <c r="BC11" s="10"/>
      <c r="BD11" s="10"/>
      <c r="BE11" s="10"/>
      <c r="BF11" s="11"/>
      <c r="BG11" s="21" t="str">
        <f>IF(COUNTIF([1]回答表!F20,"*")&gt;0,[1]回答表!F20,"")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
      </c>
      <c r="E24" s="80"/>
      <c r="F24" s="80"/>
      <c r="G24" s="80"/>
      <c r="H24" s="80"/>
      <c r="I24" s="80"/>
      <c r="J24" s="81"/>
      <c r="K24" s="79" t="str">
        <f>IF([1]回答表!R50="●","●","")</f>
        <v/>
      </c>
      <c r="L24" s="80"/>
      <c r="M24" s="80"/>
      <c r="N24" s="80"/>
      <c r="O24" s="80"/>
      <c r="P24" s="80"/>
      <c r="Q24" s="81"/>
      <c r="R24" s="79" t="str">
        <f>IF([1]回答表!R51="●","●","")</f>
        <v/>
      </c>
      <c r="S24" s="80"/>
      <c r="T24" s="80"/>
      <c r="U24" s="80"/>
      <c r="V24" s="80"/>
      <c r="W24" s="80"/>
      <c r="X24" s="81"/>
      <c r="Y24" s="79" t="str">
        <f>IF([1]回答表!R52="●","●","")</f>
        <v/>
      </c>
      <c r="Z24" s="80"/>
      <c r="AA24" s="80"/>
      <c r="AB24" s="80"/>
      <c r="AC24" s="80"/>
      <c r="AD24" s="80"/>
      <c r="AE24" s="81"/>
      <c r="AF24" s="79" t="str">
        <f>IF([1]回答表!R53="●","●","")</f>
        <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
      </c>
      <c r="AN38" s="83"/>
      <c r="AO38" s="83"/>
      <c r="AP38" s="83"/>
      <c r="AQ38" s="83"/>
      <c r="AR38" s="83"/>
      <c r="AS38" s="83"/>
      <c r="AT38" s="153"/>
      <c r="AU38" s="82" t="str">
        <f>IF([1]回答表!X49="●",[1]回答表!G74,IF([1]回答表!AA49="●",[1]回答表!G102,""))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IF([1]回答表!X49="●",[1]回答表!V73,IF([1]回答表!AA49="●",[1]回答表!V101,""))</f>
        <v/>
      </c>
      <c r="BG39" s="16"/>
      <c r="BH39" s="16"/>
      <c r="BI39" s="17"/>
      <c r="BJ39" s="150" t="str">
        <f>IF([1]回答表!X49="●",[1]回答表!V74,IF([1]回答表!AA49="●",[1]回答表!V102,""))</f>
        <v/>
      </c>
      <c r="BK39" s="16"/>
      <c r="BL39" s="16"/>
      <c r="BM39" s="17"/>
      <c r="BN39" s="150" t="str">
        <f>IF([1]回答表!X49="●",[1]回答表!V75,IF([1]回答表!AA49="●",[1]回答表!V103,""))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IF([1]回答表!X49="●",[1]回答表!E85,IF([1]回答表!AA49="●",[1]回答表!E113,""))</f>
        <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
      </c>
      <c r="O68" s="131"/>
      <c r="P68" s="131"/>
      <c r="Q68" s="132"/>
      <c r="R68" s="119"/>
      <c r="S68" s="119"/>
      <c r="T68" s="119"/>
      <c r="U68" s="133" t="str">
        <f>IF([1]回答表!X50="●",[1]回答表!B138,IF([1]回答表!AA50="●",[1]回答表!B159,""))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
      </c>
      <c r="AN71" s="83"/>
      <c r="AO71" s="83"/>
      <c r="AP71" s="83"/>
      <c r="AQ71" s="83"/>
      <c r="AR71" s="83"/>
      <c r="AS71" s="83"/>
      <c r="AT71" s="153"/>
      <c r="AU71" s="82" t="str">
        <f>IF([1]回答表!X50="●",[1]回答表!J145,IF([1]回答表!AA50="●",[1]回答表!J166,""))</f>
        <v/>
      </c>
      <c r="AV71" s="83"/>
      <c r="AW71" s="83"/>
      <c r="AX71" s="83"/>
      <c r="AY71" s="83"/>
      <c r="AZ71" s="83"/>
      <c r="BA71" s="83"/>
      <c r="BB71" s="153"/>
      <c r="BC71" s="120"/>
      <c r="BD71" s="109"/>
      <c r="BE71" s="109"/>
      <c r="BF71" s="150" t="str">
        <f>IF([1]回答表!X50="●",[1]回答表!V144,IF([1]回答表!AA50="●",[1]回答表!V165,""))</f>
        <v/>
      </c>
      <c r="BG71" s="151"/>
      <c r="BH71" s="151"/>
      <c r="BI71" s="151"/>
      <c r="BJ71" s="150" t="str">
        <f>IF([1]回答表!X50="●",[1]回答表!V145,IF([1]回答表!AA50="●",[1]回答表!V166,""))</f>
        <v/>
      </c>
      <c r="BK71" s="151"/>
      <c r="BL71" s="151"/>
      <c r="BM71" s="151"/>
      <c r="BN71" s="150" t="str">
        <f>IF([1]回答表!X50="●",[1]回答表!V146,IF([1]回答表!AA50="●",[1]回答表!V167,""))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IF([1]回答表!X50="●",[1]回答表!E149,IF([1]回答表!AA50="●",[1]回答表!E170,""))</f>
        <v/>
      </c>
      <c r="V80" s="182"/>
      <c r="W80" s="182"/>
      <c r="X80" s="182"/>
      <c r="Y80" s="182"/>
      <c r="Z80" s="182"/>
      <c r="AA80" s="182"/>
      <c r="AB80" s="182"/>
      <c r="AC80" s="182"/>
      <c r="AD80" s="182"/>
      <c r="AE80" s="183" t="s">
        <v>33</v>
      </c>
      <c r="AF80" s="183"/>
      <c r="AG80" s="183"/>
      <c r="AH80" s="183"/>
      <c r="AI80" s="183"/>
      <c r="AJ80" s="184"/>
      <c r="AK80" s="136"/>
      <c r="AL80" s="136"/>
      <c r="AM80" s="133" t="str">
        <f>IF([1]回答表!X50="●",[1]回答表!B151,IF([1]回答表!AA50="●",[1]回答表!B172,""))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IF([1]回答表!F18="水道事業",IF([1]回答表!X51="●","●",""),"")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
      </c>
      <c r="V101" s="83"/>
      <c r="W101" s="83"/>
      <c r="X101" s="83"/>
      <c r="Y101" s="83"/>
      <c r="Z101" s="83"/>
      <c r="AA101" s="83"/>
      <c r="AB101" s="153"/>
      <c r="AC101" s="82" t="str">
        <f>IF([1]回答表!F18="水道事業",IF([1]回答表!X51="●",[1]回答表!J210,IF([1]回答表!AA51="●",[1]回答表!J290,"")),"")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IF([1]回答表!F18="水道事業",IF([1]回答表!X51="●",[1]回答表!E256,IF([1]回答表!AA51="●",[1]回答表!E335,"")),"")</f>
        <v/>
      </c>
      <c r="BG102" s="151"/>
      <c r="BH102" s="151"/>
      <c r="BI102" s="151"/>
      <c r="BJ102" s="150" t="str">
        <f>IF([1]回答表!F18="水道事業",IF([1]回答表!X51="●",[1]回答表!E257,IF([1]回答表!AA51="●",[1]回答表!E336,"")),"")</f>
        <v/>
      </c>
      <c r="BK102" s="151"/>
      <c r="BL102" s="151"/>
      <c r="BM102" s="151"/>
      <c r="BN102" s="150" t="str">
        <f>IF([1]回答表!F18="水道事業",IF([1]回答表!X51="●",[1]回答表!E258,IF([1]回答表!AA51="●",[1]回答表!E337,"")),"")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c>
      <c r="V106" s="83"/>
      <c r="W106" s="83"/>
      <c r="X106" s="83"/>
      <c r="Y106" s="83"/>
      <c r="Z106" s="83"/>
      <c r="AA106" s="83"/>
      <c r="AB106" s="153"/>
      <c r="AC106" s="82" t="str">
        <f>IF([1]回答表!F18="水道事業",IF([1]回答表!X51="●",[1]回答表!J217,IF([1]回答表!AA51="●",[1]回答表!J297,"")),"")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IF([1]回答表!F18="水道事業",IF([1]回答表!X51="●",[1]回答表!E265,IF([1]回答表!AA51="●",[1]回答表!E344,"")),"")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IF([1]回答表!F18="水道事業",IF([1]回答表!X51="●",[1]回答表!B267,IF([1]回答表!AA51="●",[1]回答表!B346,"")),"")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
      </c>
      <c r="O118" s="131"/>
      <c r="P118" s="131"/>
      <c r="Q118" s="132"/>
      <c r="R118" s="119"/>
      <c r="S118" s="119"/>
      <c r="T118" s="119"/>
      <c r="U118" s="133" t="str">
        <f>IF([1]回答表!F18="水道事業",IF([1]回答表!AD51="●",[1]回答表!B354,""),"")</f>
        <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IF([1]回答表!F18="下水道事業",IF([1]回答表!X51="●",[1]回答表!E256,IF([1]回答表!AA51="●",[1]回答表!E335,"")),"")</f>
        <v/>
      </c>
      <c r="BG169" s="151"/>
      <c r="BH169" s="151"/>
      <c r="BI169" s="151"/>
      <c r="BJ169" s="150" t="str">
        <f>IF([1]回答表!F18="下水道事業",IF([1]回答表!X51="●",[1]回答表!E257,IF([1]回答表!AA51="●",[1]回答表!E336,"")),"")</f>
        <v/>
      </c>
      <c r="BK169" s="151"/>
      <c r="BL169" s="151"/>
      <c r="BM169" s="151"/>
      <c r="BN169" s="150" t="str">
        <f>IF([1]回答表!F18="下水道事業",IF([1]回答表!X51="●",[1]回答表!E258,IF([1]回答表!AA51="●",[1]回答表!E337,"")),"")</f>
        <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
      </c>
      <c r="V174" s="83"/>
      <c r="W174" s="83"/>
      <c r="X174" s="83"/>
      <c r="Y174" s="83"/>
      <c r="Z174" s="83"/>
      <c r="AA174" s="83"/>
      <c r="AB174" s="153"/>
      <c r="AC174" s="82" t="str">
        <f>IF([1]回答表!F18="下水道事業",IF([1]回答表!X51="●",[1]回答表!Y237,IF([1]回答表!AA51="●",[1]回答表!Y317,"")),"")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c>
      <c r="V180" s="83"/>
      <c r="W180" s="83"/>
      <c r="X180" s="83"/>
      <c r="Y180" s="83"/>
      <c r="Z180" s="83"/>
      <c r="AA180" s="83"/>
      <c r="AB180" s="153"/>
      <c r="AC180" s="82" t="str">
        <f>IF([1]回答表!F18="下水道事業",IF([1]回答表!X51="●",[1]回答表!Y240,IF([1]回答表!AA51="●",[1]回答表!Y320,"")),"")</f>
        <v/>
      </c>
      <c r="AD180" s="83"/>
      <c r="AE180" s="83"/>
      <c r="AF180" s="83"/>
      <c r="AG180" s="83"/>
      <c r="AH180" s="83"/>
      <c r="AI180" s="83"/>
      <c r="AJ180" s="153"/>
      <c r="AK180" s="82" t="str">
        <f>IF([1]回答表!F18="下水道事業",IF([1]回答表!X51="●",[1]回答表!Y241,IF([1]回答表!AA51="●",[1]回答表!Y321,"")),"")</f>
        <v/>
      </c>
      <c r="AL180" s="83"/>
      <c r="AM180" s="83"/>
      <c r="AN180" s="83"/>
      <c r="AO180" s="83"/>
      <c r="AP180" s="83"/>
      <c r="AQ180" s="83"/>
      <c r="AR180" s="153"/>
      <c r="AS180" s="82" t="str">
        <f>IF([1]回答表!F18="下水道事業",IF([1]回答表!X51="●",[1]回答表!Y242,IF([1]回答表!AA51="●",[1]回答表!Y322,"")),"")</f>
        <v/>
      </c>
      <c r="AT180" s="83"/>
      <c r="AU180" s="83"/>
      <c r="AV180" s="83"/>
      <c r="AW180" s="83"/>
      <c r="AX180" s="83"/>
      <c r="AY180" s="83"/>
      <c r="AZ180" s="153"/>
      <c r="BA180" s="82" t="str">
        <f>IF([1]回答表!F18="下水道事業",IF([1]回答表!X51="●",[1]回答表!Y243,IF([1]回答表!AA51="●",[1]回答表!Y323,"")),"")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c>
      <c r="V186" s="83"/>
      <c r="W186" s="83"/>
      <c r="X186" s="83"/>
      <c r="Y186" s="83"/>
      <c r="Z186" s="83"/>
      <c r="AA186" s="83"/>
      <c r="AB186" s="153"/>
      <c r="AC186" s="82" t="str">
        <f>IF([1]回答表!F18="下水道事業",IF([1]回答表!X51="●",[1]回答表!N249,IF([1]回答表!AA51="●",[1]回答表!N329,"")),"")</f>
        <v/>
      </c>
      <c r="AD186" s="83"/>
      <c r="AE186" s="83"/>
      <c r="AF186" s="83"/>
      <c r="AG186" s="83"/>
      <c r="AH186" s="83"/>
      <c r="AI186" s="83"/>
      <c r="AJ186" s="153"/>
      <c r="AK186" s="82" t="str">
        <f>IF([1]回答表!F18="下水道事業",IF([1]回答表!X51="●",[1]回答表!N250,IF([1]回答表!AA51="●",[1]回答表!N330,"")),"")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IF([1]回答表!F18="下水道事業",IF([1]回答表!X51="●",[1]回答表!E265,IF([1]回答表!AA51="●",[1]回答表!E344,"")),"")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IF([1]回答表!F18="下水道事業",IF([1]回答表!X51="●",[1]回答表!B267,IF([1]回答表!AA51="●",[1]回答表!B346,"")),"")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
      </c>
      <c r="O198" s="131"/>
      <c r="P198" s="131"/>
      <c r="Q198" s="132"/>
      <c r="R198" s="119"/>
      <c r="S198" s="119"/>
      <c r="T198" s="119"/>
      <c r="U198" s="133" t="str">
        <f>IF([1]回答表!F18="下水道事業",IF([1]回答表!AD51="●",[1]回答表!B354,""),"")</f>
        <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
      </c>
      <c r="O241" s="131"/>
      <c r="P241" s="131"/>
      <c r="Q241" s="132"/>
      <c r="R241" s="119"/>
      <c r="S241" s="119"/>
      <c r="T241" s="119"/>
      <c r="U241" s="133" t="str">
        <f>IF([1]回答表!X52="●",[1]回答表!B371,IF([1]回答表!AA52="●",[1]回答表!B396,""))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c>
      <c r="AN244" s="83"/>
      <c r="AO244" s="83"/>
      <c r="AP244" s="83"/>
      <c r="AQ244" s="83"/>
      <c r="AR244" s="83"/>
      <c r="AS244" s="83"/>
      <c r="AT244" s="153"/>
      <c r="AU244" s="82" t="str">
        <f>IF([1]回答表!X52="●",[1]回答表!G378,IF([1]回答表!AA52="●",[1]回答表!G403,""))</f>
        <v/>
      </c>
      <c r="AV244" s="83"/>
      <c r="AW244" s="83"/>
      <c r="AX244" s="83"/>
      <c r="AY244" s="83"/>
      <c r="AZ244" s="83"/>
      <c r="BA244" s="83"/>
      <c r="BB244" s="153"/>
      <c r="BC244" s="120"/>
      <c r="BD244" s="109"/>
      <c r="BE244" s="109"/>
      <c r="BF244" s="150" t="str">
        <f>IF([1]回答表!X52="●",[1]回答表!X377,IF([1]回答表!AA52="●",[1]回答表!X402,""))</f>
        <v/>
      </c>
      <c r="BG244" s="151"/>
      <c r="BH244" s="151"/>
      <c r="BI244" s="151"/>
      <c r="BJ244" s="150" t="str">
        <f>IF([1]回答表!X52="●",[1]回答表!X378,IF([1]回答表!AA52="●",[1]回答表!X403,""))</f>
        <v/>
      </c>
      <c r="BK244" s="151"/>
      <c r="BL244" s="151"/>
      <c r="BM244" s="152"/>
      <c r="BN244" s="150" t="str">
        <f>IF([1]回答表!X52="●",[1]回答表!X379,IF([1]回答表!AA52="●",[1]回答表!X404,""))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IF([1]回答表!X52="●",[1]回答表!E386,IF([1]回答表!AA52="●",[1]回答表!E407,""))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IF([1]回答表!X52="●",[1]回答表!B388,IF([1]回答表!AA52="●",[1]回答表!B409,""))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
      </c>
      <c r="O272" s="131"/>
      <c r="P272" s="131"/>
      <c r="Q272" s="132"/>
      <c r="R272" s="119"/>
      <c r="S272" s="119"/>
      <c r="T272" s="119"/>
      <c r="U272" s="133" t="str">
        <f>IF([1]回答表!X53="●",[1]回答表!B434,IF([1]回答表!AA53="●",[1]回答表!B465,""))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IF([1]回答表!X53="●",[1]回答表!E446,IF([1]回答表!AA53="●",[1]回答表!E471,""))</f>
        <v/>
      </c>
      <c r="BG275" s="151"/>
      <c r="BH275" s="151"/>
      <c r="BI275" s="151"/>
      <c r="BJ275" s="150" t="str">
        <f>IF([1]回答表!X53="●",[1]回答表!E447,IF([1]回答表!AA53="●",[1]回答表!E472,""))</f>
        <v/>
      </c>
      <c r="BK275" s="151"/>
      <c r="BL275" s="151"/>
      <c r="BM275" s="152"/>
      <c r="BN275" s="150" t="str">
        <f>IF([1]回答表!X53="●",[1]回答表!E448,IF([1]回答表!AA53="●",[1]回答表!E473,""))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IF([1]回答表!X53="●",[1]回答表!E455,IF([1]回答表!AA53="●",[1]回答表!E476,""))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IF([1]回答表!R56="●",[1]回答表!B634,"")</f>
        <v>　水道料金の改定や施設の運営方法、統廃合等の検討を行っている最中であり、抜本的な改革を実施する前段階にあると考えます。
　また、当町の事業規模は大きいとは言えず、今後の広域化や業務委託等を視野に入れた検討が必要であると考えます。</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64C27-A9EB-490B-8B7E-F7450CC84543}">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IF(COUNTIF([2]回答表!K16,"*")&gt;0,[2]回答表!K16,"")</f>
        <v>美郷町</v>
      </c>
      <c r="D11" s="8"/>
      <c r="E11" s="8"/>
      <c r="F11" s="8"/>
      <c r="G11" s="8"/>
      <c r="H11" s="8"/>
      <c r="I11" s="8"/>
      <c r="J11" s="8"/>
      <c r="K11" s="8"/>
      <c r="L11" s="8"/>
      <c r="M11" s="8"/>
      <c r="N11" s="8"/>
      <c r="O11" s="8"/>
      <c r="P11" s="8"/>
      <c r="Q11" s="8"/>
      <c r="R11" s="8"/>
      <c r="S11" s="8"/>
      <c r="T11" s="8"/>
      <c r="U11" s="22" t="str">
        <f>IF(COUNTIF([2]回答表!F18,"*")&gt;0,[2]回答表!F18,"")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IF(COUNTIF([2]回答表!W18,"*")&gt;0,[2]回答表!W18,"")</f>
        <v>農業集落排水施設</v>
      </c>
      <c r="AP11" s="10"/>
      <c r="AQ11" s="10"/>
      <c r="AR11" s="10"/>
      <c r="AS11" s="10"/>
      <c r="AT11" s="10"/>
      <c r="AU11" s="10"/>
      <c r="AV11" s="10"/>
      <c r="AW11" s="10"/>
      <c r="AX11" s="10"/>
      <c r="AY11" s="10"/>
      <c r="AZ11" s="10"/>
      <c r="BA11" s="10"/>
      <c r="BB11" s="10"/>
      <c r="BC11" s="10"/>
      <c r="BD11" s="10"/>
      <c r="BE11" s="10"/>
      <c r="BF11" s="11"/>
      <c r="BG11" s="21" t="str">
        <f>IF(COUNTIF([2]回答表!F20,"*")&gt;0,[2]回答表!F20,"")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IF([2]回答表!R49="●","●","")</f>
        <v>●</v>
      </c>
      <c r="E24" s="80"/>
      <c r="F24" s="80"/>
      <c r="G24" s="80"/>
      <c r="H24" s="80"/>
      <c r="I24" s="80"/>
      <c r="J24" s="81"/>
      <c r="K24" s="79" t="str">
        <f>IF([2]回答表!R50="●","●","")</f>
        <v/>
      </c>
      <c r="L24" s="80"/>
      <c r="M24" s="80"/>
      <c r="N24" s="80"/>
      <c r="O24" s="80"/>
      <c r="P24" s="80"/>
      <c r="Q24" s="81"/>
      <c r="R24" s="79" t="str">
        <f>IF([2]回答表!R51="●","●","")</f>
        <v/>
      </c>
      <c r="S24" s="80"/>
      <c r="T24" s="80"/>
      <c r="U24" s="80"/>
      <c r="V24" s="80"/>
      <c r="W24" s="80"/>
      <c r="X24" s="81"/>
      <c r="Y24" s="79" t="str">
        <f>IF([2]回答表!R52="●","●","")</f>
        <v/>
      </c>
      <c r="Z24" s="80"/>
      <c r="AA24" s="80"/>
      <c r="AB24" s="80"/>
      <c r="AC24" s="80"/>
      <c r="AD24" s="80"/>
      <c r="AE24" s="81"/>
      <c r="AF24" s="79" t="str">
        <f>IF([2]回答表!R53="●","●","")</f>
        <v/>
      </c>
      <c r="AG24" s="80"/>
      <c r="AH24" s="80"/>
      <c r="AI24" s="80"/>
      <c r="AJ24" s="80"/>
      <c r="AK24" s="80"/>
      <c r="AL24" s="81"/>
      <c r="AM24" s="79" t="str">
        <f>IF([2]回答表!R54="●","●","")</f>
        <v/>
      </c>
      <c r="AN24" s="80"/>
      <c r="AO24" s="80"/>
      <c r="AP24" s="80"/>
      <c r="AQ24" s="80"/>
      <c r="AR24" s="80"/>
      <c r="AS24" s="81"/>
      <c r="AT24" s="79" t="str">
        <f>IF([2]回答表!R55="●","●","")</f>
        <v/>
      </c>
      <c r="AU24" s="80"/>
      <c r="AV24" s="80"/>
      <c r="AW24" s="80"/>
      <c r="AX24" s="80"/>
      <c r="AY24" s="80"/>
      <c r="AZ24" s="81"/>
      <c r="BA24" s="68"/>
      <c r="BB24" s="82" t="str">
        <f>IF([2]回答表!R56="●","●","")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IF([2]回答表!X49="●","●","")</f>
        <v/>
      </c>
      <c r="O36" s="131"/>
      <c r="P36" s="131"/>
      <c r="Q36" s="132"/>
      <c r="R36" s="119"/>
      <c r="S36" s="119"/>
      <c r="T36" s="119"/>
      <c r="U36" s="133" t="str">
        <f>IF([2]回答表!X49="●",[2]回答表!B67,IF([2]回答表!AA49="●",[2]回答表!B95,""))</f>
        <v>飯詰地区農業集落排水処理施設は設置後３０年が経過し、施設の老朽化が進んでおり、施設の機能強化または統廃合について検討していた。費用と効果を検討した結果、現在の処理場を廃止し、大仙市下深井にある公共下水道に接続し、大仙市花館にある処理場にて処理する計画として整備を実施予定。</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IF([2]回答表!X49="●",[2]回答表!S73,IF([2]回答表!AA49="●",[2]回答表!S101,""))</f>
        <v>令和</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IF([2]回答表!X49="●",[2]回答表!G73,IF([2]回答表!AA49="●",[2]回答表!G101,""))</f>
        <v xml:space="preserve"> </v>
      </c>
      <c r="AN38" s="83"/>
      <c r="AO38" s="83"/>
      <c r="AP38" s="83"/>
      <c r="AQ38" s="83"/>
      <c r="AR38" s="83"/>
      <c r="AS38" s="83"/>
      <c r="AT38" s="153"/>
      <c r="AU38" s="82" t="str">
        <f>IF([2]回答表!X49="●",[2]回答表!G74,IF([2]回答表!AA49="●",[2]回答表!G102,""))</f>
        <v>●</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IF([2]回答表!X49="●",[2]回答表!V73,IF([2]回答表!AA49="●",[2]回答表!V101,""))</f>
        <v>5</v>
      </c>
      <c r="BG39" s="16"/>
      <c r="BH39" s="16"/>
      <c r="BI39" s="17"/>
      <c r="BJ39" s="150">
        <f>IF([2]回答表!X49="●",[2]回答表!V74,IF([2]回答表!AA49="●",[2]回答表!V102,""))</f>
        <v>3</v>
      </c>
      <c r="BK39" s="16"/>
      <c r="BL39" s="16"/>
      <c r="BM39" s="17"/>
      <c r="BN39" s="150">
        <f>IF([2]回答表!X49="●",[2]回答表!V75,IF([2]回答表!AA49="●",[2]回答表!V103,""))</f>
        <v>31</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IF([2]回答表!X49="●",[2]回答表!O79,IF([2]回答表!AA49="●",[2]回答表!O107,""))</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IF([2]回答表!X49="●",[2]回答表!O80,IF([2]回答表!AA49="●",[2]回答表!O108,""))</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IF([2]回答表!AA49="●","●","")</f>
        <v>●</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IF([2]回答表!X49="●",[2]回答表!O81,IF([2]回答表!AA49="●",[2]回答表!O109,""))</f>
        <v xml:space="preserve">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IF([2]回答表!X49="●",[2]回答表!O82,IF([2]回答表!AA49="●",[2]回答表!O110,""))</f>
        <v xml:space="preserve">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IF([2]回答表!X49="●",[2]回答表!AG79,IF([2]回答表!AA49="●",[2]回答表!AG107,""))</f>
        <v>●</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IF([2]回答表!X49="●",[2]回答表!AG80,IF([2]回答表!AA49="●",[2]回答表!AG108,""))</f>
        <v xml:space="preserve">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f>IF([2]回答表!X49="●",[2]回答表!E85,IF([2]回答表!AA49="●",[2]回答表!E113,""))</f>
        <v>32</v>
      </c>
      <c r="V50" s="182"/>
      <c r="W50" s="182"/>
      <c r="X50" s="182"/>
      <c r="Y50" s="182"/>
      <c r="Z50" s="182"/>
      <c r="AA50" s="182"/>
      <c r="AB50" s="182"/>
      <c r="AC50" s="182"/>
      <c r="AD50" s="182"/>
      <c r="AE50" s="183" t="s">
        <v>33</v>
      </c>
      <c r="AF50" s="183"/>
      <c r="AG50" s="183"/>
      <c r="AH50" s="183"/>
      <c r="AI50" s="183"/>
      <c r="AJ50" s="184"/>
      <c r="AK50" s="136"/>
      <c r="AL50" s="136"/>
      <c r="AM50" s="133" t="str">
        <f>IF([2]回答表!X49="●",[2]回答表!B87,IF([2]回答表!AA49="●",[2]回答表!B115,""))</f>
        <v>建設改良費　▲32,900（千円）</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IF([2]回答表!AD49="●","●","")</f>
        <v/>
      </c>
      <c r="O57" s="131"/>
      <c r="P57" s="131"/>
      <c r="Q57" s="132"/>
      <c r="R57" s="119"/>
      <c r="S57" s="119"/>
      <c r="T57" s="119"/>
      <c r="U57" s="133" t="str">
        <f>IF([2]回答表!AD49="●",[2]回答表!B123,"")</f>
        <v/>
      </c>
      <c r="V57" s="134"/>
      <c r="W57" s="134"/>
      <c r="X57" s="134"/>
      <c r="Y57" s="134"/>
      <c r="Z57" s="134"/>
      <c r="AA57" s="134"/>
      <c r="AB57" s="134"/>
      <c r="AC57" s="134"/>
      <c r="AD57" s="134"/>
      <c r="AE57" s="134"/>
      <c r="AF57" s="134"/>
      <c r="AG57" s="134"/>
      <c r="AH57" s="134"/>
      <c r="AI57" s="134"/>
      <c r="AJ57" s="135"/>
      <c r="AK57" s="189"/>
      <c r="AL57" s="189"/>
      <c r="AM57" s="133" t="str">
        <f>IF([2]回答表!AD49="●",[2]回答表!B128,"")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IF([2]回答表!X50="●","●","")</f>
        <v/>
      </c>
      <c r="O68" s="131"/>
      <c r="P68" s="131"/>
      <c r="Q68" s="132"/>
      <c r="R68" s="119"/>
      <c r="S68" s="119"/>
      <c r="T68" s="119"/>
      <c r="U68" s="133" t="str">
        <f>IF([2]回答表!X50="●",[2]回答表!B138,IF([2]回答表!AA50="●",[2]回答表!B159,""))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IF([2]回答表!X50="●",[2]回答表!S144,IF([2]回答表!AA50="●",[2]回答表!S165,""))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IF([2]回答表!X50="●",[2]回答表!J144,IF([2]回答表!AA50="●",[2]回答表!J165,""))</f>
        <v/>
      </c>
      <c r="AN71" s="83"/>
      <c r="AO71" s="83"/>
      <c r="AP71" s="83"/>
      <c r="AQ71" s="83"/>
      <c r="AR71" s="83"/>
      <c r="AS71" s="83"/>
      <c r="AT71" s="153"/>
      <c r="AU71" s="82" t="str">
        <f>IF([2]回答表!X50="●",[2]回答表!J145,IF([2]回答表!AA50="●",[2]回答表!J166,""))</f>
        <v/>
      </c>
      <c r="AV71" s="83"/>
      <c r="AW71" s="83"/>
      <c r="AX71" s="83"/>
      <c r="AY71" s="83"/>
      <c r="AZ71" s="83"/>
      <c r="BA71" s="83"/>
      <c r="BB71" s="153"/>
      <c r="BC71" s="120"/>
      <c r="BD71" s="109"/>
      <c r="BE71" s="109"/>
      <c r="BF71" s="150" t="str">
        <f>IF([2]回答表!X50="●",[2]回答表!V144,IF([2]回答表!AA50="●",[2]回答表!V165,""))</f>
        <v/>
      </c>
      <c r="BG71" s="151"/>
      <c r="BH71" s="151"/>
      <c r="BI71" s="151"/>
      <c r="BJ71" s="150" t="str">
        <f>IF([2]回答表!X50="●",[2]回答表!V145,IF([2]回答表!AA50="●",[2]回答表!V166,""))</f>
        <v/>
      </c>
      <c r="BK71" s="151"/>
      <c r="BL71" s="151"/>
      <c r="BM71" s="151"/>
      <c r="BN71" s="150" t="str">
        <f>IF([2]回答表!X50="●",[2]回答表!V146,IF([2]回答表!AA50="●",[2]回答表!V167,""))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IF([2]回答表!AA50="●","●","")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IF([2]回答表!X50="●",[2]回答表!E149,IF([2]回答表!AA50="●",[2]回答表!E170,""))</f>
        <v/>
      </c>
      <c r="V80" s="182"/>
      <c r="W80" s="182"/>
      <c r="X80" s="182"/>
      <c r="Y80" s="182"/>
      <c r="Z80" s="182"/>
      <c r="AA80" s="182"/>
      <c r="AB80" s="182"/>
      <c r="AC80" s="182"/>
      <c r="AD80" s="182"/>
      <c r="AE80" s="183" t="s">
        <v>33</v>
      </c>
      <c r="AF80" s="183"/>
      <c r="AG80" s="183"/>
      <c r="AH80" s="183"/>
      <c r="AI80" s="183"/>
      <c r="AJ80" s="184"/>
      <c r="AK80" s="136"/>
      <c r="AL80" s="136"/>
      <c r="AM80" s="133" t="str">
        <f>IF([2]回答表!X50="●",[2]回答表!B151,IF([2]回答表!AA50="●",[2]回答表!B172,""))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IF([2]回答表!AD50="●","●","")</f>
        <v/>
      </c>
      <c r="O87" s="131"/>
      <c r="P87" s="131"/>
      <c r="Q87" s="132"/>
      <c r="R87" s="119"/>
      <c r="S87" s="119"/>
      <c r="T87" s="119"/>
      <c r="U87" s="133" t="str">
        <f>IF([2]回答表!AD50="●",[2]回答表!B180,"")</f>
        <v/>
      </c>
      <c r="V87" s="134"/>
      <c r="W87" s="134"/>
      <c r="X87" s="134"/>
      <c r="Y87" s="134"/>
      <c r="Z87" s="134"/>
      <c r="AA87" s="134"/>
      <c r="AB87" s="134"/>
      <c r="AC87" s="134"/>
      <c r="AD87" s="134"/>
      <c r="AE87" s="134"/>
      <c r="AF87" s="134"/>
      <c r="AG87" s="134"/>
      <c r="AH87" s="134"/>
      <c r="AI87" s="134"/>
      <c r="AJ87" s="135"/>
      <c r="AK87" s="189"/>
      <c r="AL87" s="189"/>
      <c r="AM87" s="133" t="str">
        <f>IF([2]回答表!AD50="●",[2]回答表!B186,"")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IF([2]回答表!F18="水道事業",IF([2]回答表!X51="●","●",""),"")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IF([2]回答表!F18="水道事業",IF([2]回答表!X51="●",[2]回答表!B197,IF([2]回答表!AA51="●",[2]回答表!B275,"")),"")</f>
        <v/>
      </c>
      <c r="AN99" s="134"/>
      <c r="AO99" s="134"/>
      <c r="AP99" s="134"/>
      <c r="AQ99" s="134"/>
      <c r="AR99" s="134"/>
      <c r="AS99" s="134"/>
      <c r="AT99" s="134"/>
      <c r="AU99" s="134"/>
      <c r="AV99" s="134"/>
      <c r="AW99" s="134"/>
      <c r="AX99" s="134"/>
      <c r="AY99" s="134"/>
      <c r="AZ99" s="134"/>
      <c r="BA99" s="134"/>
      <c r="BB99" s="134"/>
      <c r="BC99" s="135"/>
      <c r="BD99" s="109"/>
      <c r="BE99" s="109"/>
      <c r="BF99" s="138" t="str">
        <f>IF([2]回答表!F18="水道事業",IF([2]回答表!X51="●",[2]回答表!B256,IF([2]回答表!AA51="●",[2]回答表!B335,"")),"")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IF([2]回答表!F18="水道事業",IF([2]回答表!X51="●",[2]回答表!J205,IF([2]回答表!AA51="●",[2]回答表!J283,"")),"")</f>
        <v/>
      </c>
      <c r="V101" s="83"/>
      <c r="W101" s="83"/>
      <c r="X101" s="83"/>
      <c r="Y101" s="83"/>
      <c r="Z101" s="83"/>
      <c r="AA101" s="83"/>
      <c r="AB101" s="153"/>
      <c r="AC101" s="82" t="str">
        <f>IF([2]回答表!F18="水道事業",IF([2]回答表!X51="●",[2]回答表!J210,IF([2]回答表!AA51="●",[2]回答表!J290,"")),"")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IF([2]回答表!F18="水道事業",IF([2]回答表!X51="●",[2]回答表!E256,IF([2]回答表!AA51="●",[2]回答表!E335,"")),"")</f>
        <v/>
      </c>
      <c r="BG102" s="151"/>
      <c r="BH102" s="151"/>
      <c r="BI102" s="151"/>
      <c r="BJ102" s="150" t="str">
        <f>IF([2]回答表!F18="水道事業",IF([2]回答表!X51="●",[2]回答表!E257,IF([2]回答表!AA51="●",[2]回答表!E336,"")),"")</f>
        <v/>
      </c>
      <c r="BK102" s="151"/>
      <c r="BL102" s="151"/>
      <c r="BM102" s="151"/>
      <c r="BN102" s="150" t="str">
        <f>IF([2]回答表!F18="水道事業",IF([2]回答表!X51="●",[2]回答表!E258,IF([2]回答表!AA51="●",[2]回答表!E337,"")),"")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IF([2]回答表!F18="水道事業",IF([2]回答表!AA51="●","●",""),"")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IF([2]回答表!F18="水道事業",IF([2]回答表!X51="●",[2]回答表!J213,IF([2]回答表!AA51="●",[2]回答表!J293,"")),"")</f>
        <v/>
      </c>
      <c r="V106" s="83"/>
      <c r="W106" s="83"/>
      <c r="X106" s="83"/>
      <c r="Y106" s="83"/>
      <c r="Z106" s="83"/>
      <c r="AA106" s="83"/>
      <c r="AB106" s="153"/>
      <c r="AC106" s="82" t="str">
        <f>IF([2]回答表!F18="水道事業",IF([2]回答表!X51="●",[2]回答表!J217,IF([2]回答表!AA51="●",[2]回答表!J297,"")),"")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IF([2]回答表!F18="水道事業",IF([2]回答表!X51="●",[2]回答表!E265,IF([2]回答表!AA51="●",[2]回答表!E344,"")),"")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IF([2]回答表!F18="水道事業",IF([2]回答表!X51="●",[2]回答表!B267,IF([2]回答表!AA51="●",[2]回答表!B346,"")),"")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IF([2]回答表!F18="水道事業",IF([2]回答表!AD51="●","●",""),"")</f>
        <v/>
      </c>
      <c r="O118" s="131"/>
      <c r="P118" s="131"/>
      <c r="Q118" s="132"/>
      <c r="R118" s="119"/>
      <c r="S118" s="119"/>
      <c r="T118" s="119"/>
      <c r="U118" s="133" t="str">
        <f>IF([2]回答表!F18="水道事業",IF([2]回答表!AD51="●",[2]回答表!B354,""),"")</f>
        <v/>
      </c>
      <c r="V118" s="134"/>
      <c r="W118" s="134"/>
      <c r="X118" s="134"/>
      <c r="Y118" s="134"/>
      <c r="Z118" s="134"/>
      <c r="AA118" s="134"/>
      <c r="AB118" s="134"/>
      <c r="AC118" s="134"/>
      <c r="AD118" s="134"/>
      <c r="AE118" s="134"/>
      <c r="AF118" s="134"/>
      <c r="AG118" s="134"/>
      <c r="AH118" s="134"/>
      <c r="AI118" s="134"/>
      <c r="AJ118" s="135"/>
      <c r="AK118" s="189"/>
      <c r="AL118" s="189"/>
      <c r="AM118" s="133" t="str">
        <f>IF([2]回答表!F18="水道事業",IF([2]回答表!AD51="●",[2]回答表!B360,""),"")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IF([2]回答表!F18="簡易水道事業",IF([2]回答表!X51="●",[2]回答表!B197,IF([2]回答表!AA51="●",[2]回答表!B275,"")),"")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IF([2]回答表!F18="簡易水道事業",IF([2]回答表!X51="●",[2]回答表!B256,IF([2]回答表!AA51="●",[2]回答表!B335,"")),"")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IF([2]回答表!F18="簡易水道事業",IF([2]回答表!X51="●","●",""),"")</f>
        <v/>
      </c>
      <c r="O132" s="131"/>
      <c r="P132" s="131"/>
      <c r="Q132" s="132"/>
      <c r="R132" s="119"/>
      <c r="S132" s="119"/>
      <c r="T132" s="119"/>
      <c r="U132" s="82" t="str">
        <f>IF([2]回答表!F18="簡易水道事業",IF([2]回答表!X51="●",[2]回答表!S224,IF([2]回答表!AA51="●",[2]回答表!S304,"")),"")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IF([2]回答表!F18="簡易水道事業",IF([2]回答表!X51="●",[2]回答表!E256,IF([2]回答表!AA51="●",[2]回答表!E335,"")),"")</f>
        <v/>
      </c>
      <c r="BG133" s="151"/>
      <c r="BH133" s="151"/>
      <c r="BI133" s="151"/>
      <c r="BJ133" s="150" t="str">
        <f>IF([2]回答表!F18="簡易水道事業",IF([2]回答表!X51="●",[2]回答表!E257,IF([2]回答表!AA51="●",[2]回答表!E336,"")),"")</f>
        <v/>
      </c>
      <c r="BK133" s="151"/>
      <c r="BL133" s="151"/>
      <c r="BM133" s="151"/>
      <c r="BN133" s="150" t="str">
        <f>IF([2]回答表!F18="簡易水道事業",IF([2]回答表!X51="●",[2]回答表!E258,IF([2]回答表!AA51="●",[2]回答表!E337,"")),"")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IF([2]回答表!F18="簡易水道事業",IF([2]回答表!X51="●",[2]回答表!S225,IF([2]回答表!AA51="●",[2]回答表!S305,"")),"")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IF([2]回答表!F18="簡易水道事業",IF([2]回答表!AA51="●","●",""),"")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IF([2]回答表!F18="簡易水道事業",IF([2]回答表!X51="●",[2]回答表!S226,IF([2]回答表!AA51="●",[2]回答表!S306,"")),"")</f>
        <v/>
      </c>
      <c r="V142" s="83"/>
      <c r="W142" s="83"/>
      <c r="X142" s="83"/>
      <c r="Y142" s="83"/>
      <c r="Z142" s="83"/>
      <c r="AA142" s="83"/>
      <c r="AB142" s="83"/>
      <c r="AC142" s="83"/>
      <c r="AD142" s="83"/>
      <c r="AE142" s="83"/>
      <c r="AF142" s="83"/>
      <c r="AG142" s="83"/>
      <c r="AH142" s="83"/>
      <c r="AI142" s="83"/>
      <c r="AJ142" s="153"/>
      <c r="AK142" s="68"/>
      <c r="AL142" s="68"/>
      <c r="AM142" s="231" t="str">
        <f>IF([2]回答表!F18="簡易水道事業",IF([2]回答表!X51="●",[2]回答表!Y228,IF([2]回答表!AA51="●",[2]回答表!Y308,"")),"")</f>
        <v/>
      </c>
      <c r="AN142" s="231"/>
      <c r="AO142" s="231"/>
      <c r="AP142" s="231"/>
      <c r="AQ142" s="231"/>
      <c r="AR142" s="231"/>
      <c r="AS142" s="231" t="str">
        <f>IF([2]回答表!F18="簡易水道事業",IF([2]回答表!X51="●",[2]回答表!Y229,IF([2]回答表!AA51="●",[2]回答表!Y309,"")),"")</f>
        <v/>
      </c>
      <c r="AT142" s="231"/>
      <c r="AU142" s="231"/>
      <c r="AV142" s="231"/>
      <c r="AW142" s="231"/>
      <c r="AX142" s="231"/>
      <c r="AY142" s="231" t="str">
        <f>IF([2]回答表!F18="簡易水道事業",IF([2]回答表!X51="●",[2]回答表!Y230,IF([2]回答表!AA51="●",[2]回答表!Y310,"")),"")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IF([2]回答表!F18="簡易水道事業",IF([2]回答表!X51="●",[2]回答表!E265,IF([2]回答表!AA51="●",[2]回答表!E344,"")),"")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IF([2]回答表!F18="簡易水道事業",IF([2]回答表!X51="●",[2]回答表!B267,IF([2]回答表!AA51="●",[2]回答表!B346,"")),"")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IF([2]回答表!F18="簡易水道事業",IF([2]回答表!AD51="●","●",""),"")</f>
        <v/>
      </c>
      <c r="O154" s="131"/>
      <c r="P154" s="131"/>
      <c r="Q154" s="132"/>
      <c r="R154" s="119"/>
      <c r="S154" s="119"/>
      <c r="T154" s="119"/>
      <c r="U154" s="133" t="str">
        <f>IF([2]回答表!F18="簡易水道事業",IF([2]回答表!AD51="●",[2]回答表!B354,""),"")</f>
        <v/>
      </c>
      <c r="V154" s="134"/>
      <c r="W154" s="134"/>
      <c r="X154" s="134"/>
      <c r="Y154" s="134"/>
      <c r="Z154" s="134"/>
      <c r="AA154" s="134"/>
      <c r="AB154" s="134"/>
      <c r="AC154" s="134"/>
      <c r="AD154" s="134"/>
      <c r="AE154" s="134"/>
      <c r="AF154" s="134"/>
      <c r="AG154" s="134"/>
      <c r="AH154" s="134"/>
      <c r="AI154" s="134"/>
      <c r="AJ154" s="135"/>
      <c r="AK154" s="189"/>
      <c r="AL154" s="189"/>
      <c r="AM154" s="133" t="str">
        <f>IF([2]回答表!F18="簡易水道事業",IF([2]回答表!AD51="●",[2]回答表!B360,""),"")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IF([2]回答表!F18="下水道事業",IF([2]回答表!X51="●","●",""),"")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IF([2]回答表!F18="下水道事業",IF([2]回答表!X51="●",[2]回答表!B197,IF([2]回答表!AA51="●",[2]回答表!B275,"")),"")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IF([2]回答表!F18="下水道事業",IF([2]回答表!X51="●",[2]回答表!B256,IF([2]回答表!AA51="●",[2]回答表!B335,"")),"")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IF([2]回答表!F18="下水道事業",IF([2]回答表!X51="●",[2]回答表!N234,IF([2]回答表!AA51="●",[2]回答表!N314,"")),"")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IF([2]回答表!F18="下水道事業",IF([2]回答表!X51="●",[2]回答表!E256,IF([2]回答表!AA51="●",[2]回答表!E335,"")),"")</f>
        <v/>
      </c>
      <c r="BG169" s="151"/>
      <c r="BH169" s="151"/>
      <c r="BI169" s="151"/>
      <c r="BJ169" s="150" t="str">
        <f>IF([2]回答表!F18="下水道事業",IF([2]回答表!X51="●",[2]回答表!E257,IF([2]回答表!AA51="●",[2]回答表!E336,"")),"")</f>
        <v/>
      </c>
      <c r="BK169" s="151"/>
      <c r="BL169" s="151"/>
      <c r="BM169" s="151"/>
      <c r="BN169" s="150" t="str">
        <f>IF([2]回答表!F18="下水道事業",IF([2]回答表!X51="●",[2]回答表!E258,IF([2]回答表!AA51="●",[2]回答表!E337,"")),"")</f>
        <v/>
      </c>
      <c r="BO169" s="151"/>
      <c r="BP169" s="151"/>
      <c r="BQ169" s="152"/>
      <c r="BR169" s="112"/>
      <c r="BX169" s="234" t="str">
        <f>IF([2]回答表!AQ21="下水道事業",IF([2]回答表!BI54="○",[2]回答表!AM200,IF([2]回答表!BL54="○",[2]回答表!AM278,"")),"")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IF([2]回答表!F18="下水道事業",IF([2]回答表!X51="●",[2]回答表!Y236,IF([2]回答表!AA51="●",[2]回答表!Y316,"")),"")</f>
        <v/>
      </c>
      <c r="V174" s="83"/>
      <c r="W174" s="83"/>
      <c r="X174" s="83"/>
      <c r="Y174" s="83"/>
      <c r="Z174" s="83"/>
      <c r="AA174" s="83"/>
      <c r="AB174" s="153"/>
      <c r="AC174" s="82" t="str">
        <f>IF([2]回答表!F18="下水道事業",IF([2]回答表!X51="●",[2]回答表!Y237,IF([2]回答表!AA51="●",[2]回答表!Y317,"")),"")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IF([2]回答表!F18="下水道事業",IF([2]回答表!X51="●",[2]回答表!Y239,IF([2]回答表!AA51="●",[2]回答表!Y319,"")),"")</f>
        <v/>
      </c>
      <c r="V180" s="83"/>
      <c r="W180" s="83"/>
      <c r="X180" s="83"/>
      <c r="Y180" s="83"/>
      <c r="Z180" s="83"/>
      <c r="AA180" s="83"/>
      <c r="AB180" s="153"/>
      <c r="AC180" s="82" t="str">
        <f>IF([2]回答表!F18="下水道事業",IF([2]回答表!X51="●",[2]回答表!Y240,IF([2]回答表!AA51="●",[2]回答表!Y320,"")),"")</f>
        <v/>
      </c>
      <c r="AD180" s="83"/>
      <c r="AE180" s="83"/>
      <c r="AF180" s="83"/>
      <c r="AG180" s="83"/>
      <c r="AH180" s="83"/>
      <c r="AI180" s="83"/>
      <c r="AJ180" s="153"/>
      <c r="AK180" s="82" t="str">
        <f>IF([2]回答表!F18="下水道事業",IF([2]回答表!X51="●",[2]回答表!Y241,IF([2]回答表!AA51="●",[2]回答表!Y321,"")),"")</f>
        <v/>
      </c>
      <c r="AL180" s="83"/>
      <c r="AM180" s="83"/>
      <c r="AN180" s="83"/>
      <c r="AO180" s="83"/>
      <c r="AP180" s="83"/>
      <c r="AQ180" s="83"/>
      <c r="AR180" s="153"/>
      <c r="AS180" s="82" t="str">
        <f>IF([2]回答表!F18="下水道事業",IF([2]回答表!X51="●",[2]回答表!Y242,IF([2]回答表!AA51="●",[2]回答表!Y322,"")),"")</f>
        <v/>
      </c>
      <c r="AT180" s="83"/>
      <c r="AU180" s="83"/>
      <c r="AV180" s="83"/>
      <c r="AW180" s="83"/>
      <c r="AX180" s="83"/>
      <c r="AY180" s="83"/>
      <c r="AZ180" s="153"/>
      <c r="BA180" s="82" t="str">
        <f>IF([2]回答表!F18="下水道事業",IF([2]回答表!X51="●",[2]回答表!Y243,IF([2]回答表!AA51="●",[2]回答表!Y323,"")),"")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IF([2]回答表!F18="下水道事業",IF([2]回答表!AA51="●","●",""),"")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IF([2]回答表!F18="下水道事業",IF([2]回答表!X51="●",[2]回答表!N248,IF([2]回答表!AA51="●",[2]回答表!N328,"")),"")</f>
        <v/>
      </c>
      <c r="V186" s="83"/>
      <c r="W186" s="83"/>
      <c r="X186" s="83"/>
      <c r="Y186" s="83"/>
      <c r="Z186" s="83"/>
      <c r="AA186" s="83"/>
      <c r="AB186" s="153"/>
      <c r="AC186" s="82" t="str">
        <f>IF([2]回答表!F18="下水道事業",IF([2]回答表!X51="●",[2]回答表!N249,IF([2]回答表!AA51="●",[2]回答表!N329,"")),"")</f>
        <v/>
      </c>
      <c r="AD186" s="83"/>
      <c r="AE186" s="83"/>
      <c r="AF186" s="83"/>
      <c r="AG186" s="83"/>
      <c r="AH186" s="83"/>
      <c r="AI186" s="83"/>
      <c r="AJ186" s="153"/>
      <c r="AK186" s="82" t="str">
        <f>IF([2]回答表!F18="下水道事業",IF([2]回答表!X51="●",[2]回答表!N250,IF([2]回答表!AA51="●",[2]回答表!N330,"")),"")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IF([2]回答表!F18="下水道事業",IF([2]回答表!X51="●",[2]回答表!E265,IF([2]回答表!AA51="●",[2]回答表!E344,"")),"")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IF([2]回答表!F18="下水道事業",IF([2]回答表!X51="●",[2]回答表!B267,IF([2]回答表!AA51="●",[2]回答表!B346,"")),"")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IF([2]回答表!F18="下水道事業",IF([2]回答表!AD51="●","●",""),"")</f>
        <v/>
      </c>
      <c r="O198" s="131"/>
      <c r="P198" s="131"/>
      <c r="Q198" s="132"/>
      <c r="R198" s="119"/>
      <c r="S198" s="119"/>
      <c r="T198" s="119"/>
      <c r="U198" s="133" t="str">
        <f>IF([2]回答表!F18="下水道事業",IF([2]回答表!AD51="●",[2]回答表!B354,""),"")</f>
        <v/>
      </c>
      <c r="V198" s="134"/>
      <c r="W198" s="134"/>
      <c r="X198" s="134"/>
      <c r="Y198" s="134"/>
      <c r="Z198" s="134"/>
      <c r="AA198" s="134"/>
      <c r="AB198" s="134"/>
      <c r="AC198" s="134"/>
      <c r="AD198" s="134"/>
      <c r="AE198" s="134"/>
      <c r="AF198" s="134"/>
      <c r="AG198" s="134"/>
      <c r="AH198" s="134"/>
      <c r="AI198" s="134"/>
      <c r="AJ198" s="135"/>
      <c r="AK198" s="189"/>
      <c r="AL198" s="189"/>
      <c r="AM198" s="133" t="str">
        <f>IF([2]回答表!F18="下水道事業",IF([2]回答表!AD51="●",[2]回答表!B360,""),"")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IF([2]回答表!BD18="●",IF([2]回答表!X51="●","●",""),"")</f>
        <v/>
      </c>
      <c r="O210" s="131"/>
      <c r="P210" s="131"/>
      <c r="Q210" s="132"/>
      <c r="R210" s="119"/>
      <c r="S210" s="119"/>
      <c r="T210" s="119"/>
      <c r="U210" s="133" t="str">
        <f>IF([2]回答表!BD18="●",IF([2]回答表!X51="●",[2]回答表!B197,IF([2]回答表!AA51="●",[2]回答表!B275,"")),"")</f>
        <v/>
      </c>
      <c r="V210" s="134"/>
      <c r="W210" s="134"/>
      <c r="X210" s="134"/>
      <c r="Y210" s="134"/>
      <c r="Z210" s="134"/>
      <c r="AA210" s="134"/>
      <c r="AB210" s="134"/>
      <c r="AC210" s="134"/>
      <c r="AD210" s="134"/>
      <c r="AE210" s="134"/>
      <c r="AF210" s="134"/>
      <c r="AG210" s="134"/>
      <c r="AH210" s="134"/>
      <c r="AI210" s="134"/>
      <c r="AJ210" s="135"/>
      <c r="AK210" s="136"/>
      <c r="AL210" s="136"/>
      <c r="AM210" s="138" t="str">
        <f>IF([2]回答表!BD18="●",IF([2]回答表!X51="●",[2]回答表!B256,IF([2]回答表!AA51="●",[2]回答表!B335,"")),"")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IF([2]回答表!BD18="●",IF([2]回答表!X51="●",[2]回答表!E256,IF([2]回答表!AA51="●",[2]回答表!E335,"")),"")</f>
        <v/>
      </c>
      <c r="AN213" s="151"/>
      <c r="AO213" s="151"/>
      <c r="AP213" s="151"/>
      <c r="AQ213" s="150" t="str">
        <f>IF([2]回答表!BD18="●",IF([2]回答表!X51="●",[2]回答表!E257,IF([2]回答表!AA51="●",[2]回答表!E336,"")),"")</f>
        <v/>
      </c>
      <c r="AR213" s="151"/>
      <c r="AS213" s="151"/>
      <c r="AT213" s="151"/>
      <c r="AU213" s="150" t="str">
        <f>IF([2]回答表!BD18="●",IF([2]回答表!X51="●",[2]回答表!E258,IF([2]回答表!AA51="●",[2]回答表!E337,"")),"")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IF([2]回答表!BD18="●",IF([2]回答表!AA51="●","●",""),"")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IF([2]回答表!BD18="●",IF([2]回答表!X51="●",[2]回答表!E265,IF([2]回答表!AA51="●",[2]回答表!E344,"")),"")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IF([2]回答表!BD18="●",IF([2]回答表!X51="●",[2]回答表!B267,IF([2]回答表!AA51="●",[2]回答表!B346,"")),"")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IF([2]回答表!BD18="●",IF([2]回答表!AD51="●","●",""),"")</f>
        <v/>
      </c>
      <c r="O229" s="131"/>
      <c r="P229" s="131"/>
      <c r="Q229" s="132"/>
      <c r="R229" s="119"/>
      <c r="S229" s="119"/>
      <c r="T229" s="119"/>
      <c r="U229" s="133" t="str">
        <f>IF([2]回答表!BD18="●",IF([2]回答表!AD51="●",[2]回答表!B354,""),"")</f>
        <v/>
      </c>
      <c r="V229" s="134"/>
      <c r="W229" s="134"/>
      <c r="X229" s="134"/>
      <c r="Y229" s="134"/>
      <c r="Z229" s="134"/>
      <c r="AA229" s="134"/>
      <c r="AB229" s="134"/>
      <c r="AC229" s="134"/>
      <c r="AD229" s="134"/>
      <c r="AE229" s="134"/>
      <c r="AF229" s="134"/>
      <c r="AG229" s="134"/>
      <c r="AH229" s="134"/>
      <c r="AI229" s="134"/>
      <c r="AJ229" s="135"/>
      <c r="AK229" s="249"/>
      <c r="AL229" s="249"/>
      <c r="AM229" s="133" t="str">
        <f>IF([2]回答表!BD18="●",IF([2]回答表!AD51="●",[2]回答表!B360,""),"")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IF([2]回答表!X52="●","●","")</f>
        <v/>
      </c>
      <c r="O241" s="131"/>
      <c r="P241" s="131"/>
      <c r="Q241" s="132"/>
      <c r="R241" s="119"/>
      <c r="S241" s="119"/>
      <c r="T241" s="119"/>
      <c r="U241" s="133" t="str">
        <f>IF([2]回答表!X52="●",[2]回答表!B371,IF([2]回答表!AA52="●",[2]回答表!B396,""))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IF([2]回答表!X52="●",[2]回答表!U377,IF([2]回答表!AA52="●",[2]回答表!U402,""))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IF([2]回答表!X52="●",[2]回答表!G377,IF([2]回答表!AA52="●",[2]回答表!G402,""))</f>
        <v/>
      </c>
      <c r="AN244" s="83"/>
      <c r="AO244" s="83"/>
      <c r="AP244" s="83"/>
      <c r="AQ244" s="83"/>
      <c r="AR244" s="83"/>
      <c r="AS244" s="83"/>
      <c r="AT244" s="153"/>
      <c r="AU244" s="82" t="str">
        <f>IF([2]回答表!X52="●",[2]回答表!G378,IF([2]回答表!AA52="●",[2]回答表!G403,""))</f>
        <v/>
      </c>
      <c r="AV244" s="83"/>
      <c r="AW244" s="83"/>
      <c r="AX244" s="83"/>
      <c r="AY244" s="83"/>
      <c r="AZ244" s="83"/>
      <c r="BA244" s="83"/>
      <c r="BB244" s="153"/>
      <c r="BC244" s="120"/>
      <c r="BD244" s="109"/>
      <c r="BE244" s="109"/>
      <c r="BF244" s="150" t="str">
        <f>IF([2]回答表!X52="●",[2]回答表!X377,IF([2]回答表!AA52="●",[2]回答表!X402,""))</f>
        <v/>
      </c>
      <c r="BG244" s="151"/>
      <c r="BH244" s="151"/>
      <c r="BI244" s="151"/>
      <c r="BJ244" s="150" t="str">
        <f>IF([2]回答表!X52="●",[2]回答表!X378,IF([2]回答表!AA52="●",[2]回答表!X403,""))</f>
        <v/>
      </c>
      <c r="BK244" s="151"/>
      <c r="BL244" s="151"/>
      <c r="BM244" s="152"/>
      <c r="BN244" s="150" t="str">
        <f>IF([2]回答表!X52="●",[2]回答表!X379,IF([2]回答表!AA52="●",[2]回答表!X404,""))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IF([2]回答表!AA52="●","●","")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IF([2]回答表!X52="●",[2]回答表!E386,IF([2]回答表!AA52="●",[2]回答表!E407,""))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IF([2]回答表!X52="●",[2]回答表!B388,IF([2]回答表!AA52="●",[2]回答表!B409,""))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IF([2]回答表!AD52="●","●","")</f>
        <v/>
      </c>
      <c r="O260" s="131"/>
      <c r="P260" s="131"/>
      <c r="Q260" s="132"/>
      <c r="R260" s="119"/>
      <c r="S260" s="119"/>
      <c r="T260" s="119"/>
      <c r="U260" s="133" t="str">
        <f>IF([2]回答表!AD52="●",[2]回答表!B417,"")</f>
        <v/>
      </c>
      <c r="V260" s="134"/>
      <c r="W260" s="134"/>
      <c r="X260" s="134"/>
      <c r="Y260" s="134"/>
      <c r="Z260" s="134"/>
      <c r="AA260" s="134"/>
      <c r="AB260" s="134"/>
      <c r="AC260" s="134"/>
      <c r="AD260" s="134"/>
      <c r="AE260" s="134"/>
      <c r="AF260" s="134"/>
      <c r="AG260" s="134"/>
      <c r="AH260" s="134"/>
      <c r="AI260" s="134"/>
      <c r="AJ260" s="135"/>
      <c r="AK260" s="249"/>
      <c r="AL260" s="249"/>
      <c r="AM260" s="133" t="str">
        <f>IF([2]回答表!AD52="●",[2]回答表!B423,"")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IF([2]回答表!X53="●","●","")</f>
        <v/>
      </c>
      <c r="O272" s="131"/>
      <c r="P272" s="131"/>
      <c r="Q272" s="132"/>
      <c r="R272" s="119"/>
      <c r="S272" s="119"/>
      <c r="T272" s="119"/>
      <c r="U272" s="133" t="str">
        <f>IF([2]回答表!X53="●",[2]回答表!B434,IF([2]回答表!AA53="●",[2]回答表!B465,""))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IF([2]回答表!X53="●",[2]回答表!B440,"")</f>
        <v/>
      </c>
      <c r="AO272" s="262"/>
      <c r="AP272" s="262"/>
      <c r="AQ272" s="262"/>
      <c r="AR272" s="262"/>
      <c r="AS272" s="262"/>
      <c r="AT272" s="262"/>
      <c r="AU272" s="262"/>
      <c r="AV272" s="262"/>
      <c r="AW272" s="262"/>
      <c r="AX272" s="262"/>
      <c r="AY272" s="262"/>
      <c r="AZ272" s="262"/>
      <c r="BA272" s="262"/>
      <c r="BB272" s="263"/>
      <c r="BC272" s="120"/>
      <c r="BD272" s="109"/>
      <c r="BE272" s="109"/>
      <c r="BF272" s="138" t="str">
        <f>IF([2]回答表!X53="●",[2]回答表!B446,IF([2]回答表!AA53="●",[2]回答表!B471,""))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IF([2]回答表!X53="●",[2]回答表!E446,IF([2]回答表!AA53="●",[2]回答表!E471,""))</f>
        <v/>
      </c>
      <c r="BG275" s="151"/>
      <c r="BH275" s="151"/>
      <c r="BI275" s="151"/>
      <c r="BJ275" s="150" t="str">
        <f>IF([2]回答表!X53="●",[2]回答表!E447,IF([2]回答表!AA53="●",[2]回答表!E472,""))</f>
        <v/>
      </c>
      <c r="BK275" s="151"/>
      <c r="BL275" s="151"/>
      <c r="BM275" s="152"/>
      <c r="BN275" s="150" t="str">
        <f>IF([2]回答表!X53="●",[2]回答表!E448,IF([2]回答表!AA53="●",[2]回答表!E473,""))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IF([2]回答表!AA53="●","●","")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IF([2]回答表!X53="●",[2]回答表!E455,IF([2]回答表!AA53="●",[2]回答表!E476,""))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IF([2]回答表!X53="●",[2]回答表!B457,IF([2]回答表!AA53="●",[2]回答表!B478,""))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IF([2]回答表!AD53="●","●","")</f>
        <v/>
      </c>
      <c r="O291" s="131"/>
      <c r="P291" s="131"/>
      <c r="Q291" s="132"/>
      <c r="R291" s="119"/>
      <c r="S291" s="119"/>
      <c r="T291" s="119"/>
      <c r="U291" s="133" t="str">
        <f>IF([2]回答表!AD53="●",[2]回答表!B486,"")</f>
        <v/>
      </c>
      <c r="V291" s="134"/>
      <c r="W291" s="134"/>
      <c r="X291" s="134"/>
      <c r="Y291" s="134"/>
      <c r="Z291" s="134"/>
      <c r="AA291" s="134"/>
      <c r="AB291" s="134"/>
      <c r="AC291" s="134"/>
      <c r="AD291" s="134"/>
      <c r="AE291" s="134"/>
      <c r="AF291" s="134"/>
      <c r="AG291" s="134"/>
      <c r="AH291" s="134"/>
      <c r="AI291" s="134"/>
      <c r="AJ291" s="135"/>
      <c r="AK291" s="249"/>
      <c r="AL291" s="249"/>
      <c r="AM291" s="133" t="str">
        <f>IF([2]回答表!AD53="●",[2]回答表!B492,"")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IF([2]回答表!X54="●","●","")</f>
        <v/>
      </c>
      <c r="O303" s="131"/>
      <c r="P303" s="131"/>
      <c r="Q303" s="132"/>
      <c r="R303" s="119"/>
      <c r="S303" s="119"/>
      <c r="T303" s="119"/>
      <c r="U303" s="133" t="str">
        <f>IF([2]回答表!X54="●",[2]回答表!B503,IF([2]回答表!AA54="●",[2]回答表!B526,""))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IF([2]回答表!X54="●",[2]回答表!BC510,IF([2]回答表!AA54="●",[2]回答表!BC533,""))</f>
        <v/>
      </c>
      <c r="AR303" s="271"/>
      <c r="AS303" s="271"/>
      <c r="AT303" s="271"/>
      <c r="AU303" s="272" t="s">
        <v>74</v>
      </c>
      <c r="AV303" s="273"/>
      <c r="AW303" s="273"/>
      <c r="AX303" s="274"/>
      <c r="AY303" s="271" t="str">
        <f>IF([2]回答表!X54="●",[2]回答表!BC515,IF([2]回答表!AA54="●",[2]回答表!BC538,""))</f>
        <v/>
      </c>
      <c r="AZ303" s="271"/>
      <c r="BA303" s="271"/>
      <c r="BB303" s="271"/>
      <c r="BC303" s="120"/>
      <c r="BD303" s="109"/>
      <c r="BE303" s="109"/>
      <c r="BF303" s="138" t="str">
        <f>IF([2]回答表!X54="●",[2]回答表!S509,IF([2]回答表!AA54="●",[2]回答表!S532,""))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IF([2]回答表!X54="●",[2]回答表!BC511,IF([2]回答表!AA54="●",[2]回答表!BC534,""))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IF([2]回答表!X54="●",[2]回答表!V509,IF([2]回答表!AA54="●",[2]回答表!V532,""))</f>
        <v/>
      </c>
      <c r="BG306" s="151"/>
      <c r="BH306" s="151"/>
      <c r="BI306" s="151"/>
      <c r="BJ306" s="150" t="str">
        <f>IF([2]回答表!X54="●",[2]回答表!V510,IF([2]回答表!AA54="●",[2]回答表!V533,""))</f>
        <v/>
      </c>
      <c r="BK306" s="151"/>
      <c r="BL306" s="151"/>
      <c r="BM306" s="152"/>
      <c r="BN306" s="150" t="str">
        <f>IF([2]回答表!X54="●",[2]回答表!V511,IF([2]回答表!AA54="●",[2]回答表!V534,""))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IF([2]回答表!X54="●",[2]回答表!BC512,IF([2]回答表!AA54="●",[2]回答表!BC535,""))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IF([2]回答表!X54="●",[2]回答表!BC516,IF([2]回答表!AA54="●",[2]回答表!BC539,""))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IF([2]回答表!AA54="●","●","")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IF([2]回答表!X54="●",[2]回答表!BC513,IF([2]回答表!AA54="●",[2]回答表!BC536,""))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IF([2]回答表!X54="●",[2]回答表!BC514,IF([2]回答表!AA54="●",[2]回答表!BC537,""))</f>
        <v/>
      </c>
      <c r="AR311" s="271"/>
      <c r="AS311" s="271"/>
      <c r="AT311" s="271"/>
      <c r="AU311" s="222" t="s">
        <v>80</v>
      </c>
      <c r="AV311" s="223"/>
      <c r="AW311" s="223"/>
      <c r="AX311" s="224"/>
      <c r="AY311" s="281" t="str">
        <f>IF([2]回答表!X54="●",[2]回答表!BC517,IF([2]回答表!AA54="●",[2]回答表!BC540,""))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IF([2]回答表!X54="●",[2]回答表!E516,IF([2]回答表!AA54="●",[2]回答表!E538,""))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IF([2]回答表!X54="●",[2]回答表!B518,IF([2]回答表!AA54="●",[2]回答表!B540,""))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IF([2]回答表!AD54="●","●","")</f>
        <v/>
      </c>
      <c r="O322" s="131"/>
      <c r="P322" s="131"/>
      <c r="Q322" s="132"/>
      <c r="R322" s="119"/>
      <c r="S322" s="119"/>
      <c r="T322" s="119"/>
      <c r="U322" s="133" t="str">
        <f>IF([2]回答表!AD54="●",[2]回答表!B548,"")</f>
        <v/>
      </c>
      <c r="V322" s="134"/>
      <c r="W322" s="134"/>
      <c r="X322" s="134"/>
      <c r="Y322" s="134"/>
      <c r="Z322" s="134"/>
      <c r="AA322" s="134"/>
      <c r="AB322" s="134"/>
      <c r="AC322" s="134"/>
      <c r="AD322" s="134"/>
      <c r="AE322" s="134"/>
      <c r="AF322" s="134"/>
      <c r="AG322" s="134"/>
      <c r="AH322" s="134"/>
      <c r="AI322" s="134"/>
      <c r="AJ322" s="135"/>
      <c r="AK322" s="189"/>
      <c r="AL322" s="189"/>
      <c r="AM322" s="133" t="str">
        <f>IF([2]回答表!AD54="●",[2]回答表!B554,"")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IF([2]回答表!X55="●","●","")</f>
        <v/>
      </c>
      <c r="O333" s="131"/>
      <c r="P333" s="131"/>
      <c r="Q333" s="132"/>
      <c r="R333" s="119"/>
      <c r="S333" s="119"/>
      <c r="T333" s="119"/>
      <c r="U333" s="133" t="str">
        <f>IF([2]回答表!X55="●",[2]回答表!B565,IF([2]回答表!AA55="●",[2]回答表!B590,""))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IF([2]回答表!X55="●",[2]回答表!B575,IF([2]回答表!AA55="●",[2]回答表!B600,""))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IF([2]回答表!X55="●",[2]回答表!G571,IF([2]回答表!AA55="●",[2]回答表!G596,""))</f>
        <v/>
      </c>
      <c r="AN335" s="83"/>
      <c r="AO335" s="83"/>
      <c r="AP335" s="83"/>
      <c r="AQ335" s="83"/>
      <c r="AR335" s="83"/>
      <c r="AS335" s="83"/>
      <c r="AT335" s="153"/>
      <c r="AU335" s="82" t="str">
        <f>IF([2]回答表!X55="●",[2]回答表!G572,IF([2]回答表!AA55="●",[2]回答表!G597,""))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IF([2]回答表!X55="●",[2]回答表!E575,IF([2]回答表!AA55="●",[2]回答表!E600,""))</f>
        <v/>
      </c>
      <c r="BG336" s="151"/>
      <c r="BH336" s="151"/>
      <c r="BI336" s="151"/>
      <c r="BJ336" s="150" t="str">
        <f>IF([2]回答表!X55="●",[2]回答表!E576,IF([2]回答表!AA55="●",[2]回答表!E601,""))</f>
        <v/>
      </c>
      <c r="BK336" s="151"/>
      <c r="BL336" s="151"/>
      <c r="BM336" s="152"/>
      <c r="BN336" s="150" t="str">
        <f>IF([2]回答表!X55="●",[2]回答表!E577,IF([2]回答表!AA55="●",[2]回答表!E602,""))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IF([2]回答表!AA55="●","●","")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IF([2]回答表!X55="●",[2]回答表!E580,IF([2]回答表!AA55="●",[2]回答表!E605,""))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IF([2]回答表!X55="●",[2]回答表!B582,IF([2]回答表!AA55="●",[2]回答表!B607,""))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IF([2]回答表!AD55="●","●","")</f>
        <v/>
      </c>
      <c r="O352" s="131"/>
      <c r="P352" s="131"/>
      <c r="Q352" s="132"/>
      <c r="R352" s="119"/>
      <c r="S352" s="119"/>
      <c r="T352" s="119"/>
      <c r="U352" s="133" t="str">
        <f>IF([2]回答表!AD55="●",[2]回答表!B615,"")</f>
        <v/>
      </c>
      <c r="V352" s="134"/>
      <c r="W352" s="134"/>
      <c r="X352" s="134"/>
      <c r="Y352" s="134"/>
      <c r="Z352" s="134"/>
      <c r="AA352" s="134"/>
      <c r="AB352" s="134"/>
      <c r="AC352" s="134"/>
      <c r="AD352" s="134"/>
      <c r="AE352" s="134"/>
      <c r="AF352" s="134"/>
      <c r="AG352" s="134"/>
      <c r="AH352" s="134"/>
      <c r="AI352" s="134"/>
      <c r="AJ352" s="135"/>
      <c r="AK352" s="136"/>
      <c r="AL352" s="136"/>
      <c r="AM352" s="133" t="str">
        <f>IF([2]回答表!AD55="●",[2]回答表!B621,"")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IF([2]回答表!R56="●",[2]回答表!B634,"")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0D7B8-2CA4-4791-9BC2-A823D945C431}">
  <dimension ref="A1:CN384"/>
  <sheetViews>
    <sheetView workbookViewId="0">
      <selection sqref="A1:XFD1048576"/>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IF(COUNTIF([3]回答表!K16,"*")&gt;0,[3]回答表!K16,"")</f>
        <v>美郷町</v>
      </c>
      <c r="D11" s="8"/>
      <c r="E11" s="8"/>
      <c r="F11" s="8"/>
      <c r="G11" s="8"/>
      <c r="H11" s="8"/>
      <c r="I11" s="8"/>
      <c r="J11" s="8"/>
      <c r="K11" s="8"/>
      <c r="L11" s="8"/>
      <c r="M11" s="8"/>
      <c r="N11" s="8"/>
      <c r="O11" s="8"/>
      <c r="P11" s="8"/>
      <c r="Q11" s="8"/>
      <c r="R11" s="8"/>
      <c r="S11" s="8"/>
      <c r="T11" s="8"/>
      <c r="U11" s="22" t="str">
        <f>IF(COUNTIF([3]回答表!F18,"*")&gt;0,[3]回答表!F18,"")</f>
        <v>簡易水道事業</v>
      </c>
      <c r="V11" s="23"/>
      <c r="W11" s="23"/>
      <c r="X11" s="23"/>
      <c r="Y11" s="23"/>
      <c r="Z11" s="23"/>
      <c r="AA11" s="23"/>
      <c r="AB11" s="23"/>
      <c r="AC11" s="23"/>
      <c r="AD11" s="23"/>
      <c r="AE11" s="23"/>
      <c r="AF11" s="10"/>
      <c r="AG11" s="10"/>
      <c r="AH11" s="10"/>
      <c r="AI11" s="10"/>
      <c r="AJ11" s="10"/>
      <c r="AK11" s="10"/>
      <c r="AL11" s="10"/>
      <c r="AM11" s="10"/>
      <c r="AN11" s="11"/>
      <c r="AO11" s="24" t="str">
        <f>IF(COUNTIF([3]回答表!W18,"*")&gt;0,[3]回答表!W18,"")</f>
        <v>―</v>
      </c>
      <c r="AP11" s="10"/>
      <c r="AQ11" s="10"/>
      <c r="AR11" s="10"/>
      <c r="AS11" s="10"/>
      <c r="AT11" s="10"/>
      <c r="AU11" s="10"/>
      <c r="AV11" s="10"/>
      <c r="AW11" s="10"/>
      <c r="AX11" s="10"/>
      <c r="AY11" s="10"/>
      <c r="AZ11" s="10"/>
      <c r="BA11" s="10"/>
      <c r="BB11" s="10"/>
      <c r="BC11" s="10"/>
      <c r="BD11" s="10"/>
      <c r="BE11" s="10"/>
      <c r="BF11" s="11"/>
      <c r="BG11" s="21" t="str">
        <f>IF(COUNTIF([3]回答表!F20,"*")&gt;0,[3]回答表!F20,"")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IF([3]回答表!R49="●","●","")</f>
        <v>●</v>
      </c>
      <c r="E24" s="80"/>
      <c r="F24" s="80"/>
      <c r="G24" s="80"/>
      <c r="H24" s="80"/>
      <c r="I24" s="80"/>
      <c r="J24" s="81"/>
      <c r="K24" s="79" t="str">
        <f>IF([3]回答表!R50="●","●","")</f>
        <v/>
      </c>
      <c r="L24" s="80"/>
      <c r="M24" s="80"/>
      <c r="N24" s="80"/>
      <c r="O24" s="80"/>
      <c r="P24" s="80"/>
      <c r="Q24" s="81"/>
      <c r="R24" s="79" t="str">
        <f>IF([3]回答表!R51="●","●","")</f>
        <v/>
      </c>
      <c r="S24" s="80"/>
      <c r="T24" s="80"/>
      <c r="U24" s="80"/>
      <c r="V24" s="80"/>
      <c r="W24" s="80"/>
      <c r="X24" s="81"/>
      <c r="Y24" s="79" t="str">
        <f>IF([3]回答表!R52="●","●","")</f>
        <v/>
      </c>
      <c r="Z24" s="80"/>
      <c r="AA24" s="80"/>
      <c r="AB24" s="80"/>
      <c r="AC24" s="80"/>
      <c r="AD24" s="80"/>
      <c r="AE24" s="81"/>
      <c r="AF24" s="79" t="str">
        <f>IF([3]回答表!R53="●","●","")</f>
        <v/>
      </c>
      <c r="AG24" s="80"/>
      <c r="AH24" s="80"/>
      <c r="AI24" s="80"/>
      <c r="AJ24" s="80"/>
      <c r="AK24" s="80"/>
      <c r="AL24" s="81"/>
      <c r="AM24" s="79" t="str">
        <f>IF([3]回答表!R54="●","●","")</f>
        <v/>
      </c>
      <c r="AN24" s="80"/>
      <c r="AO24" s="80"/>
      <c r="AP24" s="80"/>
      <c r="AQ24" s="80"/>
      <c r="AR24" s="80"/>
      <c r="AS24" s="81"/>
      <c r="AT24" s="79" t="str">
        <f>IF([3]回答表!R55="●","●","")</f>
        <v/>
      </c>
      <c r="AU24" s="80"/>
      <c r="AV24" s="80"/>
      <c r="AW24" s="80"/>
      <c r="AX24" s="80"/>
      <c r="AY24" s="80"/>
      <c r="AZ24" s="81"/>
      <c r="BA24" s="68"/>
      <c r="BB24" s="82" t="str">
        <f>IF([3]回答表!R56="●","●","")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IF([3]回答表!X49="●","●","")</f>
        <v>●</v>
      </c>
      <c r="O36" s="131"/>
      <c r="P36" s="131"/>
      <c r="Q36" s="132"/>
      <c r="R36" s="119"/>
      <c r="S36" s="119"/>
      <c r="T36" s="119"/>
      <c r="U36" s="133" t="str">
        <f>IF([3]回答表!X49="●",[3]回答表!B67,IF([3]回答表!AA49="●",[3]回答表!B95,""))</f>
        <v>簡易水道事業を廃止し、新たに美郷町上水道事業を創設した。発生主義・複式簿記の採用により、公営企業の経済活動を正確に把握し、その損益及び財産の状態を適切に把握できるようになった。今後はこれらを基に、施設の更新計画等に活用していく。</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IF([3]回答表!X49="●",[3]回答表!S73,IF([3]回答表!AA49="●",[3]回答表!S101,""))</f>
        <v>平成</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IF([3]回答表!X49="●",[3]回答表!G73,IF([3]回答表!AA49="●",[3]回答表!G101,""))</f>
        <v>●</v>
      </c>
      <c r="AN38" s="83"/>
      <c r="AO38" s="83"/>
      <c r="AP38" s="83"/>
      <c r="AQ38" s="83"/>
      <c r="AR38" s="83"/>
      <c r="AS38" s="83"/>
      <c r="AT38" s="153"/>
      <c r="AU38" s="82" t="str">
        <f>IF([3]回答表!X49="●",[3]回答表!G74,IF([3]回答表!AA49="●",[3]回答表!G102,""))</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IF([3]回答表!X49="●",[3]回答表!V73,IF([3]回答表!AA49="●",[3]回答表!V101,""))</f>
        <v>29</v>
      </c>
      <c r="BG39" s="16"/>
      <c r="BH39" s="16"/>
      <c r="BI39" s="17"/>
      <c r="BJ39" s="150">
        <f>IF([3]回答表!X49="●",[3]回答表!V74,IF([3]回答表!AA49="●",[3]回答表!V102,""))</f>
        <v>3</v>
      </c>
      <c r="BK39" s="16"/>
      <c r="BL39" s="16"/>
      <c r="BM39" s="17"/>
      <c r="BN39" s="150">
        <f>IF([3]回答表!X49="●",[3]回答表!V75,IF([3]回答表!AA49="●",[3]回答表!V103,""))</f>
        <v>31</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IF([3]回答表!X49="●",[3]回答表!O79,IF([3]回答表!AA49="●",[3]回答表!O107,""))</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IF([3]回答表!X49="●",[3]回答表!O80,IF([3]回答表!AA49="●",[3]回答表!O108,""))</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IF([3]回答表!AA49="●","●","")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IF([3]回答表!X49="●",[3]回答表!O81,IF([3]回答表!AA49="●",[3]回答表!O109,""))</f>
        <v xml:space="preserve">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IF([3]回答表!X49="●",[3]回答表!O82,IF([3]回答表!AA49="●",[3]回答表!O110,""))</f>
        <v xml:space="preserve">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IF([3]回答表!X49="●",[3]回答表!AG79,IF([3]回答表!AA49="●",[3]回答表!AG107,""))</f>
        <v>●</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IF([3]回答表!X49="●",[3]回答表!AG80,IF([3]回答表!AA49="●",[3]回答表!AG108,""))</f>
        <v xml:space="preserve">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f>IF([3]回答表!X49="●",[3]回答表!E85,IF([3]回答表!AA49="●",[3]回答表!E113,""))</f>
        <v>35</v>
      </c>
      <c r="V50" s="182"/>
      <c r="W50" s="182"/>
      <c r="X50" s="182"/>
      <c r="Y50" s="182"/>
      <c r="Z50" s="182"/>
      <c r="AA50" s="182"/>
      <c r="AB50" s="182"/>
      <c r="AC50" s="182"/>
      <c r="AD50" s="182"/>
      <c r="AE50" s="183" t="s">
        <v>33</v>
      </c>
      <c r="AF50" s="183"/>
      <c r="AG50" s="183"/>
      <c r="AH50" s="183"/>
      <c r="AI50" s="183"/>
      <c r="AJ50" s="184"/>
      <c r="AK50" s="136"/>
      <c r="AL50" s="136"/>
      <c r="AM50" s="133" t="str">
        <f>IF([3]回答表!X49="●",[3]回答表!B87,IF([3]回答表!AA49="●",[3]回答表!B115,""))</f>
        <v>①建設改良費　年▲３０百万円
②維持管理費　年▲　５百万円
　　　　　　　　 計　年▲３５百万円</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IF([3]回答表!AD49="●","●","")</f>
        <v/>
      </c>
      <c r="O57" s="131"/>
      <c r="P57" s="131"/>
      <c r="Q57" s="132"/>
      <c r="R57" s="119"/>
      <c r="S57" s="119"/>
      <c r="T57" s="119"/>
      <c r="U57" s="133" t="str">
        <f>IF([3]回答表!AD49="●",[3]回答表!B123,"")</f>
        <v/>
      </c>
      <c r="V57" s="134"/>
      <c r="W57" s="134"/>
      <c r="X57" s="134"/>
      <c r="Y57" s="134"/>
      <c r="Z57" s="134"/>
      <c r="AA57" s="134"/>
      <c r="AB57" s="134"/>
      <c r="AC57" s="134"/>
      <c r="AD57" s="134"/>
      <c r="AE57" s="134"/>
      <c r="AF57" s="134"/>
      <c r="AG57" s="134"/>
      <c r="AH57" s="134"/>
      <c r="AI57" s="134"/>
      <c r="AJ57" s="135"/>
      <c r="AK57" s="189"/>
      <c r="AL57" s="189"/>
      <c r="AM57" s="133" t="str">
        <f>IF([3]回答表!AD49="●",[3]回答表!B128,"")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IF([3]回答表!X50="●","●","")</f>
        <v/>
      </c>
      <c r="O68" s="131"/>
      <c r="P68" s="131"/>
      <c r="Q68" s="132"/>
      <c r="R68" s="119"/>
      <c r="S68" s="119"/>
      <c r="T68" s="119"/>
      <c r="U68" s="133" t="str">
        <f>IF([3]回答表!X50="●",[3]回答表!B138,IF([3]回答表!AA50="●",[3]回答表!B159,""))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IF([3]回答表!X50="●",[3]回答表!S144,IF([3]回答表!AA50="●",[3]回答表!S165,""))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IF([3]回答表!X50="●",[3]回答表!J144,IF([3]回答表!AA50="●",[3]回答表!J165,""))</f>
        <v/>
      </c>
      <c r="AN71" s="83"/>
      <c r="AO71" s="83"/>
      <c r="AP71" s="83"/>
      <c r="AQ71" s="83"/>
      <c r="AR71" s="83"/>
      <c r="AS71" s="83"/>
      <c r="AT71" s="153"/>
      <c r="AU71" s="82" t="str">
        <f>IF([3]回答表!X50="●",[3]回答表!J145,IF([3]回答表!AA50="●",[3]回答表!J166,""))</f>
        <v/>
      </c>
      <c r="AV71" s="83"/>
      <c r="AW71" s="83"/>
      <c r="AX71" s="83"/>
      <c r="AY71" s="83"/>
      <c r="AZ71" s="83"/>
      <c r="BA71" s="83"/>
      <c r="BB71" s="153"/>
      <c r="BC71" s="120"/>
      <c r="BD71" s="109"/>
      <c r="BE71" s="109"/>
      <c r="BF71" s="150" t="str">
        <f>IF([3]回答表!X50="●",[3]回答表!V144,IF([3]回答表!AA50="●",[3]回答表!V165,""))</f>
        <v/>
      </c>
      <c r="BG71" s="151"/>
      <c r="BH71" s="151"/>
      <c r="BI71" s="151"/>
      <c r="BJ71" s="150" t="str">
        <f>IF([3]回答表!X50="●",[3]回答表!V145,IF([3]回答表!AA50="●",[3]回答表!V166,""))</f>
        <v/>
      </c>
      <c r="BK71" s="151"/>
      <c r="BL71" s="151"/>
      <c r="BM71" s="151"/>
      <c r="BN71" s="150" t="str">
        <f>IF([3]回答表!X50="●",[3]回答表!V146,IF([3]回答表!AA50="●",[3]回答表!V167,""))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IF([3]回答表!AA50="●","●","")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IF([3]回答表!X50="●",[3]回答表!E149,IF([3]回答表!AA50="●",[3]回答表!E170,""))</f>
        <v/>
      </c>
      <c r="V80" s="182"/>
      <c r="W80" s="182"/>
      <c r="X80" s="182"/>
      <c r="Y80" s="182"/>
      <c r="Z80" s="182"/>
      <c r="AA80" s="182"/>
      <c r="AB80" s="182"/>
      <c r="AC80" s="182"/>
      <c r="AD80" s="182"/>
      <c r="AE80" s="183" t="s">
        <v>33</v>
      </c>
      <c r="AF80" s="183"/>
      <c r="AG80" s="183"/>
      <c r="AH80" s="183"/>
      <c r="AI80" s="183"/>
      <c r="AJ80" s="184"/>
      <c r="AK80" s="136"/>
      <c r="AL80" s="136"/>
      <c r="AM80" s="133" t="str">
        <f>IF([3]回答表!X50="●",[3]回答表!B151,IF([3]回答表!AA50="●",[3]回答表!B172,""))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IF([3]回答表!AD50="●","●","")</f>
        <v/>
      </c>
      <c r="O87" s="131"/>
      <c r="P87" s="131"/>
      <c r="Q87" s="132"/>
      <c r="R87" s="119"/>
      <c r="S87" s="119"/>
      <c r="T87" s="119"/>
      <c r="U87" s="133" t="str">
        <f>IF([3]回答表!AD50="●",[3]回答表!B180,"")</f>
        <v/>
      </c>
      <c r="V87" s="134"/>
      <c r="W87" s="134"/>
      <c r="X87" s="134"/>
      <c r="Y87" s="134"/>
      <c r="Z87" s="134"/>
      <c r="AA87" s="134"/>
      <c r="AB87" s="134"/>
      <c r="AC87" s="134"/>
      <c r="AD87" s="134"/>
      <c r="AE87" s="134"/>
      <c r="AF87" s="134"/>
      <c r="AG87" s="134"/>
      <c r="AH87" s="134"/>
      <c r="AI87" s="134"/>
      <c r="AJ87" s="135"/>
      <c r="AK87" s="189"/>
      <c r="AL87" s="189"/>
      <c r="AM87" s="133" t="str">
        <f>IF([3]回答表!AD50="●",[3]回答表!B186,"")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IF([3]回答表!F18="水道事業",IF([3]回答表!X51="●","●",""),"")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IF([3]回答表!F18="水道事業",IF([3]回答表!X51="●",[3]回答表!B197,IF([3]回答表!AA51="●",[3]回答表!B275,"")),"")</f>
        <v/>
      </c>
      <c r="AN99" s="134"/>
      <c r="AO99" s="134"/>
      <c r="AP99" s="134"/>
      <c r="AQ99" s="134"/>
      <c r="AR99" s="134"/>
      <c r="AS99" s="134"/>
      <c r="AT99" s="134"/>
      <c r="AU99" s="134"/>
      <c r="AV99" s="134"/>
      <c r="AW99" s="134"/>
      <c r="AX99" s="134"/>
      <c r="AY99" s="134"/>
      <c r="AZ99" s="134"/>
      <c r="BA99" s="134"/>
      <c r="BB99" s="134"/>
      <c r="BC99" s="135"/>
      <c r="BD99" s="109"/>
      <c r="BE99" s="109"/>
      <c r="BF99" s="138" t="str">
        <f>IF([3]回答表!F18="水道事業",IF([3]回答表!X51="●",[3]回答表!B256,IF([3]回答表!AA51="●",[3]回答表!B335,"")),"")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IF([3]回答表!F18="水道事業",IF([3]回答表!X51="●",[3]回答表!J205,IF([3]回答表!AA51="●",[3]回答表!J283,"")),"")</f>
        <v/>
      </c>
      <c r="V101" s="83"/>
      <c r="W101" s="83"/>
      <c r="X101" s="83"/>
      <c r="Y101" s="83"/>
      <c r="Z101" s="83"/>
      <c r="AA101" s="83"/>
      <c r="AB101" s="153"/>
      <c r="AC101" s="82" t="str">
        <f>IF([3]回答表!F18="水道事業",IF([3]回答表!X51="●",[3]回答表!J210,IF([3]回答表!AA51="●",[3]回答表!J290,"")),"")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IF([3]回答表!F18="水道事業",IF([3]回答表!X51="●",[3]回答表!E256,IF([3]回答表!AA51="●",[3]回答表!E335,"")),"")</f>
        <v/>
      </c>
      <c r="BG102" s="151"/>
      <c r="BH102" s="151"/>
      <c r="BI102" s="151"/>
      <c r="BJ102" s="150" t="str">
        <f>IF([3]回答表!F18="水道事業",IF([3]回答表!X51="●",[3]回答表!E257,IF([3]回答表!AA51="●",[3]回答表!E336,"")),"")</f>
        <v/>
      </c>
      <c r="BK102" s="151"/>
      <c r="BL102" s="151"/>
      <c r="BM102" s="151"/>
      <c r="BN102" s="150" t="str">
        <f>IF([3]回答表!F18="水道事業",IF([3]回答表!X51="●",[3]回答表!E258,IF([3]回答表!AA51="●",[3]回答表!E337,"")),"")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IF([3]回答表!F18="水道事業",IF([3]回答表!AA51="●","●",""),"")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IF([3]回答表!F18="水道事業",IF([3]回答表!X51="●",[3]回答表!J213,IF([3]回答表!AA51="●",[3]回答表!J293,"")),"")</f>
        <v/>
      </c>
      <c r="V106" s="83"/>
      <c r="W106" s="83"/>
      <c r="X106" s="83"/>
      <c r="Y106" s="83"/>
      <c r="Z106" s="83"/>
      <c r="AA106" s="83"/>
      <c r="AB106" s="153"/>
      <c r="AC106" s="82" t="str">
        <f>IF([3]回答表!F18="水道事業",IF([3]回答表!X51="●",[3]回答表!J217,IF([3]回答表!AA51="●",[3]回答表!J297,"")),"")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IF([3]回答表!F18="水道事業",IF([3]回答表!X51="●",[3]回答表!E265,IF([3]回答表!AA51="●",[3]回答表!E344,"")),"")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IF([3]回答表!F18="水道事業",IF([3]回答表!X51="●",[3]回答表!B267,IF([3]回答表!AA51="●",[3]回答表!B346,"")),"")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IF([3]回答表!F18="水道事業",IF([3]回答表!AD51="●","●",""),"")</f>
        <v/>
      </c>
      <c r="O118" s="131"/>
      <c r="P118" s="131"/>
      <c r="Q118" s="132"/>
      <c r="R118" s="119"/>
      <c r="S118" s="119"/>
      <c r="T118" s="119"/>
      <c r="U118" s="133" t="str">
        <f>IF([3]回答表!F18="水道事業",IF([3]回答表!AD51="●",[3]回答表!B354,""),"")</f>
        <v/>
      </c>
      <c r="V118" s="134"/>
      <c r="W118" s="134"/>
      <c r="X118" s="134"/>
      <c r="Y118" s="134"/>
      <c r="Z118" s="134"/>
      <c r="AA118" s="134"/>
      <c r="AB118" s="134"/>
      <c r="AC118" s="134"/>
      <c r="AD118" s="134"/>
      <c r="AE118" s="134"/>
      <c r="AF118" s="134"/>
      <c r="AG118" s="134"/>
      <c r="AH118" s="134"/>
      <c r="AI118" s="134"/>
      <c r="AJ118" s="135"/>
      <c r="AK118" s="189"/>
      <c r="AL118" s="189"/>
      <c r="AM118" s="133" t="str">
        <f>IF([3]回答表!F18="水道事業",IF([3]回答表!AD51="●",[3]回答表!B360,""),"")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IF([3]回答表!F18="簡易水道事業",IF([3]回答表!X51="●",[3]回答表!B197,IF([3]回答表!AA51="●",[3]回答表!B275,"")),"")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IF([3]回答表!F18="簡易水道事業",IF([3]回答表!X51="●",[3]回答表!B256,IF([3]回答表!AA51="●",[3]回答表!B335,"")),"")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IF([3]回答表!F18="簡易水道事業",IF([3]回答表!X51="●","●",""),"")</f>
        <v/>
      </c>
      <c r="O132" s="131"/>
      <c r="P132" s="131"/>
      <c r="Q132" s="132"/>
      <c r="R132" s="119"/>
      <c r="S132" s="119"/>
      <c r="T132" s="119"/>
      <c r="U132" s="82" t="str">
        <f>IF([3]回答表!F18="簡易水道事業",IF([3]回答表!X51="●",[3]回答表!S224,IF([3]回答表!AA51="●",[3]回答表!S304,"")),"")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IF([3]回答表!F18="簡易水道事業",IF([3]回答表!X51="●",[3]回答表!E256,IF([3]回答表!AA51="●",[3]回答表!E335,"")),"")</f>
        <v/>
      </c>
      <c r="BG133" s="151"/>
      <c r="BH133" s="151"/>
      <c r="BI133" s="151"/>
      <c r="BJ133" s="150" t="str">
        <f>IF([3]回答表!F18="簡易水道事業",IF([3]回答表!X51="●",[3]回答表!E257,IF([3]回答表!AA51="●",[3]回答表!E336,"")),"")</f>
        <v/>
      </c>
      <c r="BK133" s="151"/>
      <c r="BL133" s="151"/>
      <c r="BM133" s="151"/>
      <c r="BN133" s="150" t="str">
        <f>IF([3]回答表!F18="簡易水道事業",IF([3]回答表!X51="●",[3]回答表!E258,IF([3]回答表!AA51="●",[3]回答表!E337,"")),"")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IF([3]回答表!F18="簡易水道事業",IF([3]回答表!X51="●",[3]回答表!S225,IF([3]回答表!AA51="●",[3]回答表!S305,"")),"")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IF([3]回答表!F18="簡易水道事業",IF([3]回答表!AA51="●","●",""),"")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IF([3]回答表!F18="簡易水道事業",IF([3]回答表!X51="●",[3]回答表!S226,IF([3]回答表!AA51="●",[3]回答表!S306,"")),"")</f>
        <v/>
      </c>
      <c r="V142" s="83"/>
      <c r="W142" s="83"/>
      <c r="X142" s="83"/>
      <c r="Y142" s="83"/>
      <c r="Z142" s="83"/>
      <c r="AA142" s="83"/>
      <c r="AB142" s="83"/>
      <c r="AC142" s="83"/>
      <c r="AD142" s="83"/>
      <c r="AE142" s="83"/>
      <c r="AF142" s="83"/>
      <c r="AG142" s="83"/>
      <c r="AH142" s="83"/>
      <c r="AI142" s="83"/>
      <c r="AJ142" s="153"/>
      <c r="AK142" s="68"/>
      <c r="AL142" s="68"/>
      <c r="AM142" s="231" t="str">
        <f>IF([3]回答表!F18="簡易水道事業",IF([3]回答表!X51="●",[3]回答表!Y228,IF([3]回答表!AA51="●",[3]回答表!Y308,"")),"")</f>
        <v/>
      </c>
      <c r="AN142" s="231"/>
      <c r="AO142" s="231"/>
      <c r="AP142" s="231"/>
      <c r="AQ142" s="231"/>
      <c r="AR142" s="231"/>
      <c r="AS142" s="231" t="str">
        <f>IF([3]回答表!F18="簡易水道事業",IF([3]回答表!X51="●",[3]回答表!Y229,IF([3]回答表!AA51="●",[3]回答表!Y309,"")),"")</f>
        <v/>
      </c>
      <c r="AT142" s="231"/>
      <c r="AU142" s="231"/>
      <c r="AV142" s="231"/>
      <c r="AW142" s="231"/>
      <c r="AX142" s="231"/>
      <c r="AY142" s="231" t="str">
        <f>IF([3]回答表!F18="簡易水道事業",IF([3]回答表!X51="●",[3]回答表!Y230,IF([3]回答表!AA51="●",[3]回答表!Y310,"")),"")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IF([3]回答表!F18="簡易水道事業",IF([3]回答表!X51="●",[3]回答表!E265,IF([3]回答表!AA51="●",[3]回答表!E344,"")),"")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IF([3]回答表!F18="簡易水道事業",IF([3]回答表!X51="●",[3]回答表!B267,IF([3]回答表!AA51="●",[3]回答表!B346,"")),"")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IF([3]回答表!F18="簡易水道事業",IF([3]回答表!AD51="●","●",""),"")</f>
        <v/>
      </c>
      <c r="O154" s="131"/>
      <c r="P154" s="131"/>
      <c r="Q154" s="132"/>
      <c r="R154" s="119"/>
      <c r="S154" s="119"/>
      <c r="T154" s="119"/>
      <c r="U154" s="133" t="str">
        <f>IF([3]回答表!F18="簡易水道事業",IF([3]回答表!AD51="●",[3]回答表!B354,""),"")</f>
        <v/>
      </c>
      <c r="V154" s="134"/>
      <c r="W154" s="134"/>
      <c r="X154" s="134"/>
      <c r="Y154" s="134"/>
      <c r="Z154" s="134"/>
      <c r="AA154" s="134"/>
      <c r="AB154" s="134"/>
      <c r="AC154" s="134"/>
      <c r="AD154" s="134"/>
      <c r="AE154" s="134"/>
      <c r="AF154" s="134"/>
      <c r="AG154" s="134"/>
      <c r="AH154" s="134"/>
      <c r="AI154" s="134"/>
      <c r="AJ154" s="135"/>
      <c r="AK154" s="189"/>
      <c r="AL154" s="189"/>
      <c r="AM154" s="133" t="str">
        <f>IF([3]回答表!F18="簡易水道事業",IF([3]回答表!AD51="●",[3]回答表!B360,""),"")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IF([3]回答表!F18="下水道事業",IF([3]回答表!X51="●","●",""),"")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IF([3]回答表!F18="下水道事業",IF([3]回答表!X51="●",[3]回答表!B197,IF([3]回答表!AA51="●",[3]回答表!B275,"")),"")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IF([3]回答表!F18="下水道事業",IF([3]回答表!X51="●",[3]回答表!B256,IF([3]回答表!AA51="●",[3]回答表!B335,"")),"")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IF([3]回答表!F18="下水道事業",IF([3]回答表!X51="●",[3]回答表!N234,IF([3]回答表!AA51="●",[3]回答表!N314,"")),"")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IF([3]回答表!F18="下水道事業",IF([3]回答表!X51="●",[3]回答表!E256,IF([3]回答表!AA51="●",[3]回答表!E335,"")),"")</f>
        <v/>
      </c>
      <c r="BG169" s="151"/>
      <c r="BH169" s="151"/>
      <c r="BI169" s="151"/>
      <c r="BJ169" s="150" t="str">
        <f>IF([3]回答表!F18="下水道事業",IF([3]回答表!X51="●",[3]回答表!E257,IF([3]回答表!AA51="●",[3]回答表!E336,"")),"")</f>
        <v/>
      </c>
      <c r="BK169" s="151"/>
      <c r="BL169" s="151"/>
      <c r="BM169" s="151"/>
      <c r="BN169" s="150" t="str">
        <f>IF([3]回答表!F18="下水道事業",IF([3]回答表!X51="●",[3]回答表!E258,IF([3]回答表!AA51="●",[3]回答表!E337,"")),"")</f>
        <v/>
      </c>
      <c r="BO169" s="151"/>
      <c r="BP169" s="151"/>
      <c r="BQ169" s="152"/>
      <c r="BR169" s="112"/>
      <c r="BX169" s="234" t="str">
        <f>IF([3]回答表!AQ21="下水道事業",IF([3]回答表!BI54="○",[3]回答表!AM200,IF([3]回答表!BL54="○",[3]回答表!AM278,"")),"")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IF([3]回答表!F18="下水道事業",IF([3]回答表!X51="●",[3]回答表!Y236,IF([3]回答表!AA51="●",[3]回答表!Y316,"")),"")</f>
        <v/>
      </c>
      <c r="V174" s="83"/>
      <c r="W174" s="83"/>
      <c r="X174" s="83"/>
      <c r="Y174" s="83"/>
      <c r="Z174" s="83"/>
      <c r="AA174" s="83"/>
      <c r="AB174" s="153"/>
      <c r="AC174" s="82" t="str">
        <f>IF([3]回答表!F18="下水道事業",IF([3]回答表!X51="●",[3]回答表!Y237,IF([3]回答表!AA51="●",[3]回答表!Y317,"")),"")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IF([3]回答表!F18="下水道事業",IF([3]回答表!X51="●",[3]回答表!Y239,IF([3]回答表!AA51="●",[3]回答表!Y319,"")),"")</f>
        <v/>
      </c>
      <c r="V180" s="83"/>
      <c r="W180" s="83"/>
      <c r="X180" s="83"/>
      <c r="Y180" s="83"/>
      <c r="Z180" s="83"/>
      <c r="AA180" s="83"/>
      <c r="AB180" s="153"/>
      <c r="AC180" s="82" t="str">
        <f>IF([3]回答表!F18="下水道事業",IF([3]回答表!X51="●",[3]回答表!Y240,IF([3]回答表!AA51="●",[3]回答表!Y320,"")),"")</f>
        <v/>
      </c>
      <c r="AD180" s="83"/>
      <c r="AE180" s="83"/>
      <c r="AF180" s="83"/>
      <c r="AG180" s="83"/>
      <c r="AH180" s="83"/>
      <c r="AI180" s="83"/>
      <c r="AJ180" s="153"/>
      <c r="AK180" s="82" t="str">
        <f>IF([3]回答表!F18="下水道事業",IF([3]回答表!X51="●",[3]回答表!Y241,IF([3]回答表!AA51="●",[3]回答表!Y321,"")),"")</f>
        <v/>
      </c>
      <c r="AL180" s="83"/>
      <c r="AM180" s="83"/>
      <c r="AN180" s="83"/>
      <c r="AO180" s="83"/>
      <c r="AP180" s="83"/>
      <c r="AQ180" s="83"/>
      <c r="AR180" s="153"/>
      <c r="AS180" s="82" t="str">
        <f>IF([3]回答表!F18="下水道事業",IF([3]回答表!X51="●",[3]回答表!Y242,IF([3]回答表!AA51="●",[3]回答表!Y322,"")),"")</f>
        <v/>
      </c>
      <c r="AT180" s="83"/>
      <c r="AU180" s="83"/>
      <c r="AV180" s="83"/>
      <c r="AW180" s="83"/>
      <c r="AX180" s="83"/>
      <c r="AY180" s="83"/>
      <c r="AZ180" s="153"/>
      <c r="BA180" s="82" t="str">
        <f>IF([3]回答表!F18="下水道事業",IF([3]回答表!X51="●",[3]回答表!Y243,IF([3]回答表!AA51="●",[3]回答表!Y323,"")),"")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IF([3]回答表!F18="下水道事業",IF([3]回答表!AA51="●","●",""),"")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IF([3]回答表!F18="下水道事業",IF([3]回答表!X51="●",[3]回答表!N248,IF([3]回答表!AA51="●",[3]回答表!N328,"")),"")</f>
        <v/>
      </c>
      <c r="V186" s="83"/>
      <c r="W186" s="83"/>
      <c r="X186" s="83"/>
      <c r="Y186" s="83"/>
      <c r="Z186" s="83"/>
      <c r="AA186" s="83"/>
      <c r="AB186" s="153"/>
      <c r="AC186" s="82" t="str">
        <f>IF([3]回答表!F18="下水道事業",IF([3]回答表!X51="●",[3]回答表!N249,IF([3]回答表!AA51="●",[3]回答表!N329,"")),"")</f>
        <v/>
      </c>
      <c r="AD186" s="83"/>
      <c r="AE186" s="83"/>
      <c r="AF186" s="83"/>
      <c r="AG186" s="83"/>
      <c r="AH186" s="83"/>
      <c r="AI186" s="83"/>
      <c r="AJ186" s="153"/>
      <c r="AK186" s="82" t="str">
        <f>IF([3]回答表!F18="下水道事業",IF([3]回答表!X51="●",[3]回答表!N250,IF([3]回答表!AA51="●",[3]回答表!N330,"")),"")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IF([3]回答表!F18="下水道事業",IF([3]回答表!X51="●",[3]回答表!E265,IF([3]回答表!AA51="●",[3]回答表!E344,"")),"")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IF([3]回答表!F18="下水道事業",IF([3]回答表!X51="●",[3]回答表!B267,IF([3]回答表!AA51="●",[3]回答表!B346,"")),"")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IF([3]回答表!F18="下水道事業",IF([3]回答表!AD51="●","●",""),"")</f>
        <v/>
      </c>
      <c r="O198" s="131"/>
      <c r="P198" s="131"/>
      <c r="Q198" s="132"/>
      <c r="R198" s="119"/>
      <c r="S198" s="119"/>
      <c r="T198" s="119"/>
      <c r="U198" s="133" t="str">
        <f>IF([3]回答表!F18="下水道事業",IF([3]回答表!AD51="●",[3]回答表!B354,""),"")</f>
        <v/>
      </c>
      <c r="V198" s="134"/>
      <c r="W198" s="134"/>
      <c r="X198" s="134"/>
      <c r="Y198" s="134"/>
      <c r="Z198" s="134"/>
      <c r="AA198" s="134"/>
      <c r="AB198" s="134"/>
      <c r="AC198" s="134"/>
      <c r="AD198" s="134"/>
      <c r="AE198" s="134"/>
      <c r="AF198" s="134"/>
      <c r="AG198" s="134"/>
      <c r="AH198" s="134"/>
      <c r="AI198" s="134"/>
      <c r="AJ198" s="135"/>
      <c r="AK198" s="189"/>
      <c r="AL198" s="189"/>
      <c r="AM198" s="133" t="str">
        <f>IF([3]回答表!F18="下水道事業",IF([3]回答表!AD51="●",[3]回答表!B360,""),"")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IF([3]回答表!BD18="●",IF([3]回答表!X51="●","●",""),"")</f>
        <v/>
      </c>
      <c r="O210" s="131"/>
      <c r="P210" s="131"/>
      <c r="Q210" s="132"/>
      <c r="R210" s="119"/>
      <c r="S210" s="119"/>
      <c r="T210" s="119"/>
      <c r="U210" s="133" t="str">
        <f>IF([3]回答表!BD18="●",IF([3]回答表!X51="●",[3]回答表!B197,IF([3]回答表!AA51="●",[3]回答表!B275,"")),"")</f>
        <v/>
      </c>
      <c r="V210" s="134"/>
      <c r="W210" s="134"/>
      <c r="X210" s="134"/>
      <c r="Y210" s="134"/>
      <c r="Z210" s="134"/>
      <c r="AA210" s="134"/>
      <c r="AB210" s="134"/>
      <c r="AC210" s="134"/>
      <c r="AD210" s="134"/>
      <c r="AE210" s="134"/>
      <c r="AF210" s="134"/>
      <c r="AG210" s="134"/>
      <c r="AH210" s="134"/>
      <c r="AI210" s="134"/>
      <c r="AJ210" s="135"/>
      <c r="AK210" s="136"/>
      <c r="AL210" s="136"/>
      <c r="AM210" s="138" t="str">
        <f>IF([3]回答表!BD18="●",IF([3]回答表!X51="●",[3]回答表!B256,IF([3]回答表!AA51="●",[3]回答表!B335,"")),"")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IF([3]回答表!BD18="●",IF([3]回答表!X51="●",[3]回答表!E256,IF([3]回答表!AA51="●",[3]回答表!E335,"")),"")</f>
        <v/>
      </c>
      <c r="AN213" s="151"/>
      <c r="AO213" s="151"/>
      <c r="AP213" s="151"/>
      <c r="AQ213" s="150" t="str">
        <f>IF([3]回答表!BD18="●",IF([3]回答表!X51="●",[3]回答表!E257,IF([3]回答表!AA51="●",[3]回答表!E336,"")),"")</f>
        <v/>
      </c>
      <c r="AR213" s="151"/>
      <c r="AS213" s="151"/>
      <c r="AT213" s="151"/>
      <c r="AU213" s="150" t="str">
        <f>IF([3]回答表!BD18="●",IF([3]回答表!X51="●",[3]回答表!E258,IF([3]回答表!AA51="●",[3]回答表!E337,"")),"")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IF([3]回答表!BD18="●",IF([3]回答表!AA51="●","●",""),"")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IF([3]回答表!BD18="●",IF([3]回答表!X51="●",[3]回答表!E265,IF([3]回答表!AA51="●",[3]回答表!E344,"")),"")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IF([3]回答表!BD18="●",IF([3]回答表!X51="●",[3]回答表!B267,IF([3]回答表!AA51="●",[3]回答表!B346,"")),"")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IF([3]回答表!BD18="●",IF([3]回答表!AD51="●","●",""),"")</f>
        <v/>
      </c>
      <c r="O229" s="131"/>
      <c r="P229" s="131"/>
      <c r="Q229" s="132"/>
      <c r="R229" s="119"/>
      <c r="S229" s="119"/>
      <c r="T229" s="119"/>
      <c r="U229" s="133" t="str">
        <f>IF([3]回答表!BD18="●",IF([3]回答表!AD51="●",[3]回答表!B354,""),"")</f>
        <v/>
      </c>
      <c r="V229" s="134"/>
      <c r="W229" s="134"/>
      <c r="X229" s="134"/>
      <c r="Y229" s="134"/>
      <c r="Z229" s="134"/>
      <c r="AA229" s="134"/>
      <c r="AB229" s="134"/>
      <c r="AC229" s="134"/>
      <c r="AD229" s="134"/>
      <c r="AE229" s="134"/>
      <c r="AF229" s="134"/>
      <c r="AG229" s="134"/>
      <c r="AH229" s="134"/>
      <c r="AI229" s="134"/>
      <c r="AJ229" s="135"/>
      <c r="AK229" s="249"/>
      <c r="AL229" s="249"/>
      <c r="AM229" s="133" t="str">
        <f>IF([3]回答表!BD18="●",IF([3]回答表!AD51="●",[3]回答表!B360,""),"")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IF([3]回答表!X52="●","●","")</f>
        <v/>
      </c>
      <c r="O241" s="131"/>
      <c r="P241" s="131"/>
      <c r="Q241" s="132"/>
      <c r="R241" s="119"/>
      <c r="S241" s="119"/>
      <c r="T241" s="119"/>
      <c r="U241" s="133" t="str">
        <f>IF([3]回答表!X52="●",[3]回答表!B371,IF([3]回答表!AA52="●",[3]回答表!B396,""))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IF([3]回答表!X52="●",[3]回答表!U377,IF([3]回答表!AA52="●",[3]回答表!U402,""))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IF([3]回答表!X52="●",[3]回答表!G377,IF([3]回答表!AA52="●",[3]回答表!G402,""))</f>
        <v/>
      </c>
      <c r="AN244" s="83"/>
      <c r="AO244" s="83"/>
      <c r="AP244" s="83"/>
      <c r="AQ244" s="83"/>
      <c r="AR244" s="83"/>
      <c r="AS244" s="83"/>
      <c r="AT244" s="153"/>
      <c r="AU244" s="82" t="str">
        <f>IF([3]回答表!X52="●",[3]回答表!G378,IF([3]回答表!AA52="●",[3]回答表!G403,""))</f>
        <v/>
      </c>
      <c r="AV244" s="83"/>
      <c r="AW244" s="83"/>
      <c r="AX244" s="83"/>
      <c r="AY244" s="83"/>
      <c r="AZ244" s="83"/>
      <c r="BA244" s="83"/>
      <c r="BB244" s="153"/>
      <c r="BC244" s="120"/>
      <c r="BD244" s="109"/>
      <c r="BE244" s="109"/>
      <c r="BF244" s="150" t="str">
        <f>IF([3]回答表!X52="●",[3]回答表!X377,IF([3]回答表!AA52="●",[3]回答表!X402,""))</f>
        <v/>
      </c>
      <c r="BG244" s="151"/>
      <c r="BH244" s="151"/>
      <c r="BI244" s="151"/>
      <c r="BJ244" s="150" t="str">
        <f>IF([3]回答表!X52="●",[3]回答表!X378,IF([3]回答表!AA52="●",[3]回答表!X403,""))</f>
        <v/>
      </c>
      <c r="BK244" s="151"/>
      <c r="BL244" s="151"/>
      <c r="BM244" s="152"/>
      <c r="BN244" s="150" t="str">
        <f>IF([3]回答表!X52="●",[3]回答表!X379,IF([3]回答表!AA52="●",[3]回答表!X404,""))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IF([3]回答表!AA52="●","●","")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IF([3]回答表!X52="●",[3]回答表!E386,IF([3]回答表!AA52="●",[3]回答表!E407,""))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IF([3]回答表!X52="●",[3]回答表!B388,IF([3]回答表!AA52="●",[3]回答表!B409,""))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IF([3]回答表!AD52="●","●","")</f>
        <v/>
      </c>
      <c r="O260" s="131"/>
      <c r="P260" s="131"/>
      <c r="Q260" s="132"/>
      <c r="R260" s="119"/>
      <c r="S260" s="119"/>
      <c r="T260" s="119"/>
      <c r="U260" s="133" t="str">
        <f>IF([3]回答表!AD52="●",[3]回答表!B417,"")</f>
        <v/>
      </c>
      <c r="V260" s="134"/>
      <c r="W260" s="134"/>
      <c r="X260" s="134"/>
      <c r="Y260" s="134"/>
      <c r="Z260" s="134"/>
      <c r="AA260" s="134"/>
      <c r="AB260" s="134"/>
      <c r="AC260" s="134"/>
      <c r="AD260" s="134"/>
      <c r="AE260" s="134"/>
      <c r="AF260" s="134"/>
      <c r="AG260" s="134"/>
      <c r="AH260" s="134"/>
      <c r="AI260" s="134"/>
      <c r="AJ260" s="135"/>
      <c r="AK260" s="249"/>
      <c r="AL260" s="249"/>
      <c r="AM260" s="133" t="str">
        <f>IF([3]回答表!AD52="●",[3]回答表!B423,"")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IF([3]回答表!X53="●","●","")</f>
        <v/>
      </c>
      <c r="O272" s="131"/>
      <c r="P272" s="131"/>
      <c r="Q272" s="132"/>
      <c r="R272" s="119"/>
      <c r="S272" s="119"/>
      <c r="T272" s="119"/>
      <c r="U272" s="133" t="str">
        <f>IF([3]回答表!X53="●",[3]回答表!B434,IF([3]回答表!AA53="●",[3]回答表!B465,""))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IF([3]回答表!X53="●",[3]回答表!B440,"")</f>
        <v/>
      </c>
      <c r="AO272" s="262"/>
      <c r="AP272" s="262"/>
      <c r="AQ272" s="262"/>
      <c r="AR272" s="262"/>
      <c r="AS272" s="262"/>
      <c r="AT272" s="262"/>
      <c r="AU272" s="262"/>
      <c r="AV272" s="262"/>
      <c r="AW272" s="262"/>
      <c r="AX272" s="262"/>
      <c r="AY272" s="262"/>
      <c r="AZ272" s="262"/>
      <c r="BA272" s="262"/>
      <c r="BB272" s="263"/>
      <c r="BC272" s="120"/>
      <c r="BD272" s="109"/>
      <c r="BE272" s="109"/>
      <c r="BF272" s="138" t="str">
        <f>IF([3]回答表!X53="●",[3]回答表!B446,IF([3]回答表!AA53="●",[3]回答表!B471,""))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IF([3]回答表!X53="●",[3]回答表!E446,IF([3]回答表!AA53="●",[3]回答表!E471,""))</f>
        <v/>
      </c>
      <c r="BG275" s="151"/>
      <c r="BH275" s="151"/>
      <c r="BI275" s="151"/>
      <c r="BJ275" s="150" t="str">
        <f>IF([3]回答表!X53="●",[3]回答表!E447,IF([3]回答表!AA53="●",[3]回答表!E472,""))</f>
        <v/>
      </c>
      <c r="BK275" s="151"/>
      <c r="BL275" s="151"/>
      <c r="BM275" s="152"/>
      <c r="BN275" s="150" t="str">
        <f>IF([3]回答表!X53="●",[3]回答表!E448,IF([3]回答表!AA53="●",[3]回答表!E473,""))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IF([3]回答表!AA53="●","●","")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IF([3]回答表!X53="●",[3]回答表!E455,IF([3]回答表!AA53="●",[3]回答表!E476,""))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IF([3]回答表!X53="●",[3]回答表!B457,IF([3]回答表!AA53="●",[3]回答表!B478,""))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IF([3]回答表!AD53="●","●","")</f>
        <v/>
      </c>
      <c r="O291" s="131"/>
      <c r="P291" s="131"/>
      <c r="Q291" s="132"/>
      <c r="R291" s="119"/>
      <c r="S291" s="119"/>
      <c r="T291" s="119"/>
      <c r="U291" s="133" t="str">
        <f>IF([3]回答表!AD53="●",[3]回答表!B486,"")</f>
        <v/>
      </c>
      <c r="V291" s="134"/>
      <c r="W291" s="134"/>
      <c r="X291" s="134"/>
      <c r="Y291" s="134"/>
      <c r="Z291" s="134"/>
      <c r="AA291" s="134"/>
      <c r="AB291" s="134"/>
      <c r="AC291" s="134"/>
      <c r="AD291" s="134"/>
      <c r="AE291" s="134"/>
      <c r="AF291" s="134"/>
      <c r="AG291" s="134"/>
      <c r="AH291" s="134"/>
      <c r="AI291" s="134"/>
      <c r="AJ291" s="135"/>
      <c r="AK291" s="249"/>
      <c r="AL291" s="249"/>
      <c r="AM291" s="133" t="str">
        <f>IF([3]回答表!AD53="●",[3]回答表!B492,"")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IF([3]回答表!X54="●","●","")</f>
        <v/>
      </c>
      <c r="O303" s="131"/>
      <c r="P303" s="131"/>
      <c r="Q303" s="132"/>
      <c r="R303" s="119"/>
      <c r="S303" s="119"/>
      <c r="T303" s="119"/>
      <c r="U303" s="133" t="str">
        <f>IF([3]回答表!X54="●",[3]回答表!B503,IF([3]回答表!AA54="●",[3]回答表!B526,""))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IF([3]回答表!X54="●",[3]回答表!BC510,IF([3]回答表!AA54="●",[3]回答表!BC533,""))</f>
        <v/>
      </c>
      <c r="AR303" s="271"/>
      <c r="AS303" s="271"/>
      <c r="AT303" s="271"/>
      <c r="AU303" s="272" t="s">
        <v>74</v>
      </c>
      <c r="AV303" s="273"/>
      <c r="AW303" s="273"/>
      <c r="AX303" s="274"/>
      <c r="AY303" s="271" t="str">
        <f>IF([3]回答表!X54="●",[3]回答表!BC515,IF([3]回答表!AA54="●",[3]回答表!BC538,""))</f>
        <v/>
      </c>
      <c r="AZ303" s="271"/>
      <c r="BA303" s="271"/>
      <c r="BB303" s="271"/>
      <c r="BC303" s="120"/>
      <c r="BD303" s="109"/>
      <c r="BE303" s="109"/>
      <c r="BF303" s="138" t="str">
        <f>IF([3]回答表!X54="●",[3]回答表!S509,IF([3]回答表!AA54="●",[3]回答表!S532,""))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IF([3]回答表!X54="●",[3]回答表!BC511,IF([3]回答表!AA54="●",[3]回答表!BC534,""))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IF([3]回答表!X54="●",[3]回答表!V509,IF([3]回答表!AA54="●",[3]回答表!V532,""))</f>
        <v/>
      </c>
      <c r="BG306" s="151"/>
      <c r="BH306" s="151"/>
      <c r="BI306" s="151"/>
      <c r="BJ306" s="150" t="str">
        <f>IF([3]回答表!X54="●",[3]回答表!V510,IF([3]回答表!AA54="●",[3]回答表!V533,""))</f>
        <v/>
      </c>
      <c r="BK306" s="151"/>
      <c r="BL306" s="151"/>
      <c r="BM306" s="152"/>
      <c r="BN306" s="150" t="str">
        <f>IF([3]回答表!X54="●",[3]回答表!V511,IF([3]回答表!AA54="●",[3]回答表!V534,""))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IF([3]回答表!X54="●",[3]回答表!BC512,IF([3]回答表!AA54="●",[3]回答表!BC535,""))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IF([3]回答表!X54="●",[3]回答表!BC516,IF([3]回答表!AA54="●",[3]回答表!BC539,""))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IF([3]回答表!AA54="●","●","")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IF([3]回答表!X54="●",[3]回答表!BC513,IF([3]回答表!AA54="●",[3]回答表!BC536,""))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IF([3]回答表!X54="●",[3]回答表!BC514,IF([3]回答表!AA54="●",[3]回答表!BC537,""))</f>
        <v/>
      </c>
      <c r="AR311" s="271"/>
      <c r="AS311" s="271"/>
      <c r="AT311" s="271"/>
      <c r="AU311" s="222" t="s">
        <v>80</v>
      </c>
      <c r="AV311" s="223"/>
      <c r="AW311" s="223"/>
      <c r="AX311" s="224"/>
      <c r="AY311" s="281" t="str">
        <f>IF([3]回答表!X54="●",[3]回答表!BC517,IF([3]回答表!AA54="●",[3]回答表!BC540,""))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IF([3]回答表!X54="●",[3]回答表!E516,IF([3]回答表!AA54="●",[3]回答表!E538,""))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IF([3]回答表!X54="●",[3]回答表!B518,IF([3]回答表!AA54="●",[3]回答表!B540,""))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IF([3]回答表!AD54="●","●","")</f>
        <v/>
      </c>
      <c r="O322" s="131"/>
      <c r="P322" s="131"/>
      <c r="Q322" s="132"/>
      <c r="R322" s="119"/>
      <c r="S322" s="119"/>
      <c r="T322" s="119"/>
      <c r="U322" s="133" t="str">
        <f>IF([3]回答表!AD54="●",[3]回答表!B548,"")</f>
        <v/>
      </c>
      <c r="V322" s="134"/>
      <c r="W322" s="134"/>
      <c r="X322" s="134"/>
      <c r="Y322" s="134"/>
      <c r="Z322" s="134"/>
      <c r="AA322" s="134"/>
      <c r="AB322" s="134"/>
      <c r="AC322" s="134"/>
      <c r="AD322" s="134"/>
      <c r="AE322" s="134"/>
      <c r="AF322" s="134"/>
      <c r="AG322" s="134"/>
      <c r="AH322" s="134"/>
      <c r="AI322" s="134"/>
      <c r="AJ322" s="135"/>
      <c r="AK322" s="189"/>
      <c r="AL322" s="189"/>
      <c r="AM322" s="133" t="str">
        <f>IF([3]回答表!AD54="●",[3]回答表!B554,"")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IF([3]回答表!X55="●","●","")</f>
        <v/>
      </c>
      <c r="O333" s="131"/>
      <c r="P333" s="131"/>
      <c r="Q333" s="132"/>
      <c r="R333" s="119"/>
      <c r="S333" s="119"/>
      <c r="T333" s="119"/>
      <c r="U333" s="133" t="str">
        <f>IF([3]回答表!X55="●",[3]回答表!B565,IF([3]回答表!AA55="●",[3]回答表!B590,""))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IF([3]回答表!X55="●",[3]回答表!B575,IF([3]回答表!AA55="●",[3]回答表!B600,""))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IF([3]回答表!X55="●",[3]回答表!G571,IF([3]回答表!AA55="●",[3]回答表!G596,""))</f>
        <v/>
      </c>
      <c r="AN335" s="83"/>
      <c r="AO335" s="83"/>
      <c r="AP335" s="83"/>
      <c r="AQ335" s="83"/>
      <c r="AR335" s="83"/>
      <c r="AS335" s="83"/>
      <c r="AT335" s="153"/>
      <c r="AU335" s="82" t="str">
        <f>IF([3]回答表!X55="●",[3]回答表!G572,IF([3]回答表!AA55="●",[3]回答表!G597,""))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IF([3]回答表!X55="●",[3]回答表!E575,IF([3]回答表!AA55="●",[3]回答表!E600,""))</f>
        <v/>
      </c>
      <c r="BG336" s="151"/>
      <c r="BH336" s="151"/>
      <c r="BI336" s="151"/>
      <c r="BJ336" s="150" t="str">
        <f>IF([3]回答表!X55="●",[3]回答表!E576,IF([3]回答表!AA55="●",[3]回答表!E601,""))</f>
        <v/>
      </c>
      <c r="BK336" s="151"/>
      <c r="BL336" s="151"/>
      <c r="BM336" s="152"/>
      <c r="BN336" s="150" t="str">
        <f>IF([3]回答表!X55="●",[3]回答表!E577,IF([3]回答表!AA55="●",[3]回答表!E602,""))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IF([3]回答表!AA55="●","●","")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IF([3]回答表!X55="●",[3]回答表!E580,IF([3]回答表!AA55="●",[3]回答表!E605,""))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IF([3]回答表!X55="●",[3]回答表!B582,IF([3]回答表!AA55="●",[3]回答表!B607,""))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IF([3]回答表!AD55="●","●","")</f>
        <v/>
      </c>
      <c r="O352" s="131"/>
      <c r="P352" s="131"/>
      <c r="Q352" s="132"/>
      <c r="R352" s="119"/>
      <c r="S352" s="119"/>
      <c r="T352" s="119"/>
      <c r="U352" s="133" t="str">
        <f>IF([3]回答表!AD55="●",[3]回答表!B615,"")</f>
        <v/>
      </c>
      <c r="V352" s="134"/>
      <c r="W352" s="134"/>
      <c r="X352" s="134"/>
      <c r="Y352" s="134"/>
      <c r="Z352" s="134"/>
      <c r="AA352" s="134"/>
      <c r="AB352" s="134"/>
      <c r="AC352" s="134"/>
      <c r="AD352" s="134"/>
      <c r="AE352" s="134"/>
      <c r="AF352" s="134"/>
      <c r="AG352" s="134"/>
      <c r="AH352" s="134"/>
      <c r="AI352" s="134"/>
      <c r="AJ352" s="135"/>
      <c r="AK352" s="136"/>
      <c r="AL352" s="136"/>
      <c r="AM352" s="133" t="str">
        <f>IF([3]回答表!AD55="●",[3]回答表!B621,"")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IF([3]回答表!R56="●",[3]回答表!B634,"")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1155B-981E-48AB-96C3-1080E4194331}">
  <dimension ref="A1:CN384"/>
  <sheetViews>
    <sheetView tabSelected="1"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IF(COUNTIF([4]回答表!K16,"*")&gt;0,[4]回答表!K16,"")</f>
        <v>美郷町</v>
      </c>
      <c r="D11" s="8"/>
      <c r="E11" s="8"/>
      <c r="F11" s="8"/>
      <c r="G11" s="8"/>
      <c r="H11" s="8"/>
      <c r="I11" s="8"/>
      <c r="J11" s="8"/>
      <c r="K11" s="8"/>
      <c r="L11" s="8"/>
      <c r="M11" s="8"/>
      <c r="N11" s="8"/>
      <c r="O11" s="8"/>
      <c r="P11" s="8"/>
      <c r="Q11" s="8"/>
      <c r="R11" s="8"/>
      <c r="S11" s="8"/>
      <c r="T11" s="8"/>
      <c r="U11" s="22" t="str">
        <f>IF(COUNTIF([4]回答表!F18,"*")&gt;0,[4]回答表!F18,"")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IF(COUNTIF([4]回答表!W18,"*")&gt;0,[4]回答表!W18,"")</f>
        <v>公共下水道</v>
      </c>
      <c r="AP11" s="10"/>
      <c r="AQ11" s="10"/>
      <c r="AR11" s="10"/>
      <c r="AS11" s="10"/>
      <c r="AT11" s="10"/>
      <c r="AU11" s="10"/>
      <c r="AV11" s="10"/>
      <c r="AW11" s="10"/>
      <c r="AX11" s="10"/>
      <c r="AY11" s="10"/>
      <c r="AZ11" s="10"/>
      <c r="BA11" s="10"/>
      <c r="BB11" s="10"/>
      <c r="BC11" s="10"/>
      <c r="BD11" s="10"/>
      <c r="BE11" s="10"/>
      <c r="BF11" s="11"/>
      <c r="BG11" s="21" t="str">
        <f>IF(COUNTIF([4]回答表!F20,"*")&gt;0,[4]回答表!F20,"")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IF([4]回答表!R49="●","●","")</f>
        <v/>
      </c>
      <c r="E24" s="80"/>
      <c r="F24" s="80"/>
      <c r="G24" s="80"/>
      <c r="H24" s="80"/>
      <c r="I24" s="80"/>
      <c r="J24" s="81"/>
      <c r="K24" s="79" t="str">
        <f>IF([4]回答表!R50="●","●","")</f>
        <v/>
      </c>
      <c r="L24" s="80"/>
      <c r="M24" s="80"/>
      <c r="N24" s="80"/>
      <c r="O24" s="80"/>
      <c r="P24" s="80"/>
      <c r="Q24" s="81"/>
      <c r="R24" s="79" t="str">
        <f>IF([4]回答表!R51="●","●","")</f>
        <v>●</v>
      </c>
      <c r="S24" s="80"/>
      <c r="T24" s="80"/>
      <c r="U24" s="80"/>
      <c r="V24" s="80"/>
      <c r="W24" s="80"/>
      <c r="X24" s="81"/>
      <c r="Y24" s="79" t="str">
        <f>IF([4]回答表!R52="●","●","")</f>
        <v/>
      </c>
      <c r="Z24" s="80"/>
      <c r="AA24" s="80"/>
      <c r="AB24" s="80"/>
      <c r="AC24" s="80"/>
      <c r="AD24" s="80"/>
      <c r="AE24" s="81"/>
      <c r="AF24" s="79" t="str">
        <f>IF([4]回答表!R53="●","●","")</f>
        <v/>
      </c>
      <c r="AG24" s="80"/>
      <c r="AH24" s="80"/>
      <c r="AI24" s="80"/>
      <c r="AJ24" s="80"/>
      <c r="AK24" s="80"/>
      <c r="AL24" s="81"/>
      <c r="AM24" s="79" t="str">
        <f>IF([4]回答表!R54="●","●","")</f>
        <v/>
      </c>
      <c r="AN24" s="80"/>
      <c r="AO24" s="80"/>
      <c r="AP24" s="80"/>
      <c r="AQ24" s="80"/>
      <c r="AR24" s="80"/>
      <c r="AS24" s="81"/>
      <c r="AT24" s="79" t="str">
        <f>IF([4]回答表!R55="●","●","")</f>
        <v/>
      </c>
      <c r="AU24" s="80"/>
      <c r="AV24" s="80"/>
      <c r="AW24" s="80"/>
      <c r="AX24" s="80"/>
      <c r="AY24" s="80"/>
      <c r="AZ24" s="81"/>
      <c r="BA24" s="68"/>
      <c r="BB24" s="82" t="str">
        <f>IF([4]回答表!R56="●","●","")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IF([4]回答表!X49="●","●","")</f>
        <v/>
      </c>
      <c r="O36" s="131"/>
      <c r="P36" s="131"/>
      <c r="Q36" s="132"/>
      <c r="R36" s="119"/>
      <c r="S36" s="119"/>
      <c r="T36" s="119"/>
      <c r="U36" s="133" t="str">
        <f>IF([4]回答表!X49="●",[4]回答表!B67,IF([4]回答表!AA49="●",[4]回答表!B95,""))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IF([4]回答表!X49="●",[4]回答表!S73,IF([4]回答表!AA49="●",[4]回答表!S101,""))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IF([4]回答表!X49="●",[4]回答表!G73,IF([4]回答表!AA49="●",[4]回答表!G101,""))</f>
        <v/>
      </c>
      <c r="AN38" s="83"/>
      <c r="AO38" s="83"/>
      <c r="AP38" s="83"/>
      <c r="AQ38" s="83"/>
      <c r="AR38" s="83"/>
      <c r="AS38" s="83"/>
      <c r="AT38" s="153"/>
      <c r="AU38" s="82" t="str">
        <f>IF([4]回答表!X49="●",[4]回答表!G74,IF([4]回答表!AA49="●",[4]回答表!G102,""))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IF([4]回答表!X49="●",[4]回答表!V73,IF([4]回答表!AA49="●",[4]回答表!V101,""))</f>
        <v/>
      </c>
      <c r="BG39" s="16"/>
      <c r="BH39" s="16"/>
      <c r="BI39" s="17"/>
      <c r="BJ39" s="150" t="str">
        <f>IF([4]回答表!X49="●",[4]回答表!V74,IF([4]回答表!AA49="●",[4]回答表!V102,""))</f>
        <v/>
      </c>
      <c r="BK39" s="16"/>
      <c r="BL39" s="16"/>
      <c r="BM39" s="17"/>
      <c r="BN39" s="150" t="str">
        <f>IF([4]回答表!X49="●",[4]回答表!V75,IF([4]回答表!AA49="●",[4]回答表!V103,""))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IF([4]回答表!X49="●",[4]回答表!O79,IF([4]回答表!AA49="●",[4]回答表!O107,""))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IF([4]回答表!X49="●",[4]回答表!O80,IF([4]回答表!AA49="●",[4]回答表!O108,""))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IF([4]回答表!AA49="●","●","")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IF([4]回答表!X49="●",[4]回答表!O81,IF([4]回答表!AA49="●",[4]回答表!O109,""))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IF([4]回答表!X49="●",[4]回答表!O82,IF([4]回答表!AA49="●",[4]回答表!O110,""))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IF([4]回答表!X49="●",[4]回答表!AG79,IF([4]回答表!AA49="●",[4]回答表!AG107,""))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IF([4]回答表!X49="●",[4]回答表!AG80,IF([4]回答表!AA49="●",[4]回答表!AG108,""))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IF([4]回答表!X49="●",[4]回答表!E85,IF([4]回答表!AA49="●",[4]回答表!E113,""))</f>
        <v/>
      </c>
      <c r="V50" s="182"/>
      <c r="W50" s="182"/>
      <c r="X50" s="182"/>
      <c r="Y50" s="182"/>
      <c r="Z50" s="182"/>
      <c r="AA50" s="182"/>
      <c r="AB50" s="182"/>
      <c r="AC50" s="182"/>
      <c r="AD50" s="182"/>
      <c r="AE50" s="183" t="s">
        <v>33</v>
      </c>
      <c r="AF50" s="183"/>
      <c r="AG50" s="183"/>
      <c r="AH50" s="183"/>
      <c r="AI50" s="183"/>
      <c r="AJ50" s="184"/>
      <c r="AK50" s="136"/>
      <c r="AL50" s="136"/>
      <c r="AM50" s="133" t="str">
        <f>IF([4]回答表!X49="●",[4]回答表!B87,IF([4]回答表!AA49="●",[4]回答表!B115,""))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IF([4]回答表!AD49="●","●","")</f>
        <v/>
      </c>
      <c r="O57" s="131"/>
      <c r="P57" s="131"/>
      <c r="Q57" s="132"/>
      <c r="R57" s="119"/>
      <c r="S57" s="119"/>
      <c r="T57" s="119"/>
      <c r="U57" s="133" t="str">
        <f>IF([4]回答表!AD49="●",[4]回答表!B123,"")</f>
        <v/>
      </c>
      <c r="V57" s="134"/>
      <c r="W57" s="134"/>
      <c r="X57" s="134"/>
      <c r="Y57" s="134"/>
      <c r="Z57" s="134"/>
      <c r="AA57" s="134"/>
      <c r="AB57" s="134"/>
      <c r="AC57" s="134"/>
      <c r="AD57" s="134"/>
      <c r="AE57" s="134"/>
      <c r="AF57" s="134"/>
      <c r="AG57" s="134"/>
      <c r="AH57" s="134"/>
      <c r="AI57" s="134"/>
      <c r="AJ57" s="135"/>
      <c r="AK57" s="189"/>
      <c r="AL57" s="189"/>
      <c r="AM57" s="133" t="str">
        <f>IF([4]回答表!AD49="●",[4]回答表!B128,"")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IF([4]回答表!X50="●","●","")</f>
        <v/>
      </c>
      <c r="O68" s="131"/>
      <c r="P68" s="131"/>
      <c r="Q68" s="132"/>
      <c r="R68" s="119"/>
      <c r="S68" s="119"/>
      <c r="T68" s="119"/>
      <c r="U68" s="133" t="str">
        <f>IF([4]回答表!X50="●",[4]回答表!B138,IF([4]回答表!AA50="●",[4]回答表!B159,""))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IF([4]回答表!X50="●",[4]回答表!S144,IF([4]回答表!AA50="●",[4]回答表!S165,""))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IF([4]回答表!X50="●",[4]回答表!J144,IF([4]回答表!AA50="●",[4]回答表!J165,""))</f>
        <v/>
      </c>
      <c r="AN71" s="83"/>
      <c r="AO71" s="83"/>
      <c r="AP71" s="83"/>
      <c r="AQ71" s="83"/>
      <c r="AR71" s="83"/>
      <c r="AS71" s="83"/>
      <c r="AT71" s="153"/>
      <c r="AU71" s="82" t="str">
        <f>IF([4]回答表!X50="●",[4]回答表!J145,IF([4]回答表!AA50="●",[4]回答表!J166,""))</f>
        <v/>
      </c>
      <c r="AV71" s="83"/>
      <c r="AW71" s="83"/>
      <c r="AX71" s="83"/>
      <c r="AY71" s="83"/>
      <c r="AZ71" s="83"/>
      <c r="BA71" s="83"/>
      <c r="BB71" s="153"/>
      <c r="BC71" s="120"/>
      <c r="BD71" s="109"/>
      <c r="BE71" s="109"/>
      <c r="BF71" s="150" t="str">
        <f>IF([4]回答表!X50="●",[4]回答表!V144,IF([4]回答表!AA50="●",[4]回答表!V165,""))</f>
        <v/>
      </c>
      <c r="BG71" s="151"/>
      <c r="BH71" s="151"/>
      <c r="BI71" s="151"/>
      <c r="BJ71" s="150" t="str">
        <f>IF([4]回答表!X50="●",[4]回答表!V145,IF([4]回答表!AA50="●",[4]回答表!V166,""))</f>
        <v/>
      </c>
      <c r="BK71" s="151"/>
      <c r="BL71" s="151"/>
      <c r="BM71" s="151"/>
      <c r="BN71" s="150" t="str">
        <f>IF([4]回答表!X50="●",[4]回答表!V146,IF([4]回答表!AA50="●",[4]回答表!V167,""))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IF([4]回答表!AA50="●","●","")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IF([4]回答表!X50="●",[4]回答表!E149,IF([4]回答表!AA50="●",[4]回答表!E170,""))</f>
        <v/>
      </c>
      <c r="V80" s="182"/>
      <c r="W80" s="182"/>
      <c r="X80" s="182"/>
      <c r="Y80" s="182"/>
      <c r="Z80" s="182"/>
      <c r="AA80" s="182"/>
      <c r="AB80" s="182"/>
      <c r="AC80" s="182"/>
      <c r="AD80" s="182"/>
      <c r="AE80" s="183" t="s">
        <v>33</v>
      </c>
      <c r="AF80" s="183"/>
      <c r="AG80" s="183"/>
      <c r="AH80" s="183"/>
      <c r="AI80" s="183"/>
      <c r="AJ80" s="184"/>
      <c r="AK80" s="136"/>
      <c r="AL80" s="136"/>
      <c r="AM80" s="133" t="str">
        <f>IF([4]回答表!X50="●",[4]回答表!B151,IF([4]回答表!AA50="●",[4]回答表!B172,""))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IF([4]回答表!AD50="●","●","")</f>
        <v/>
      </c>
      <c r="O87" s="131"/>
      <c r="P87" s="131"/>
      <c r="Q87" s="132"/>
      <c r="R87" s="119"/>
      <c r="S87" s="119"/>
      <c r="T87" s="119"/>
      <c r="U87" s="133" t="str">
        <f>IF([4]回答表!AD50="●",[4]回答表!B180,"")</f>
        <v/>
      </c>
      <c r="V87" s="134"/>
      <c r="W87" s="134"/>
      <c r="X87" s="134"/>
      <c r="Y87" s="134"/>
      <c r="Z87" s="134"/>
      <c r="AA87" s="134"/>
      <c r="AB87" s="134"/>
      <c r="AC87" s="134"/>
      <c r="AD87" s="134"/>
      <c r="AE87" s="134"/>
      <c r="AF87" s="134"/>
      <c r="AG87" s="134"/>
      <c r="AH87" s="134"/>
      <c r="AI87" s="134"/>
      <c r="AJ87" s="135"/>
      <c r="AK87" s="189"/>
      <c r="AL87" s="189"/>
      <c r="AM87" s="133" t="str">
        <f>IF([4]回答表!AD50="●",[4]回答表!B186,"")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IF([4]回答表!F18="水道事業",IF([4]回答表!X51="●","●",""),"")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IF([4]回答表!F18="水道事業",IF([4]回答表!X51="●",[4]回答表!B197,IF([4]回答表!AA51="●",[4]回答表!B275,"")),"")</f>
        <v/>
      </c>
      <c r="AN99" s="134"/>
      <c r="AO99" s="134"/>
      <c r="AP99" s="134"/>
      <c r="AQ99" s="134"/>
      <c r="AR99" s="134"/>
      <c r="AS99" s="134"/>
      <c r="AT99" s="134"/>
      <c r="AU99" s="134"/>
      <c r="AV99" s="134"/>
      <c r="AW99" s="134"/>
      <c r="AX99" s="134"/>
      <c r="AY99" s="134"/>
      <c r="AZ99" s="134"/>
      <c r="BA99" s="134"/>
      <c r="BB99" s="134"/>
      <c r="BC99" s="135"/>
      <c r="BD99" s="109"/>
      <c r="BE99" s="109"/>
      <c r="BF99" s="138" t="str">
        <f>IF([4]回答表!F18="水道事業",IF([4]回答表!X51="●",[4]回答表!B256,IF([4]回答表!AA51="●",[4]回答表!B335,"")),"")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IF([4]回答表!F18="水道事業",IF([4]回答表!X51="●",[4]回答表!J205,IF([4]回答表!AA51="●",[4]回答表!J283,"")),"")</f>
        <v/>
      </c>
      <c r="V101" s="83"/>
      <c r="W101" s="83"/>
      <c r="X101" s="83"/>
      <c r="Y101" s="83"/>
      <c r="Z101" s="83"/>
      <c r="AA101" s="83"/>
      <c r="AB101" s="153"/>
      <c r="AC101" s="82" t="str">
        <f>IF([4]回答表!F18="水道事業",IF([4]回答表!X51="●",[4]回答表!J210,IF([4]回答表!AA51="●",[4]回答表!J290,"")),"")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IF([4]回答表!F18="水道事業",IF([4]回答表!X51="●",[4]回答表!E256,IF([4]回答表!AA51="●",[4]回答表!E335,"")),"")</f>
        <v/>
      </c>
      <c r="BG102" s="151"/>
      <c r="BH102" s="151"/>
      <c r="BI102" s="151"/>
      <c r="BJ102" s="150" t="str">
        <f>IF([4]回答表!F18="水道事業",IF([4]回答表!X51="●",[4]回答表!E257,IF([4]回答表!AA51="●",[4]回答表!E336,"")),"")</f>
        <v/>
      </c>
      <c r="BK102" s="151"/>
      <c r="BL102" s="151"/>
      <c r="BM102" s="151"/>
      <c r="BN102" s="150" t="str">
        <f>IF([4]回答表!F18="水道事業",IF([4]回答表!X51="●",[4]回答表!E258,IF([4]回答表!AA51="●",[4]回答表!E337,"")),"")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IF([4]回答表!F18="水道事業",IF([4]回答表!AA51="●","●",""),"")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IF([4]回答表!F18="水道事業",IF([4]回答表!X51="●",[4]回答表!J213,IF([4]回答表!AA51="●",[4]回答表!J293,"")),"")</f>
        <v/>
      </c>
      <c r="V106" s="83"/>
      <c r="W106" s="83"/>
      <c r="X106" s="83"/>
      <c r="Y106" s="83"/>
      <c r="Z106" s="83"/>
      <c r="AA106" s="83"/>
      <c r="AB106" s="153"/>
      <c r="AC106" s="82" t="str">
        <f>IF([4]回答表!F18="水道事業",IF([4]回答表!X51="●",[4]回答表!J217,IF([4]回答表!AA51="●",[4]回答表!J297,"")),"")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IF([4]回答表!F18="水道事業",IF([4]回答表!X51="●",[4]回答表!E265,IF([4]回答表!AA51="●",[4]回答表!E344,"")),"")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IF([4]回答表!F18="水道事業",IF([4]回答表!X51="●",[4]回答表!B267,IF([4]回答表!AA51="●",[4]回答表!B346,"")),"")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IF([4]回答表!F18="水道事業",IF([4]回答表!AD51="●","●",""),"")</f>
        <v/>
      </c>
      <c r="O118" s="131"/>
      <c r="P118" s="131"/>
      <c r="Q118" s="132"/>
      <c r="R118" s="119"/>
      <c r="S118" s="119"/>
      <c r="T118" s="119"/>
      <c r="U118" s="133" t="str">
        <f>IF([4]回答表!F18="水道事業",IF([4]回答表!AD51="●",[4]回答表!B354,""),"")</f>
        <v/>
      </c>
      <c r="V118" s="134"/>
      <c r="W118" s="134"/>
      <c r="X118" s="134"/>
      <c r="Y118" s="134"/>
      <c r="Z118" s="134"/>
      <c r="AA118" s="134"/>
      <c r="AB118" s="134"/>
      <c r="AC118" s="134"/>
      <c r="AD118" s="134"/>
      <c r="AE118" s="134"/>
      <c r="AF118" s="134"/>
      <c r="AG118" s="134"/>
      <c r="AH118" s="134"/>
      <c r="AI118" s="134"/>
      <c r="AJ118" s="135"/>
      <c r="AK118" s="189"/>
      <c r="AL118" s="189"/>
      <c r="AM118" s="133" t="str">
        <f>IF([4]回答表!F18="水道事業",IF([4]回答表!AD51="●",[4]回答表!B360,""),"")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IF([4]回答表!F18="簡易水道事業",IF([4]回答表!X51="●",[4]回答表!B197,IF([4]回答表!AA51="●",[4]回答表!B275,"")),"")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IF([4]回答表!F18="簡易水道事業",IF([4]回答表!X51="●",[4]回答表!B256,IF([4]回答表!AA51="●",[4]回答表!B335,"")),"")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IF([4]回答表!F18="簡易水道事業",IF([4]回答表!X51="●","●",""),"")</f>
        <v/>
      </c>
      <c r="O132" s="131"/>
      <c r="P132" s="131"/>
      <c r="Q132" s="132"/>
      <c r="R132" s="119"/>
      <c r="S132" s="119"/>
      <c r="T132" s="119"/>
      <c r="U132" s="82" t="str">
        <f>IF([4]回答表!F18="簡易水道事業",IF([4]回答表!X51="●",[4]回答表!S224,IF([4]回答表!AA51="●",[4]回答表!S304,"")),"")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IF([4]回答表!F18="簡易水道事業",IF([4]回答表!X51="●",[4]回答表!E256,IF([4]回答表!AA51="●",[4]回答表!E335,"")),"")</f>
        <v/>
      </c>
      <c r="BG133" s="151"/>
      <c r="BH133" s="151"/>
      <c r="BI133" s="151"/>
      <c r="BJ133" s="150" t="str">
        <f>IF([4]回答表!F18="簡易水道事業",IF([4]回答表!X51="●",[4]回答表!E257,IF([4]回答表!AA51="●",[4]回答表!E336,"")),"")</f>
        <v/>
      </c>
      <c r="BK133" s="151"/>
      <c r="BL133" s="151"/>
      <c r="BM133" s="151"/>
      <c r="BN133" s="150" t="str">
        <f>IF([4]回答表!F18="簡易水道事業",IF([4]回答表!X51="●",[4]回答表!E258,IF([4]回答表!AA51="●",[4]回答表!E337,"")),"")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IF([4]回答表!F18="簡易水道事業",IF([4]回答表!X51="●",[4]回答表!S225,IF([4]回答表!AA51="●",[4]回答表!S305,"")),"")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IF([4]回答表!F18="簡易水道事業",IF([4]回答表!AA51="●","●",""),"")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IF([4]回答表!F18="簡易水道事業",IF([4]回答表!X51="●",[4]回答表!S226,IF([4]回答表!AA51="●",[4]回答表!S306,"")),"")</f>
        <v/>
      </c>
      <c r="V142" s="83"/>
      <c r="W142" s="83"/>
      <c r="X142" s="83"/>
      <c r="Y142" s="83"/>
      <c r="Z142" s="83"/>
      <c r="AA142" s="83"/>
      <c r="AB142" s="83"/>
      <c r="AC142" s="83"/>
      <c r="AD142" s="83"/>
      <c r="AE142" s="83"/>
      <c r="AF142" s="83"/>
      <c r="AG142" s="83"/>
      <c r="AH142" s="83"/>
      <c r="AI142" s="83"/>
      <c r="AJ142" s="153"/>
      <c r="AK142" s="68"/>
      <c r="AL142" s="68"/>
      <c r="AM142" s="231" t="str">
        <f>IF([4]回答表!F18="簡易水道事業",IF([4]回答表!X51="●",[4]回答表!Y228,IF([4]回答表!AA51="●",[4]回答表!Y308,"")),"")</f>
        <v/>
      </c>
      <c r="AN142" s="231"/>
      <c r="AO142" s="231"/>
      <c r="AP142" s="231"/>
      <c r="AQ142" s="231"/>
      <c r="AR142" s="231"/>
      <c r="AS142" s="231" t="str">
        <f>IF([4]回答表!F18="簡易水道事業",IF([4]回答表!X51="●",[4]回答表!Y229,IF([4]回答表!AA51="●",[4]回答表!Y309,"")),"")</f>
        <v/>
      </c>
      <c r="AT142" s="231"/>
      <c r="AU142" s="231"/>
      <c r="AV142" s="231"/>
      <c r="AW142" s="231"/>
      <c r="AX142" s="231"/>
      <c r="AY142" s="231" t="str">
        <f>IF([4]回答表!F18="簡易水道事業",IF([4]回答表!X51="●",[4]回答表!Y230,IF([4]回答表!AA51="●",[4]回答表!Y310,"")),"")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IF([4]回答表!F18="簡易水道事業",IF([4]回答表!X51="●",[4]回答表!E265,IF([4]回答表!AA51="●",[4]回答表!E344,"")),"")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IF([4]回答表!F18="簡易水道事業",IF([4]回答表!X51="●",[4]回答表!B267,IF([4]回答表!AA51="●",[4]回答表!B346,"")),"")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IF([4]回答表!F18="簡易水道事業",IF([4]回答表!AD51="●","●",""),"")</f>
        <v/>
      </c>
      <c r="O154" s="131"/>
      <c r="P154" s="131"/>
      <c r="Q154" s="132"/>
      <c r="R154" s="119"/>
      <c r="S154" s="119"/>
      <c r="T154" s="119"/>
      <c r="U154" s="133" t="str">
        <f>IF([4]回答表!F18="簡易水道事業",IF([4]回答表!AD51="●",[4]回答表!B354,""),"")</f>
        <v/>
      </c>
      <c r="V154" s="134"/>
      <c r="W154" s="134"/>
      <c r="X154" s="134"/>
      <c r="Y154" s="134"/>
      <c r="Z154" s="134"/>
      <c r="AA154" s="134"/>
      <c r="AB154" s="134"/>
      <c r="AC154" s="134"/>
      <c r="AD154" s="134"/>
      <c r="AE154" s="134"/>
      <c r="AF154" s="134"/>
      <c r="AG154" s="134"/>
      <c r="AH154" s="134"/>
      <c r="AI154" s="134"/>
      <c r="AJ154" s="135"/>
      <c r="AK154" s="189"/>
      <c r="AL154" s="189"/>
      <c r="AM154" s="133" t="str">
        <f>IF([4]回答表!F18="簡易水道事業",IF([4]回答表!AD51="●",[4]回答表!B360,""),"")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IF([4]回答表!F18="下水道事業",IF([4]回答表!X51="●","●",""),"")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IF([4]回答表!F18="下水道事業",IF([4]回答表!X51="●",[4]回答表!B197,IF([4]回答表!AA51="●",[4]回答表!B275,"")),"")</f>
        <v>飯詰地区農業集落排水処理施設は設置後３０年が経過し、施設の老朽化が進んでおり、施設の機能強化または統廃合について検討しておりました。費用と効果を検討した結果、現在の処理場を廃止し、大仙市下深井にある公共下水道に接続し、大仙市花館にある処理場にて処理する計画として整備を進めたいものです。</v>
      </c>
      <c r="AN166" s="134"/>
      <c r="AO166" s="134"/>
      <c r="AP166" s="134"/>
      <c r="AQ166" s="134"/>
      <c r="AR166" s="134"/>
      <c r="AS166" s="134"/>
      <c r="AT166" s="134"/>
      <c r="AU166" s="134"/>
      <c r="AV166" s="134"/>
      <c r="AW166" s="134"/>
      <c r="AX166" s="134"/>
      <c r="AY166" s="134"/>
      <c r="AZ166" s="134"/>
      <c r="BA166" s="134"/>
      <c r="BB166" s="134"/>
      <c r="BC166" s="135"/>
      <c r="BD166" s="109"/>
      <c r="BE166" s="109"/>
      <c r="BF166" s="138" t="str">
        <f>IF([4]回答表!F18="下水道事業",IF([4]回答表!X51="●",[4]回答表!B256,IF([4]回答表!AA51="●",[4]回答表!B335,"")),"")</f>
        <v>令和</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IF([4]回答表!F18="下水道事業",IF([4]回答表!X51="●",[4]回答表!N234,IF([4]回答表!AA51="●",[4]回答表!N314,"")),"")</f>
        <v>●</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f>IF([4]回答表!F18="下水道事業",IF([4]回答表!X51="●",[4]回答表!E256,IF([4]回答表!AA51="●",[4]回答表!E335,"")),"")</f>
        <v>5</v>
      </c>
      <c r="BG169" s="151"/>
      <c r="BH169" s="151"/>
      <c r="BI169" s="151"/>
      <c r="BJ169" s="150">
        <f>IF([4]回答表!F18="下水道事業",IF([4]回答表!X51="●",[4]回答表!E257,IF([4]回答表!AA51="●",[4]回答表!E336,"")),"")</f>
        <v>4</v>
      </c>
      <c r="BK169" s="151"/>
      <c r="BL169" s="151"/>
      <c r="BM169" s="151"/>
      <c r="BN169" s="150">
        <f>IF([4]回答表!F18="下水道事業",IF([4]回答表!X51="●",[4]回答表!E258,IF([4]回答表!AA51="●",[4]回答表!E337,"")),"")</f>
        <v>1</v>
      </c>
      <c r="BO169" s="151"/>
      <c r="BP169" s="151"/>
      <c r="BQ169" s="152"/>
      <c r="BR169" s="112"/>
      <c r="BX169" s="234" t="str">
        <f>IF([4]回答表!AQ21="下水道事業",IF([4]回答表!BI54="○",[4]回答表!AM200,IF([4]回答表!BL54="○",[4]回答表!AM278,"")),"")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IF([4]回答表!F18="下水道事業",IF([4]回答表!X51="●",[4]回答表!Y236,IF([4]回答表!AA51="●",[4]回答表!Y316,"")),"")</f>
        <v>●</v>
      </c>
      <c r="V174" s="83"/>
      <c r="W174" s="83"/>
      <c r="X174" s="83"/>
      <c r="Y174" s="83"/>
      <c r="Z174" s="83"/>
      <c r="AA174" s="83"/>
      <c r="AB174" s="153"/>
      <c r="AC174" s="82" t="str">
        <f>IF([4]回答表!F18="下水道事業",IF([4]回答表!X51="●",[4]回答表!Y237,IF([4]回答表!AA51="●",[4]回答表!Y317,"")),"")</f>
        <v xml:space="preserve">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IF([4]回答表!F18="下水道事業",IF([4]回答表!X51="●",[4]回答表!Y239,IF([4]回答表!AA51="●",[4]回答表!Y319,"")),"")</f>
        <v xml:space="preserve"> </v>
      </c>
      <c r="V180" s="83"/>
      <c r="W180" s="83"/>
      <c r="X180" s="83"/>
      <c r="Y180" s="83"/>
      <c r="Z180" s="83"/>
      <c r="AA180" s="83"/>
      <c r="AB180" s="153"/>
      <c r="AC180" s="82" t="str">
        <f>IF([4]回答表!F18="下水道事業",IF([4]回答表!X51="●",[4]回答表!Y240,IF([4]回答表!AA51="●",[4]回答表!Y320,"")),"")</f>
        <v xml:space="preserve"> </v>
      </c>
      <c r="AD180" s="83"/>
      <c r="AE180" s="83"/>
      <c r="AF180" s="83"/>
      <c r="AG180" s="83"/>
      <c r="AH180" s="83"/>
      <c r="AI180" s="83"/>
      <c r="AJ180" s="153"/>
      <c r="AK180" s="82" t="str">
        <f>IF([4]回答表!F18="下水道事業",IF([4]回答表!X51="●",[4]回答表!Y241,IF([4]回答表!AA51="●",[4]回答表!Y321,"")),"")</f>
        <v>●</v>
      </c>
      <c r="AL180" s="83"/>
      <c r="AM180" s="83"/>
      <c r="AN180" s="83"/>
      <c r="AO180" s="83"/>
      <c r="AP180" s="83"/>
      <c r="AQ180" s="83"/>
      <c r="AR180" s="153"/>
      <c r="AS180" s="82" t="str">
        <f>IF([4]回答表!F18="下水道事業",IF([4]回答表!X51="●",[4]回答表!Y242,IF([4]回答表!AA51="●",[4]回答表!Y322,"")),"")</f>
        <v xml:space="preserve"> </v>
      </c>
      <c r="AT180" s="83"/>
      <c r="AU180" s="83"/>
      <c r="AV180" s="83"/>
      <c r="AW180" s="83"/>
      <c r="AX180" s="83"/>
      <c r="AY180" s="83"/>
      <c r="AZ180" s="153"/>
      <c r="BA180" s="82" t="str">
        <f>IF([4]回答表!F18="下水道事業",IF([4]回答表!X51="●",[4]回答表!Y243,IF([4]回答表!AA51="●",[4]回答表!Y323,"")),"")</f>
        <v xml:space="preserve">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IF([4]回答表!F18="下水道事業",IF([4]回答表!AA51="●","●",""),"")</f>
        <v>●</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IF([4]回答表!F18="下水道事業",IF([4]回答表!X51="●",[4]回答表!N248,IF([4]回答表!AA51="●",[4]回答表!N328,"")),"")</f>
        <v xml:space="preserve"> </v>
      </c>
      <c r="V186" s="83"/>
      <c r="W186" s="83"/>
      <c r="X186" s="83"/>
      <c r="Y186" s="83"/>
      <c r="Z186" s="83"/>
      <c r="AA186" s="83"/>
      <c r="AB186" s="153"/>
      <c r="AC186" s="82" t="str">
        <f>IF([4]回答表!F18="下水道事業",IF([4]回答表!X51="●",[4]回答表!N249,IF([4]回答表!AA51="●",[4]回答表!N329,"")),"")</f>
        <v>●</v>
      </c>
      <c r="AD186" s="83"/>
      <c r="AE186" s="83"/>
      <c r="AF186" s="83"/>
      <c r="AG186" s="83"/>
      <c r="AH186" s="83"/>
      <c r="AI186" s="83"/>
      <c r="AJ186" s="153"/>
      <c r="AK186" s="82" t="str">
        <f>IF([4]回答表!F18="下水道事業",IF([4]回答表!X51="●",[4]回答表!N250,IF([4]回答表!AA51="●",[4]回答表!N330,"")),"")</f>
        <v xml:space="preserve">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f>IF([4]回答表!F18="下水道事業",IF([4]回答表!X51="●",[4]回答表!E265,IF([4]回答表!AA51="●",[4]回答表!E344,"")),"")</f>
        <v>32</v>
      </c>
      <c r="V191" s="182"/>
      <c r="W191" s="182"/>
      <c r="X191" s="182"/>
      <c r="Y191" s="182"/>
      <c r="Z191" s="182"/>
      <c r="AA191" s="182"/>
      <c r="AB191" s="182"/>
      <c r="AC191" s="182"/>
      <c r="AD191" s="182"/>
      <c r="AE191" s="183" t="s">
        <v>33</v>
      </c>
      <c r="AF191" s="183"/>
      <c r="AG191" s="183"/>
      <c r="AH191" s="183"/>
      <c r="AI191" s="183"/>
      <c r="AJ191" s="184"/>
      <c r="AK191" s="136"/>
      <c r="AL191" s="136"/>
      <c r="AM191" s="133" t="str">
        <f>IF([4]回答表!F18="下水道事業",IF([4]回答表!X51="●",[4]回答表!B267,IF([4]回答表!AA51="●",[4]回答表!B346,"")),"")</f>
        <v xml:space="preserve">建設改良費　▲32,900（千円）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IF([4]回答表!F18="下水道事業",IF([4]回答表!AD51="●","●",""),"")</f>
        <v/>
      </c>
      <c r="O198" s="131"/>
      <c r="P198" s="131"/>
      <c r="Q198" s="132"/>
      <c r="R198" s="119"/>
      <c r="S198" s="119"/>
      <c r="T198" s="119"/>
      <c r="U198" s="133" t="str">
        <f>IF([4]回答表!F18="下水道事業",IF([4]回答表!AD51="●",[4]回答表!B354,""),"")</f>
        <v/>
      </c>
      <c r="V198" s="134"/>
      <c r="W198" s="134"/>
      <c r="X198" s="134"/>
      <c r="Y198" s="134"/>
      <c r="Z198" s="134"/>
      <c r="AA198" s="134"/>
      <c r="AB198" s="134"/>
      <c r="AC198" s="134"/>
      <c r="AD198" s="134"/>
      <c r="AE198" s="134"/>
      <c r="AF198" s="134"/>
      <c r="AG198" s="134"/>
      <c r="AH198" s="134"/>
      <c r="AI198" s="134"/>
      <c r="AJ198" s="135"/>
      <c r="AK198" s="189"/>
      <c r="AL198" s="189"/>
      <c r="AM198" s="133" t="str">
        <f>IF([4]回答表!F18="下水道事業",IF([4]回答表!AD51="●",[4]回答表!B360,""),"")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IF([4]回答表!BD18="●",IF([4]回答表!X51="●","●",""),"")</f>
        <v/>
      </c>
      <c r="O210" s="131"/>
      <c r="P210" s="131"/>
      <c r="Q210" s="132"/>
      <c r="R210" s="119"/>
      <c r="S210" s="119"/>
      <c r="T210" s="119"/>
      <c r="U210" s="133" t="str">
        <f>IF([4]回答表!BD18="●",IF([4]回答表!X51="●",[4]回答表!B197,IF([4]回答表!AA51="●",[4]回答表!B275,"")),"")</f>
        <v/>
      </c>
      <c r="V210" s="134"/>
      <c r="W210" s="134"/>
      <c r="X210" s="134"/>
      <c r="Y210" s="134"/>
      <c r="Z210" s="134"/>
      <c r="AA210" s="134"/>
      <c r="AB210" s="134"/>
      <c r="AC210" s="134"/>
      <c r="AD210" s="134"/>
      <c r="AE210" s="134"/>
      <c r="AF210" s="134"/>
      <c r="AG210" s="134"/>
      <c r="AH210" s="134"/>
      <c r="AI210" s="134"/>
      <c r="AJ210" s="135"/>
      <c r="AK210" s="136"/>
      <c r="AL210" s="136"/>
      <c r="AM210" s="138" t="str">
        <f>IF([4]回答表!BD18="●",IF([4]回答表!X51="●",[4]回答表!B256,IF([4]回答表!AA51="●",[4]回答表!B335,"")),"")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IF([4]回答表!BD18="●",IF([4]回答表!X51="●",[4]回答表!E256,IF([4]回答表!AA51="●",[4]回答表!E335,"")),"")</f>
        <v/>
      </c>
      <c r="AN213" s="151"/>
      <c r="AO213" s="151"/>
      <c r="AP213" s="151"/>
      <c r="AQ213" s="150" t="str">
        <f>IF([4]回答表!BD18="●",IF([4]回答表!X51="●",[4]回答表!E257,IF([4]回答表!AA51="●",[4]回答表!E336,"")),"")</f>
        <v/>
      </c>
      <c r="AR213" s="151"/>
      <c r="AS213" s="151"/>
      <c r="AT213" s="151"/>
      <c r="AU213" s="150" t="str">
        <f>IF([4]回答表!BD18="●",IF([4]回答表!X51="●",[4]回答表!E258,IF([4]回答表!AA51="●",[4]回答表!E337,"")),"")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IF([4]回答表!BD18="●",IF([4]回答表!AA51="●","●",""),"")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IF([4]回答表!BD18="●",IF([4]回答表!X51="●",[4]回答表!E265,IF([4]回答表!AA51="●",[4]回答表!E344,"")),"")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IF([4]回答表!BD18="●",IF([4]回答表!X51="●",[4]回答表!B267,IF([4]回答表!AA51="●",[4]回答表!B346,"")),"")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IF([4]回答表!BD18="●",IF([4]回答表!AD51="●","●",""),"")</f>
        <v/>
      </c>
      <c r="O229" s="131"/>
      <c r="P229" s="131"/>
      <c r="Q229" s="132"/>
      <c r="R229" s="119"/>
      <c r="S229" s="119"/>
      <c r="T229" s="119"/>
      <c r="U229" s="133" t="str">
        <f>IF([4]回答表!BD18="●",IF([4]回答表!AD51="●",[4]回答表!B354,""),"")</f>
        <v/>
      </c>
      <c r="V229" s="134"/>
      <c r="W229" s="134"/>
      <c r="X229" s="134"/>
      <c r="Y229" s="134"/>
      <c r="Z229" s="134"/>
      <c r="AA229" s="134"/>
      <c r="AB229" s="134"/>
      <c r="AC229" s="134"/>
      <c r="AD229" s="134"/>
      <c r="AE229" s="134"/>
      <c r="AF229" s="134"/>
      <c r="AG229" s="134"/>
      <c r="AH229" s="134"/>
      <c r="AI229" s="134"/>
      <c r="AJ229" s="135"/>
      <c r="AK229" s="249"/>
      <c r="AL229" s="249"/>
      <c r="AM229" s="133" t="str">
        <f>IF([4]回答表!BD18="●",IF([4]回答表!AD51="●",[4]回答表!B360,""),"")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IF([4]回答表!X52="●","●","")</f>
        <v/>
      </c>
      <c r="O241" s="131"/>
      <c r="P241" s="131"/>
      <c r="Q241" s="132"/>
      <c r="R241" s="119"/>
      <c r="S241" s="119"/>
      <c r="T241" s="119"/>
      <c r="U241" s="133" t="str">
        <f>IF([4]回答表!X52="●",[4]回答表!B371,IF([4]回答表!AA52="●",[4]回答表!B396,""))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IF([4]回答表!X52="●",[4]回答表!U377,IF([4]回答表!AA52="●",[4]回答表!U402,""))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IF([4]回答表!X52="●",[4]回答表!G377,IF([4]回答表!AA52="●",[4]回答表!G402,""))</f>
        <v/>
      </c>
      <c r="AN244" s="83"/>
      <c r="AO244" s="83"/>
      <c r="AP244" s="83"/>
      <c r="AQ244" s="83"/>
      <c r="AR244" s="83"/>
      <c r="AS244" s="83"/>
      <c r="AT244" s="153"/>
      <c r="AU244" s="82" t="str">
        <f>IF([4]回答表!X52="●",[4]回答表!G378,IF([4]回答表!AA52="●",[4]回答表!G403,""))</f>
        <v/>
      </c>
      <c r="AV244" s="83"/>
      <c r="AW244" s="83"/>
      <c r="AX244" s="83"/>
      <c r="AY244" s="83"/>
      <c r="AZ244" s="83"/>
      <c r="BA244" s="83"/>
      <c r="BB244" s="153"/>
      <c r="BC244" s="120"/>
      <c r="BD244" s="109"/>
      <c r="BE244" s="109"/>
      <c r="BF244" s="150" t="str">
        <f>IF([4]回答表!X52="●",[4]回答表!X377,IF([4]回答表!AA52="●",[4]回答表!X402,""))</f>
        <v/>
      </c>
      <c r="BG244" s="151"/>
      <c r="BH244" s="151"/>
      <c r="BI244" s="151"/>
      <c r="BJ244" s="150" t="str">
        <f>IF([4]回答表!X52="●",[4]回答表!X378,IF([4]回答表!AA52="●",[4]回答表!X403,""))</f>
        <v/>
      </c>
      <c r="BK244" s="151"/>
      <c r="BL244" s="151"/>
      <c r="BM244" s="152"/>
      <c r="BN244" s="150" t="str">
        <f>IF([4]回答表!X52="●",[4]回答表!X379,IF([4]回答表!AA52="●",[4]回答表!X404,""))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IF([4]回答表!AA52="●","●","")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IF([4]回答表!X52="●",[4]回答表!E386,IF([4]回答表!AA52="●",[4]回答表!E407,""))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IF([4]回答表!X52="●",[4]回答表!B388,IF([4]回答表!AA52="●",[4]回答表!B409,""))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IF([4]回答表!AD52="●","●","")</f>
        <v/>
      </c>
      <c r="O260" s="131"/>
      <c r="P260" s="131"/>
      <c r="Q260" s="132"/>
      <c r="R260" s="119"/>
      <c r="S260" s="119"/>
      <c r="T260" s="119"/>
      <c r="U260" s="133" t="str">
        <f>IF([4]回答表!AD52="●",[4]回答表!B417,"")</f>
        <v/>
      </c>
      <c r="V260" s="134"/>
      <c r="W260" s="134"/>
      <c r="X260" s="134"/>
      <c r="Y260" s="134"/>
      <c r="Z260" s="134"/>
      <c r="AA260" s="134"/>
      <c r="AB260" s="134"/>
      <c r="AC260" s="134"/>
      <c r="AD260" s="134"/>
      <c r="AE260" s="134"/>
      <c r="AF260" s="134"/>
      <c r="AG260" s="134"/>
      <c r="AH260" s="134"/>
      <c r="AI260" s="134"/>
      <c r="AJ260" s="135"/>
      <c r="AK260" s="249"/>
      <c r="AL260" s="249"/>
      <c r="AM260" s="133" t="str">
        <f>IF([4]回答表!AD52="●",[4]回答表!B423,"")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IF([4]回答表!X53="●","●","")</f>
        <v/>
      </c>
      <c r="O272" s="131"/>
      <c r="P272" s="131"/>
      <c r="Q272" s="132"/>
      <c r="R272" s="119"/>
      <c r="S272" s="119"/>
      <c r="T272" s="119"/>
      <c r="U272" s="133" t="str">
        <f>IF([4]回答表!X53="●",[4]回答表!B434,IF([4]回答表!AA53="●",[4]回答表!B465,""))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IF([4]回答表!X53="●",[4]回答表!B440,"")</f>
        <v/>
      </c>
      <c r="AO272" s="262"/>
      <c r="AP272" s="262"/>
      <c r="AQ272" s="262"/>
      <c r="AR272" s="262"/>
      <c r="AS272" s="262"/>
      <c r="AT272" s="262"/>
      <c r="AU272" s="262"/>
      <c r="AV272" s="262"/>
      <c r="AW272" s="262"/>
      <c r="AX272" s="262"/>
      <c r="AY272" s="262"/>
      <c r="AZ272" s="262"/>
      <c r="BA272" s="262"/>
      <c r="BB272" s="263"/>
      <c r="BC272" s="120"/>
      <c r="BD272" s="109"/>
      <c r="BE272" s="109"/>
      <c r="BF272" s="138" t="str">
        <f>IF([4]回答表!X53="●",[4]回答表!B446,IF([4]回答表!AA53="●",[4]回答表!B471,""))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IF([4]回答表!X53="●",[4]回答表!E446,IF([4]回答表!AA53="●",[4]回答表!E471,""))</f>
        <v/>
      </c>
      <c r="BG275" s="151"/>
      <c r="BH275" s="151"/>
      <c r="BI275" s="151"/>
      <c r="BJ275" s="150" t="str">
        <f>IF([4]回答表!X53="●",[4]回答表!E447,IF([4]回答表!AA53="●",[4]回答表!E472,""))</f>
        <v/>
      </c>
      <c r="BK275" s="151"/>
      <c r="BL275" s="151"/>
      <c r="BM275" s="152"/>
      <c r="BN275" s="150" t="str">
        <f>IF([4]回答表!X53="●",[4]回答表!E448,IF([4]回答表!AA53="●",[4]回答表!E473,""))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IF([4]回答表!AA53="●","●","")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IF([4]回答表!X53="●",[4]回答表!E455,IF([4]回答表!AA53="●",[4]回答表!E476,""))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IF([4]回答表!X53="●",[4]回答表!B457,IF([4]回答表!AA53="●",[4]回答表!B478,""))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IF([4]回答表!AD53="●","●","")</f>
        <v/>
      </c>
      <c r="O291" s="131"/>
      <c r="P291" s="131"/>
      <c r="Q291" s="132"/>
      <c r="R291" s="119"/>
      <c r="S291" s="119"/>
      <c r="T291" s="119"/>
      <c r="U291" s="133" t="str">
        <f>IF([4]回答表!AD53="●",[4]回答表!B486,"")</f>
        <v/>
      </c>
      <c r="V291" s="134"/>
      <c r="W291" s="134"/>
      <c r="X291" s="134"/>
      <c r="Y291" s="134"/>
      <c r="Z291" s="134"/>
      <c r="AA291" s="134"/>
      <c r="AB291" s="134"/>
      <c r="AC291" s="134"/>
      <c r="AD291" s="134"/>
      <c r="AE291" s="134"/>
      <c r="AF291" s="134"/>
      <c r="AG291" s="134"/>
      <c r="AH291" s="134"/>
      <c r="AI291" s="134"/>
      <c r="AJ291" s="135"/>
      <c r="AK291" s="249"/>
      <c r="AL291" s="249"/>
      <c r="AM291" s="133" t="str">
        <f>IF([4]回答表!AD53="●",[4]回答表!B492,"")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IF([4]回答表!X54="●","●","")</f>
        <v/>
      </c>
      <c r="O303" s="131"/>
      <c r="P303" s="131"/>
      <c r="Q303" s="132"/>
      <c r="R303" s="119"/>
      <c r="S303" s="119"/>
      <c r="T303" s="119"/>
      <c r="U303" s="133" t="str">
        <f>IF([4]回答表!X54="●",[4]回答表!B503,IF([4]回答表!AA54="●",[4]回答表!B526,""))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IF([4]回答表!X54="●",[4]回答表!BC510,IF([4]回答表!AA54="●",[4]回答表!BC533,""))</f>
        <v/>
      </c>
      <c r="AR303" s="271"/>
      <c r="AS303" s="271"/>
      <c r="AT303" s="271"/>
      <c r="AU303" s="272" t="s">
        <v>74</v>
      </c>
      <c r="AV303" s="273"/>
      <c r="AW303" s="273"/>
      <c r="AX303" s="274"/>
      <c r="AY303" s="271" t="str">
        <f>IF([4]回答表!X54="●",[4]回答表!BC515,IF([4]回答表!AA54="●",[4]回答表!BC538,""))</f>
        <v/>
      </c>
      <c r="AZ303" s="271"/>
      <c r="BA303" s="271"/>
      <c r="BB303" s="271"/>
      <c r="BC303" s="120"/>
      <c r="BD303" s="109"/>
      <c r="BE303" s="109"/>
      <c r="BF303" s="138" t="str">
        <f>IF([4]回答表!X54="●",[4]回答表!S509,IF([4]回答表!AA54="●",[4]回答表!S532,""))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IF([4]回答表!X54="●",[4]回答表!BC511,IF([4]回答表!AA54="●",[4]回答表!BC534,""))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IF([4]回答表!X54="●",[4]回答表!V509,IF([4]回答表!AA54="●",[4]回答表!V532,""))</f>
        <v/>
      </c>
      <c r="BG306" s="151"/>
      <c r="BH306" s="151"/>
      <c r="BI306" s="151"/>
      <c r="BJ306" s="150" t="str">
        <f>IF([4]回答表!X54="●",[4]回答表!V510,IF([4]回答表!AA54="●",[4]回答表!V533,""))</f>
        <v/>
      </c>
      <c r="BK306" s="151"/>
      <c r="BL306" s="151"/>
      <c r="BM306" s="152"/>
      <c r="BN306" s="150" t="str">
        <f>IF([4]回答表!X54="●",[4]回答表!V511,IF([4]回答表!AA54="●",[4]回答表!V534,""))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IF([4]回答表!X54="●",[4]回答表!BC512,IF([4]回答表!AA54="●",[4]回答表!BC535,""))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IF([4]回答表!X54="●",[4]回答表!BC516,IF([4]回答表!AA54="●",[4]回答表!BC539,""))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IF([4]回答表!AA54="●","●","")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IF([4]回答表!X54="●",[4]回答表!BC513,IF([4]回答表!AA54="●",[4]回答表!BC536,""))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IF([4]回答表!X54="●",[4]回答表!BC514,IF([4]回答表!AA54="●",[4]回答表!BC537,""))</f>
        <v/>
      </c>
      <c r="AR311" s="271"/>
      <c r="AS311" s="271"/>
      <c r="AT311" s="271"/>
      <c r="AU311" s="222" t="s">
        <v>80</v>
      </c>
      <c r="AV311" s="223"/>
      <c r="AW311" s="223"/>
      <c r="AX311" s="224"/>
      <c r="AY311" s="281" t="str">
        <f>IF([4]回答表!X54="●",[4]回答表!BC517,IF([4]回答表!AA54="●",[4]回答表!BC540,""))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IF([4]回答表!X54="●",[4]回答表!E516,IF([4]回答表!AA54="●",[4]回答表!E538,""))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IF([4]回答表!X54="●",[4]回答表!B518,IF([4]回答表!AA54="●",[4]回答表!B540,""))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IF([4]回答表!AD54="●","●","")</f>
        <v/>
      </c>
      <c r="O322" s="131"/>
      <c r="P322" s="131"/>
      <c r="Q322" s="132"/>
      <c r="R322" s="119"/>
      <c r="S322" s="119"/>
      <c r="T322" s="119"/>
      <c r="U322" s="133" t="str">
        <f>IF([4]回答表!AD54="●",[4]回答表!B548,"")</f>
        <v/>
      </c>
      <c r="V322" s="134"/>
      <c r="W322" s="134"/>
      <c r="X322" s="134"/>
      <c r="Y322" s="134"/>
      <c r="Z322" s="134"/>
      <c r="AA322" s="134"/>
      <c r="AB322" s="134"/>
      <c r="AC322" s="134"/>
      <c r="AD322" s="134"/>
      <c r="AE322" s="134"/>
      <c r="AF322" s="134"/>
      <c r="AG322" s="134"/>
      <c r="AH322" s="134"/>
      <c r="AI322" s="134"/>
      <c r="AJ322" s="135"/>
      <c r="AK322" s="189"/>
      <c r="AL322" s="189"/>
      <c r="AM322" s="133" t="str">
        <f>IF([4]回答表!AD54="●",[4]回答表!B554,"")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IF([4]回答表!X55="●","●","")</f>
        <v/>
      </c>
      <c r="O333" s="131"/>
      <c r="P333" s="131"/>
      <c r="Q333" s="132"/>
      <c r="R333" s="119"/>
      <c r="S333" s="119"/>
      <c r="T333" s="119"/>
      <c r="U333" s="133" t="str">
        <f>IF([4]回答表!X55="●",[4]回答表!B565,IF([4]回答表!AA55="●",[4]回答表!B590,""))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IF([4]回答表!X55="●",[4]回答表!B575,IF([4]回答表!AA55="●",[4]回答表!B600,""))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IF([4]回答表!X55="●",[4]回答表!G571,IF([4]回答表!AA55="●",[4]回答表!G596,""))</f>
        <v/>
      </c>
      <c r="AN335" s="83"/>
      <c r="AO335" s="83"/>
      <c r="AP335" s="83"/>
      <c r="AQ335" s="83"/>
      <c r="AR335" s="83"/>
      <c r="AS335" s="83"/>
      <c r="AT335" s="153"/>
      <c r="AU335" s="82" t="str">
        <f>IF([4]回答表!X55="●",[4]回答表!G572,IF([4]回答表!AA55="●",[4]回答表!G597,""))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IF([4]回答表!X55="●",[4]回答表!E575,IF([4]回答表!AA55="●",[4]回答表!E600,""))</f>
        <v/>
      </c>
      <c r="BG336" s="151"/>
      <c r="BH336" s="151"/>
      <c r="BI336" s="151"/>
      <c r="BJ336" s="150" t="str">
        <f>IF([4]回答表!X55="●",[4]回答表!E576,IF([4]回答表!AA55="●",[4]回答表!E601,""))</f>
        <v/>
      </c>
      <c r="BK336" s="151"/>
      <c r="BL336" s="151"/>
      <c r="BM336" s="152"/>
      <c r="BN336" s="150" t="str">
        <f>IF([4]回答表!X55="●",[4]回答表!E577,IF([4]回答表!AA55="●",[4]回答表!E602,""))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IF([4]回答表!AA55="●","●","")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IF([4]回答表!X55="●",[4]回答表!E580,IF([4]回答表!AA55="●",[4]回答表!E605,""))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IF([4]回答表!X55="●",[4]回答表!B582,IF([4]回答表!AA55="●",[4]回答表!B607,""))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IF([4]回答表!AD55="●","●","")</f>
        <v/>
      </c>
      <c r="O352" s="131"/>
      <c r="P352" s="131"/>
      <c r="Q352" s="132"/>
      <c r="R352" s="119"/>
      <c r="S352" s="119"/>
      <c r="T352" s="119"/>
      <c r="U352" s="133" t="str">
        <f>IF([4]回答表!AD55="●",[4]回答表!B615,"")</f>
        <v/>
      </c>
      <c r="V352" s="134"/>
      <c r="W352" s="134"/>
      <c r="X352" s="134"/>
      <c r="Y352" s="134"/>
      <c r="Z352" s="134"/>
      <c r="AA352" s="134"/>
      <c r="AB352" s="134"/>
      <c r="AC352" s="134"/>
      <c r="AD352" s="134"/>
      <c r="AE352" s="134"/>
      <c r="AF352" s="134"/>
      <c r="AG352" s="134"/>
      <c r="AH352" s="134"/>
      <c r="AI352" s="134"/>
      <c r="AJ352" s="135"/>
      <c r="AK352" s="136"/>
      <c r="AL352" s="136"/>
      <c r="AM352" s="133" t="str">
        <f>IF([4]回答表!AD55="●",[4]回答表!B621,"")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IF([4]回答表!R56="●",[4]回答表!B634,"")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suido</vt:lpstr>
      <vt:lpstr>gesui_nousyu</vt:lpstr>
      <vt:lpstr>kansui</vt:lpstr>
      <vt:lpstr>gesui_koukyo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2022-10-13T02:22:32Z</dcterms:modified>
</cp:coreProperties>
</file>