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BDA58997-6D36-4F1F-B253-129CF3A11E57}" xr6:coauthVersionLast="47" xr6:coauthVersionMax="47" xr10:uidLastSave="{00000000-0000-0000-0000-000000000000}"/>
  <bookViews>
    <workbookView xWindow="135" yWindow="600" windowWidth="28665" windowHeight="15600" firstSheet="1" activeTab="4" xr2:uid="{BC254DD8-AB24-4553-B0E1-D4723D9F9C95}"/>
  </bookViews>
  <sheets>
    <sheet name="kansui" sheetId="5" r:id="rId1"/>
    <sheet name="kaigo_tanki" sheetId="1" r:id="rId2"/>
    <sheet name="kaigo_sitei" sheetId="2" r:id="rId3"/>
    <sheet name="kaigo_dei" sheetId="3" r:id="rId4"/>
    <sheet name="gesui_tokkan" sheetId="4" r:id="rId5"/>
  </sheets>
  <externalReferences>
    <externalReference r:id="rId6"/>
    <externalReference r:id="rId7"/>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4" l="1"/>
  <c r="AM352" i="4"/>
  <c r="U352" i="4"/>
  <c r="N352" i="4"/>
  <c r="AM345" i="4"/>
  <c r="U345" i="4"/>
  <c r="N339" i="4"/>
  <c r="BN336" i="4"/>
  <c r="BJ336" i="4"/>
  <c r="BF336" i="4"/>
  <c r="AU335" i="4"/>
  <c r="AM335" i="4"/>
  <c r="BF333" i="4"/>
  <c r="U333" i="4"/>
  <c r="N333" i="4"/>
  <c r="AM322" i="4"/>
  <c r="U322" i="4"/>
  <c r="N322" i="4"/>
  <c r="AM315" i="4"/>
  <c r="U315" i="4"/>
  <c r="AY311" i="4"/>
  <c r="AQ311" i="4"/>
  <c r="AQ309" i="4"/>
  <c r="N309" i="4"/>
  <c r="AY308" i="4"/>
  <c r="AQ307" i="4"/>
  <c r="BN306" i="4"/>
  <c r="BJ306" i="4"/>
  <c r="BF306" i="4"/>
  <c r="AQ305" i="4"/>
  <c r="BF303" i="4"/>
  <c r="AY303" i="4"/>
  <c r="AQ303" i="4"/>
  <c r="U303" i="4"/>
  <c r="N303" i="4"/>
  <c r="AM291" i="4"/>
  <c r="U291" i="4"/>
  <c r="N291" i="4"/>
  <c r="AM284" i="4"/>
  <c r="U284" i="4"/>
  <c r="N278" i="4"/>
  <c r="BN275" i="4"/>
  <c r="BJ275" i="4"/>
  <c r="BF275" i="4"/>
  <c r="BF272" i="4"/>
  <c r="AN272" i="4"/>
  <c r="U272" i="4"/>
  <c r="N272" i="4"/>
  <c r="AM260" i="4"/>
  <c r="U260" i="4"/>
  <c r="N260" i="4"/>
  <c r="AM253" i="4"/>
  <c r="U253" i="4"/>
  <c r="N247" i="4"/>
  <c r="BN244" i="4"/>
  <c r="BJ244" i="4"/>
  <c r="BF244" i="4"/>
  <c r="AU244" i="4"/>
  <c r="AM244" i="4"/>
  <c r="BF241" i="4"/>
  <c r="U241" i="4"/>
  <c r="N241" i="4"/>
  <c r="AM229" i="4"/>
  <c r="U229" i="4"/>
  <c r="N229" i="4"/>
  <c r="AM222" i="4"/>
  <c r="U222" i="4"/>
  <c r="N216" i="4"/>
  <c r="AU213" i="4"/>
  <c r="AQ213" i="4"/>
  <c r="AM213" i="4"/>
  <c r="AM210" i="4"/>
  <c r="U210" i="4"/>
  <c r="N210" i="4"/>
  <c r="AM198" i="4"/>
  <c r="U198" i="4"/>
  <c r="N198" i="4"/>
  <c r="AM191" i="4"/>
  <c r="U191" i="4"/>
  <c r="AK186" i="4"/>
  <c r="AC186" i="4"/>
  <c r="U186" i="4"/>
  <c r="N185" i="4"/>
  <c r="BA180" i="4"/>
  <c r="AS180" i="4"/>
  <c r="AK180" i="4"/>
  <c r="AC180" i="4"/>
  <c r="U180" i="4"/>
  <c r="AC174" i="4"/>
  <c r="U174" i="4"/>
  <c r="BX169" i="4"/>
  <c r="BN169" i="4"/>
  <c r="BJ169" i="4"/>
  <c r="BF169" i="4"/>
  <c r="U168" i="4"/>
  <c r="BF166" i="4"/>
  <c r="AM166" i="4"/>
  <c r="N166" i="4"/>
  <c r="AM154" i="4"/>
  <c r="U154" i="4"/>
  <c r="N154" i="4"/>
  <c r="AM147" i="4"/>
  <c r="U147" i="4"/>
  <c r="AY142" i="4"/>
  <c r="AS142" i="4"/>
  <c r="AM142" i="4"/>
  <c r="U142" i="4"/>
  <c r="N139" i="4"/>
  <c r="U137" i="4"/>
  <c r="BN133" i="4"/>
  <c r="BJ133" i="4"/>
  <c r="BF133" i="4"/>
  <c r="U132" i="4"/>
  <c r="N132" i="4"/>
  <c r="BF130" i="4"/>
  <c r="AM130" i="4"/>
  <c r="AM118" i="4"/>
  <c r="U118" i="4"/>
  <c r="N118" i="4"/>
  <c r="AM111" i="4"/>
  <c r="U111" i="4"/>
  <c r="AC106" i="4"/>
  <c r="U106" i="4"/>
  <c r="N105" i="4"/>
  <c r="BN102" i="4"/>
  <c r="BJ102" i="4"/>
  <c r="BF102" i="4"/>
  <c r="AC101" i="4"/>
  <c r="U101" i="4"/>
  <c r="BF99" i="4"/>
  <c r="AM99" i="4"/>
  <c r="N99"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D365" i="3" l="1"/>
  <c r="AM352" i="3"/>
  <c r="U352" i="3"/>
  <c r="N352" i="3"/>
  <c r="AM345" i="3"/>
  <c r="U345" i="3"/>
  <c r="N339" i="3"/>
  <c r="BN336" i="3"/>
  <c r="BJ336" i="3"/>
  <c r="BF336" i="3"/>
  <c r="AU335" i="3"/>
  <c r="AM335" i="3"/>
  <c r="BF333" i="3"/>
  <c r="U333" i="3"/>
  <c r="N333" i="3"/>
  <c r="AM322" i="3"/>
  <c r="U322" i="3"/>
  <c r="N322" i="3"/>
  <c r="AM315" i="3"/>
  <c r="U315" i="3"/>
  <c r="AY311" i="3"/>
  <c r="AQ311" i="3"/>
  <c r="AQ309" i="3"/>
  <c r="N309" i="3"/>
  <c r="AY308" i="3"/>
  <c r="AQ307" i="3"/>
  <c r="BN306" i="3"/>
  <c r="BJ306" i="3"/>
  <c r="BF306" i="3"/>
  <c r="AQ305" i="3"/>
  <c r="BF303" i="3"/>
  <c r="AY303" i="3"/>
  <c r="AQ303" i="3"/>
  <c r="U303" i="3"/>
  <c r="N303" i="3"/>
  <c r="AM291" i="3"/>
  <c r="U291" i="3"/>
  <c r="N291" i="3"/>
  <c r="AM284" i="3"/>
  <c r="U284" i="3"/>
  <c r="N278" i="3"/>
  <c r="BN275" i="3"/>
  <c r="BJ275" i="3"/>
  <c r="BF275" i="3"/>
  <c r="BF272" i="3"/>
  <c r="AN272" i="3"/>
  <c r="U272" i="3"/>
  <c r="N272" i="3"/>
  <c r="AM260" i="3"/>
  <c r="U260" i="3"/>
  <c r="N260" i="3"/>
  <c r="AM253" i="3"/>
  <c r="U253" i="3"/>
  <c r="N247" i="3"/>
  <c r="BN244" i="3"/>
  <c r="BJ244" i="3"/>
  <c r="BF244" i="3"/>
  <c r="AU244" i="3"/>
  <c r="AM244" i="3"/>
  <c r="BF241" i="3"/>
  <c r="U241" i="3"/>
  <c r="N241" i="3"/>
  <c r="AM229" i="3"/>
  <c r="U229" i="3"/>
  <c r="N229" i="3"/>
  <c r="AM222" i="3"/>
  <c r="U222" i="3"/>
  <c r="N216" i="3"/>
  <c r="AU213" i="3"/>
  <c r="AQ213" i="3"/>
  <c r="AM213" i="3"/>
  <c r="AM210" i="3"/>
  <c r="U210" i="3"/>
  <c r="N210" i="3"/>
  <c r="AM198" i="3"/>
  <c r="U198" i="3"/>
  <c r="N198" i="3"/>
  <c r="AM191" i="3"/>
  <c r="U191" i="3"/>
  <c r="AK186" i="3"/>
  <c r="AC186" i="3"/>
  <c r="U186" i="3"/>
  <c r="N185" i="3"/>
  <c r="BA180" i="3"/>
  <c r="AS180" i="3"/>
  <c r="AK180" i="3"/>
  <c r="AC180" i="3"/>
  <c r="U180" i="3"/>
  <c r="AC174" i="3"/>
  <c r="U174" i="3"/>
  <c r="BX169" i="3"/>
  <c r="BN169" i="3"/>
  <c r="BJ169" i="3"/>
  <c r="BF169" i="3"/>
  <c r="U168" i="3"/>
  <c r="BF166" i="3"/>
  <c r="AM166" i="3"/>
  <c r="N166" i="3"/>
  <c r="AM154" i="3"/>
  <c r="U154" i="3"/>
  <c r="N154" i="3"/>
  <c r="AM147" i="3"/>
  <c r="U147" i="3"/>
  <c r="AY142" i="3"/>
  <c r="AS142" i="3"/>
  <c r="AM142" i="3"/>
  <c r="U142" i="3"/>
  <c r="N139" i="3"/>
  <c r="U137" i="3"/>
  <c r="BN133" i="3"/>
  <c r="BJ133" i="3"/>
  <c r="BF133" i="3"/>
  <c r="U132" i="3"/>
  <c r="N132" i="3"/>
  <c r="BF130" i="3"/>
  <c r="AM130" i="3"/>
  <c r="AM118" i="3"/>
  <c r="U118" i="3"/>
  <c r="N118" i="3"/>
  <c r="AM111" i="3"/>
  <c r="U111" i="3"/>
  <c r="AC106" i="3"/>
  <c r="U106" i="3"/>
  <c r="N105" i="3"/>
  <c r="BN102" i="3"/>
  <c r="BJ102" i="3"/>
  <c r="BF102" i="3"/>
  <c r="AC101" i="3"/>
  <c r="U101" i="3"/>
  <c r="BF99" i="3"/>
  <c r="AM99" i="3"/>
  <c r="N99" i="3"/>
  <c r="AM87" i="3"/>
  <c r="U87" i="3"/>
  <c r="N87" i="3"/>
  <c r="AM80" i="3"/>
  <c r="U80" i="3"/>
  <c r="N74" i="3"/>
  <c r="BN71" i="3"/>
  <c r="BJ71" i="3"/>
  <c r="BF71" i="3"/>
  <c r="AU71" i="3"/>
  <c r="AM71" i="3"/>
  <c r="BF68" i="3"/>
  <c r="U68" i="3"/>
  <c r="N68" i="3"/>
  <c r="AM57" i="3"/>
  <c r="U57" i="3"/>
  <c r="N57" i="3"/>
  <c r="AM50" i="3"/>
  <c r="U50" i="3"/>
  <c r="AM47" i="3"/>
  <c r="AM46" i="3"/>
  <c r="AM45" i="3"/>
  <c r="AM44" i="3"/>
  <c r="N44" i="3"/>
  <c r="AM43" i="3"/>
  <c r="AM42" i="3"/>
  <c r="BN39" i="3"/>
  <c r="BJ39" i="3"/>
  <c r="BF39" i="3"/>
  <c r="AU38" i="3"/>
  <c r="AM38" i="3"/>
  <c r="BF36" i="3"/>
  <c r="U36" i="3"/>
  <c r="N36" i="3"/>
  <c r="BB24" i="3"/>
  <c r="AT24" i="3"/>
  <c r="AM24" i="3"/>
  <c r="AF24" i="3"/>
  <c r="Y24" i="3"/>
  <c r="R24" i="3"/>
  <c r="K24" i="3"/>
  <c r="D24" i="3"/>
  <c r="BG11" i="3"/>
  <c r="AO11" i="3"/>
  <c r="U11" i="3"/>
  <c r="C11" i="3"/>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l="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 r="D365" i="5" l="1"/>
  <c r="AM352" i="5"/>
  <c r="U352" i="5"/>
  <c r="N352" i="5"/>
  <c r="AM345" i="5"/>
  <c r="U345" i="5"/>
  <c r="N339" i="5"/>
  <c r="BN336" i="5"/>
  <c r="BJ336" i="5"/>
  <c r="BF336" i="5"/>
  <c r="AU335" i="5"/>
  <c r="AM335" i="5"/>
  <c r="BF333" i="5"/>
  <c r="U333" i="5"/>
  <c r="N333" i="5"/>
  <c r="AM322" i="5"/>
  <c r="U322" i="5"/>
  <c r="N322" i="5"/>
  <c r="AM315" i="5"/>
  <c r="U315" i="5"/>
  <c r="AY311" i="5"/>
  <c r="AQ311" i="5"/>
  <c r="AQ309" i="5"/>
  <c r="N309" i="5"/>
  <c r="AY308" i="5"/>
  <c r="AQ307" i="5"/>
  <c r="BN306" i="5"/>
  <c r="BJ306" i="5"/>
  <c r="BF306" i="5"/>
  <c r="AQ305" i="5"/>
  <c r="BF303" i="5"/>
  <c r="AY303" i="5"/>
  <c r="AQ303" i="5"/>
  <c r="U303" i="5"/>
  <c r="N303" i="5"/>
  <c r="AM291" i="5"/>
  <c r="U291" i="5"/>
  <c r="N291" i="5"/>
  <c r="AM284" i="5"/>
  <c r="U284" i="5"/>
  <c r="N278" i="5"/>
  <c r="BN275" i="5"/>
  <c r="BJ275" i="5"/>
  <c r="BF275" i="5"/>
  <c r="BF272" i="5"/>
  <c r="AN272" i="5"/>
  <c r="U272" i="5"/>
  <c r="N272" i="5"/>
  <c r="AM260" i="5"/>
  <c r="U260" i="5"/>
  <c r="N260" i="5"/>
  <c r="AM253" i="5"/>
  <c r="U253" i="5"/>
  <c r="N247" i="5"/>
  <c r="BN244" i="5"/>
  <c r="BJ244" i="5"/>
  <c r="BF244" i="5"/>
  <c r="AU244" i="5"/>
  <c r="AM244" i="5"/>
  <c r="BF241" i="5"/>
  <c r="U241" i="5"/>
  <c r="N241" i="5"/>
  <c r="AM229" i="5"/>
  <c r="U229" i="5"/>
  <c r="N229" i="5"/>
  <c r="AM222" i="5"/>
  <c r="U222" i="5"/>
  <c r="N216" i="5"/>
  <c r="AU213" i="5"/>
  <c r="AQ213" i="5"/>
  <c r="AM213" i="5"/>
  <c r="AM210" i="5"/>
  <c r="U210" i="5"/>
  <c r="N210" i="5"/>
  <c r="AM198" i="5"/>
  <c r="U198" i="5"/>
  <c r="N198" i="5"/>
  <c r="AM191" i="5"/>
  <c r="U191" i="5"/>
  <c r="AK186" i="5"/>
  <c r="AC186" i="5"/>
  <c r="U186" i="5"/>
  <c r="N185" i="5"/>
  <c r="BA180" i="5"/>
  <c r="AS180" i="5"/>
  <c r="AK180" i="5"/>
  <c r="AC180" i="5"/>
  <c r="U180" i="5"/>
  <c r="AC174" i="5"/>
  <c r="U174" i="5"/>
  <c r="BX169" i="5"/>
  <c r="BN169" i="5"/>
  <c r="BJ169" i="5"/>
  <c r="BF169" i="5"/>
  <c r="U168" i="5"/>
  <c r="BF166" i="5"/>
  <c r="AM166" i="5"/>
  <c r="N166" i="5"/>
  <c r="AM154" i="5"/>
  <c r="U154" i="5"/>
  <c r="N154" i="5"/>
  <c r="AM147" i="5"/>
  <c r="U147" i="5"/>
  <c r="AY142" i="5"/>
  <c r="AS142" i="5"/>
  <c r="AM142" i="5"/>
  <c r="U142" i="5"/>
  <c r="N139" i="5"/>
  <c r="U137" i="5"/>
  <c r="BN133" i="5"/>
  <c r="BJ133" i="5"/>
  <c r="BF133" i="5"/>
  <c r="U132" i="5"/>
  <c r="N132" i="5"/>
  <c r="BF130" i="5"/>
  <c r="AM130" i="5"/>
  <c r="AM118" i="5"/>
  <c r="U118" i="5"/>
  <c r="N118" i="5"/>
  <c r="AM111" i="5"/>
  <c r="U111" i="5"/>
  <c r="AC106" i="5"/>
  <c r="U106" i="5"/>
  <c r="N105" i="5"/>
  <c r="BN102" i="5"/>
  <c r="BJ102" i="5"/>
  <c r="BF102" i="5"/>
  <c r="AC101" i="5"/>
  <c r="U101" i="5"/>
  <c r="BF99" i="5"/>
  <c r="AM99" i="5"/>
  <c r="N99"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alcChain>
</file>

<file path=xl/sharedStrings.xml><?xml version="1.0" encoding="utf-8"?>
<sst xmlns="http://schemas.openxmlformats.org/spreadsheetml/2006/main" count="1085" uniqueCount="86">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</sst>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cellXfs>
  <cellStyles count="1">
    <cellStyle name="標準" xfId="0" builtinId="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8F13613-18D5-4F32-A691-EFBCA3D5D90C}"/>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E5B1831-FAE5-4DCE-8D91-800964AD56C8}"/>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58317E5-4D2B-442B-9130-89ACD2417173}"/>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DFCC7CF-2980-419E-9597-09BE1002CDBC}"/>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A54E814-5894-4A8F-A620-F3ED9537799A}"/>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F87704A-8C99-4B4C-8710-9531D730233C}"/>
            </a:ext>
          </a:extLst>
        </xdr:cNvPr>
        <xdr:cNvSpPr/>
      </xdr:nvSpPr>
      <xdr:spPr>
        <a:xfrm>
          <a:off x="3502025" y="17021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52C17B3-6F96-4BBE-86A2-EFF108F53630}"/>
            </a:ext>
          </a:extLst>
        </xdr:cNvPr>
        <xdr:cNvSpPr/>
      </xdr:nvSpPr>
      <xdr:spPr>
        <a:xfrm>
          <a:off x="3502025" y="13884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4F99DC3C-4961-4104-AD03-2B4A91426245}"/>
            </a:ext>
          </a:extLst>
        </xdr:cNvPr>
        <xdr:cNvSpPr/>
      </xdr:nvSpPr>
      <xdr:spPr>
        <a:xfrm>
          <a:off x="3502025" y="694658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6ECB3E65-6683-4A47-808D-A8C25615FDB9}"/>
            </a:ext>
          </a:extLst>
        </xdr:cNvPr>
        <xdr:cNvSpPr/>
      </xdr:nvSpPr>
      <xdr:spPr>
        <a:xfrm>
          <a:off x="3502025" y="663194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57591072-9701-48FF-B874-F0DEF505AEED}"/>
            </a:ext>
          </a:extLst>
        </xdr:cNvPr>
        <xdr:cNvSpPr/>
      </xdr:nvSpPr>
      <xdr:spPr>
        <a:xfrm>
          <a:off x="3502025" y="576643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E45EC5E2-67EA-4574-8E75-B7E98223DD39}"/>
            </a:ext>
          </a:extLst>
        </xdr:cNvPr>
        <xdr:cNvSpPr/>
      </xdr:nvSpPr>
      <xdr:spPr>
        <a:xfrm>
          <a:off x="3502025" y="545179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F18542BF-8870-4A48-A5C0-9C2EBD6DE2F5}"/>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CDD8DA31-693C-41B5-866F-BA31BDBC3798}"/>
            </a:ext>
          </a:extLst>
        </xdr:cNvPr>
        <xdr:cNvSpPr/>
      </xdr:nvSpPr>
      <xdr:spPr>
        <a:xfrm>
          <a:off x="3502025" y="199707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5F28D926-3678-4499-8D36-5419F21B126A}"/>
            </a:ext>
          </a:extLst>
        </xdr:cNvPr>
        <xdr:cNvSpPr/>
      </xdr:nvSpPr>
      <xdr:spPr>
        <a:xfrm>
          <a:off x="3502025" y="51663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1A4F7E57-9497-4491-8801-54FA56AFC6F2}"/>
            </a:ext>
          </a:extLst>
        </xdr:cNvPr>
        <xdr:cNvSpPr/>
      </xdr:nvSpPr>
      <xdr:spPr>
        <a:xfrm>
          <a:off x="3502025" y="485267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95B75204-1890-4A5E-B2B7-968E7968D8E0}"/>
            </a:ext>
          </a:extLst>
        </xdr:cNvPr>
        <xdr:cNvSpPr/>
      </xdr:nvSpPr>
      <xdr:spPr>
        <a:xfrm>
          <a:off x="3502025" y="63655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7403BBD8-B8B7-42F0-93A3-5EBE6FEEAF75}"/>
            </a:ext>
          </a:extLst>
        </xdr:cNvPr>
        <xdr:cNvSpPr/>
      </xdr:nvSpPr>
      <xdr:spPr>
        <a:xfrm>
          <a:off x="3502025" y="605186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F477692F-B9A3-4DCF-9913-F30197A44DD5}"/>
            </a:ext>
          </a:extLst>
        </xdr:cNvPr>
        <xdr:cNvSpPr/>
      </xdr:nvSpPr>
      <xdr:spPr>
        <a:xfrm>
          <a:off x="3502025" y="394906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7D1DC1C5-AECC-4EF4-AFC9-E020B078A550}"/>
            </a:ext>
          </a:extLst>
        </xdr:cNvPr>
        <xdr:cNvSpPr/>
      </xdr:nvSpPr>
      <xdr:spPr>
        <a:xfrm>
          <a:off x="3502025" y="424402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691BBE41-A6C8-4FF3-A843-E4FFA78576AA}"/>
            </a:ext>
          </a:extLst>
        </xdr:cNvPr>
        <xdr:cNvSpPr/>
      </xdr:nvSpPr>
      <xdr:spPr>
        <a:xfrm>
          <a:off x="7167245" y="538816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77E43CAF-81A6-4011-9EB8-98678B161B91}"/>
            </a:ext>
          </a:extLst>
        </xdr:cNvPr>
        <xdr:cNvSpPr/>
      </xdr:nvSpPr>
      <xdr:spPr>
        <a:xfrm>
          <a:off x="3502025" y="266234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9153D393-D037-4489-A5F1-3E2FD16C440A}"/>
            </a:ext>
          </a:extLst>
        </xdr:cNvPr>
        <xdr:cNvSpPr/>
      </xdr:nvSpPr>
      <xdr:spPr>
        <a:xfrm>
          <a:off x="3411007" y="3267498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F433F1AE-7244-4D02-8DB7-B9EE115A07D2}"/>
            </a:ext>
          </a:extLst>
        </xdr:cNvPr>
        <xdr:cNvSpPr/>
      </xdr:nvSpPr>
      <xdr:spPr>
        <a:xfrm>
          <a:off x="70770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84A576EC-2D58-4C83-A098-9C5505D183F7}"/>
            </a:ext>
          </a:extLst>
        </xdr:cNvPr>
        <xdr:cNvSpPr/>
      </xdr:nvSpPr>
      <xdr:spPr>
        <a:xfrm>
          <a:off x="3506259" y="302672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5664B204-95C6-44D6-A271-2B9BD71A47BE}"/>
            </a:ext>
          </a:extLst>
        </xdr:cNvPr>
        <xdr:cNvSpPr/>
      </xdr:nvSpPr>
      <xdr:spPr>
        <a:xfrm>
          <a:off x="3502025" y="456723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FA05B271-F401-4C6E-826C-BA9B663EB21C}"/>
            </a:ext>
          </a:extLst>
        </xdr:cNvPr>
        <xdr:cNvSpPr/>
      </xdr:nvSpPr>
      <xdr:spPr>
        <a:xfrm>
          <a:off x="3479800" y="2322830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B340E06-CE9F-4ADA-97EA-011F0A6ABBFF}"/>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E6E640A-00AF-496E-A491-119883DD8ED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270FB80-C106-4A7C-B832-080CBBE3DBF1}"/>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9F4DD67-D8D7-4D4A-BFE3-813D0BC2C479}"/>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F0F3D66-D002-4852-8BF9-BA42A921A929}"/>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635A43AE-8694-4FB8-BEC4-156FB467B6C8}"/>
            </a:ext>
          </a:extLst>
        </xdr:cNvPr>
        <xdr:cNvSpPr/>
      </xdr:nvSpPr>
      <xdr:spPr>
        <a:xfrm>
          <a:off x="3502025" y="17021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F602F90-FBF4-4047-962F-E63B782CCD1F}"/>
            </a:ext>
          </a:extLst>
        </xdr:cNvPr>
        <xdr:cNvSpPr/>
      </xdr:nvSpPr>
      <xdr:spPr>
        <a:xfrm>
          <a:off x="3502025" y="13884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2B6B0AC1-D976-410D-8E3D-3C6858F15766}"/>
            </a:ext>
          </a:extLst>
        </xdr:cNvPr>
        <xdr:cNvSpPr/>
      </xdr:nvSpPr>
      <xdr:spPr>
        <a:xfrm>
          <a:off x="3502025" y="694658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9805315D-5CC4-4AB9-B577-CC6DF2F3D5B0}"/>
            </a:ext>
          </a:extLst>
        </xdr:cNvPr>
        <xdr:cNvSpPr/>
      </xdr:nvSpPr>
      <xdr:spPr>
        <a:xfrm>
          <a:off x="3502025" y="663194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7489AC09-124F-42B6-947A-2C12DF879D2E}"/>
            </a:ext>
          </a:extLst>
        </xdr:cNvPr>
        <xdr:cNvSpPr/>
      </xdr:nvSpPr>
      <xdr:spPr>
        <a:xfrm>
          <a:off x="3502025" y="576643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2D4EF6C0-9390-4EB6-AF65-196093A97AB4}"/>
            </a:ext>
          </a:extLst>
        </xdr:cNvPr>
        <xdr:cNvSpPr/>
      </xdr:nvSpPr>
      <xdr:spPr>
        <a:xfrm>
          <a:off x="3502025" y="545179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40AAE0D-6737-428E-A567-FDFD5C2C9BDD}"/>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0A1D943A-ED9C-4D37-89BB-B4DC7BCEA269}"/>
            </a:ext>
          </a:extLst>
        </xdr:cNvPr>
        <xdr:cNvSpPr/>
      </xdr:nvSpPr>
      <xdr:spPr>
        <a:xfrm>
          <a:off x="3502025" y="199707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2FB2F30F-4C0A-43BC-A53E-89B85F7F9ADF}"/>
            </a:ext>
          </a:extLst>
        </xdr:cNvPr>
        <xdr:cNvSpPr/>
      </xdr:nvSpPr>
      <xdr:spPr>
        <a:xfrm>
          <a:off x="3502025" y="51663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85BD7060-FB95-4C23-AFAF-E98FFEC13593}"/>
            </a:ext>
          </a:extLst>
        </xdr:cNvPr>
        <xdr:cNvSpPr/>
      </xdr:nvSpPr>
      <xdr:spPr>
        <a:xfrm>
          <a:off x="3502025" y="485267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C6ABF778-0CAE-4F81-BFFA-603B6DF6E03B}"/>
            </a:ext>
          </a:extLst>
        </xdr:cNvPr>
        <xdr:cNvSpPr/>
      </xdr:nvSpPr>
      <xdr:spPr>
        <a:xfrm>
          <a:off x="3502025" y="63655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34C097A4-4FF7-4073-9D51-0BA6488AE9AA}"/>
            </a:ext>
          </a:extLst>
        </xdr:cNvPr>
        <xdr:cNvSpPr/>
      </xdr:nvSpPr>
      <xdr:spPr>
        <a:xfrm>
          <a:off x="3502025" y="605186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35B8B167-3FD7-4386-96FB-6AC25D48BDE6}"/>
            </a:ext>
          </a:extLst>
        </xdr:cNvPr>
        <xdr:cNvSpPr/>
      </xdr:nvSpPr>
      <xdr:spPr>
        <a:xfrm>
          <a:off x="3502025" y="394906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CDDF0AC0-E470-4693-89DF-EFF9BA2B0708}"/>
            </a:ext>
          </a:extLst>
        </xdr:cNvPr>
        <xdr:cNvSpPr/>
      </xdr:nvSpPr>
      <xdr:spPr>
        <a:xfrm>
          <a:off x="3502025" y="424402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D104F984-3347-45F5-A74D-F67300FFE1F5}"/>
            </a:ext>
          </a:extLst>
        </xdr:cNvPr>
        <xdr:cNvSpPr/>
      </xdr:nvSpPr>
      <xdr:spPr>
        <a:xfrm>
          <a:off x="7167245" y="538816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68C2C302-9D6A-4DE6-90F1-CE836B4B51C5}"/>
            </a:ext>
          </a:extLst>
        </xdr:cNvPr>
        <xdr:cNvSpPr/>
      </xdr:nvSpPr>
      <xdr:spPr>
        <a:xfrm>
          <a:off x="3502025" y="266234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FCF32313-341A-4B60-A782-984B71095ADC}"/>
            </a:ext>
          </a:extLst>
        </xdr:cNvPr>
        <xdr:cNvSpPr/>
      </xdr:nvSpPr>
      <xdr:spPr>
        <a:xfrm>
          <a:off x="3411007" y="3267498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058E3184-8FFE-4F06-89A9-6400B7FAB9EC}"/>
            </a:ext>
          </a:extLst>
        </xdr:cNvPr>
        <xdr:cNvSpPr/>
      </xdr:nvSpPr>
      <xdr:spPr>
        <a:xfrm>
          <a:off x="70770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2C98E96B-F755-4F3D-8F8D-BC3A195D7B6C}"/>
            </a:ext>
          </a:extLst>
        </xdr:cNvPr>
        <xdr:cNvSpPr/>
      </xdr:nvSpPr>
      <xdr:spPr>
        <a:xfrm>
          <a:off x="3506259" y="302672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C7CC2EC5-2C93-43E6-B9EE-AF4A5C4D3270}"/>
            </a:ext>
          </a:extLst>
        </xdr:cNvPr>
        <xdr:cNvSpPr/>
      </xdr:nvSpPr>
      <xdr:spPr>
        <a:xfrm>
          <a:off x="3502025" y="456723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636AA6F7-3FDE-4F7B-95DD-78E0F5736E1C}"/>
            </a:ext>
          </a:extLst>
        </xdr:cNvPr>
        <xdr:cNvSpPr/>
      </xdr:nvSpPr>
      <xdr:spPr>
        <a:xfrm>
          <a:off x="3479800" y="2322830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0C3D342-4B96-480E-8C9F-3AF731CB5AFA}"/>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DA61E9-1378-4264-9614-26F5E88197A2}"/>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2AA78A2-30DC-4757-93C0-582BC0EEAB2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FB25E4E-9100-414B-8C42-BC19E6C9BEAE}"/>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6A4A01-96FD-4C88-8B8F-121268EEC5DD}"/>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BB6460B-50E8-466A-8659-49A7B645CA4D}"/>
            </a:ext>
          </a:extLst>
        </xdr:cNvPr>
        <xdr:cNvSpPr/>
      </xdr:nvSpPr>
      <xdr:spPr>
        <a:xfrm>
          <a:off x="3502025" y="17021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1A51F16-C4F0-46F3-A4AE-CD2A253A72D5}"/>
            </a:ext>
          </a:extLst>
        </xdr:cNvPr>
        <xdr:cNvSpPr/>
      </xdr:nvSpPr>
      <xdr:spPr>
        <a:xfrm>
          <a:off x="3502025" y="13884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73A2547F-2F8E-4CB6-8353-E536998C2543}"/>
            </a:ext>
          </a:extLst>
        </xdr:cNvPr>
        <xdr:cNvSpPr/>
      </xdr:nvSpPr>
      <xdr:spPr>
        <a:xfrm>
          <a:off x="3502025" y="694658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E8CC2C0F-FEA5-4241-B0F4-9BE36E5ADD32}"/>
            </a:ext>
          </a:extLst>
        </xdr:cNvPr>
        <xdr:cNvSpPr/>
      </xdr:nvSpPr>
      <xdr:spPr>
        <a:xfrm>
          <a:off x="3502025" y="663194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3D3FF6FF-CBA0-4CB8-8F23-99743F3B8E3C}"/>
            </a:ext>
          </a:extLst>
        </xdr:cNvPr>
        <xdr:cNvSpPr/>
      </xdr:nvSpPr>
      <xdr:spPr>
        <a:xfrm>
          <a:off x="3502025" y="576643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D425082C-497D-44DA-8369-1EF14B8B2714}"/>
            </a:ext>
          </a:extLst>
        </xdr:cNvPr>
        <xdr:cNvSpPr/>
      </xdr:nvSpPr>
      <xdr:spPr>
        <a:xfrm>
          <a:off x="3502025" y="545179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2D712B2B-5100-4F8F-9F4F-6CEAE1C75AC1}"/>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41EEA00E-EA40-4F2C-87E2-F0994C7B269E}"/>
            </a:ext>
          </a:extLst>
        </xdr:cNvPr>
        <xdr:cNvSpPr/>
      </xdr:nvSpPr>
      <xdr:spPr>
        <a:xfrm>
          <a:off x="3502025" y="199707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D2E02BC8-75FD-4D87-8825-51E6F002E3EE}"/>
            </a:ext>
          </a:extLst>
        </xdr:cNvPr>
        <xdr:cNvSpPr/>
      </xdr:nvSpPr>
      <xdr:spPr>
        <a:xfrm>
          <a:off x="3502025" y="51663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BCD5BFF9-3258-454E-928A-8AA32A573C13}"/>
            </a:ext>
          </a:extLst>
        </xdr:cNvPr>
        <xdr:cNvSpPr/>
      </xdr:nvSpPr>
      <xdr:spPr>
        <a:xfrm>
          <a:off x="3502025" y="485267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3FBC6530-93FC-4B88-A5AD-90F03BFEB7E4}"/>
            </a:ext>
          </a:extLst>
        </xdr:cNvPr>
        <xdr:cNvSpPr/>
      </xdr:nvSpPr>
      <xdr:spPr>
        <a:xfrm>
          <a:off x="3502025" y="63655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85FE2714-139C-4F05-9D63-45871272DD20}"/>
            </a:ext>
          </a:extLst>
        </xdr:cNvPr>
        <xdr:cNvSpPr/>
      </xdr:nvSpPr>
      <xdr:spPr>
        <a:xfrm>
          <a:off x="3502025" y="605186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09B46ACF-09EA-4770-B906-7BA4838D9C37}"/>
            </a:ext>
          </a:extLst>
        </xdr:cNvPr>
        <xdr:cNvSpPr/>
      </xdr:nvSpPr>
      <xdr:spPr>
        <a:xfrm>
          <a:off x="3502025" y="394906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FBDA4B36-7842-46F4-AB9C-21CAC1C0F087}"/>
            </a:ext>
          </a:extLst>
        </xdr:cNvPr>
        <xdr:cNvSpPr/>
      </xdr:nvSpPr>
      <xdr:spPr>
        <a:xfrm>
          <a:off x="3502025" y="424402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15A97433-5583-4D4D-A306-9470ED22A78D}"/>
            </a:ext>
          </a:extLst>
        </xdr:cNvPr>
        <xdr:cNvSpPr/>
      </xdr:nvSpPr>
      <xdr:spPr>
        <a:xfrm>
          <a:off x="7167245" y="538816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9D1DAB4C-28DA-44C3-B80B-75469D703505}"/>
            </a:ext>
          </a:extLst>
        </xdr:cNvPr>
        <xdr:cNvSpPr/>
      </xdr:nvSpPr>
      <xdr:spPr>
        <a:xfrm>
          <a:off x="3502025" y="266234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7B87404A-4FC2-4820-8FA9-6C3D76BA2188}"/>
            </a:ext>
          </a:extLst>
        </xdr:cNvPr>
        <xdr:cNvSpPr/>
      </xdr:nvSpPr>
      <xdr:spPr>
        <a:xfrm>
          <a:off x="3411007" y="3267498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6918A3D7-C0D9-48D0-8CF7-56A02AE6B7DC}"/>
            </a:ext>
          </a:extLst>
        </xdr:cNvPr>
        <xdr:cNvSpPr/>
      </xdr:nvSpPr>
      <xdr:spPr>
        <a:xfrm>
          <a:off x="70770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5C67765B-7D95-46EC-8B81-2029BEC5AD01}"/>
            </a:ext>
          </a:extLst>
        </xdr:cNvPr>
        <xdr:cNvSpPr/>
      </xdr:nvSpPr>
      <xdr:spPr>
        <a:xfrm>
          <a:off x="3506259" y="302672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F066FF7-8E3D-443C-9CE0-CAB8965B2849}"/>
            </a:ext>
          </a:extLst>
        </xdr:cNvPr>
        <xdr:cNvSpPr/>
      </xdr:nvSpPr>
      <xdr:spPr>
        <a:xfrm>
          <a:off x="3502025" y="456723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A50B2A90-EEF6-41E4-9DFC-6AFB488529F6}"/>
            </a:ext>
          </a:extLst>
        </xdr:cNvPr>
        <xdr:cNvSpPr/>
      </xdr:nvSpPr>
      <xdr:spPr>
        <a:xfrm>
          <a:off x="3479800" y="2322830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295448C-6044-4FCA-8DF7-EDCF04A21D23}"/>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69A86E-04B9-4345-9250-C4DB1816ECE4}"/>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973556E-7976-4BC2-8823-C0DB4363A221}"/>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1548E2B-743E-4BBC-8717-D4E748AD216B}"/>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EAB1C8F-C7AF-4ACC-B63F-98E2E710C4B6}"/>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31898D7-F1E2-4029-B02A-DBBF0B945D56}"/>
            </a:ext>
          </a:extLst>
        </xdr:cNvPr>
        <xdr:cNvSpPr/>
      </xdr:nvSpPr>
      <xdr:spPr>
        <a:xfrm>
          <a:off x="3502025" y="17021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30B1383-2131-4D06-AAF6-E3546DC74207}"/>
            </a:ext>
          </a:extLst>
        </xdr:cNvPr>
        <xdr:cNvSpPr/>
      </xdr:nvSpPr>
      <xdr:spPr>
        <a:xfrm>
          <a:off x="3502025" y="13884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BF7DF9FC-7E54-442F-8C55-B9359587B3A5}"/>
            </a:ext>
          </a:extLst>
        </xdr:cNvPr>
        <xdr:cNvSpPr/>
      </xdr:nvSpPr>
      <xdr:spPr>
        <a:xfrm>
          <a:off x="3502025" y="694658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40DD7D1E-0453-4397-AAA2-20F5ACB5FE33}"/>
            </a:ext>
          </a:extLst>
        </xdr:cNvPr>
        <xdr:cNvSpPr/>
      </xdr:nvSpPr>
      <xdr:spPr>
        <a:xfrm>
          <a:off x="3502025" y="663194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34384F7A-4BA5-420C-B031-D7FF736D7379}"/>
            </a:ext>
          </a:extLst>
        </xdr:cNvPr>
        <xdr:cNvSpPr/>
      </xdr:nvSpPr>
      <xdr:spPr>
        <a:xfrm>
          <a:off x="3502025" y="576643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B779196A-0F84-4FDF-9A2D-128BE8C508AB}"/>
            </a:ext>
          </a:extLst>
        </xdr:cNvPr>
        <xdr:cNvSpPr/>
      </xdr:nvSpPr>
      <xdr:spPr>
        <a:xfrm>
          <a:off x="3502025" y="545179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A618DE83-FDCD-4BFF-B487-11F990929268}"/>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F572CFB3-B89F-4FE8-B7C8-CF864CD8FAE3}"/>
            </a:ext>
          </a:extLst>
        </xdr:cNvPr>
        <xdr:cNvSpPr/>
      </xdr:nvSpPr>
      <xdr:spPr>
        <a:xfrm>
          <a:off x="3502025" y="199707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1C0373E7-C718-40D7-9652-A34315BE354A}"/>
            </a:ext>
          </a:extLst>
        </xdr:cNvPr>
        <xdr:cNvSpPr/>
      </xdr:nvSpPr>
      <xdr:spPr>
        <a:xfrm>
          <a:off x="3502025" y="51663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A3F89FBB-58F0-44B1-AA46-2F288524C41B}"/>
            </a:ext>
          </a:extLst>
        </xdr:cNvPr>
        <xdr:cNvSpPr/>
      </xdr:nvSpPr>
      <xdr:spPr>
        <a:xfrm>
          <a:off x="3502025" y="485267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A0645A1D-3596-4DDE-A739-AAF93BE7D7D8}"/>
            </a:ext>
          </a:extLst>
        </xdr:cNvPr>
        <xdr:cNvSpPr/>
      </xdr:nvSpPr>
      <xdr:spPr>
        <a:xfrm>
          <a:off x="3502025" y="63655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934A1E4F-E7FC-49B7-A4EC-F03293DB11CE}"/>
            </a:ext>
          </a:extLst>
        </xdr:cNvPr>
        <xdr:cNvSpPr/>
      </xdr:nvSpPr>
      <xdr:spPr>
        <a:xfrm>
          <a:off x="3502025" y="605186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702667E0-C79D-4CE9-A18D-37A7BD4DEEB2}"/>
            </a:ext>
          </a:extLst>
        </xdr:cNvPr>
        <xdr:cNvSpPr/>
      </xdr:nvSpPr>
      <xdr:spPr>
        <a:xfrm>
          <a:off x="3502025" y="394906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2BFF6C20-5F7F-465E-BECE-38AD0F78270E}"/>
            </a:ext>
          </a:extLst>
        </xdr:cNvPr>
        <xdr:cNvSpPr/>
      </xdr:nvSpPr>
      <xdr:spPr>
        <a:xfrm>
          <a:off x="3502025" y="424402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D6518A52-6264-4D16-9AEF-4DBB89EA6CCC}"/>
            </a:ext>
          </a:extLst>
        </xdr:cNvPr>
        <xdr:cNvSpPr/>
      </xdr:nvSpPr>
      <xdr:spPr>
        <a:xfrm>
          <a:off x="7167245" y="538816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FDE53E23-FF78-455E-ACFA-2AAB95243E97}"/>
            </a:ext>
          </a:extLst>
        </xdr:cNvPr>
        <xdr:cNvSpPr/>
      </xdr:nvSpPr>
      <xdr:spPr>
        <a:xfrm>
          <a:off x="3502025" y="266234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AE2EA401-925F-4867-8B00-C7883B336989}"/>
            </a:ext>
          </a:extLst>
        </xdr:cNvPr>
        <xdr:cNvSpPr/>
      </xdr:nvSpPr>
      <xdr:spPr>
        <a:xfrm>
          <a:off x="3411007" y="3267498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83B14284-F513-4C83-B787-D87E9286033A}"/>
            </a:ext>
          </a:extLst>
        </xdr:cNvPr>
        <xdr:cNvSpPr/>
      </xdr:nvSpPr>
      <xdr:spPr>
        <a:xfrm>
          <a:off x="70770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83D98DCF-721E-47A8-AD64-60610B693E42}"/>
            </a:ext>
          </a:extLst>
        </xdr:cNvPr>
        <xdr:cNvSpPr/>
      </xdr:nvSpPr>
      <xdr:spPr>
        <a:xfrm>
          <a:off x="3506259" y="302672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D293FF2A-4570-4869-9A7A-E70BA773C66C}"/>
            </a:ext>
          </a:extLst>
        </xdr:cNvPr>
        <xdr:cNvSpPr/>
      </xdr:nvSpPr>
      <xdr:spPr>
        <a:xfrm>
          <a:off x="3502025" y="456723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E2377ED7-E940-4B5A-9E59-24664E5F9D3F}"/>
            </a:ext>
          </a:extLst>
        </xdr:cNvPr>
        <xdr:cNvSpPr/>
      </xdr:nvSpPr>
      <xdr:spPr>
        <a:xfrm>
          <a:off x="3479800" y="2322830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020603-F60C-4AC7-82F1-5C6F7DB4C667}"/>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42C662-4518-47F1-8DAD-271345C628FA}"/>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27117A0-4F86-4FBA-B851-9BFB72D389B4}"/>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647D464-5D8A-4E64-B458-283555CBD861}"/>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FDF8C54-0F6D-4C82-8858-0651020AFE4E}"/>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7E7FDA2-8B16-4175-9882-2250F49E6C26}"/>
            </a:ext>
          </a:extLst>
        </xdr:cNvPr>
        <xdr:cNvSpPr/>
      </xdr:nvSpPr>
      <xdr:spPr>
        <a:xfrm>
          <a:off x="3502025" y="17021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E035378-92C4-4BF6-A5B0-1C714A3C4736}"/>
            </a:ext>
          </a:extLst>
        </xdr:cNvPr>
        <xdr:cNvSpPr/>
      </xdr:nvSpPr>
      <xdr:spPr>
        <a:xfrm>
          <a:off x="3502025" y="13884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CD7F869-FC3F-46DC-8D31-FA41F23EF3B4}"/>
            </a:ext>
          </a:extLst>
        </xdr:cNvPr>
        <xdr:cNvSpPr/>
      </xdr:nvSpPr>
      <xdr:spPr>
        <a:xfrm>
          <a:off x="3502025" y="694658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D3D635E4-54FA-48F2-8D1A-18AE2D897AF4}"/>
            </a:ext>
          </a:extLst>
        </xdr:cNvPr>
        <xdr:cNvSpPr/>
      </xdr:nvSpPr>
      <xdr:spPr>
        <a:xfrm>
          <a:off x="3502025" y="663194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882AAC16-6588-4438-9297-9C16464521E9}"/>
            </a:ext>
          </a:extLst>
        </xdr:cNvPr>
        <xdr:cNvSpPr/>
      </xdr:nvSpPr>
      <xdr:spPr>
        <a:xfrm>
          <a:off x="3502025" y="576643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4175A252-BA91-43DD-BB74-D2141E80FD94}"/>
            </a:ext>
          </a:extLst>
        </xdr:cNvPr>
        <xdr:cNvSpPr/>
      </xdr:nvSpPr>
      <xdr:spPr>
        <a:xfrm>
          <a:off x="3502025" y="545179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A013434-4952-4E09-906F-A10FFDCFA08A}"/>
            </a:ext>
          </a:extLst>
        </xdr:cNvPr>
        <xdr:cNvSpPr/>
      </xdr:nvSpPr>
      <xdr:spPr>
        <a:xfrm>
          <a:off x="448540" y="70469291"/>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C0152718-4BD5-4617-924D-C724C00D4D7C}"/>
            </a:ext>
          </a:extLst>
        </xdr:cNvPr>
        <xdr:cNvSpPr/>
      </xdr:nvSpPr>
      <xdr:spPr>
        <a:xfrm>
          <a:off x="3502025" y="199707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14A15347-01F0-433A-BB85-941F8B4A1935}"/>
            </a:ext>
          </a:extLst>
        </xdr:cNvPr>
        <xdr:cNvSpPr/>
      </xdr:nvSpPr>
      <xdr:spPr>
        <a:xfrm>
          <a:off x="3502025" y="51663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79FF5741-02AE-4DF8-85AD-A240A0233990}"/>
            </a:ext>
          </a:extLst>
        </xdr:cNvPr>
        <xdr:cNvSpPr/>
      </xdr:nvSpPr>
      <xdr:spPr>
        <a:xfrm>
          <a:off x="3502025" y="485267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6ED17F1C-D600-4319-8731-6C7AB6444E0E}"/>
            </a:ext>
          </a:extLst>
        </xdr:cNvPr>
        <xdr:cNvSpPr/>
      </xdr:nvSpPr>
      <xdr:spPr>
        <a:xfrm>
          <a:off x="3502025" y="63655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779E6E6B-2C20-4BE5-AFF2-C3404354C7B8}"/>
            </a:ext>
          </a:extLst>
        </xdr:cNvPr>
        <xdr:cNvSpPr/>
      </xdr:nvSpPr>
      <xdr:spPr>
        <a:xfrm>
          <a:off x="3502025" y="605186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44F04BC5-25E9-4FD2-8F46-CA2AD1F2CDD8}"/>
            </a:ext>
          </a:extLst>
        </xdr:cNvPr>
        <xdr:cNvSpPr/>
      </xdr:nvSpPr>
      <xdr:spPr>
        <a:xfrm>
          <a:off x="3502025" y="394906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C37C4A1B-3A73-4104-AFD1-C5616CB97812}"/>
            </a:ext>
          </a:extLst>
        </xdr:cNvPr>
        <xdr:cNvSpPr/>
      </xdr:nvSpPr>
      <xdr:spPr>
        <a:xfrm>
          <a:off x="3502025" y="424402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0147A762-B2A7-4A88-A2F9-654023744DF4}"/>
            </a:ext>
          </a:extLst>
        </xdr:cNvPr>
        <xdr:cNvSpPr/>
      </xdr:nvSpPr>
      <xdr:spPr>
        <a:xfrm>
          <a:off x="7167245" y="5388165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0FD88479-BFDD-47F2-A8E1-7672B0473452}"/>
            </a:ext>
          </a:extLst>
        </xdr:cNvPr>
        <xdr:cNvSpPr/>
      </xdr:nvSpPr>
      <xdr:spPr>
        <a:xfrm>
          <a:off x="3502025" y="2662343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4AD2E7D4-6E2D-4AD4-AA72-699793A7D206}"/>
            </a:ext>
          </a:extLst>
        </xdr:cNvPr>
        <xdr:cNvSpPr/>
      </xdr:nvSpPr>
      <xdr:spPr>
        <a:xfrm>
          <a:off x="3411007" y="3267498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774F96EA-F6B6-4764-82E2-5974CBA06414}"/>
            </a:ext>
          </a:extLst>
        </xdr:cNvPr>
        <xdr:cNvSpPr/>
      </xdr:nvSpPr>
      <xdr:spPr>
        <a:xfrm>
          <a:off x="70770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58E2B0D0-2CAF-4AE8-BE0E-85998DDBBF1D}"/>
            </a:ext>
          </a:extLst>
        </xdr:cNvPr>
        <xdr:cNvSpPr/>
      </xdr:nvSpPr>
      <xdr:spPr>
        <a:xfrm>
          <a:off x="3506259" y="3026727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B367D905-E6FD-40ED-8448-C85A167D0169}"/>
            </a:ext>
          </a:extLst>
        </xdr:cNvPr>
        <xdr:cNvSpPr/>
      </xdr:nvSpPr>
      <xdr:spPr>
        <a:xfrm>
          <a:off x="3502025" y="456723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757505E2-65E4-4FEE-8384-95A67149BDFF}"/>
            </a:ext>
          </a:extLst>
        </xdr:cNvPr>
        <xdr:cNvSpPr/>
      </xdr:nvSpPr>
      <xdr:spPr>
        <a:xfrm>
          <a:off x="3479800" y="2322830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9010\Desktop\&#12304;&#22823;&#28511;&#26449;&#12305;&#35519;&#26619;&#34920;&#19968;&#24335;\&#35519;&#26619;&#34920;&#65288;&#22823;&#28511;&#26449;&#12539;&#31777;&#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9010\Desktop\&#12304;&#22823;&#28511;&#26449;&#12305;&#35519;&#26619;&#34920;&#19968;&#24335;\&#35519;&#26619;&#34920;&#65288;&#22823;&#28511;&#26449;&#12539;&#20171;&#12469;&#12539;&#30701;&#26399;&#20837;&#2515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9010\Desktop\&#12304;&#22823;&#28511;&#26449;&#12305;&#35519;&#26619;&#34920;&#19968;&#24335;\&#35519;&#26619;&#34920;&#65288;&#22823;&#28511;&#26449;&#12539;&#20171;&#12469;&#12539;&#25351;&#23450;&#26045;&#3537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9010\Desktop\&#12304;&#22823;&#28511;&#26449;&#12305;&#35519;&#26619;&#34920;&#19968;&#24335;\&#35519;&#26619;&#34920;&#65288;&#22823;&#28511;&#26449;&#12539;&#20171;&#12469;&#12539;&#12487;&#1245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9010\Desktop\&#12304;&#22823;&#28511;&#26449;&#12305;&#35519;&#26619;&#34920;&#19968;&#24335;\&#35519;&#26619;&#34920;&#65288;&#22823;&#28511;&#26449;&#12539;&#19979;&#27700;&#36947;&#12539;&#29305;&#29872;&#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大潟村</v>
          </cell>
        </row>
        <row r="18">
          <cell r="F18" t="str">
            <v>簡易水道事業</v>
          </cell>
          <cell r="W18" t="str">
            <v>―</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現在、適正な料金体系に基づく経営体制及び手法において安定した経営を続けることが出来ており、この体制を維持することが、健全な事業運営の継続に結びつくと考えているから。</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大潟村</v>
          </cell>
        </row>
        <row r="18">
          <cell r="F18" t="str">
            <v>介護サービス事業</v>
          </cell>
          <cell r="W18" t="str">
            <v>老人短期入所施設</v>
          </cell>
          <cell r="BD18" t="str">
            <v>●</v>
          </cell>
        </row>
        <row r="20">
          <cell r="F20" t="str">
            <v>大潟村介護サービス事業特別会計</v>
          </cell>
        </row>
        <row r="49">
          <cell r="AA49" t="str">
            <v xml:space="preserve"> </v>
          </cell>
        </row>
        <row r="50">
          <cell r="X50" t="str">
            <v xml:space="preserve"> </v>
          </cell>
          <cell r="AD50" t="str">
            <v xml:space="preserve"> </v>
          </cell>
        </row>
        <row r="51">
          <cell r="AA51" t="str">
            <v xml:space="preserve"> </v>
          </cell>
          <cell r="AD51" t="str">
            <v xml:space="preserve"> </v>
          </cell>
        </row>
        <row r="52">
          <cell r="R52" t="str">
            <v>●</v>
          </cell>
          <cell r="X52" t="str">
            <v>●</v>
          </cell>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1">
          <cell r="B371" t="str">
            <v>民間の能力を活用して住民サービスの向上と経費の節減等を図ることを目的に、施設及び設備の維持管理に関する業務等を指定管理者に行わせるもの。</v>
          </cell>
        </row>
        <row r="377">
          <cell r="G377" t="str">
            <v>●</v>
          </cell>
          <cell r="U377" t="str">
            <v>平成</v>
          </cell>
          <cell r="X377">
            <v>18</v>
          </cell>
        </row>
        <row r="378">
          <cell r="G378" t="str">
            <v xml:space="preserve"> </v>
          </cell>
          <cell r="X378">
            <v>4</v>
          </cell>
        </row>
        <row r="379">
          <cell r="X379">
            <v>1</v>
          </cell>
        </row>
        <row r="386">
          <cell r="E386">
            <v>3</v>
          </cell>
        </row>
        <row r="388">
          <cell r="B388" t="str">
            <v>①人件費　▲3.0
　　計　　▲3.0</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大潟村</v>
          </cell>
        </row>
        <row r="18">
          <cell r="F18" t="str">
            <v>介護サービス事業</v>
          </cell>
          <cell r="W18" t="str">
            <v>指定介護老人福祉施設</v>
          </cell>
          <cell r="BD18" t="str">
            <v>●</v>
          </cell>
        </row>
        <row r="20">
          <cell r="F20" t="str">
            <v>大潟村介護サービス事業特別会計</v>
          </cell>
        </row>
        <row r="49">
          <cell r="AA49" t="str">
            <v xml:space="preserve"> </v>
          </cell>
        </row>
        <row r="50">
          <cell r="X50" t="str">
            <v xml:space="preserve"> </v>
          </cell>
          <cell r="AD50" t="str">
            <v xml:space="preserve"> </v>
          </cell>
        </row>
        <row r="51">
          <cell r="AA51" t="str">
            <v xml:space="preserve"> </v>
          </cell>
          <cell r="AD51" t="str">
            <v xml:space="preserve"> </v>
          </cell>
        </row>
        <row r="52">
          <cell r="R52" t="str">
            <v>●</v>
          </cell>
          <cell r="X52" t="str">
            <v>●</v>
          </cell>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1">
          <cell r="B371" t="str">
            <v>民間の能力を活用して住民サービスの向上と経費の節減等を図ることを目的に、施設及び設備の維持管理に関する業務等を指定管理者に行わせるもの。</v>
          </cell>
        </row>
        <row r="377">
          <cell r="G377" t="str">
            <v>●</v>
          </cell>
          <cell r="U377" t="str">
            <v>平成</v>
          </cell>
          <cell r="X377">
            <v>18</v>
          </cell>
        </row>
        <row r="378">
          <cell r="G378" t="str">
            <v xml:space="preserve"> </v>
          </cell>
          <cell r="X378">
            <v>4</v>
          </cell>
        </row>
        <row r="379">
          <cell r="X379">
            <v>1</v>
          </cell>
        </row>
        <row r="386">
          <cell r="E386">
            <v>17</v>
          </cell>
        </row>
        <row r="388">
          <cell r="B388" t="str">
            <v>①人件費　▲17.0
　　計　　▲17.0</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大潟村</v>
          </cell>
        </row>
        <row r="18">
          <cell r="F18" t="str">
            <v>介護サービス事業</v>
          </cell>
          <cell r="W18" t="str">
            <v>老人デイサービスセンター</v>
          </cell>
          <cell r="BD18" t="str">
            <v>●</v>
          </cell>
        </row>
        <row r="20">
          <cell r="F20" t="str">
            <v>大潟村介護サービス事業特別会計</v>
          </cell>
        </row>
        <row r="49">
          <cell r="AA49" t="str">
            <v xml:space="preserve"> </v>
          </cell>
        </row>
        <row r="50">
          <cell r="X50" t="str">
            <v xml:space="preserve"> </v>
          </cell>
          <cell r="AD50" t="str">
            <v xml:space="preserve"> </v>
          </cell>
        </row>
        <row r="51">
          <cell r="AA51" t="str">
            <v xml:space="preserve"> </v>
          </cell>
          <cell r="AD51" t="str">
            <v xml:space="preserve"> </v>
          </cell>
        </row>
        <row r="52">
          <cell r="R52" t="str">
            <v>●</v>
          </cell>
          <cell r="X52" t="str">
            <v>●</v>
          </cell>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1">
          <cell r="B371" t="str">
            <v>民間の能力を活用して住民サービスの向上と経費の節減等を図ることを目的に、施設及び設備の維持管理に関する業務等を指定管理者に行わせるもの。</v>
          </cell>
        </row>
        <row r="377">
          <cell r="G377" t="str">
            <v>●</v>
          </cell>
          <cell r="U377" t="str">
            <v>平成</v>
          </cell>
          <cell r="X377">
            <v>18</v>
          </cell>
        </row>
        <row r="378">
          <cell r="G378" t="str">
            <v xml:space="preserve"> </v>
          </cell>
          <cell r="X378">
            <v>4</v>
          </cell>
        </row>
        <row r="379">
          <cell r="X379">
            <v>1</v>
          </cell>
        </row>
        <row r="386">
          <cell r="E386">
            <v>4</v>
          </cell>
        </row>
        <row r="388">
          <cell r="B388" t="str">
            <v>①人件費　　　　▲2.7
②介護費用経費　▲1.3　
　　　計　　　　▲4.0</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大潟村</v>
          </cell>
        </row>
        <row r="18">
          <cell r="F18" t="str">
            <v>下水道事業</v>
          </cell>
          <cell r="W18" t="str">
            <v>特定環境保全公共下水道</v>
          </cell>
          <cell r="BD18" t="str">
            <v>×</v>
          </cell>
        </row>
        <row r="20">
          <cell r="F20" t="str">
            <v>ー</v>
          </cell>
        </row>
        <row r="49">
          <cell r="AA49" t="str">
            <v xml:space="preserve"> </v>
          </cell>
        </row>
        <row r="50">
          <cell r="X50" t="str">
            <v xml:space="preserve"> </v>
          </cell>
          <cell r="AD50" t="str">
            <v xml:space="preserve"> </v>
          </cell>
        </row>
        <row r="51">
          <cell r="AA51" t="str">
            <v xml:space="preserve"> </v>
          </cell>
          <cell r="AD51" t="str">
            <v xml:space="preserve"> </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row r="634">
          <cell r="B634" t="str">
            <v>現在、適正な料金体系に基づく経営体制及び手法において安定した経営を続けることが出来ており、この体制を維持することが、健全な事業運営の継続に結びつくと考えているから。</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A6FC1-978A-4FC6-8ABF-DC2B4BB8A8FA}">
  <dimension ref="A1:CN384"/>
  <sheetViews>
    <sheetView workbookViewId="0">
      <selection sqref="A1:XFD104857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大潟村</v>
      </c>
      <c r="D11" s="8"/>
      <c r="E11" s="8"/>
      <c r="F11" s="8"/>
      <c r="G11" s="8"/>
      <c r="H11" s="8"/>
      <c r="I11" s="8"/>
      <c r="J11" s="8"/>
      <c r="K11" s="8"/>
      <c r="L11" s="8"/>
      <c r="M11" s="8"/>
      <c r="N11" s="8"/>
      <c r="O11" s="8"/>
      <c r="P11" s="8"/>
      <c r="Q11" s="8"/>
      <c r="R11" s="8"/>
      <c r="S11" s="8"/>
      <c r="T11" s="8"/>
      <c r="U11" s="22" t="str">
        <f>IF(COUNTIF([1]回答表!F18,"*")&gt;0,[1]回答表!F18,"")</f>
        <v>簡易水道事業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v>
      </c>
      <c r="AP11" s="10"/>
      <c r="AQ11" s="10"/>
      <c r="AR11" s="10"/>
      <c r="AS11" s="10"/>
      <c r="AT11" s="10"/>
      <c r="AU11" s="10"/>
      <c r="AV11" s="10"/>
      <c r="AW11" s="10"/>
      <c r="AX11" s="10"/>
      <c r="AY11" s="10"/>
      <c r="AZ11" s="10"/>
      <c r="BA11" s="10"/>
      <c r="BB11" s="10"/>
      <c r="BC11" s="10"/>
      <c r="BD11" s="10"/>
      <c r="BE11" s="10"/>
      <c r="BF11" s="11"/>
      <c r="BG11" s="21" t="str">
        <f>IF(COUNTIF([1]回答表!F20,"*")&gt;0,[1]回答表!F20,"")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
      </c>
      <c r="O118" s="131"/>
      <c r="P118" s="131"/>
      <c r="Q118" s="132"/>
      <c r="R118" s="119"/>
      <c r="S118" s="119"/>
      <c r="T118" s="119"/>
      <c r="U118" s="133" t="str">
        <f>IF([1]回答表!F18="水道事業",IF([1]回答表!AD51="●",[1]回答表!B354,""),"")</f>
        <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現在、適正な料金体系に基づく経営体制及び手法において安定した経営を続けることが出来ており、この体制を維持することが、健全な事業運営の継続に結びつくと考えているから。</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IF(COUNTIF([2]回答表!K16,"*")&gt;0,[2]回答表!K16,"")</f>
        <v>大潟村</v>
      </c>
      <c r="D11" s="8"/>
      <c r="E11" s="8"/>
      <c r="F11" s="8"/>
      <c r="G11" s="8"/>
      <c r="H11" s="8"/>
      <c r="I11" s="8"/>
      <c r="J11" s="8"/>
      <c r="K11" s="8"/>
      <c r="L11" s="8"/>
      <c r="M11" s="8"/>
      <c r="N11" s="8"/>
      <c r="O11" s="8"/>
      <c r="P11" s="8"/>
      <c r="Q11" s="8"/>
      <c r="R11" s="8"/>
      <c r="S11" s="8"/>
      <c r="T11" s="8"/>
      <c r="U11" s="22" t="str">
        <f>IF(COUNTIF([2]回答表!F18,"*")&gt;0,[2]回答表!F18,"")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IF(COUNTIF([2]回答表!W18,"*")&gt;0,[2]回答表!W18,"")</f>
        <v>老人短期入所施設</v>
      </c>
      <c r="AP11" s="10"/>
      <c r="AQ11" s="10"/>
      <c r="AR11" s="10"/>
      <c r="AS11" s="10"/>
      <c r="AT11" s="10"/>
      <c r="AU11" s="10"/>
      <c r="AV11" s="10"/>
      <c r="AW11" s="10"/>
      <c r="AX11" s="10"/>
      <c r="AY11" s="10"/>
      <c r="AZ11" s="10"/>
      <c r="BA11" s="10"/>
      <c r="BB11" s="10"/>
      <c r="BC11" s="10"/>
      <c r="BD11" s="10"/>
      <c r="BE11" s="10"/>
      <c r="BF11" s="11"/>
      <c r="BG11" s="21" t="str">
        <f>IF(COUNTIF([2]回答表!F20,"*")&gt;0,[2]回答表!F20,"")</f>
        <v>大潟村介護サービス事業特別会計</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IF([2]回答表!R49="●","●","")</f>
        <v/>
      </c>
      <c r="E24" s="80"/>
      <c r="F24" s="80"/>
      <c r="G24" s="80"/>
      <c r="H24" s="80"/>
      <c r="I24" s="80"/>
      <c r="J24" s="81"/>
      <c r="K24" s="79" t="str">
        <f>IF([2]回答表!R50="●","●","")</f>
        <v/>
      </c>
      <c r="L24" s="80"/>
      <c r="M24" s="80"/>
      <c r="N24" s="80"/>
      <c r="O24" s="80"/>
      <c r="P24" s="80"/>
      <c r="Q24" s="81"/>
      <c r="R24" s="79" t="str">
        <f>IF([2]回答表!R51="●","●","")</f>
        <v/>
      </c>
      <c r="S24" s="80"/>
      <c r="T24" s="80"/>
      <c r="U24" s="80"/>
      <c r="V24" s="80"/>
      <c r="W24" s="80"/>
      <c r="X24" s="81"/>
      <c r="Y24" s="79" t="str">
        <f>IF([2]回答表!R52="●","●","")</f>
        <v>●</v>
      </c>
      <c r="Z24" s="80"/>
      <c r="AA24" s="80"/>
      <c r="AB24" s="80"/>
      <c r="AC24" s="80"/>
      <c r="AD24" s="80"/>
      <c r="AE24" s="81"/>
      <c r="AF24" s="79" t="str">
        <f>IF([2]回答表!R53="●","●","")</f>
        <v/>
      </c>
      <c r="AG24" s="80"/>
      <c r="AH24" s="80"/>
      <c r="AI24" s="80"/>
      <c r="AJ24" s="80"/>
      <c r="AK24" s="80"/>
      <c r="AL24" s="81"/>
      <c r="AM24" s="79" t="str">
        <f>IF([2]回答表!R54="●","●","")</f>
        <v/>
      </c>
      <c r="AN24" s="80"/>
      <c r="AO24" s="80"/>
      <c r="AP24" s="80"/>
      <c r="AQ24" s="80"/>
      <c r="AR24" s="80"/>
      <c r="AS24" s="81"/>
      <c r="AT24" s="79" t="str">
        <f>IF([2]回答表!R55="●","●","")</f>
        <v/>
      </c>
      <c r="AU24" s="80"/>
      <c r="AV24" s="80"/>
      <c r="AW24" s="80"/>
      <c r="AX24" s="80"/>
      <c r="AY24" s="80"/>
      <c r="AZ24" s="81"/>
      <c r="BA24" s="68"/>
      <c r="BB24" s="82" t="str">
        <f>IF([2]回答表!R56="●","●","")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IF([2]回答表!X49="●","●","")</f>
        <v/>
      </c>
      <c r="O36" s="131"/>
      <c r="P36" s="131"/>
      <c r="Q36" s="132"/>
      <c r="R36" s="119"/>
      <c r="S36" s="119"/>
      <c r="T36" s="119"/>
      <c r="U36" s="133" t="str">
        <f>IF([2]回答表!X49="●",[2]回答表!B67,IF([2]回答表!AA49="●",[2]回答表!B95,""))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IF([2]回答表!X49="●",[2]回答表!S73,IF([2]回答表!AA49="●",[2]回答表!S101,""))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IF([2]回答表!X49="●",[2]回答表!G73,IF([2]回答表!AA49="●",[2]回答表!G101,""))</f>
        <v/>
      </c>
      <c r="AN38" s="83"/>
      <c r="AO38" s="83"/>
      <c r="AP38" s="83"/>
      <c r="AQ38" s="83"/>
      <c r="AR38" s="83"/>
      <c r="AS38" s="83"/>
      <c r="AT38" s="153"/>
      <c r="AU38" s="82" t="str">
        <f>IF([2]回答表!X49="●",[2]回答表!G74,IF([2]回答表!AA49="●",[2]回答表!G102,""))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IF([2]回答表!X49="●",[2]回答表!V73,IF([2]回答表!AA49="●",[2]回答表!V101,""))</f>
        <v/>
      </c>
      <c r="BG39" s="16"/>
      <c r="BH39" s="16"/>
      <c r="BI39" s="17"/>
      <c r="BJ39" s="150" t="str">
        <f>IF([2]回答表!X49="●",[2]回答表!V74,IF([2]回答表!AA49="●",[2]回答表!V102,""))</f>
        <v/>
      </c>
      <c r="BK39" s="16"/>
      <c r="BL39" s="16"/>
      <c r="BM39" s="17"/>
      <c r="BN39" s="150" t="str">
        <f>IF([2]回答表!X49="●",[2]回答表!V75,IF([2]回答表!AA49="●",[2]回答表!V103,""))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IF([2]回答表!X49="●",[2]回答表!O79,IF([2]回答表!AA49="●",[2]回答表!O107,""))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IF([2]回答表!X49="●",[2]回答表!O80,IF([2]回答表!AA49="●",[2]回答表!O108,""))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IF([2]回答表!AA49="●","●","")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IF([2]回答表!X49="●",[2]回答表!O81,IF([2]回答表!AA49="●",[2]回答表!O109,""))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IF([2]回答表!X49="●",[2]回答表!O82,IF([2]回答表!AA49="●",[2]回答表!O110,""))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IF([2]回答表!X49="●",[2]回答表!AG79,IF([2]回答表!AA49="●",[2]回答表!AG107,""))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IF([2]回答表!X49="●",[2]回答表!AG80,IF([2]回答表!AA49="●",[2]回答表!AG108,""))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IF([2]回答表!X49="●",[2]回答表!E85,IF([2]回答表!AA49="●",[2]回答表!E113,""))</f>
        <v/>
      </c>
      <c r="V50" s="182"/>
      <c r="W50" s="182"/>
      <c r="X50" s="182"/>
      <c r="Y50" s="182"/>
      <c r="Z50" s="182"/>
      <c r="AA50" s="182"/>
      <c r="AB50" s="182"/>
      <c r="AC50" s="182"/>
      <c r="AD50" s="182"/>
      <c r="AE50" s="183" t="s">
        <v>33</v>
      </c>
      <c r="AF50" s="183"/>
      <c r="AG50" s="183"/>
      <c r="AH50" s="183"/>
      <c r="AI50" s="183"/>
      <c r="AJ50" s="184"/>
      <c r="AK50" s="136"/>
      <c r="AL50" s="136"/>
      <c r="AM50" s="133" t="str">
        <f>IF([2]回答表!X49="●",[2]回答表!B87,IF([2]回答表!AA49="●",[2]回答表!B115,""))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IF([2]回答表!AD49="●","●","")</f>
        <v/>
      </c>
      <c r="O57" s="131"/>
      <c r="P57" s="131"/>
      <c r="Q57" s="132"/>
      <c r="R57" s="119"/>
      <c r="S57" s="119"/>
      <c r="T57" s="119"/>
      <c r="U57" s="133" t="str">
        <f>IF([2]回答表!AD49="●",[2]回答表!B123,"")</f>
        <v/>
      </c>
      <c r="V57" s="134"/>
      <c r="W57" s="134"/>
      <c r="X57" s="134"/>
      <c r="Y57" s="134"/>
      <c r="Z57" s="134"/>
      <c r="AA57" s="134"/>
      <c r="AB57" s="134"/>
      <c r="AC57" s="134"/>
      <c r="AD57" s="134"/>
      <c r="AE57" s="134"/>
      <c r="AF57" s="134"/>
      <c r="AG57" s="134"/>
      <c r="AH57" s="134"/>
      <c r="AI57" s="134"/>
      <c r="AJ57" s="135"/>
      <c r="AK57" s="189"/>
      <c r="AL57" s="189"/>
      <c r="AM57" s="133" t="str">
        <f>IF([2]回答表!AD49="●",[2]回答表!B128,"")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IF([2]回答表!X50="●","●","")</f>
        <v/>
      </c>
      <c r="O68" s="131"/>
      <c r="P68" s="131"/>
      <c r="Q68" s="132"/>
      <c r="R68" s="119"/>
      <c r="S68" s="119"/>
      <c r="T68" s="119"/>
      <c r="U68" s="133" t="str">
        <f>IF([2]回答表!X50="●",[2]回答表!B138,IF([2]回答表!AA50="●",[2]回答表!B159,""))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IF([2]回答表!X50="●",[2]回答表!S144,IF([2]回答表!AA50="●",[2]回答表!S165,""))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IF([2]回答表!X50="●",[2]回答表!J144,IF([2]回答表!AA50="●",[2]回答表!J165,""))</f>
        <v/>
      </c>
      <c r="AN71" s="83"/>
      <c r="AO71" s="83"/>
      <c r="AP71" s="83"/>
      <c r="AQ71" s="83"/>
      <c r="AR71" s="83"/>
      <c r="AS71" s="83"/>
      <c r="AT71" s="153"/>
      <c r="AU71" s="82" t="str">
        <f>IF([2]回答表!X50="●",[2]回答表!J145,IF([2]回答表!AA50="●",[2]回答表!J166,""))</f>
        <v/>
      </c>
      <c r="AV71" s="83"/>
      <c r="AW71" s="83"/>
      <c r="AX71" s="83"/>
      <c r="AY71" s="83"/>
      <c r="AZ71" s="83"/>
      <c r="BA71" s="83"/>
      <c r="BB71" s="153"/>
      <c r="BC71" s="120"/>
      <c r="BD71" s="109"/>
      <c r="BE71" s="109"/>
      <c r="BF71" s="150" t="str">
        <f>IF([2]回答表!X50="●",[2]回答表!V144,IF([2]回答表!AA50="●",[2]回答表!V165,""))</f>
        <v/>
      </c>
      <c r="BG71" s="151"/>
      <c r="BH71" s="151"/>
      <c r="BI71" s="151"/>
      <c r="BJ71" s="150" t="str">
        <f>IF([2]回答表!X50="●",[2]回答表!V145,IF([2]回答表!AA50="●",[2]回答表!V166,""))</f>
        <v/>
      </c>
      <c r="BK71" s="151"/>
      <c r="BL71" s="151"/>
      <c r="BM71" s="151"/>
      <c r="BN71" s="150" t="str">
        <f>IF([2]回答表!X50="●",[2]回答表!V146,IF([2]回答表!AA50="●",[2]回答表!V167,""))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IF([2]回答表!AA50="●","●","")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IF([2]回答表!X50="●",[2]回答表!E149,IF([2]回答表!AA50="●",[2]回答表!E170,""))</f>
        <v/>
      </c>
      <c r="V80" s="182"/>
      <c r="W80" s="182"/>
      <c r="X80" s="182"/>
      <c r="Y80" s="182"/>
      <c r="Z80" s="182"/>
      <c r="AA80" s="182"/>
      <c r="AB80" s="182"/>
      <c r="AC80" s="182"/>
      <c r="AD80" s="182"/>
      <c r="AE80" s="183" t="s">
        <v>33</v>
      </c>
      <c r="AF80" s="183"/>
      <c r="AG80" s="183"/>
      <c r="AH80" s="183"/>
      <c r="AI80" s="183"/>
      <c r="AJ80" s="184"/>
      <c r="AK80" s="136"/>
      <c r="AL80" s="136"/>
      <c r="AM80" s="133" t="str">
        <f>IF([2]回答表!X50="●",[2]回答表!B151,IF([2]回答表!AA50="●",[2]回答表!B172,""))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IF([2]回答表!AD50="●","●","")</f>
        <v/>
      </c>
      <c r="O87" s="131"/>
      <c r="P87" s="131"/>
      <c r="Q87" s="132"/>
      <c r="R87" s="119"/>
      <c r="S87" s="119"/>
      <c r="T87" s="119"/>
      <c r="U87" s="133" t="str">
        <f>IF([2]回答表!AD50="●",[2]回答表!B180,"")</f>
        <v/>
      </c>
      <c r="V87" s="134"/>
      <c r="W87" s="134"/>
      <c r="X87" s="134"/>
      <c r="Y87" s="134"/>
      <c r="Z87" s="134"/>
      <c r="AA87" s="134"/>
      <c r="AB87" s="134"/>
      <c r="AC87" s="134"/>
      <c r="AD87" s="134"/>
      <c r="AE87" s="134"/>
      <c r="AF87" s="134"/>
      <c r="AG87" s="134"/>
      <c r="AH87" s="134"/>
      <c r="AI87" s="134"/>
      <c r="AJ87" s="135"/>
      <c r="AK87" s="189"/>
      <c r="AL87" s="189"/>
      <c r="AM87" s="133" t="str">
        <f>IF([2]回答表!AD50="●",[2]回答表!B186,"")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IF([2]回答表!F18="水道事業",IF([2]回答表!X51="●","●",""),"")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IF([2]回答表!F18="水道事業",IF([2]回答表!X51="●",[2]回答表!B197,IF([2]回答表!AA51="●",[2]回答表!B275,"")),"")</f>
        <v/>
      </c>
      <c r="AN99" s="134"/>
      <c r="AO99" s="134"/>
      <c r="AP99" s="134"/>
      <c r="AQ99" s="134"/>
      <c r="AR99" s="134"/>
      <c r="AS99" s="134"/>
      <c r="AT99" s="134"/>
      <c r="AU99" s="134"/>
      <c r="AV99" s="134"/>
      <c r="AW99" s="134"/>
      <c r="AX99" s="134"/>
      <c r="AY99" s="134"/>
      <c r="AZ99" s="134"/>
      <c r="BA99" s="134"/>
      <c r="BB99" s="134"/>
      <c r="BC99" s="135"/>
      <c r="BD99" s="109"/>
      <c r="BE99" s="109"/>
      <c r="BF99" s="138" t="str">
        <f>IF([2]回答表!F18="水道事業",IF([2]回答表!X51="●",[2]回答表!B256,IF([2]回答表!AA51="●",[2]回答表!B335,"")),"")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IF([2]回答表!F18="水道事業",IF([2]回答表!X51="●",[2]回答表!J205,IF([2]回答表!AA51="●",[2]回答表!J283,"")),"")</f>
        <v/>
      </c>
      <c r="V101" s="83"/>
      <c r="W101" s="83"/>
      <c r="X101" s="83"/>
      <c r="Y101" s="83"/>
      <c r="Z101" s="83"/>
      <c r="AA101" s="83"/>
      <c r="AB101" s="153"/>
      <c r="AC101" s="82" t="str">
        <f>IF([2]回答表!F18="水道事業",IF([2]回答表!X51="●",[2]回答表!J210,IF([2]回答表!AA51="●",[2]回答表!J290,"")),"")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IF([2]回答表!F18="水道事業",IF([2]回答表!X51="●",[2]回答表!E256,IF([2]回答表!AA51="●",[2]回答表!E335,"")),"")</f>
        <v/>
      </c>
      <c r="BG102" s="151"/>
      <c r="BH102" s="151"/>
      <c r="BI102" s="151"/>
      <c r="BJ102" s="150" t="str">
        <f>IF([2]回答表!F18="水道事業",IF([2]回答表!X51="●",[2]回答表!E257,IF([2]回答表!AA51="●",[2]回答表!E336,"")),"")</f>
        <v/>
      </c>
      <c r="BK102" s="151"/>
      <c r="BL102" s="151"/>
      <c r="BM102" s="151"/>
      <c r="BN102" s="150" t="str">
        <f>IF([2]回答表!F18="水道事業",IF([2]回答表!X51="●",[2]回答表!E258,IF([2]回答表!AA51="●",[2]回答表!E337,"")),"")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IF([2]回答表!F18="水道事業",IF([2]回答表!AA51="●","●",""),"")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IF([2]回答表!F18="水道事業",IF([2]回答表!X51="●",[2]回答表!J213,IF([2]回答表!AA51="●",[2]回答表!J293,"")),"")</f>
        <v/>
      </c>
      <c r="V106" s="83"/>
      <c r="W106" s="83"/>
      <c r="X106" s="83"/>
      <c r="Y106" s="83"/>
      <c r="Z106" s="83"/>
      <c r="AA106" s="83"/>
      <c r="AB106" s="153"/>
      <c r="AC106" s="82" t="str">
        <f>IF([2]回答表!F18="水道事業",IF([2]回答表!X51="●",[2]回答表!J217,IF([2]回答表!AA51="●",[2]回答表!J297,"")),"")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IF([2]回答表!F18="水道事業",IF([2]回答表!X51="●",[2]回答表!E265,IF([2]回答表!AA51="●",[2]回答表!E344,"")),"")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IF([2]回答表!F18="水道事業",IF([2]回答表!X51="●",[2]回答表!B267,IF([2]回答表!AA51="●",[2]回答表!B346,"")),"")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IF([2]回答表!F18="水道事業",IF([2]回答表!AD51="●","●",""),"")</f>
        <v/>
      </c>
      <c r="O118" s="131"/>
      <c r="P118" s="131"/>
      <c r="Q118" s="132"/>
      <c r="R118" s="119"/>
      <c r="S118" s="119"/>
      <c r="T118" s="119"/>
      <c r="U118" s="133" t="str">
        <f>IF([2]回答表!F18="水道事業",IF([2]回答表!AD51="●",[2]回答表!B354,""),"")</f>
        <v/>
      </c>
      <c r="V118" s="134"/>
      <c r="W118" s="134"/>
      <c r="X118" s="134"/>
      <c r="Y118" s="134"/>
      <c r="Z118" s="134"/>
      <c r="AA118" s="134"/>
      <c r="AB118" s="134"/>
      <c r="AC118" s="134"/>
      <c r="AD118" s="134"/>
      <c r="AE118" s="134"/>
      <c r="AF118" s="134"/>
      <c r="AG118" s="134"/>
      <c r="AH118" s="134"/>
      <c r="AI118" s="134"/>
      <c r="AJ118" s="135"/>
      <c r="AK118" s="189"/>
      <c r="AL118" s="189"/>
      <c r="AM118" s="133" t="str">
        <f>IF([2]回答表!F18="水道事業",IF([2]回答表!AD51="●",[2]回答表!B360,""),"")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IF([2]回答表!F18="簡易水道事業",IF([2]回答表!X51="●",[2]回答表!B197,IF([2]回答表!AA51="●",[2]回答表!B275,"")),"")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IF([2]回答表!F18="簡易水道事業",IF([2]回答表!X51="●",[2]回答表!B256,IF([2]回答表!AA51="●",[2]回答表!B335,"")),"")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IF([2]回答表!F18="簡易水道事業",IF([2]回答表!X51="●","●",""),"")</f>
        <v/>
      </c>
      <c r="O132" s="131"/>
      <c r="P132" s="131"/>
      <c r="Q132" s="132"/>
      <c r="R132" s="119"/>
      <c r="S132" s="119"/>
      <c r="T132" s="119"/>
      <c r="U132" s="82" t="str">
        <f>IF([2]回答表!F18="簡易水道事業",IF([2]回答表!X51="●",[2]回答表!S224,IF([2]回答表!AA51="●",[2]回答表!S304,"")),"")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IF([2]回答表!F18="簡易水道事業",IF([2]回答表!X51="●",[2]回答表!E256,IF([2]回答表!AA51="●",[2]回答表!E335,"")),"")</f>
        <v/>
      </c>
      <c r="BG133" s="151"/>
      <c r="BH133" s="151"/>
      <c r="BI133" s="151"/>
      <c r="BJ133" s="150" t="str">
        <f>IF([2]回答表!F18="簡易水道事業",IF([2]回答表!X51="●",[2]回答表!E257,IF([2]回答表!AA51="●",[2]回答表!E336,"")),"")</f>
        <v/>
      </c>
      <c r="BK133" s="151"/>
      <c r="BL133" s="151"/>
      <c r="BM133" s="151"/>
      <c r="BN133" s="150" t="str">
        <f>IF([2]回答表!F18="簡易水道事業",IF([2]回答表!X51="●",[2]回答表!E258,IF([2]回答表!AA51="●",[2]回答表!E337,"")),"")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IF([2]回答表!F18="簡易水道事業",IF([2]回答表!X51="●",[2]回答表!S225,IF([2]回答表!AA51="●",[2]回答表!S305,"")),"")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IF([2]回答表!F18="簡易水道事業",IF([2]回答表!AA51="●","●",""),"")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IF([2]回答表!F18="簡易水道事業",IF([2]回答表!X51="●",[2]回答表!S226,IF([2]回答表!AA51="●",[2]回答表!S306,"")),"")</f>
        <v/>
      </c>
      <c r="V142" s="83"/>
      <c r="W142" s="83"/>
      <c r="X142" s="83"/>
      <c r="Y142" s="83"/>
      <c r="Z142" s="83"/>
      <c r="AA142" s="83"/>
      <c r="AB142" s="83"/>
      <c r="AC142" s="83"/>
      <c r="AD142" s="83"/>
      <c r="AE142" s="83"/>
      <c r="AF142" s="83"/>
      <c r="AG142" s="83"/>
      <c r="AH142" s="83"/>
      <c r="AI142" s="83"/>
      <c r="AJ142" s="153"/>
      <c r="AK142" s="68"/>
      <c r="AL142" s="68"/>
      <c r="AM142" s="231" t="str">
        <f>IF([2]回答表!F18="簡易水道事業",IF([2]回答表!X51="●",[2]回答表!Y228,IF([2]回答表!AA51="●",[2]回答表!Y308,"")),"")</f>
        <v/>
      </c>
      <c r="AN142" s="231"/>
      <c r="AO142" s="231"/>
      <c r="AP142" s="231"/>
      <c r="AQ142" s="231"/>
      <c r="AR142" s="231"/>
      <c r="AS142" s="231" t="str">
        <f>IF([2]回答表!F18="簡易水道事業",IF([2]回答表!X51="●",[2]回答表!Y229,IF([2]回答表!AA51="●",[2]回答表!Y309,"")),"")</f>
        <v/>
      </c>
      <c r="AT142" s="231"/>
      <c r="AU142" s="231"/>
      <c r="AV142" s="231"/>
      <c r="AW142" s="231"/>
      <c r="AX142" s="231"/>
      <c r="AY142" s="231" t="str">
        <f>IF([2]回答表!F18="簡易水道事業",IF([2]回答表!X51="●",[2]回答表!Y230,IF([2]回答表!AA51="●",[2]回答表!Y310,"")),"")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IF([2]回答表!F18="簡易水道事業",IF([2]回答表!X51="●",[2]回答表!E265,IF([2]回答表!AA51="●",[2]回答表!E344,"")),"")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IF([2]回答表!F18="簡易水道事業",IF([2]回答表!X51="●",[2]回答表!B267,IF([2]回答表!AA51="●",[2]回答表!B346,"")),"")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IF([2]回答表!F18="簡易水道事業",IF([2]回答表!AD51="●","●",""),"")</f>
        <v/>
      </c>
      <c r="O154" s="131"/>
      <c r="P154" s="131"/>
      <c r="Q154" s="132"/>
      <c r="R154" s="119"/>
      <c r="S154" s="119"/>
      <c r="T154" s="119"/>
      <c r="U154" s="133" t="str">
        <f>IF([2]回答表!F18="簡易水道事業",IF([2]回答表!AD51="●",[2]回答表!B354,""),"")</f>
        <v/>
      </c>
      <c r="V154" s="134"/>
      <c r="W154" s="134"/>
      <c r="X154" s="134"/>
      <c r="Y154" s="134"/>
      <c r="Z154" s="134"/>
      <c r="AA154" s="134"/>
      <c r="AB154" s="134"/>
      <c r="AC154" s="134"/>
      <c r="AD154" s="134"/>
      <c r="AE154" s="134"/>
      <c r="AF154" s="134"/>
      <c r="AG154" s="134"/>
      <c r="AH154" s="134"/>
      <c r="AI154" s="134"/>
      <c r="AJ154" s="135"/>
      <c r="AK154" s="189"/>
      <c r="AL154" s="189"/>
      <c r="AM154" s="133" t="str">
        <f>IF([2]回答表!F18="簡易水道事業",IF([2]回答表!AD51="●",[2]回答表!B360,""),"")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IF([2]回答表!F18="下水道事業",IF([2]回答表!X51="●","●",""),"")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IF([2]回答表!F18="下水道事業",IF([2]回答表!X51="●",[2]回答表!B197,IF([2]回答表!AA51="●",[2]回答表!B275,"")),"")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IF([2]回答表!F18="下水道事業",IF([2]回答表!X51="●",[2]回答表!B256,IF([2]回答表!AA51="●",[2]回答表!B335,"")),"")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IF([2]回答表!F18="下水道事業",IF([2]回答表!X51="●",[2]回答表!N234,IF([2]回答表!AA51="●",[2]回答表!N314,"")),"")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IF([2]回答表!F18="下水道事業",IF([2]回答表!X51="●",[2]回答表!E256,IF([2]回答表!AA51="●",[2]回答表!E335,"")),"")</f>
        <v/>
      </c>
      <c r="BG169" s="151"/>
      <c r="BH169" s="151"/>
      <c r="BI169" s="151"/>
      <c r="BJ169" s="150" t="str">
        <f>IF([2]回答表!F18="下水道事業",IF([2]回答表!X51="●",[2]回答表!E257,IF([2]回答表!AA51="●",[2]回答表!E336,"")),"")</f>
        <v/>
      </c>
      <c r="BK169" s="151"/>
      <c r="BL169" s="151"/>
      <c r="BM169" s="151"/>
      <c r="BN169" s="150" t="str">
        <f>IF([2]回答表!F18="下水道事業",IF([2]回答表!X51="●",[2]回答表!E258,IF([2]回答表!AA51="●",[2]回答表!E337,"")),"")</f>
        <v/>
      </c>
      <c r="BO169" s="151"/>
      <c r="BP169" s="151"/>
      <c r="BQ169" s="152"/>
      <c r="BR169" s="112"/>
      <c r="BX169" s="234" t="str">
        <f>IF([2]回答表!AQ21="下水道事業",IF([2]回答表!BI54="○",[2]回答表!AM200,IF([2]回答表!BL54="○",[2]回答表!AM278,"")),"")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IF([2]回答表!F18="下水道事業",IF([2]回答表!X51="●",[2]回答表!Y236,IF([2]回答表!AA51="●",[2]回答表!Y316,"")),"")</f>
        <v/>
      </c>
      <c r="V174" s="83"/>
      <c r="W174" s="83"/>
      <c r="X174" s="83"/>
      <c r="Y174" s="83"/>
      <c r="Z174" s="83"/>
      <c r="AA174" s="83"/>
      <c r="AB174" s="153"/>
      <c r="AC174" s="82" t="str">
        <f>IF([2]回答表!F18="下水道事業",IF([2]回答表!X51="●",[2]回答表!Y237,IF([2]回答表!AA51="●",[2]回答表!Y317,"")),"")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IF([2]回答表!F18="下水道事業",IF([2]回答表!X51="●",[2]回答表!Y239,IF([2]回答表!AA51="●",[2]回答表!Y319,"")),"")</f>
        <v/>
      </c>
      <c r="V180" s="83"/>
      <c r="W180" s="83"/>
      <c r="X180" s="83"/>
      <c r="Y180" s="83"/>
      <c r="Z180" s="83"/>
      <c r="AA180" s="83"/>
      <c r="AB180" s="153"/>
      <c r="AC180" s="82" t="str">
        <f>IF([2]回答表!F18="下水道事業",IF([2]回答表!X51="●",[2]回答表!Y240,IF([2]回答表!AA51="●",[2]回答表!Y320,"")),"")</f>
        <v/>
      </c>
      <c r="AD180" s="83"/>
      <c r="AE180" s="83"/>
      <c r="AF180" s="83"/>
      <c r="AG180" s="83"/>
      <c r="AH180" s="83"/>
      <c r="AI180" s="83"/>
      <c r="AJ180" s="153"/>
      <c r="AK180" s="82" t="str">
        <f>IF([2]回答表!F18="下水道事業",IF([2]回答表!X51="●",[2]回答表!Y241,IF([2]回答表!AA51="●",[2]回答表!Y321,"")),"")</f>
        <v/>
      </c>
      <c r="AL180" s="83"/>
      <c r="AM180" s="83"/>
      <c r="AN180" s="83"/>
      <c r="AO180" s="83"/>
      <c r="AP180" s="83"/>
      <c r="AQ180" s="83"/>
      <c r="AR180" s="153"/>
      <c r="AS180" s="82" t="str">
        <f>IF([2]回答表!F18="下水道事業",IF([2]回答表!X51="●",[2]回答表!Y242,IF([2]回答表!AA51="●",[2]回答表!Y322,"")),"")</f>
        <v/>
      </c>
      <c r="AT180" s="83"/>
      <c r="AU180" s="83"/>
      <c r="AV180" s="83"/>
      <c r="AW180" s="83"/>
      <c r="AX180" s="83"/>
      <c r="AY180" s="83"/>
      <c r="AZ180" s="153"/>
      <c r="BA180" s="82" t="str">
        <f>IF([2]回答表!F18="下水道事業",IF([2]回答表!X51="●",[2]回答表!Y243,IF([2]回答表!AA51="●",[2]回答表!Y323,"")),"")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IF([2]回答表!F18="下水道事業",IF([2]回答表!AA51="●","●",""),"")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IF([2]回答表!F18="下水道事業",IF([2]回答表!X51="●",[2]回答表!N248,IF([2]回答表!AA51="●",[2]回答表!N328,"")),"")</f>
        <v/>
      </c>
      <c r="V186" s="83"/>
      <c r="W186" s="83"/>
      <c r="X186" s="83"/>
      <c r="Y186" s="83"/>
      <c r="Z186" s="83"/>
      <c r="AA186" s="83"/>
      <c r="AB186" s="153"/>
      <c r="AC186" s="82" t="str">
        <f>IF([2]回答表!F18="下水道事業",IF([2]回答表!X51="●",[2]回答表!N249,IF([2]回答表!AA51="●",[2]回答表!N329,"")),"")</f>
        <v/>
      </c>
      <c r="AD186" s="83"/>
      <c r="AE186" s="83"/>
      <c r="AF186" s="83"/>
      <c r="AG186" s="83"/>
      <c r="AH186" s="83"/>
      <c r="AI186" s="83"/>
      <c r="AJ186" s="153"/>
      <c r="AK186" s="82" t="str">
        <f>IF([2]回答表!F18="下水道事業",IF([2]回答表!X51="●",[2]回答表!N250,IF([2]回答表!AA51="●",[2]回答表!N330,"")),"")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IF([2]回答表!F18="下水道事業",IF([2]回答表!X51="●",[2]回答表!E265,IF([2]回答表!AA51="●",[2]回答表!E344,"")),"")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IF([2]回答表!F18="下水道事業",IF([2]回答表!X51="●",[2]回答表!B267,IF([2]回答表!AA51="●",[2]回答表!B346,"")),"")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IF([2]回答表!F18="下水道事業",IF([2]回答表!AD51="●","●",""),"")</f>
        <v/>
      </c>
      <c r="O198" s="131"/>
      <c r="P198" s="131"/>
      <c r="Q198" s="132"/>
      <c r="R198" s="119"/>
      <c r="S198" s="119"/>
      <c r="T198" s="119"/>
      <c r="U198" s="133" t="str">
        <f>IF([2]回答表!F18="下水道事業",IF([2]回答表!AD51="●",[2]回答表!B354,""),"")</f>
        <v/>
      </c>
      <c r="V198" s="134"/>
      <c r="W198" s="134"/>
      <c r="X198" s="134"/>
      <c r="Y198" s="134"/>
      <c r="Z198" s="134"/>
      <c r="AA198" s="134"/>
      <c r="AB198" s="134"/>
      <c r="AC198" s="134"/>
      <c r="AD198" s="134"/>
      <c r="AE198" s="134"/>
      <c r="AF198" s="134"/>
      <c r="AG198" s="134"/>
      <c r="AH198" s="134"/>
      <c r="AI198" s="134"/>
      <c r="AJ198" s="135"/>
      <c r="AK198" s="189"/>
      <c r="AL198" s="189"/>
      <c r="AM198" s="133" t="str">
        <f>IF([2]回答表!F18="下水道事業",IF([2]回答表!AD51="●",[2]回答表!B360,""),"")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IF([2]回答表!BD18="●",IF([2]回答表!X51="●","●",""),"")</f>
        <v/>
      </c>
      <c r="O210" s="131"/>
      <c r="P210" s="131"/>
      <c r="Q210" s="132"/>
      <c r="R210" s="119"/>
      <c r="S210" s="119"/>
      <c r="T210" s="119"/>
      <c r="U210" s="133" t="str">
        <f>IF([2]回答表!BD18="●",IF([2]回答表!X51="●",[2]回答表!B197,IF([2]回答表!AA51="●",[2]回答表!B275,"")),"")</f>
        <v/>
      </c>
      <c r="V210" s="134"/>
      <c r="W210" s="134"/>
      <c r="X210" s="134"/>
      <c r="Y210" s="134"/>
      <c r="Z210" s="134"/>
      <c r="AA210" s="134"/>
      <c r="AB210" s="134"/>
      <c r="AC210" s="134"/>
      <c r="AD210" s="134"/>
      <c r="AE210" s="134"/>
      <c r="AF210" s="134"/>
      <c r="AG210" s="134"/>
      <c r="AH210" s="134"/>
      <c r="AI210" s="134"/>
      <c r="AJ210" s="135"/>
      <c r="AK210" s="136"/>
      <c r="AL210" s="136"/>
      <c r="AM210" s="138" t="str">
        <f>IF([2]回答表!BD18="●",IF([2]回答表!X51="●",[2]回答表!B256,IF([2]回答表!AA51="●",[2]回答表!B335,"")),"")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IF([2]回答表!BD18="●",IF([2]回答表!X51="●",[2]回答表!E256,IF([2]回答表!AA51="●",[2]回答表!E335,"")),"")</f>
        <v/>
      </c>
      <c r="AN213" s="151"/>
      <c r="AO213" s="151"/>
      <c r="AP213" s="151"/>
      <c r="AQ213" s="150" t="str">
        <f>IF([2]回答表!BD18="●",IF([2]回答表!X51="●",[2]回答表!E257,IF([2]回答表!AA51="●",[2]回答表!E336,"")),"")</f>
        <v/>
      </c>
      <c r="AR213" s="151"/>
      <c r="AS213" s="151"/>
      <c r="AT213" s="151"/>
      <c r="AU213" s="150" t="str">
        <f>IF([2]回答表!BD18="●",IF([2]回答表!X51="●",[2]回答表!E258,IF([2]回答表!AA51="●",[2]回答表!E337,"")),"")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IF([2]回答表!BD18="●",IF([2]回答表!AA51="●","●",""),"")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IF([2]回答表!BD18="●",IF([2]回答表!X51="●",[2]回答表!E265,IF([2]回答表!AA51="●",[2]回答表!E344,"")),"")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IF([2]回答表!BD18="●",IF([2]回答表!X51="●",[2]回答表!B267,IF([2]回答表!AA51="●",[2]回答表!B346,"")),"")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IF([2]回答表!BD18="●",IF([2]回答表!AD51="●","●",""),"")</f>
        <v/>
      </c>
      <c r="O229" s="131"/>
      <c r="P229" s="131"/>
      <c r="Q229" s="132"/>
      <c r="R229" s="119"/>
      <c r="S229" s="119"/>
      <c r="T229" s="119"/>
      <c r="U229" s="133" t="str">
        <f>IF([2]回答表!BD18="●",IF([2]回答表!AD51="●",[2]回答表!B354,""),"")</f>
        <v/>
      </c>
      <c r="V229" s="134"/>
      <c r="W229" s="134"/>
      <c r="X229" s="134"/>
      <c r="Y229" s="134"/>
      <c r="Z229" s="134"/>
      <c r="AA229" s="134"/>
      <c r="AB229" s="134"/>
      <c r="AC229" s="134"/>
      <c r="AD229" s="134"/>
      <c r="AE229" s="134"/>
      <c r="AF229" s="134"/>
      <c r="AG229" s="134"/>
      <c r="AH229" s="134"/>
      <c r="AI229" s="134"/>
      <c r="AJ229" s="135"/>
      <c r="AK229" s="249"/>
      <c r="AL229" s="249"/>
      <c r="AM229" s="133" t="str">
        <f>IF([2]回答表!BD18="●",IF([2]回答表!AD51="●",[2]回答表!B360,""),"")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IF([2]回答表!X52="●","●","")</f>
        <v>●</v>
      </c>
      <c r="O241" s="131"/>
      <c r="P241" s="131"/>
      <c r="Q241" s="132"/>
      <c r="R241" s="119"/>
      <c r="S241" s="119"/>
      <c r="T241" s="119"/>
      <c r="U241" s="133" t="str">
        <f>IF([2]回答表!X52="●",[2]回答表!B371,IF([2]回答表!AA52="●",[2]回答表!B396,""))</f>
        <v>民間の能力を活用して住民サービスの向上と経費の節減等を図ることを目的に、施設及び設備の維持管理に関する業務等を指定管理者に行わせるもの。</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IF([2]回答表!X52="●",[2]回答表!U377,IF([2]回答表!AA52="●",[2]回答表!U402,""))</f>
        <v>平成</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IF([2]回答表!X52="●",[2]回答表!G377,IF([2]回答表!AA52="●",[2]回答表!G402,""))</f>
        <v>●</v>
      </c>
      <c r="AN244" s="83"/>
      <c r="AO244" s="83"/>
      <c r="AP244" s="83"/>
      <c r="AQ244" s="83"/>
      <c r="AR244" s="83"/>
      <c r="AS244" s="83"/>
      <c r="AT244" s="153"/>
      <c r="AU244" s="82" t="str">
        <f>IF([2]回答表!X52="●",[2]回答表!G378,IF([2]回答表!AA52="●",[2]回答表!G403,""))</f>
        <v xml:space="preserve"> </v>
      </c>
      <c r="AV244" s="83"/>
      <c r="AW244" s="83"/>
      <c r="AX244" s="83"/>
      <c r="AY244" s="83"/>
      <c r="AZ244" s="83"/>
      <c r="BA244" s="83"/>
      <c r="BB244" s="153"/>
      <c r="BC244" s="120"/>
      <c r="BD244" s="109"/>
      <c r="BE244" s="109"/>
      <c r="BF244" s="150">
        <f>IF([2]回答表!X52="●",[2]回答表!X377,IF([2]回答表!AA52="●",[2]回答表!X402,""))</f>
        <v>18</v>
      </c>
      <c r="BG244" s="151"/>
      <c r="BH244" s="151"/>
      <c r="BI244" s="151"/>
      <c r="BJ244" s="150">
        <f>IF([2]回答表!X52="●",[2]回答表!X378,IF([2]回答表!AA52="●",[2]回答表!X403,""))</f>
        <v>4</v>
      </c>
      <c r="BK244" s="151"/>
      <c r="BL244" s="151"/>
      <c r="BM244" s="152"/>
      <c r="BN244" s="150">
        <f>IF([2]回答表!X52="●",[2]回答表!X379,IF([2]回答表!AA52="●",[2]回答表!X404,""))</f>
        <v>1</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IF([2]回答表!AA52="●","●","")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f>IF([2]回答表!X52="●",[2]回答表!E386,IF([2]回答表!AA52="●",[2]回答表!E407,""))</f>
        <v>3</v>
      </c>
      <c r="V253" s="182"/>
      <c r="W253" s="182"/>
      <c r="X253" s="182"/>
      <c r="Y253" s="182"/>
      <c r="Z253" s="182"/>
      <c r="AA253" s="182"/>
      <c r="AB253" s="182"/>
      <c r="AC253" s="182"/>
      <c r="AD253" s="182"/>
      <c r="AE253" s="183" t="s">
        <v>33</v>
      </c>
      <c r="AF253" s="183"/>
      <c r="AG253" s="183"/>
      <c r="AH253" s="183"/>
      <c r="AI253" s="183"/>
      <c r="AJ253" s="184"/>
      <c r="AK253" s="136"/>
      <c r="AL253" s="136"/>
      <c r="AM253" s="133" t="str">
        <f>IF([2]回答表!X52="●",[2]回答表!B388,IF([2]回答表!AA52="●",[2]回答表!B409,""))</f>
        <v>①人件費　▲3.0
　　計　　▲3.0</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IF([2]回答表!AD52="●","●","")</f>
        <v/>
      </c>
      <c r="O260" s="131"/>
      <c r="P260" s="131"/>
      <c r="Q260" s="132"/>
      <c r="R260" s="119"/>
      <c r="S260" s="119"/>
      <c r="T260" s="119"/>
      <c r="U260" s="133" t="str">
        <f>IF([2]回答表!AD52="●",[2]回答表!B417,"")</f>
        <v/>
      </c>
      <c r="V260" s="134"/>
      <c r="W260" s="134"/>
      <c r="X260" s="134"/>
      <c r="Y260" s="134"/>
      <c r="Z260" s="134"/>
      <c r="AA260" s="134"/>
      <c r="AB260" s="134"/>
      <c r="AC260" s="134"/>
      <c r="AD260" s="134"/>
      <c r="AE260" s="134"/>
      <c r="AF260" s="134"/>
      <c r="AG260" s="134"/>
      <c r="AH260" s="134"/>
      <c r="AI260" s="134"/>
      <c r="AJ260" s="135"/>
      <c r="AK260" s="249"/>
      <c r="AL260" s="249"/>
      <c r="AM260" s="133" t="str">
        <f>IF([2]回答表!AD52="●",[2]回答表!B423,"")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IF([2]回答表!X53="●","●","")</f>
        <v/>
      </c>
      <c r="O272" s="131"/>
      <c r="P272" s="131"/>
      <c r="Q272" s="132"/>
      <c r="R272" s="119"/>
      <c r="S272" s="119"/>
      <c r="T272" s="119"/>
      <c r="U272" s="133" t="str">
        <f>IF([2]回答表!X53="●",[2]回答表!B434,IF([2]回答表!AA53="●",[2]回答表!B465,""))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IF([2]回答表!X53="●",[2]回答表!B440,"")</f>
        <v/>
      </c>
      <c r="AO272" s="262"/>
      <c r="AP272" s="262"/>
      <c r="AQ272" s="262"/>
      <c r="AR272" s="262"/>
      <c r="AS272" s="262"/>
      <c r="AT272" s="262"/>
      <c r="AU272" s="262"/>
      <c r="AV272" s="262"/>
      <c r="AW272" s="262"/>
      <c r="AX272" s="262"/>
      <c r="AY272" s="262"/>
      <c r="AZ272" s="262"/>
      <c r="BA272" s="262"/>
      <c r="BB272" s="263"/>
      <c r="BC272" s="120"/>
      <c r="BD272" s="109"/>
      <c r="BE272" s="109"/>
      <c r="BF272" s="138" t="str">
        <f>IF([2]回答表!X53="●",[2]回答表!B446,IF([2]回答表!AA53="●",[2]回答表!B471,""))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IF([2]回答表!X53="●",[2]回答表!E446,IF([2]回答表!AA53="●",[2]回答表!E471,""))</f>
        <v/>
      </c>
      <c r="BG275" s="151"/>
      <c r="BH275" s="151"/>
      <c r="BI275" s="151"/>
      <c r="BJ275" s="150" t="str">
        <f>IF([2]回答表!X53="●",[2]回答表!E447,IF([2]回答表!AA53="●",[2]回答表!E472,""))</f>
        <v/>
      </c>
      <c r="BK275" s="151"/>
      <c r="BL275" s="151"/>
      <c r="BM275" s="152"/>
      <c r="BN275" s="150" t="str">
        <f>IF([2]回答表!X53="●",[2]回答表!E448,IF([2]回答表!AA53="●",[2]回答表!E473,""))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IF([2]回答表!AA53="●","●","")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IF([2]回答表!X53="●",[2]回答表!E455,IF([2]回答表!AA53="●",[2]回答表!E476,""))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IF([2]回答表!X53="●",[2]回答表!B457,IF([2]回答表!AA53="●",[2]回答表!B478,""))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IF([2]回答表!AD53="●","●","")</f>
        <v/>
      </c>
      <c r="O291" s="131"/>
      <c r="P291" s="131"/>
      <c r="Q291" s="132"/>
      <c r="R291" s="119"/>
      <c r="S291" s="119"/>
      <c r="T291" s="119"/>
      <c r="U291" s="133" t="str">
        <f>IF([2]回答表!AD53="●",[2]回答表!B486,"")</f>
        <v/>
      </c>
      <c r="V291" s="134"/>
      <c r="W291" s="134"/>
      <c r="X291" s="134"/>
      <c r="Y291" s="134"/>
      <c r="Z291" s="134"/>
      <c r="AA291" s="134"/>
      <c r="AB291" s="134"/>
      <c r="AC291" s="134"/>
      <c r="AD291" s="134"/>
      <c r="AE291" s="134"/>
      <c r="AF291" s="134"/>
      <c r="AG291" s="134"/>
      <c r="AH291" s="134"/>
      <c r="AI291" s="134"/>
      <c r="AJ291" s="135"/>
      <c r="AK291" s="249"/>
      <c r="AL291" s="249"/>
      <c r="AM291" s="133" t="str">
        <f>IF([2]回答表!AD53="●",[2]回答表!B492,"")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IF([2]回答表!X54="●","●","")</f>
        <v/>
      </c>
      <c r="O303" s="131"/>
      <c r="P303" s="131"/>
      <c r="Q303" s="132"/>
      <c r="R303" s="119"/>
      <c r="S303" s="119"/>
      <c r="T303" s="119"/>
      <c r="U303" s="133" t="str">
        <f>IF([2]回答表!X54="●",[2]回答表!B503,IF([2]回答表!AA54="●",[2]回答表!B526,""))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IF([2]回答表!X54="●",[2]回答表!BC510,IF([2]回答表!AA54="●",[2]回答表!BC533,""))</f>
        <v/>
      </c>
      <c r="AR303" s="271"/>
      <c r="AS303" s="271"/>
      <c r="AT303" s="271"/>
      <c r="AU303" s="272" t="s">
        <v>74</v>
      </c>
      <c r="AV303" s="273"/>
      <c r="AW303" s="273"/>
      <c r="AX303" s="274"/>
      <c r="AY303" s="271" t="str">
        <f>IF([2]回答表!X54="●",[2]回答表!BC515,IF([2]回答表!AA54="●",[2]回答表!BC538,""))</f>
        <v/>
      </c>
      <c r="AZ303" s="271"/>
      <c r="BA303" s="271"/>
      <c r="BB303" s="271"/>
      <c r="BC303" s="120"/>
      <c r="BD303" s="109"/>
      <c r="BE303" s="109"/>
      <c r="BF303" s="138" t="str">
        <f>IF([2]回答表!X54="●",[2]回答表!S509,IF([2]回答表!AA54="●",[2]回答表!S532,""))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IF([2]回答表!X54="●",[2]回答表!BC511,IF([2]回答表!AA54="●",[2]回答表!BC534,""))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IF([2]回答表!X54="●",[2]回答表!V509,IF([2]回答表!AA54="●",[2]回答表!V532,""))</f>
        <v/>
      </c>
      <c r="BG306" s="151"/>
      <c r="BH306" s="151"/>
      <c r="BI306" s="151"/>
      <c r="BJ306" s="150" t="str">
        <f>IF([2]回答表!X54="●",[2]回答表!V510,IF([2]回答表!AA54="●",[2]回答表!V533,""))</f>
        <v/>
      </c>
      <c r="BK306" s="151"/>
      <c r="BL306" s="151"/>
      <c r="BM306" s="152"/>
      <c r="BN306" s="150" t="str">
        <f>IF([2]回答表!X54="●",[2]回答表!V511,IF([2]回答表!AA54="●",[2]回答表!V534,""))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IF([2]回答表!X54="●",[2]回答表!BC512,IF([2]回答表!AA54="●",[2]回答表!BC535,""))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IF([2]回答表!X54="●",[2]回答表!BC516,IF([2]回答表!AA54="●",[2]回答表!BC539,""))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IF([2]回答表!AA54="●","●","")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IF([2]回答表!X54="●",[2]回答表!BC513,IF([2]回答表!AA54="●",[2]回答表!BC536,""))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IF([2]回答表!X54="●",[2]回答表!BC514,IF([2]回答表!AA54="●",[2]回答表!BC537,""))</f>
        <v/>
      </c>
      <c r="AR311" s="271"/>
      <c r="AS311" s="271"/>
      <c r="AT311" s="271"/>
      <c r="AU311" s="222" t="s">
        <v>80</v>
      </c>
      <c r="AV311" s="223"/>
      <c r="AW311" s="223"/>
      <c r="AX311" s="224"/>
      <c r="AY311" s="281" t="str">
        <f>IF([2]回答表!X54="●",[2]回答表!BC517,IF([2]回答表!AA54="●",[2]回答表!BC540,""))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IF([2]回答表!X54="●",[2]回答表!E516,IF([2]回答表!AA54="●",[2]回答表!E538,""))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IF([2]回答表!X54="●",[2]回答表!B518,IF([2]回答表!AA54="●",[2]回答表!B540,""))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IF([2]回答表!AD54="●","●","")</f>
        <v/>
      </c>
      <c r="O322" s="131"/>
      <c r="P322" s="131"/>
      <c r="Q322" s="132"/>
      <c r="R322" s="119"/>
      <c r="S322" s="119"/>
      <c r="T322" s="119"/>
      <c r="U322" s="133" t="str">
        <f>IF([2]回答表!AD54="●",[2]回答表!B548,"")</f>
        <v/>
      </c>
      <c r="V322" s="134"/>
      <c r="W322" s="134"/>
      <c r="X322" s="134"/>
      <c r="Y322" s="134"/>
      <c r="Z322" s="134"/>
      <c r="AA322" s="134"/>
      <c r="AB322" s="134"/>
      <c r="AC322" s="134"/>
      <c r="AD322" s="134"/>
      <c r="AE322" s="134"/>
      <c r="AF322" s="134"/>
      <c r="AG322" s="134"/>
      <c r="AH322" s="134"/>
      <c r="AI322" s="134"/>
      <c r="AJ322" s="135"/>
      <c r="AK322" s="189"/>
      <c r="AL322" s="189"/>
      <c r="AM322" s="133" t="str">
        <f>IF([2]回答表!AD54="●",[2]回答表!B554,"")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IF([2]回答表!X55="●","●","")</f>
        <v/>
      </c>
      <c r="O333" s="131"/>
      <c r="P333" s="131"/>
      <c r="Q333" s="132"/>
      <c r="R333" s="119"/>
      <c r="S333" s="119"/>
      <c r="T333" s="119"/>
      <c r="U333" s="133" t="str">
        <f>IF([2]回答表!X55="●",[2]回答表!B565,IF([2]回答表!AA55="●",[2]回答表!B590,""))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IF([2]回答表!X55="●",[2]回答表!B575,IF([2]回答表!AA55="●",[2]回答表!B600,""))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IF([2]回答表!X55="●",[2]回答表!G571,IF([2]回答表!AA55="●",[2]回答表!G596,""))</f>
        <v/>
      </c>
      <c r="AN335" s="83"/>
      <c r="AO335" s="83"/>
      <c r="AP335" s="83"/>
      <c r="AQ335" s="83"/>
      <c r="AR335" s="83"/>
      <c r="AS335" s="83"/>
      <c r="AT335" s="153"/>
      <c r="AU335" s="82" t="str">
        <f>IF([2]回答表!X55="●",[2]回答表!G572,IF([2]回答表!AA55="●",[2]回答表!G597,""))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IF([2]回答表!X55="●",[2]回答表!E575,IF([2]回答表!AA55="●",[2]回答表!E600,""))</f>
        <v/>
      </c>
      <c r="BG336" s="151"/>
      <c r="BH336" s="151"/>
      <c r="BI336" s="151"/>
      <c r="BJ336" s="150" t="str">
        <f>IF([2]回答表!X55="●",[2]回答表!E576,IF([2]回答表!AA55="●",[2]回答表!E601,""))</f>
        <v/>
      </c>
      <c r="BK336" s="151"/>
      <c r="BL336" s="151"/>
      <c r="BM336" s="152"/>
      <c r="BN336" s="150" t="str">
        <f>IF([2]回答表!X55="●",[2]回答表!E577,IF([2]回答表!AA55="●",[2]回答表!E602,""))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IF([2]回答表!AA55="●","●","")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IF([2]回答表!X55="●",[2]回答表!E580,IF([2]回答表!AA55="●",[2]回答表!E605,""))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IF([2]回答表!X55="●",[2]回答表!B582,IF([2]回答表!AA55="●",[2]回答表!B607,""))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IF([2]回答表!AD55="●","●","")</f>
        <v/>
      </c>
      <c r="O352" s="131"/>
      <c r="P352" s="131"/>
      <c r="Q352" s="132"/>
      <c r="R352" s="119"/>
      <c r="S352" s="119"/>
      <c r="T352" s="119"/>
      <c r="U352" s="133" t="str">
        <f>IF([2]回答表!AD55="●",[2]回答表!B615,"")</f>
        <v/>
      </c>
      <c r="V352" s="134"/>
      <c r="W352" s="134"/>
      <c r="X352" s="134"/>
      <c r="Y352" s="134"/>
      <c r="Z352" s="134"/>
      <c r="AA352" s="134"/>
      <c r="AB352" s="134"/>
      <c r="AC352" s="134"/>
      <c r="AD352" s="134"/>
      <c r="AE352" s="134"/>
      <c r="AF352" s="134"/>
      <c r="AG352" s="134"/>
      <c r="AH352" s="134"/>
      <c r="AI352" s="134"/>
      <c r="AJ352" s="135"/>
      <c r="AK352" s="136"/>
      <c r="AL352" s="136"/>
      <c r="AM352" s="133" t="str">
        <f>IF([2]回答表!AD55="●",[2]回答表!B621,"")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IF([2]回答表!R56="●",[2]回答表!B634,"")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B345E-B347-41B6-843B-9A24D145DF60}">
  <dimension ref="A1:CN384"/>
  <sheetViews>
    <sheetView workbookViewId="0">
      <selection sqref="A1:XFD104857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IF(COUNTIF([3]回答表!K16,"*")&gt;0,[3]回答表!K16,"")</f>
        <v>大潟村</v>
      </c>
      <c r="D11" s="8"/>
      <c r="E11" s="8"/>
      <c r="F11" s="8"/>
      <c r="G11" s="8"/>
      <c r="H11" s="8"/>
      <c r="I11" s="8"/>
      <c r="J11" s="8"/>
      <c r="K11" s="8"/>
      <c r="L11" s="8"/>
      <c r="M11" s="8"/>
      <c r="N11" s="8"/>
      <c r="O11" s="8"/>
      <c r="P11" s="8"/>
      <c r="Q11" s="8"/>
      <c r="R11" s="8"/>
      <c r="S11" s="8"/>
      <c r="T11" s="8"/>
      <c r="U11" s="22" t="str">
        <f>IF(COUNTIF([3]回答表!F18,"*")&gt;0,[3]回答表!F18,"")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IF(COUNTIF([3]回答表!W18,"*")&gt;0,[3]回答表!W18,"")</f>
        <v>指定介護老人福祉施設</v>
      </c>
      <c r="AP11" s="10"/>
      <c r="AQ11" s="10"/>
      <c r="AR11" s="10"/>
      <c r="AS11" s="10"/>
      <c r="AT11" s="10"/>
      <c r="AU11" s="10"/>
      <c r="AV11" s="10"/>
      <c r="AW11" s="10"/>
      <c r="AX11" s="10"/>
      <c r="AY11" s="10"/>
      <c r="AZ11" s="10"/>
      <c r="BA11" s="10"/>
      <c r="BB11" s="10"/>
      <c r="BC11" s="10"/>
      <c r="BD11" s="10"/>
      <c r="BE11" s="10"/>
      <c r="BF11" s="11"/>
      <c r="BG11" s="21" t="str">
        <f>IF(COUNTIF([3]回答表!F20,"*")&gt;0,[3]回答表!F20,"")</f>
        <v>大潟村介護サービス事業特別会計</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IF([3]回答表!R49="●","●","")</f>
        <v/>
      </c>
      <c r="E24" s="80"/>
      <c r="F24" s="80"/>
      <c r="G24" s="80"/>
      <c r="H24" s="80"/>
      <c r="I24" s="80"/>
      <c r="J24" s="81"/>
      <c r="K24" s="79" t="str">
        <f>IF([3]回答表!R50="●","●","")</f>
        <v/>
      </c>
      <c r="L24" s="80"/>
      <c r="M24" s="80"/>
      <c r="N24" s="80"/>
      <c r="O24" s="80"/>
      <c r="P24" s="80"/>
      <c r="Q24" s="81"/>
      <c r="R24" s="79" t="str">
        <f>IF([3]回答表!R51="●","●","")</f>
        <v/>
      </c>
      <c r="S24" s="80"/>
      <c r="T24" s="80"/>
      <c r="U24" s="80"/>
      <c r="V24" s="80"/>
      <c r="W24" s="80"/>
      <c r="X24" s="81"/>
      <c r="Y24" s="79" t="str">
        <f>IF([3]回答表!R52="●","●","")</f>
        <v>●</v>
      </c>
      <c r="Z24" s="80"/>
      <c r="AA24" s="80"/>
      <c r="AB24" s="80"/>
      <c r="AC24" s="80"/>
      <c r="AD24" s="80"/>
      <c r="AE24" s="81"/>
      <c r="AF24" s="79" t="str">
        <f>IF([3]回答表!R53="●","●","")</f>
        <v/>
      </c>
      <c r="AG24" s="80"/>
      <c r="AH24" s="80"/>
      <c r="AI24" s="80"/>
      <c r="AJ24" s="80"/>
      <c r="AK24" s="80"/>
      <c r="AL24" s="81"/>
      <c r="AM24" s="79" t="str">
        <f>IF([3]回答表!R54="●","●","")</f>
        <v/>
      </c>
      <c r="AN24" s="80"/>
      <c r="AO24" s="80"/>
      <c r="AP24" s="80"/>
      <c r="AQ24" s="80"/>
      <c r="AR24" s="80"/>
      <c r="AS24" s="81"/>
      <c r="AT24" s="79" t="str">
        <f>IF([3]回答表!R55="●","●","")</f>
        <v/>
      </c>
      <c r="AU24" s="80"/>
      <c r="AV24" s="80"/>
      <c r="AW24" s="80"/>
      <c r="AX24" s="80"/>
      <c r="AY24" s="80"/>
      <c r="AZ24" s="81"/>
      <c r="BA24" s="68"/>
      <c r="BB24" s="82" t="str">
        <f>IF([3]回答表!R56="●","●","")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IF([3]回答表!X49="●","●","")</f>
        <v/>
      </c>
      <c r="O36" s="131"/>
      <c r="P36" s="131"/>
      <c r="Q36" s="132"/>
      <c r="R36" s="119"/>
      <c r="S36" s="119"/>
      <c r="T36" s="119"/>
      <c r="U36" s="133" t="str">
        <f>IF([3]回答表!X49="●",[3]回答表!B67,IF([3]回答表!AA49="●",[3]回答表!B95,""))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IF([3]回答表!X49="●",[3]回答表!S73,IF([3]回答表!AA49="●",[3]回答表!S101,""))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IF([3]回答表!X49="●",[3]回答表!G73,IF([3]回答表!AA49="●",[3]回答表!G101,""))</f>
        <v/>
      </c>
      <c r="AN38" s="83"/>
      <c r="AO38" s="83"/>
      <c r="AP38" s="83"/>
      <c r="AQ38" s="83"/>
      <c r="AR38" s="83"/>
      <c r="AS38" s="83"/>
      <c r="AT38" s="153"/>
      <c r="AU38" s="82" t="str">
        <f>IF([3]回答表!X49="●",[3]回答表!G74,IF([3]回答表!AA49="●",[3]回答表!G102,""))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IF([3]回答表!X49="●",[3]回答表!V73,IF([3]回答表!AA49="●",[3]回答表!V101,""))</f>
        <v/>
      </c>
      <c r="BG39" s="16"/>
      <c r="BH39" s="16"/>
      <c r="BI39" s="17"/>
      <c r="BJ39" s="150" t="str">
        <f>IF([3]回答表!X49="●",[3]回答表!V74,IF([3]回答表!AA49="●",[3]回答表!V102,""))</f>
        <v/>
      </c>
      <c r="BK39" s="16"/>
      <c r="BL39" s="16"/>
      <c r="BM39" s="17"/>
      <c r="BN39" s="150" t="str">
        <f>IF([3]回答表!X49="●",[3]回答表!V75,IF([3]回答表!AA49="●",[3]回答表!V103,""))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IF([3]回答表!X49="●",[3]回答表!O79,IF([3]回答表!AA49="●",[3]回答表!O107,""))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IF([3]回答表!X49="●",[3]回答表!O80,IF([3]回答表!AA49="●",[3]回答表!O108,""))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IF([3]回答表!AA49="●","●","")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IF([3]回答表!X49="●",[3]回答表!O81,IF([3]回答表!AA49="●",[3]回答表!O109,""))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IF([3]回答表!X49="●",[3]回答表!O82,IF([3]回答表!AA49="●",[3]回答表!O110,""))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IF([3]回答表!X49="●",[3]回答表!AG79,IF([3]回答表!AA49="●",[3]回答表!AG107,""))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IF([3]回答表!X49="●",[3]回答表!AG80,IF([3]回答表!AA49="●",[3]回答表!AG108,""))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IF([3]回答表!X49="●",[3]回答表!E85,IF([3]回答表!AA49="●",[3]回答表!E113,""))</f>
        <v/>
      </c>
      <c r="V50" s="182"/>
      <c r="W50" s="182"/>
      <c r="X50" s="182"/>
      <c r="Y50" s="182"/>
      <c r="Z50" s="182"/>
      <c r="AA50" s="182"/>
      <c r="AB50" s="182"/>
      <c r="AC50" s="182"/>
      <c r="AD50" s="182"/>
      <c r="AE50" s="183" t="s">
        <v>33</v>
      </c>
      <c r="AF50" s="183"/>
      <c r="AG50" s="183"/>
      <c r="AH50" s="183"/>
      <c r="AI50" s="183"/>
      <c r="AJ50" s="184"/>
      <c r="AK50" s="136"/>
      <c r="AL50" s="136"/>
      <c r="AM50" s="133" t="str">
        <f>IF([3]回答表!X49="●",[3]回答表!B87,IF([3]回答表!AA49="●",[3]回答表!B115,""))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IF([3]回答表!AD49="●","●","")</f>
        <v/>
      </c>
      <c r="O57" s="131"/>
      <c r="P57" s="131"/>
      <c r="Q57" s="132"/>
      <c r="R57" s="119"/>
      <c r="S57" s="119"/>
      <c r="T57" s="119"/>
      <c r="U57" s="133" t="str">
        <f>IF([3]回答表!AD49="●",[3]回答表!B123,"")</f>
        <v/>
      </c>
      <c r="V57" s="134"/>
      <c r="W57" s="134"/>
      <c r="X57" s="134"/>
      <c r="Y57" s="134"/>
      <c r="Z57" s="134"/>
      <c r="AA57" s="134"/>
      <c r="AB57" s="134"/>
      <c r="AC57" s="134"/>
      <c r="AD57" s="134"/>
      <c r="AE57" s="134"/>
      <c r="AF57" s="134"/>
      <c r="AG57" s="134"/>
      <c r="AH57" s="134"/>
      <c r="AI57" s="134"/>
      <c r="AJ57" s="135"/>
      <c r="AK57" s="189"/>
      <c r="AL57" s="189"/>
      <c r="AM57" s="133" t="str">
        <f>IF([3]回答表!AD49="●",[3]回答表!B128,"")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IF([3]回答表!X50="●","●","")</f>
        <v/>
      </c>
      <c r="O68" s="131"/>
      <c r="P68" s="131"/>
      <c r="Q68" s="132"/>
      <c r="R68" s="119"/>
      <c r="S68" s="119"/>
      <c r="T68" s="119"/>
      <c r="U68" s="133" t="str">
        <f>IF([3]回答表!X50="●",[3]回答表!B138,IF([3]回答表!AA50="●",[3]回答表!B159,""))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IF([3]回答表!X50="●",[3]回答表!S144,IF([3]回答表!AA50="●",[3]回答表!S165,""))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IF([3]回答表!X50="●",[3]回答表!J144,IF([3]回答表!AA50="●",[3]回答表!J165,""))</f>
        <v/>
      </c>
      <c r="AN71" s="83"/>
      <c r="AO71" s="83"/>
      <c r="AP71" s="83"/>
      <c r="AQ71" s="83"/>
      <c r="AR71" s="83"/>
      <c r="AS71" s="83"/>
      <c r="AT71" s="153"/>
      <c r="AU71" s="82" t="str">
        <f>IF([3]回答表!X50="●",[3]回答表!J145,IF([3]回答表!AA50="●",[3]回答表!J166,""))</f>
        <v/>
      </c>
      <c r="AV71" s="83"/>
      <c r="AW71" s="83"/>
      <c r="AX71" s="83"/>
      <c r="AY71" s="83"/>
      <c r="AZ71" s="83"/>
      <c r="BA71" s="83"/>
      <c r="BB71" s="153"/>
      <c r="BC71" s="120"/>
      <c r="BD71" s="109"/>
      <c r="BE71" s="109"/>
      <c r="BF71" s="150" t="str">
        <f>IF([3]回答表!X50="●",[3]回答表!V144,IF([3]回答表!AA50="●",[3]回答表!V165,""))</f>
        <v/>
      </c>
      <c r="BG71" s="151"/>
      <c r="BH71" s="151"/>
      <c r="BI71" s="151"/>
      <c r="BJ71" s="150" t="str">
        <f>IF([3]回答表!X50="●",[3]回答表!V145,IF([3]回答表!AA50="●",[3]回答表!V166,""))</f>
        <v/>
      </c>
      <c r="BK71" s="151"/>
      <c r="BL71" s="151"/>
      <c r="BM71" s="151"/>
      <c r="BN71" s="150" t="str">
        <f>IF([3]回答表!X50="●",[3]回答表!V146,IF([3]回答表!AA50="●",[3]回答表!V167,""))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IF([3]回答表!AA50="●","●","")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IF([3]回答表!X50="●",[3]回答表!E149,IF([3]回答表!AA50="●",[3]回答表!E170,""))</f>
        <v/>
      </c>
      <c r="V80" s="182"/>
      <c r="W80" s="182"/>
      <c r="X80" s="182"/>
      <c r="Y80" s="182"/>
      <c r="Z80" s="182"/>
      <c r="AA80" s="182"/>
      <c r="AB80" s="182"/>
      <c r="AC80" s="182"/>
      <c r="AD80" s="182"/>
      <c r="AE80" s="183" t="s">
        <v>33</v>
      </c>
      <c r="AF80" s="183"/>
      <c r="AG80" s="183"/>
      <c r="AH80" s="183"/>
      <c r="AI80" s="183"/>
      <c r="AJ80" s="184"/>
      <c r="AK80" s="136"/>
      <c r="AL80" s="136"/>
      <c r="AM80" s="133" t="str">
        <f>IF([3]回答表!X50="●",[3]回答表!B151,IF([3]回答表!AA50="●",[3]回答表!B172,""))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IF([3]回答表!AD50="●","●","")</f>
        <v/>
      </c>
      <c r="O87" s="131"/>
      <c r="P87" s="131"/>
      <c r="Q87" s="132"/>
      <c r="R87" s="119"/>
      <c r="S87" s="119"/>
      <c r="T87" s="119"/>
      <c r="U87" s="133" t="str">
        <f>IF([3]回答表!AD50="●",[3]回答表!B180,"")</f>
        <v/>
      </c>
      <c r="V87" s="134"/>
      <c r="W87" s="134"/>
      <c r="X87" s="134"/>
      <c r="Y87" s="134"/>
      <c r="Z87" s="134"/>
      <c r="AA87" s="134"/>
      <c r="AB87" s="134"/>
      <c r="AC87" s="134"/>
      <c r="AD87" s="134"/>
      <c r="AE87" s="134"/>
      <c r="AF87" s="134"/>
      <c r="AG87" s="134"/>
      <c r="AH87" s="134"/>
      <c r="AI87" s="134"/>
      <c r="AJ87" s="135"/>
      <c r="AK87" s="189"/>
      <c r="AL87" s="189"/>
      <c r="AM87" s="133" t="str">
        <f>IF([3]回答表!AD50="●",[3]回答表!B186,"")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IF([3]回答表!F18="水道事業",IF([3]回答表!X51="●","●",""),"")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IF([3]回答表!F18="水道事業",IF([3]回答表!X51="●",[3]回答表!B197,IF([3]回答表!AA51="●",[3]回答表!B275,"")),"")</f>
        <v/>
      </c>
      <c r="AN99" s="134"/>
      <c r="AO99" s="134"/>
      <c r="AP99" s="134"/>
      <c r="AQ99" s="134"/>
      <c r="AR99" s="134"/>
      <c r="AS99" s="134"/>
      <c r="AT99" s="134"/>
      <c r="AU99" s="134"/>
      <c r="AV99" s="134"/>
      <c r="AW99" s="134"/>
      <c r="AX99" s="134"/>
      <c r="AY99" s="134"/>
      <c r="AZ99" s="134"/>
      <c r="BA99" s="134"/>
      <c r="BB99" s="134"/>
      <c r="BC99" s="135"/>
      <c r="BD99" s="109"/>
      <c r="BE99" s="109"/>
      <c r="BF99" s="138" t="str">
        <f>IF([3]回答表!F18="水道事業",IF([3]回答表!X51="●",[3]回答表!B256,IF([3]回答表!AA51="●",[3]回答表!B335,"")),"")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IF([3]回答表!F18="水道事業",IF([3]回答表!X51="●",[3]回答表!J205,IF([3]回答表!AA51="●",[3]回答表!J283,"")),"")</f>
        <v/>
      </c>
      <c r="V101" s="83"/>
      <c r="W101" s="83"/>
      <c r="X101" s="83"/>
      <c r="Y101" s="83"/>
      <c r="Z101" s="83"/>
      <c r="AA101" s="83"/>
      <c r="AB101" s="153"/>
      <c r="AC101" s="82" t="str">
        <f>IF([3]回答表!F18="水道事業",IF([3]回答表!X51="●",[3]回答表!J210,IF([3]回答表!AA51="●",[3]回答表!J290,"")),"")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IF([3]回答表!F18="水道事業",IF([3]回答表!X51="●",[3]回答表!E256,IF([3]回答表!AA51="●",[3]回答表!E335,"")),"")</f>
        <v/>
      </c>
      <c r="BG102" s="151"/>
      <c r="BH102" s="151"/>
      <c r="BI102" s="151"/>
      <c r="BJ102" s="150" t="str">
        <f>IF([3]回答表!F18="水道事業",IF([3]回答表!X51="●",[3]回答表!E257,IF([3]回答表!AA51="●",[3]回答表!E336,"")),"")</f>
        <v/>
      </c>
      <c r="BK102" s="151"/>
      <c r="BL102" s="151"/>
      <c r="BM102" s="151"/>
      <c r="BN102" s="150" t="str">
        <f>IF([3]回答表!F18="水道事業",IF([3]回答表!X51="●",[3]回答表!E258,IF([3]回答表!AA51="●",[3]回答表!E337,"")),"")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IF([3]回答表!F18="水道事業",IF([3]回答表!AA51="●","●",""),"")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IF([3]回答表!F18="水道事業",IF([3]回答表!X51="●",[3]回答表!J213,IF([3]回答表!AA51="●",[3]回答表!J293,"")),"")</f>
        <v/>
      </c>
      <c r="V106" s="83"/>
      <c r="W106" s="83"/>
      <c r="X106" s="83"/>
      <c r="Y106" s="83"/>
      <c r="Z106" s="83"/>
      <c r="AA106" s="83"/>
      <c r="AB106" s="153"/>
      <c r="AC106" s="82" t="str">
        <f>IF([3]回答表!F18="水道事業",IF([3]回答表!X51="●",[3]回答表!J217,IF([3]回答表!AA51="●",[3]回答表!J297,"")),"")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IF([3]回答表!F18="水道事業",IF([3]回答表!X51="●",[3]回答表!E265,IF([3]回答表!AA51="●",[3]回答表!E344,"")),"")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IF([3]回答表!F18="水道事業",IF([3]回答表!X51="●",[3]回答表!B267,IF([3]回答表!AA51="●",[3]回答表!B346,"")),"")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IF([3]回答表!F18="水道事業",IF([3]回答表!AD51="●","●",""),"")</f>
        <v/>
      </c>
      <c r="O118" s="131"/>
      <c r="P118" s="131"/>
      <c r="Q118" s="132"/>
      <c r="R118" s="119"/>
      <c r="S118" s="119"/>
      <c r="T118" s="119"/>
      <c r="U118" s="133" t="str">
        <f>IF([3]回答表!F18="水道事業",IF([3]回答表!AD51="●",[3]回答表!B354,""),"")</f>
        <v/>
      </c>
      <c r="V118" s="134"/>
      <c r="W118" s="134"/>
      <c r="X118" s="134"/>
      <c r="Y118" s="134"/>
      <c r="Z118" s="134"/>
      <c r="AA118" s="134"/>
      <c r="AB118" s="134"/>
      <c r="AC118" s="134"/>
      <c r="AD118" s="134"/>
      <c r="AE118" s="134"/>
      <c r="AF118" s="134"/>
      <c r="AG118" s="134"/>
      <c r="AH118" s="134"/>
      <c r="AI118" s="134"/>
      <c r="AJ118" s="135"/>
      <c r="AK118" s="189"/>
      <c r="AL118" s="189"/>
      <c r="AM118" s="133" t="str">
        <f>IF([3]回答表!F18="水道事業",IF([3]回答表!AD51="●",[3]回答表!B360,""),"")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IF([3]回答表!F18="簡易水道事業",IF([3]回答表!X51="●",[3]回答表!B197,IF([3]回答表!AA51="●",[3]回答表!B275,"")),"")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IF([3]回答表!F18="簡易水道事業",IF([3]回答表!X51="●",[3]回答表!B256,IF([3]回答表!AA51="●",[3]回答表!B335,"")),"")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IF([3]回答表!F18="簡易水道事業",IF([3]回答表!X51="●","●",""),"")</f>
        <v/>
      </c>
      <c r="O132" s="131"/>
      <c r="P132" s="131"/>
      <c r="Q132" s="132"/>
      <c r="R132" s="119"/>
      <c r="S132" s="119"/>
      <c r="T132" s="119"/>
      <c r="U132" s="82" t="str">
        <f>IF([3]回答表!F18="簡易水道事業",IF([3]回答表!X51="●",[3]回答表!S224,IF([3]回答表!AA51="●",[3]回答表!S304,"")),"")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IF([3]回答表!F18="簡易水道事業",IF([3]回答表!X51="●",[3]回答表!E256,IF([3]回答表!AA51="●",[3]回答表!E335,"")),"")</f>
        <v/>
      </c>
      <c r="BG133" s="151"/>
      <c r="BH133" s="151"/>
      <c r="BI133" s="151"/>
      <c r="BJ133" s="150" t="str">
        <f>IF([3]回答表!F18="簡易水道事業",IF([3]回答表!X51="●",[3]回答表!E257,IF([3]回答表!AA51="●",[3]回答表!E336,"")),"")</f>
        <v/>
      </c>
      <c r="BK133" s="151"/>
      <c r="BL133" s="151"/>
      <c r="BM133" s="151"/>
      <c r="BN133" s="150" t="str">
        <f>IF([3]回答表!F18="簡易水道事業",IF([3]回答表!X51="●",[3]回答表!E258,IF([3]回答表!AA51="●",[3]回答表!E337,"")),"")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IF([3]回答表!F18="簡易水道事業",IF([3]回答表!X51="●",[3]回答表!S225,IF([3]回答表!AA51="●",[3]回答表!S305,"")),"")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IF([3]回答表!F18="簡易水道事業",IF([3]回答表!AA51="●","●",""),"")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IF([3]回答表!F18="簡易水道事業",IF([3]回答表!X51="●",[3]回答表!S226,IF([3]回答表!AA51="●",[3]回答表!S306,"")),"")</f>
        <v/>
      </c>
      <c r="V142" s="83"/>
      <c r="W142" s="83"/>
      <c r="X142" s="83"/>
      <c r="Y142" s="83"/>
      <c r="Z142" s="83"/>
      <c r="AA142" s="83"/>
      <c r="AB142" s="83"/>
      <c r="AC142" s="83"/>
      <c r="AD142" s="83"/>
      <c r="AE142" s="83"/>
      <c r="AF142" s="83"/>
      <c r="AG142" s="83"/>
      <c r="AH142" s="83"/>
      <c r="AI142" s="83"/>
      <c r="AJ142" s="153"/>
      <c r="AK142" s="68"/>
      <c r="AL142" s="68"/>
      <c r="AM142" s="231" t="str">
        <f>IF([3]回答表!F18="簡易水道事業",IF([3]回答表!X51="●",[3]回答表!Y228,IF([3]回答表!AA51="●",[3]回答表!Y308,"")),"")</f>
        <v/>
      </c>
      <c r="AN142" s="231"/>
      <c r="AO142" s="231"/>
      <c r="AP142" s="231"/>
      <c r="AQ142" s="231"/>
      <c r="AR142" s="231"/>
      <c r="AS142" s="231" t="str">
        <f>IF([3]回答表!F18="簡易水道事業",IF([3]回答表!X51="●",[3]回答表!Y229,IF([3]回答表!AA51="●",[3]回答表!Y309,"")),"")</f>
        <v/>
      </c>
      <c r="AT142" s="231"/>
      <c r="AU142" s="231"/>
      <c r="AV142" s="231"/>
      <c r="AW142" s="231"/>
      <c r="AX142" s="231"/>
      <c r="AY142" s="231" t="str">
        <f>IF([3]回答表!F18="簡易水道事業",IF([3]回答表!X51="●",[3]回答表!Y230,IF([3]回答表!AA51="●",[3]回答表!Y310,"")),"")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IF([3]回答表!F18="簡易水道事業",IF([3]回答表!X51="●",[3]回答表!E265,IF([3]回答表!AA51="●",[3]回答表!E344,"")),"")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IF([3]回答表!F18="簡易水道事業",IF([3]回答表!X51="●",[3]回答表!B267,IF([3]回答表!AA51="●",[3]回答表!B346,"")),"")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IF([3]回答表!F18="簡易水道事業",IF([3]回答表!AD51="●","●",""),"")</f>
        <v/>
      </c>
      <c r="O154" s="131"/>
      <c r="P154" s="131"/>
      <c r="Q154" s="132"/>
      <c r="R154" s="119"/>
      <c r="S154" s="119"/>
      <c r="T154" s="119"/>
      <c r="U154" s="133" t="str">
        <f>IF([3]回答表!F18="簡易水道事業",IF([3]回答表!AD51="●",[3]回答表!B354,""),"")</f>
        <v/>
      </c>
      <c r="V154" s="134"/>
      <c r="W154" s="134"/>
      <c r="X154" s="134"/>
      <c r="Y154" s="134"/>
      <c r="Z154" s="134"/>
      <c r="AA154" s="134"/>
      <c r="AB154" s="134"/>
      <c r="AC154" s="134"/>
      <c r="AD154" s="134"/>
      <c r="AE154" s="134"/>
      <c r="AF154" s="134"/>
      <c r="AG154" s="134"/>
      <c r="AH154" s="134"/>
      <c r="AI154" s="134"/>
      <c r="AJ154" s="135"/>
      <c r="AK154" s="189"/>
      <c r="AL154" s="189"/>
      <c r="AM154" s="133" t="str">
        <f>IF([3]回答表!F18="簡易水道事業",IF([3]回答表!AD51="●",[3]回答表!B360,""),"")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IF([3]回答表!F18="下水道事業",IF([3]回答表!X51="●","●",""),"")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IF([3]回答表!F18="下水道事業",IF([3]回答表!X51="●",[3]回答表!B197,IF([3]回答表!AA51="●",[3]回答表!B275,"")),"")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IF([3]回答表!F18="下水道事業",IF([3]回答表!X51="●",[3]回答表!B256,IF([3]回答表!AA51="●",[3]回答表!B335,"")),"")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IF([3]回答表!F18="下水道事業",IF([3]回答表!X51="●",[3]回答表!N234,IF([3]回答表!AA51="●",[3]回答表!N314,"")),"")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IF([3]回答表!F18="下水道事業",IF([3]回答表!X51="●",[3]回答表!E256,IF([3]回答表!AA51="●",[3]回答表!E335,"")),"")</f>
        <v/>
      </c>
      <c r="BG169" s="151"/>
      <c r="BH169" s="151"/>
      <c r="BI169" s="151"/>
      <c r="BJ169" s="150" t="str">
        <f>IF([3]回答表!F18="下水道事業",IF([3]回答表!X51="●",[3]回答表!E257,IF([3]回答表!AA51="●",[3]回答表!E336,"")),"")</f>
        <v/>
      </c>
      <c r="BK169" s="151"/>
      <c r="BL169" s="151"/>
      <c r="BM169" s="151"/>
      <c r="BN169" s="150" t="str">
        <f>IF([3]回答表!F18="下水道事業",IF([3]回答表!X51="●",[3]回答表!E258,IF([3]回答表!AA51="●",[3]回答表!E337,"")),"")</f>
        <v/>
      </c>
      <c r="BO169" s="151"/>
      <c r="BP169" s="151"/>
      <c r="BQ169" s="152"/>
      <c r="BR169" s="112"/>
      <c r="BX169" s="234" t="str">
        <f>IF([3]回答表!AQ21="下水道事業",IF([3]回答表!BI54="○",[3]回答表!AM200,IF([3]回答表!BL54="○",[3]回答表!AM278,"")),"")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IF([3]回答表!F18="下水道事業",IF([3]回答表!X51="●",[3]回答表!Y236,IF([3]回答表!AA51="●",[3]回答表!Y316,"")),"")</f>
        <v/>
      </c>
      <c r="V174" s="83"/>
      <c r="W174" s="83"/>
      <c r="X174" s="83"/>
      <c r="Y174" s="83"/>
      <c r="Z174" s="83"/>
      <c r="AA174" s="83"/>
      <c r="AB174" s="153"/>
      <c r="AC174" s="82" t="str">
        <f>IF([3]回答表!F18="下水道事業",IF([3]回答表!X51="●",[3]回答表!Y237,IF([3]回答表!AA51="●",[3]回答表!Y317,"")),"")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IF([3]回答表!F18="下水道事業",IF([3]回答表!X51="●",[3]回答表!Y239,IF([3]回答表!AA51="●",[3]回答表!Y319,"")),"")</f>
        <v/>
      </c>
      <c r="V180" s="83"/>
      <c r="W180" s="83"/>
      <c r="X180" s="83"/>
      <c r="Y180" s="83"/>
      <c r="Z180" s="83"/>
      <c r="AA180" s="83"/>
      <c r="AB180" s="153"/>
      <c r="AC180" s="82" t="str">
        <f>IF([3]回答表!F18="下水道事業",IF([3]回答表!X51="●",[3]回答表!Y240,IF([3]回答表!AA51="●",[3]回答表!Y320,"")),"")</f>
        <v/>
      </c>
      <c r="AD180" s="83"/>
      <c r="AE180" s="83"/>
      <c r="AF180" s="83"/>
      <c r="AG180" s="83"/>
      <c r="AH180" s="83"/>
      <c r="AI180" s="83"/>
      <c r="AJ180" s="153"/>
      <c r="AK180" s="82" t="str">
        <f>IF([3]回答表!F18="下水道事業",IF([3]回答表!X51="●",[3]回答表!Y241,IF([3]回答表!AA51="●",[3]回答表!Y321,"")),"")</f>
        <v/>
      </c>
      <c r="AL180" s="83"/>
      <c r="AM180" s="83"/>
      <c r="AN180" s="83"/>
      <c r="AO180" s="83"/>
      <c r="AP180" s="83"/>
      <c r="AQ180" s="83"/>
      <c r="AR180" s="153"/>
      <c r="AS180" s="82" t="str">
        <f>IF([3]回答表!F18="下水道事業",IF([3]回答表!X51="●",[3]回答表!Y242,IF([3]回答表!AA51="●",[3]回答表!Y322,"")),"")</f>
        <v/>
      </c>
      <c r="AT180" s="83"/>
      <c r="AU180" s="83"/>
      <c r="AV180" s="83"/>
      <c r="AW180" s="83"/>
      <c r="AX180" s="83"/>
      <c r="AY180" s="83"/>
      <c r="AZ180" s="153"/>
      <c r="BA180" s="82" t="str">
        <f>IF([3]回答表!F18="下水道事業",IF([3]回答表!X51="●",[3]回答表!Y243,IF([3]回答表!AA51="●",[3]回答表!Y323,"")),"")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IF([3]回答表!F18="下水道事業",IF([3]回答表!AA51="●","●",""),"")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IF([3]回答表!F18="下水道事業",IF([3]回答表!X51="●",[3]回答表!N248,IF([3]回答表!AA51="●",[3]回答表!N328,"")),"")</f>
        <v/>
      </c>
      <c r="V186" s="83"/>
      <c r="W186" s="83"/>
      <c r="X186" s="83"/>
      <c r="Y186" s="83"/>
      <c r="Z186" s="83"/>
      <c r="AA186" s="83"/>
      <c r="AB186" s="153"/>
      <c r="AC186" s="82" t="str">
        <f>IF([3]回答表!F18="下水道事業",IF([3]回答表!X51="●",[3]回答表!N249,IF([3]回答表!AA51="●",[3]回答表!N329,"")),"")</f>
        <v/>
      </c>
      <c r="AD186" s="83"/>
      <c r="AE186" s="83"/>
      <c r="AF186" s="83"/>
      <c r="AG186" s="83"/>
      <c r="AH186" s="83"/>
      <c r="AI186" s="83"/>
      <c r="AJ186" s="153"/>
      <c r="AK186" s="82" t="str">
        <f>IF([3]回答表!F18="下水道事業",IF([3]回答表!X51="●",[3]回答表!N250,IF([3]回答表!AA51="●",[3]回答表!N330,"")),"")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IF([3]回答表!F18="下水道事業",IF([3]回答表!X51="●",[3]回答表!E265,IF([3]回答表!AA51="●",[3]回答表!E344,"")),"")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IF([3]回答表!F18="下水道事業",IF([3]回答表!X51="●",[3]回答表!B267,IF([3]回答表!AA51="●",[3]回答表!B346,"")),"")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IF([3]回答表!F18="下水道事業",IF([3]回答表!AD51="●","●",""),"")</f>
        <v/>
      </c>
      <c r="O198" s="131"/>
      <c r="P198" s="131"/>
      <c r="Q198" s="132"/>
      <c r="R198" s="119"/>
      <c r="S198" s="119"/>
      <c r="T198" s="119"/>
      <c r="U198" s="133" t="str">
        <f>IF([3]回答表!F18="下水道事業",IF([3]回答表!AD51="●",[3]回答表!B354,""),"")</f>
        <v/>
      </c>
      <c r="V198" s="134"/>
      <c r="W198" s="134"/>
      <c r="X198" s="134"/>
      <c r="Y198" s="134"/>
      <c r="Z198" s="134"/>
      <c r="AA198" s="134"/>
      <c r="AB198" s="134"/>
      <c r="AC198" s="134"/>
      <c r="AD198" s="134"/>
      <c r="AE198" s="134"/>
      <c r="AF198" s="134"/>
      <c r="AG198" s="134"/>
      <c r="AH198" s="134"/>
      <c r="AI198" s="134"/>
      <c r="AJ198" s="135"/>
      <c r="AK198" s="189"/>
      <c r="AL198" s="189"/>
      <c r="AM198" s="133" t="str">
        <f>IF([3]回答表!F18="下水道事業",IF([3]回答表!AD51="●",[3]回答表!B360,""),"")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IF([3]回答表!BD18="●",IF([3]回答表!X51="●","●",""),"")</f>
        <v/>
      </c>
      <c r="O210" s="131"/>
      <c r="P210" s="131"/>
      <c r="Q210" s="132"/>
      <c r="R210" s="119"/>
      <c r="S210" s="119"/>
      <c r="T210" s="119"/>
      <c r="U210" s="133" t="str">
        <f>IF([3]回答表!BD18="●",IF([3]回答表!X51="●",[3]回答表!B197,IF([3]回答表!AA51="●",[3]回答表!B275,"")),"")</f>
        <v/>
      </c>
      <c r="V210" s="134"/>
      <c r="W210" s="134"/>
      <c r="X210" s="134"/>
      <c r="Y210" s="134"/>
      <c r="Z210" s="134"/>
      <c r="AA210" s="134"/>
      <c r="AB210" s="134"/>
      <c r="AC210" s="134"/>
      <c r="AD210" s="134"/>
      <c r="AE210" s="134"/>
      <c r="AF210" s="134"/>
      <c r="AG210" s="134"/>
      <c r="AH210" s="134"/>
      <c r="AI210" s="134"/>
      <c r="AJ210" s="135"/>
      <c r="AK210" s="136"/>
      <c r="AL210" s="136"/>
      <c r="AM210" s="138" t="str">
        <f>IF([3]回答表!BD18="●",IF([3]回答表!X51="●",[3]回答表!B256,IF([3]回答表!AA51="●",[3]回答表!B335,"")),"")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IF([3]回答表!BD18="●",IF([3]回答表!X51="●",[3]回答表!E256,IF([3]回答表!AA51="●",[3]回答表!E335,"")),"")</f>
        <v/>
      </c>
      <c r="AN213" s="151"/>
      <c r="AO213" s="151"/>
      <c r="AP213" s="151"/>
      <c r="AQ213" s="150" t="str">
        <f>IF([3]回答表!BD18="●",IF([3]回答表!X51="●",[3]回答表!E257,IF([3]回答表!AA51="●",[3]回答表!E336,"")),"")</f>
        <v/>
      </c>
      <c r="AR213" s="151"/>
      <c r="AS213" s="151"/>
      <c r="AT213" s="151"/>
      <c r="AU213" s="150" t="str">
        <f>IF([3]回答表!BD18="●",IF([3]回答表!X51="●",[3]回答表!E258,IF([3]回答表!AA51="●",[3]回答表!E337,"")),"")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IF([3]回答表!BD18="●",IF([3]回答表!AA51="●","●",""),"")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IF([3]回答表!BD18="●",IF([3]回答表!X51="●",[3]回答表!E265,IF([3]回答表!AA51="●",[3]回答表!E344,"")),"")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IF([3]回答表!BD18="●",IF([3]回答表!X51="●",[3]回答表!B267,IF([3]回答表!AA51="●",[3]回答表!B346,"")),"")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IF([3]回答表!BD18="●",IF([3]回答表!AD51="●","●",""),"")</f>
        <v/>
      </c>
      <c r="O229" s="131"/>
      <c r="P229" s="131"/>
      <c r="Q229" s="132"/>
      <c r="R229" s="119"/>
      <c r="S229" s="119"/>
      <c r="T229" s="119"/>
      <c r="U229" s="133" t="str">
        <f>IF([3]回答表!BD18="●",IF([3]回答表!AD51="●",[3]回答表!B354,""),"")</f>
        <v/>
      </c>
      <c r="V229" s="134"/>
      <c r="W229" s="134"/>
      <c r="X229" s="134"/>
      <c r="Y229" s="134"/>
      <c r="Z229" s="134"/>
      <c r="AA229" s="134"/>
      <c r="AB229" s="134"/>
      <c r="AC229" s="134"/>
      <c r="AD229" s="134"/>
      <c r="AE229" s="134"/>
      <c r="AF229" s="134"/>
      <c r="AG229" s="134"/>
      <c r="AH229" s="134"/>
      <c r="AI229" s="134"/>
      <c r="AJ229" s="135"/>
      <c r="AK229" s="249"/>
      <c r="AL229" s="249"/>
      <c r="AM229" s="133" t="str">
        <f>IF([3]回答表!BD18="●",IF([3]回答表!AD51="●",[3]回答表!B360,""),"")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IF([3]回答表!X52="●","●","")</f>
        <v>●</v>
      </c>
      <c r="O241" s="131"/>
      <c r="P241" s="131"/>
      <c r="Q241" s="132"/>
      <c r="R241" s="119"/>
      <c r="S241" s="119"/>
      <c r="T241" s="119"/>
      <c r="U241" s="133" t="str">
        <f>IF([3]回答表!X52="●",[3]回答表!B371,IF([3]回答表!AA52="●",[3]回答表!B396,""))</f>
        <v>民間の能力を活用して住民サービスの向上と経費の節減等を図ることを目的に、施設及び設備の維持管理に関する業務等を指定管理者に行わせるもの。</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IF([3]回答表!X52="●",[3]回答表!U377,IF([3]回答表!AA52="●",[3]回答表!U402,""))</f>
        <v>平成</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IF([3]回答表!X52="●",[3]回答表!G377,IF([3]回答表!AA52="●",[3]回答表!G402,""))</f>
        <v>●</v>
      </c>
      <c r="AN244" s="83"/>
      <c r="AO244" s="83"/>
      <c r="AP244" s="83"/>
      <c r="AQ244" s="83"/>
      <c r="AR244" s="83"/>
      <c r="AS244" s="83"/>
      <c r="AT244" s="153"/>
      <c r="AU244" s="82" t="str">
        <f>IF([3]回答表!X52="●",[3]回答表!G378,IF([3]回答表!AA52="●",[3]回答表!G403,""))</f>
        <v xml:space="preserve"> </v>
      </c>
      <c r="AV244" s="83"/>
      <c r="AW244" s="83"/>
      <c r="AX244" s="83"/>
      <c r="AY244" s="83"/>
      <c r="AZ244" s="83"/>
      <c r="BA244" s="83"/>
      <c r="BB244" s="153"/>
      <c r="BC244" s="120"/>
      <c r="BD244" s="109"/>
      <c r="BE244" s="109"/>
      <c r="BF244" s="150">
        <f>IF([3]回答表!X52="●",[3]回答表!X377,IF([3]回答表!AA52="●",[3]回答表!X402,""))</f>
        <v>18</v>
      </c>
      <c r="BG244" s="151"/>
      <c r="BH244" s="151"/>
      <c r="BI244" s="151"/>
      <c r="BJ244" s="150">
        <f>IF([3]回答表!X52="●",[3]回答表!X378,IF([3]回答表!AA52="●",[3]回答表!X403,""))</f>
        <v>4</v>
      </c>
      <c r="BK244" s="151"/>
      <c r="BL244" s="151"/>
      <c r="BM244" s="152"/>
      <c r="BN244" s="150">
        <f>IF([3]回答表!X52="●",[3]回答表!X379,IF([3]回答表!AA52="●",[3]回答表!X404,""))</f>
        <v>1</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IF([3]回答表!AA52="●","●","")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f>IF([3]回答表!X52="●",[3]回答表!E386,IF([3]回答表!AA52="●",[3]回答表!E407,""))</f>
        <v>17</v>
      </c>
      <c r="V253" s="182"/>
      <c r="W253" s="182"/>
      <c r="X253" s="182"/>
      <c r="Y253" s="182"/>
      <c r="Z253" s="182"/>
      <c r="AA253" s="182"/>
      <c r="AB253" s="182"/>
      <c r="AC253" s="182"/>
      <c r="AD253" s="182"/>
      <c r="AE253" s="183" t="s">
        <v>33</v>
      </c>
      <c r="AF253" s="183"/>
      <c r="AG253" s="183"/>
      <c r="AH253" s="183"/>
      <c r="AI253" s="183"/>
      <c r="AJ253" s="184"/>
      <c r="AK253" s="136"/>
      <c r="AL253" s="136"/>
      <c r="AM253" s="133" t="str">
        <f>IF([3]回答表!X52="●",[3]回答表!B388,IF([3]回答表!AA52="●",[3]回答表!B409,""))</f>
        <v>①人件費　▲17.0
　　計　　▲17.0</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IF([3]回答表!AD52="●","●","")</f>
        <v/>
      </c>
      <c r="O260" s="131"/>
      <c r="P260" s="131"/>
      <c r="Q260" s="132"/>
      <c r="R260" s="119"/>
      <c r="S260" s="119"/>
      <c r="T260" s="119"/>
      <c r="U260" s="133" t="str">
        <f>IF([3]回答表!AD52="●",[3]回答表!B417,"")</f>
        <v/>
      </c>
      <c r="V260" s="134"/>
      <c r="W260" s="134"/>
      <c r="X260" s="134"/>
      <c r="Y260" s="134"/>
      <c r="Z260" s="134"/>
      <c r="AA260" s="134"/>
      <c r="AB260" s="134"/>
      <c r="AC260" s="134"/>
      <c r="AD260" s="134"/>
      <c r="AE260" s="134"/>
      <c r="AF260" s="134"/>
      <c r="AG260" s="134"/>
      <c r="AH260" s="134"/>
      <c r="AI260" s="134"/>
      <c r="AJ260" s="135"/>
      <c r="AK260" s="249"/>
      <c r="AL260" s="249"/>
      <c r="AM260" s="133" t="str">
        <f>IF([3]回答表!AD52="●",[3]回答表!B423,"")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IF([3]回答表!X53="●","●","")</f>
        <v/>
      </c>
      <c r="O272" s="131"/>
      <c r="P272" s="131"/>
      <c r="Q272" s="132"/>
      <c r="R272" s="119"/>
      <c r="S272" s="119"/>
      <c r="T272" s="119"/>
      <c r="U272" s="133" t="str">
        <f>IF([3]回答表!X53="●",[3]回答表!B434,IF([3]回答表!AA53="●",[3]回答表!B465,""))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IF([3]回答表!X53="●",[3]回答表!B440,"")</f>
        <v/>
      </c>
      <c r="AO272" s="262"/>
      <c r="AP272" s="262"/>
      <c r="AQ272" s="262"/>
      <c r="AR272" s="262"/>
      <c r="AS272" s="262"/>
      <c r="AT272" s="262"/>
      <c r="AU272" s="262"/>
      <c r="AV272" s="262"/>
      <c r="AW272" s="262"/>
      <c r="AX272" s="262"/>
      <c r="AY272" s="262"/>
      <c r="AZ272" s="262"/>
      <c r="BA272" s="262"/>
      <c r="BB272" s="263"/>
      <c r="BC272" s="120"/>
      <c r="BD272" s="109"/>
      <c r="BE272" s="109"/>
      <c r="BF272" s="138" t="str">
        <f>IF([3]回答表!X53="●",[3]回答表!B446,IF([3]回答表!AA53="●",[3]回答表!B471,""))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IF([3]回答表!X53="●",[3]回答表!E446,IF([3]回答表!AA53="●",[3]回答表!E471,""))</f>
        <v/>
      </c>
      <c r="BG275" s="151"/>
      <c r="BH275" s="151"/>
      <c r="BI275" s="151"/>
      <c r="BJ275" s="150" t="str">
        <f>IF([3]回答表!X53="●",[3]回答表!E447,IF([3]回答表!AA53="●",[3]回答表!E472,""))</f>
        <v/>
      </c>
      <c r="BK275" s="151"/>
      <c r="BL275" s="151"/>
      <c r="BM275" s="152"/>
      <c r="BN275" s="150" t="str">
        <f>IF([3]回答表!X53="●",[3]回答表!E448,IF([3]回答表!AA53="●",[3]回答表!E473,""))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IF([3]回答表!AA53="●","●","")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IF([3]回答表!X53="●",[3]回答表!E455,IF([3]回答表!AA53="●",[3]回答表!E476,""))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IF([3]回答表!X53="●",[3]回答表!B457,IF([3]回答表!AA53="●",[3]回答表!B478,""))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IF([3]回答表!AD53="●","●","")</f>
        <v/>
      </c>
      <c r="O291" s="131"/>
      <c r="P291" s="131"/>
      <c r="Q291" s="132"/>
      <c r="R291" s="119"/>
      <c r="S291" s="119"/>
      <c r="T291" s="119"/>
      <c r="U291" s="133" t="str">
        <f>IF([3]回答表!AD53="●",[3]回答表!B486,"")</f>
        <v/>
      </c>
      <c r="V291" s="134"/>
      <c r="W291" s="134"/>
      <c r="X291" s="134"/>
      <c r="Y291" s="134"/>
      <c r="Z291" s="134"/>
      <c r="AA291" s="134"/>
      <c r="AB291" s="134"/>
      <c r="AC291" s="134"/>
      <c r="AD291" s="134"/>
      <c r="AE291" s="134"/>
      <c r="AF291" s="134"/>
      <c r="AG291" s="134"/>
      <c r="AH291" s="134"/>
      <c r="AI291" s="134"/>
      <c r="AJ291" s="135"/>
      <c r="AK291" s="249"/>
      <c r="AL291" s="249"/>
      <c r="AM291" s="133" t="str">
        <f>IF([3]回答表!AD53="●",[3]回答表!B492,"")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IF([3]回答表!X54="●","●","")</f>
        <v/>
      </c>
      <c r="O303" s="131"/>
      <c r="P303" s="131"/>
      <c r="Q303" s="132"/>
      <c r="R303" s="119"/>
      <c r="S303" s="119"/>
      <c r="T303" s="119"/>
      <c r="U303" s="133" t="str">
        <f>IF([3]回答表!X54="●",[3]回答表!B503,IF([3]回答表!AA54="●",[3]回答表!B526,""))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IF([3]回答表!X54="●",[3]回答表!BC510,IF([3]回答表!AA54="●",[3]回答表!BC533,""))</f>
        <v/>
      </c>
      <c r="AR303" s="271"/>
      <c r="AS303" s="271"/>
      <c r="AT303" s="271"/>
      <c r="AU303" s="272" t="s">
        <v>74</v>
      </c>
      <c r="AV303" s="273"/>
      <c r="AW303" s="273"/>
      <c r="AX303" s="274"/>
      <c r="AY303" s="271" t="str">
        <f>IF([3]回答表!X54="●",[3]回答表!BC515,IF([3]回答表!AA54="●",[3]回答表!BC538,""))</f>
        <v/>
      </c>
      <c r="AZ303" s="271"/>
      <c r="BA303" s="271"/>
      <c r="BB303" s="271"/>
      <c r="BC303" s="120"/>
      <c r="BD303" s="109"/>
      <c r="BE303" s="109"/>
      <c r="BF303" s="138" t="str">
        <f>IF([3]回答表!X54="●",[3]回答表!S509,IF([3]回答表!AA54="●",[3]回答表!S532,""))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IF([3]回答表!X54="●",[3]回答表!BC511,IF([3]回答表!AA54="●",[3]回答表!BC534,""))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IF([3]回答表!X54="●",[3]回答表!V509,IF([3]回答表!AA54="●",[3]回答表!V532,""))</f>
        <v/>
      </c>
      <c r="BG306" s="151"/>
      <c r="BH306" s="151"/>
      <c r="BI306" s="151"/>
      <c r="BJ306" s="150" t="str">
        <f>IF([3]回答表!X54="●",[3]回答表!V510,IF([3]回答表!AA54="●",[3]回答表!V533,""))</f>
        <v/>
      </c>
      <c r="BK306" s="151"/>
      <c r="BL306" s="151"/>
      <c r="BM306" s="152"/>
      <c r="BN306" s="150" t="str">
        <f>IF([3]回答表!X54="●",[3]回答表!V511,IF([3]回答表!AA54="●",[3]回答表!V534,""))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IF([3]回答表!X54="●",[3]回答表!BC512,IF([3]回答表!AA54="●",[3]回答表!BC535,""))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IF([3]回答表!X54="●",[3]回答表!BC516,IF([3]回答表!AA54="●",[3]回答表!BC539,""))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IF([3]回答表!AA54="●","●","")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IF([3]回答表!X54="●",[3]回答表!BC513,IF([3]回答表!AA54="●",[3]回答表!BC536,""))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IF([3]回答表!X54="●",[3]回答表!BC514,IF([3]回答表!AA54="●",[3]回答表!BC537,""))</f>
        <v/>
      </c>
      <c r="AR311" s="271"/>
      <c r="AS311" s="271"/>
      <c r="AT311" s="271"/>
      <c r="AU311" s="222" t="s">
        <v>80</v>
      </c>
      <c r="AV311" s="223"/>
      <c r="AW311" s="223"/>
      <c r="AX311" s="224"/>
      <c r="AY311" s="281" t="str">
        <f>IF([3]回答表!X54="●",[3]回答表!BC517,IF([3]回答表!AA54="●",[3]回答表!BC540,""))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IF([3]回答表!X54="●",[3]回答表!E516,IF([3]回答表!AA54="●",[3]回答表!E538,""))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IF([3]回答表!X54="●",[3]回答表!B518,IF([3]回答表!AA54="●",[3]回答表!B540,""))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IF([3]回答表!AD54="●","●","")</f>
        <v/>
      </c>
      <c r="O322" s="131"/>
      <c r="P322" s="131"/>
      <c r="Q322" s="132"/>
      <c r="R322" s="119"/>
      <c r="S322" s="119"/>
      <c r="T322" s="119"/>
      <c r="U322" s="133" t="str">
        <f>IF([3]回答表!AD54="●",[3]回答表!B548,"")</f>
        <v/>
      </c>
      <c r="V322" s="134"/>
      <c r="W322" s="134"/>
      <c r="X322" s="134"/>
      <c r="Y322" s="134"/>
      <c r="Z322" s="134"/>
      <c r="AA322" s="134"/>
      <c r="AB322" s="134"/>
      <c r="AC322" s="134"/>
      <c r="AD322" s="134"/>
      <c r="AE322" s="134"/>
      <c r="AF322" s="134"/>
      <c r="AG322" s="134"/>
      <c r="AH322" s="134"/>
      <c r="AI322" s="134"/>
      <c r="AJ322" s="135"/>
      <c r="AK322" s="189"/>
      <c r="AL322" s="189"/>
      <c r="AM322" s="133" t="str">
        <f>IF([3]回答表!AD54="●",[3]回答表!B554,"")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IF([3]回答表!X55="●","●","")</f>
        <v/>
      </c>
      <c r="O333" s="131"/>
      <c r="P333" s="131"/>
      <c r="Q333" s="132"/>
      <c r="R333" s="119"/>
      <c r="S333" s="119"/>
      <c r="T333" s="119"/>
      <c r="U333" s="133" t="str">
        <f>IF([3]回答表!X55="●",[3]回答表!B565,IF([3]回答表!AA55="●",[3]回答表!B590,""))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IF([3]回答表!X55="●",[3]回答表!B575,IF([3]回答表!AA55="●",[3]回答表!B600,""))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IF([3]回答表!X55="●",[3]回答表!G571,IF([3]回答表!AA55="●",[3]回答表!G596,""))</f>
        <v/>
      </c>
      <c r="AN335" s="83"/>
      <c r="AO335" s="83"/>
      <c r="AP335" s="83"/>
      <c r="AQ335" s="83"/>
      <c r="AR335" s="83"/>
      <c r="AS335" s="83"/>
      <c r="AT335" s="153"/>
      <c r="AU335" s="82" t="str">
        <f>IF([3]回答表!X55="●",[3]回答表!G572,IF([3]回答表!AA55="●",[3]回答表!G597,""))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IF([3]回答表!X55="●",[3]回答表!E575,IF([3]回答表!AA55="●",[3]回答表!E600,""))</f>
        <v/>
      </c>
      <c r="BG336" s="151"/>
      <c r="BH336" s="151"/>
      <c r="BI336" s="151"/>
      <c r="BJ336" s="150" t="str">
        <f>IF([3]回答表!X55="●",[3]回答表!E576,IF([3]回答表!AA55="●",[3]回答表!E601,""))</f>
        <v/>
      </c>
      <c r="BK336" s="151"/>
      <c r="BL336" s="151"/>
      <c r="BM336" s="152"/>
      <c r="BN336" s="150" t="str">
        <f>IF([3]回答表!X55="●",[3]回答表!E577,IF([3]回答表!AA55="●",[3]回答表!E602,""))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IF([3]回答表!AA55="●","●","")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IF([3]回答表!X55="●",[3]回答表!E580,IF([3]回答表!AA55="●",[3]回答表!E605,""))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IF([3]回答表!X55="●",[3]回答表!B582,IF([3]回答表!AA55="●",[3]回答表!B607,""))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IF([3]回答表!AD55="●","●","")</f>
        <v/>
      </c>
      <c r="O352" s="131"/>
      <c r="P352" s="131"/>
      <c r="Q352" s="132"/>
      <c r="R352" s="119"/>
      <c r="S352" s="119"/>
      <c r="T352" s="119"/>
      <c r="U352" s="133" t="str">
        <f>IF([3]回答表!AD55="●",[3]回答表!B615,"")</f>
        <v/>
      </c>
      <c r="V352" s="134"/>
      <c r="W352" s="134"/>
      <c r="X352" s="134"/>
      <c r="Y352" s="134"/>
      <c r="Z352" s="134"/>
      <c r="AA352" s="134"/>
      <c r="AB352" s="134"/>
      <c r="AC352" s="134"/>
      <c r="AD352" s="134"/>
      <c r="AE352" s="134"/>
      <c r="AF352" s="134"/>
      <c r="AG352" s="134"/>
      <c r="AH352" s="134"/>
      <c r="AI352" s="134"/>
      <c r="AJ352" s="135"/>
      <c r="AK352" s="136"/>
      <c r="AL352" s="136"/>
      <c r="AM352" s="133" t="str">
        <f>IF([3]回答表!AD55="●",[3]回答表!B621,"")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IF([3]回答表!R56="●",[3]回答表!B634,"")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40965-83D4-4882-9FAB-A0C88DCA9B9C}">
  <dimension ref="A1:CN384"/>
  <sheetViews>
    <sheetView workbookViewId="0">
      <selection sqref="A1:XFD104857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IF(COUNTIF([4]回答表!K16,"*")&gt;0,[4]回答表!K16,"")</f>
        <v>大潟村</v>
      </c>
      <c r="D11" s="8"/>
      <c r="E11" s="8"/>
      <c r="F11" s="8"/>
      <c r="G11" s="8"/>
      <c r="H11" s="8"/>
      <c r="I11" s="8"/>
      <c r="J11" s="8"/>
      <c r="K11" s="8"/>
      <c r="L11" s="8"/>
      <c r="M11" s="8"/>
      <c r="N11" s="8"/>
      <c r="O11" s="8"/>
      <c r="P11" s="8"/>
      <c r="Q11" s="8"/>
      <c r="R11" s="8"/>
      <c r="S11" s="8"/>
      <c r="T11" s="8"/>
      <c r="U11" s="22" t="str">
        <f>IF(COUNTIF([4]回答表!F18,"*")&gt;0,[4]回答表!F18,"")</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IF(COUNTIF([4]回答表!W18,"*")&gt;0,[4]回答表!W18,"")</f>
        <v>老人デイサービスセンター</v>
      </c>
      <c r="AP11" s="10"/>
      <c r="AQ11" s="10"/>
      <c r="AR11" s="10"/>
      <c r="AS11" s="10"/>
      <c r="AT11" s="10"/>
      <c r="AU11" s="10"/>
      <c r="AV11" s="10"/>
      <c r="AW11" s="10"/>
      <c r="AX11" s="10"/>
      <c r="AY11" s="10"/>
      <c r="AZ11" s="10"/>
      <c r="BA11" s="10"/>
      <c r="BB11" s="10"/>
      <c r="BC11" s="10"/>
      <c r="BD11" s="10"/>
      <c r="BE11" s="10"/>
      <c r="BF11" s="11"/>
      <c r="BG11" s="21" t="str">
        <f>IF(COUNTIF([4]回答表!F20,"*")&gt;0,[4]回答表!F20,"")</f>
        <v>大潟村介護サービス事業特別会計</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IF([4]回答表!R49="●","●","")</f>
        <v/>
      </c>
      <c r="E24" s="80"/>
      <c r="F24" s="80"/>
      <c r="G24" s="80"/>
      <c r="H24" s="80"/>
      <c r="I24" s="80"/>
      <c r="J24" s="81"/>
      <c r="K24" s="79" t="str">
        <f>IF([4]回答表!R50="●","●","")</f>
        <v/>
      </c>
      <c r="L24" s="80"/>
      <c r="M24" s="80"/>
      <c r="N24" s="80"/>
      <c r="O24" s="80"/>
      <c r="P24" s="80"/>
      <c r="Q24" s="81"/>
      <c r="R24" s="79" t="str">
        <f>IF([4]回答表!R51="●","●","")</f>
        <v/>
      </c>
      <c r="S24" s="80"/>
      <c r="T24" s="80"/>
      <c r="U24" s="80"/>
      <c r="V24" s="80"/>
      <c r="W24" s="80"/>
      <c r="X24" s="81"/>
      <c r="Y24" s="79" t="str">
        <f>IF([4]回答表!R52="●","●","")</f>
        <v>●</v>
      </c>
      <c r="Z24" s="80"/>
      <c r="AA24" s="80"/>
      <c r="AB24" s="80"/>
      <c r="AC24" s="80"/>
      <c r="AD24" s="80"/>
      <c r="AE24" s="81"/>
      <c r="AF24" s="79" t="str">
        <f>IF([4]回答表!R53="●","●","")</f>
        <v/>
      </c>
      <c r="AG24" s="80"/>
      <c r="AH24" s="80"/>
      <c r="AI24" s="80"/>
      <c r="AJ24" s="80"/>
      <c r="AK24" s="80"/>
      <c r="AL24" s="81"/>
      <c r="AM24" s="79" t="str">
        <f>IF([4]回答表!R54="●","●","")</f>
        <v/>
      </c>
      <c r="AN24" s="80"/>
      <c r="AO24" s="80"/>
      <c r="AP24" s="80"/>
      <c r="AQ24" s="80"/>
      <c r="AR24" s="80"/>
      <c r="AS24" s="81"/>
      <c r="AT24" s="79" t="str">
        <f>IF([4]回答表!R55="●","●","")</f>
        <v/>
      </c>
      <c r="AU24" s="80"/>
      <c r="AV24" s="80"/>
      <c r="AW24" s="80"/>
      <c r="AX24" s="80"/>
      <c r="AY24" s="80"/>
      <c r="AZ24" s="81"/>
      <c r="BA24" s="68"/>
      <c r="BB24" s="82" t="str">
        <f>IF([4]回答表!R56="●","●","")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IF([4]回答表!X49="●","●","")</f>
        <v/>
      </c>
      <c r="O36" s="131"/>
      <c r="P36" s="131"/>
      <c r="Q36" s="132"/>
      <c r="R36" s="119"/>
      <c r="S36" s="119"/>
      <c r="T36" s="119"/>
      <c r="U36" s="133" t="str">
        <f>IF([4]回答表!X49="●",[4]回答表!B67,IF([4]回答表!AA49="●",[4]回答表!B95,""))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IF([4]回答表!X49="●",[4]回答表!S73,IF([4]回答表!AA49="●",[4]回答表!S101,""))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IF([4]回答表!X49="●",[4]回答表!G73,IF([4]回答表!AA49="●",[4]回答表!G101,""))</f>
        <v/>
      </c>
      <c r="AN38" s="83"/>
      <c r="AO38" s="83"/>
      <c r="AP38" s="83"/>
      <c r="AQ38" s="83"/>
      <c r="AR38" s="83"/>
      <c r="AS38" s="83"/>
      <c r="AT38" s="153"/>
      <c r="AU38" s="82" t="str">
        <f>IF([4]回答表!X49="●",[4]回答表!G74,IF([4]回答表!AA49="●",[4]回答表!G102,""))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IF([4]回答表!X49="●",[4]回答表!V73,IF([4]回答表!AA49="●",[4]回答表!V101,""))</f>
        <v/>
      </c>
      <c r="BG39" s="16"/>
      <c r="BH39" s="16"/>
      <c r="BI39" s="17"/>
      <c r="BJ39" s="150" t="str">
        <f>IF([4]回答表!X49="●",[4]回答表!V74,IF([4]回答表!AA49="●",[4]回答表!V102,""))</f>
        <v/>
      </c>
      <c r="BK39" s="16"/>
      <c r="BL39" s="16"/>
      <c r="BM39" s="17"/>
      <c r="BN39" s="150" t="str">
        <f>IF([4]回答表!X49="●",[4]回答表!V75,IF([4]回答表!AA49="●",[4]回答表!V103,""))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IF([4]回答表!X49="●",[4]回答表!O79,IF([4]回答表!AA49="●",[4]回答表!O107,""))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IF([4]回答表!X49="●",[4]回答表!O80,IF([4]回答表!AA49="●",[4]回答表!O108,""))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IF([4]回答表!AA49="●","●","")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IF([4]回答表!X49="●",[4]回答表!O81,IF([4]回答表!AA49="●",[4]回答表!O109,""))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IF([4]回答表!X49="●",[4]回答表!O82,IF([4]回答表!AA49="●",[4]回答表!O110,""))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IF([4]回答表!X49="●",[4]回答表!AG79,IF([4]回答表!AA49="●",[4]回答表!AG107,""))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IF([4]回答表!X49="●",[4]回答表!AG80,IF([4]回答表!AA49="●",[4]回答表!AG108,""))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IF([4]回答表!X49="●",[4]回答表!E85,IF([4]回答表!AA49="●",[4]回答表!E113,""))</f>
        <v/>
      </c>
      <c r="V50" s="182"/>
      <c r="W50" s="182"/>
      <c r="X50" s="182"/>
      <c r="Y50" s="182"/>
      <c r="Z50" s="182"/>
      <c r="AA50" s="182"/>
      <c r="AB50" s="182"/>
      <c r="AC50" s="182"/>
      <c r="AD50" s="182"/>
      <c r="AE50" s="183" t="s">
        <v>33</v>
      </c>
      <c r="AF50" s="183"/>
      <c r="AG50" s="183"/>
      <c r="AH50" s="183"/>
      <c r="AI50" s="183"/>
      <c r="AJ50" s="184"/>
      <c r="AK50" s="136"/>
      <c r="AL50" s="136"/>
      <c r="AM50" s="133" t="str">
        <f>IF([4]回答表!X49="●",[4]回答表!B87,IF([4]回答表!AA49="●",[4]回答表!B115,""))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IF([4]回答表!AD49="●","●","")</f>
        <v/>
      </c>
      <c r="O57" s="131"/>
      <c r="P57" s="131"/>
      <c r="Q57" s="132"/>
      <c r="R57" s="119"/>
      <c r="S57" s="119"/>
      <c r="T57" s="119"/>
      <c r="U57" s="133" t="str">
        <f>IF([4]回答表!AD49="●",[4]回答表!B123,"")</f>
        <v/>
      </c>
      <c r="V57" s="134"/>
      <c r="W57" s="134"/>
      <c r="X57" s="134"/>
      <c r="Y57" s="134"/>
      <c r="Z57" s="134"/>
      <c r="AA57" s="134"/>
      <c r="AB57" s="134"/>
      <c r="AC57" s="134"/>
      <c r="AD57" s="134"/>
      <c r="AE57" s="134"/>
      <c r="AF57" s="134"/>
      <c r="AG57" s="134"/>
      <c r="AH57" s="134"/>
      <c r="AI57" s="134"/>
      <c r="AJ57" s="135"/>
      <c r="AK57" s="189"/>
      <c r="AL57" s="189"/>
      <c r="AM57" s="133" t="str">
        <f>IF([4]回答表!AD49="●",[4]回答表!B128,"")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IF([4]回答表!X50="●","●","")</f>
        <v/>
      </c>
      <c r="O68" s="131"/>
      <c r="P68" s="131"/>
      <c r="Q68" s="132"/>
      <c r="R68" s="119"/>
      <c r="S68" s="119"/>
      <c r="T68" s="119"/>
      <c r="U68" s="133" t="str">
        <f>IF([4]回答表!X50="●",[4]回答表!B138,IF([4]回答表!AA50="●",[4]回答表!B159,""))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IF([4]回答表!X50="●",[4]回答表!S144,IF([4]回答表!AA50="●",[4]回答表!S165,""))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IF([4]回答表!X50="●",[4]回答表!J144,IF([4]回答表!AA50="●",[4]回答表!J165,""))</f>
        <v/>
      </c>
      <c r="AN71" s="83"/>
      <c r="AO71" s="83"/>
      <c r="AP71" s="83"/>
      <c r="AQ71" s="83"/>
      <c r="AR71" s="83"/>
      <c r="AS71" s="83"/>
      <c r="AT71" s="153"/>
      <c r="AU71" s="82" t="str">
        <f>IF([4]回答表!X50="●",[4]回答表!J145,IF([4]回答表!AA50="●",[4]回答表!J166,""))</f>
        <v/>
      </c>
      <c r="AV71" s="83"/>
      <c r="AW71" s="83"/>
      <c r="AX71" s="83"/>
      <c r="AY71" s="83"/>
      <c r="AZ71" s="83"/>
      <c r="BA71" s="83"/>
      <c r="BB71" s="153"/>
      <c r="BC71" s="120"/>
      <c r="BD71" s="109"/>
      <c r="BE71" s="109"/>
      <c r="BF71" s="150" t="str">
        <f>IF([4]回答表!X50="●",[4]回答表!V144,IF([4]回答表!AA50="●",[4]回答表!V165,""))</f>
        <v/>
      </c>
      <c r="BG71" s="151"/>
      <c r="BH71" s="151"/>
      <c r="BI71" s="151"/>
      <c r="BJ71" s="150" t="str">
        <f>IF([4]回答表!X50="●",[4]回答表!V145,IF([4]回答表!AA50="●",[4]回答表!V166,""))</f>
        <v/>
      </c>
      <c r="BK71" s="151"/>
      <c r="BL71" s="151"/>
      <c r="BM71" s="151"/>
      <c r="BN71" s="150" t="str">
        <f>IF([4]回答表!X50="●",[4]回答表!V146,IF([4]回答表!AA50="●",[4]回答表!V167,""))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IF([4]回答表!AA50="●","●","")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IF([4]回答表!X50="●",[4]回答表!E149,IF([4]回答表!AA50="●",[4]回答表!E170,""))</f>
        <v/>
      </c>
      <c r="V80" s="182"/>
      <c r="W80" s="182"/>
      <c r="X80" s="182"/>
      <c r="Y80" s="182"/>
      <c r="Z80" s="182"/>
      <c r="AA80" s="182"/>
      <c r="AB80" s="182"/>
      <c r="AC80" s="182"/>
      <c r="AD80" s="182"/>
      <c r="AE80" s="183" t="s">
        <v>33</v>
      </c>
      <c r="AF80" s="183"/>
      <c r="AG80" s="183"/>
      <c r="AH80" s="183"/>
      <c r="AI80" s="183"/>
      <c r="AJ80" s="184"/>
      <c r="AK80" s="136"/>
      <c r="AL80" s="136"/>
      <c r="AM80" s="133" t="str">
        <f>IF([4]回答表!X50="●",[4]回答表!B151,IF([4]回答表!AA50="●",[4]回答表!B172,""))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IF([4]回答表!AD50="●","●","")</f>
        <v/>
      </c>
      <c r="O87" s="131"/>
      <c r="P87" s="131"/>
      <c r="Q87" s="132"/>
      <c r="R87" s="119"/>
      <c r="S87" s="119"/>
      <c r="T87" s="119"/>
      <c r="U87" s="133" t="str">
        <f>IF([4]回答表!AD50="●",[4]回答表!B180,"")</f>
        <v/>
      </c>
      <c r="V87" s="134"/>
      <c r="W87" s="134"/>
      <c r="X87" s="134"/>
      <c r="Y87" s="134"/>
      <c r="Z87" s="134"/>
      <c r="AA87" s="134"/>
      <c r="AB87" s="134"/>
      <c r="AC87" s="134"/>
      <c r="AD87" s="134"/>
      <c r="AE87" s="134"/>
      <c r="AF87" s="134"/>
      <c r="AG87" s="134"/>
      <c r="AH87" s="134"/>
      <c r="AI87" s="134"/>
      <c r="AJ87" s="135"/>
      <c r="AK87" s="189"/>
      <c r="AL87" s="189"/>
      <c r="AM87" s="133" t="str">
        <f>IF([4]回答表!AD50="●",[4]回答表!B186,"")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IF([4]回答表!F18="水道事業",IF([4]回答表!X51="●","●",""),"")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IF([4]回答表!F18="水道事業",IF([4]回答表!X51="●",[4]回答表!B197,IF([4]回答表!AA51="●",[4]回答表!B275,"")),"")</f>
        <v/>
      </c>
      <c r="AN99" s="134"/>
      <c r="AO99" s="134"/>
      <c r="AP99" s="134"/>
      <c r="AQ99" s="134"/>
      <c r="AR99" s="134"/>
      <c r="AS99" s="134"/>
      <c r="AT99" s="134"/>
      <c r="AU99" s="134"/>
      <c r="AV99" s="134"/>
      <c r="AW99" s="134"/>
      <c r="AX99" s="134"/>
      <c r="AY99" s="134"/>
      <c r="AZ99" s="134"/>
      <c r="BA99" s="134"/>
      <c r="BB99" s="134"/>
      <c r="BC99" s="135"/>
      <c r="BD99" s="109"/>
      <c r="BE99" s="109"/>
      <c r="BF99" s="138" t="str">
        <f>IF([4]回答表!F18="水道事業",IF([4]回答表!X51="●",[4]回答表!B256,IF([4]回答表!AA51="●",[4]回答表!B335,"")),"")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IF([4]回答表!F18="水道事業",IF([4]回答表!X51="●",[4]回答表!J205,IF([4]回答表!AA51="●",[4]回答表!J283,"")),"")</f>
        <v/>
      </c>
      <c r="V101" s="83"/>
      <c r="W101" s="83"/>
      <c r="X101" s="83"/>
      <c r="Y101" s="83"/>
      <c r="Z101" s="83"/>
      <c r="AA101" s="83"/>
      <c r="AB101" s="153"/>
      <c r="AC101" s="82" t="str">
        <f>IF([4]回答表!F18="水道事業",IF([4]回答表!X51="●",[4]回答表!J210,IF([4]回答表!AA51="●",[4]回答表!J290,"")),"")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IF([4]回答表!F18="水道事業",IF([4]回答表!X51="●",[4]回答表!E256,IF([4]回答表!AA51="●",[4]回答表!E335,"")),"")</f>
        <v/>
      </c>
      <c r="BG102" s="151"/>
      <c r="BH102" s="151"/>
      <c r="BI102" s="151"/>
      <c r="BJ102" s="150" t="str">
        <f>IF([4]回答表!F18="水道事業",IF([4]回答表!X51="●",[4]回答表!E257,IF([4]回答表!AA51="●",[4]回答表!E336,"")),"")</f>
        <v/>
      </c>
      <c r="BK102" s="151"/>
      <c r="BL102" s="151"/>
      <c r="BM102" s="151"/>
      <c r="BN102" s="150" t="str">
        <f>IF([4]回答表!F18="水道事業",IF([4]回答表!X51="●",[4]回答表!E258,IF([4]回答表!AA51="●",[4]回答表!E337,"")),"")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IF([4]回答表!F18="水道事業",IF([4]回答表!AA51="●","●",""),"")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IF([4]回答表!F18="水道事業",IF([4]回答表!X51="●",[4]回答表!J213,IF([4]回答表!AA51="●",[4]回答表!J293,"")),"")</f>
        <v/>
      </c>
      <c r="V106" s="83"/>
      <c r="W106" s="83"/>
      <c r="X106" s="83"/>
      <c r="Y106" s="83"/>
      <c r="Z106" s="83"/>
      <c r="AA106" s="83"/>
      <c r="AB106" s="153"/>
      <c r="AC106" s="82" t="str">
        <f>IF([4]回答表!F18="水道事業",IF([4]回答表!X51="●",[4]回答表!J217,IF([4]回答表!AA51="●",[4]回答表!J297,"")),"")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IF([4]回答表!F18="水道事業",IF([4]回答表!X51="●",[4]回答表!E265,IF([4]回答表!AA51="●",[4]回答表!E344,"")),"")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IF([4]回答表!F18="水道事業",IF([4]回答表!X51="●",[4]回答表!B267,IF([4]回答表!AA51="●",[4]回答表!B346,"")),"")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IF([4]回答表!F18="水道事業",IF([4]回答表!AD51="●","●",""),"")</f>
        <v/>
      </c>
      <c r="O118" s="131"/>
      <c r="P118" s="131"/>
      <c r="Q118" s="132"/>
      <c r="R118" s="119"/>
      <c r="S118" s="119"/>
      <c r="T118" s="119"/>
      <c r="U118" s="133" t="str">
        <f>IF([4]回答表!F18="水道事業",IF([4]回答表!AD51="●",[4]回答表!B354,""),"")</f>
        <v/>
      </c>
      <c r="V118" s="134"/>
      <c r="W118" s="134"/>
      <c r="X118" s="134"/>
      <c r="Y118" s="134"/>
      <c r="Z118" s="134"/>
      <c r="AA118" s="134"/>
      <c r="AB118" s="134"/>
      <c r="AC118" s="134"/>
      <c r="AD118" s="134"/>
      <c r="AE118" s="134"/>
      <c r="AF118" s="134"/>
      <c r="AG118" s="134"/>
      <c r="AH118" s="134"/>
      <c r="AI118" s="134"/>
      <c r="AJ118" s="135"/>
      <c r="AK118" s="189"/>
      <c r="AL118" s="189"/>
      <c r="AM118" s="133" t="str">
        <f>IF([4]回答表!F18="水道事業",IF([4]回答表!AD51="●",[4]回答表!B360,""),"")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IF([4]回答表!F18="簡易水道事業",IF([4]回答表!X51="●",[4]回答表!B197,IF([4]回答表!AA51="●",[4]回答表!B275,"")),"")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IF([4]回答表!F18="簡易水道事業",IF([4]回答表!X51="●",[4]回答表!B256,IF([4]回答表!AA51="●",[4]回答表!B335,"")),"")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IF([4]回答表!F18="簡易水道事業",IF([4]回答表!X51="●","●",""),"")</f>
        <v/>
      </c>
      <c r="O132" s="131"/>
      <c r="P132" s="131"/>
      <c r="Q132" s="132"/>
      <c r="R132" s="119"/>
      <c r="S132" s="119"/>
      <c r="T132" s="119"/>
      <c r="U132" s="82" t="str">
        <f>IF([4]回答表!F18="簡易水道事業",IF([4]回答表!X51="●",[4]回答表!S224,IF([4]回答表!AA51="●",[4]回答表!S304,"")),"")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IF([4]回答表!F18="簡易水道事業",IF([4]回答表!X51="●",[4]回答表!E256,IF([4]回答表!AA51="●",[4]回答表!E335,"")),"")</f>
        <v/>
      </c>
      <c r="BG133" s="151"/>
      <c r="BH133" s="151"/>
      <c r="BI133" s="151"/>
      <c r="BJ133" s="150" t="str">
        <f>IF([4]回答表!F18="簡易水道事業",IF([4]回答表!X51="●",[4]回答表!E257,IF([4]回答表!AA51="●",[4]回答表!E336,"")),"")</f>
        <v/>
      </c>
      <c r="BK133" s="151"/>
      <c r="BL133" s="151"/>
      <c r="BM133" s="151"/>
      <c r="BN133" s="150" t="str">
        <f>IF([4]回答表!F18="簡易水道事業",IF([4]回答表!X51="●",[4]回答表!E258,IF([4]回答表!AA51="●",[4]回答表!E337,"")),"")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IF([4]回答表!F18="簡易水道事業",IF([4]回答表!X51="●",[4]回答表!S225,IF([4]回答表!AA51="●",[4]回答表!S305,"")),"")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IF([4]回答表!F18="簡易水道事業",IF([4]回答表!AA51="●","●",""),"")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IF([4]回答表!F18="簡易水道事業",IF([4]回答表!X51="●",[4]回答表!S226,IF([4]回答表!AA51="●",[4]回答表!S306,"")),"")</f>
        <v/>
      </c>
      <c r="V142" s="83"/>
      <c r="W142" s="83"/>
      <c r="X142" s="83"/>
      <c r="Y142" s="83"/>
      <c r="Z142" s="83"/>
      <c r="AA142" s="83"/>
      <c r="AB142" s="83"/>
      <c r="AC142" s="83"/>
      <c r="AD142" s="83"/>
      <c r="AE142" s="83"/>
      <c r="AF142" s="83"/>
      <c r="AG142" s="83"/>
      <c r="AH142" s="83"/>
      <c r="AI142" s="83"/>
      <c r="AJ142" s="153"/>
      <c r="AK142" s="68"/>
      <c r="AL142" s="68"/>
      <c r="AM142" s="231" t="str">
        <f>IF([4]回答表!F18="簡易水道事業",IF([4]回答表!X51="●",[4]回答表!Y228,IF([4]回答表!AA51="●",[4]回答表!Y308,"")),"")</f>
        <v/>
      </c>
      <c r="AN142" s="231"/>
      <c r="AO142" s="231"/>
      <c r="AP142" s="231"/>
      <c r="AQ142" s="231"/>
      <c r="AR142" s="231"/>
      <c r="AS142" s="231" t="str">
        <f>IF([4]回答表!F18="簡易水道事業",IF([4]回答表!X51="●",[4]回答表!Y229,IF([4]回答表!AA51="●",[4]回答表!Y309,"")),"")</f>
        <v/>
      </c>
      <c r="AT142" s="231"/>
      <c r="AU142" s="231"/>
      <c r="AV142" s="231"/>
      <c r="AW142" s="231"/>
      <c r="AX142" s="231"/>
      <c r="AY142" s="231" t="str">
        <f>IF([4]回答表!F18="簡易水道事業",IF([4]回答表!X51="●",[4]回答表!Y230,IF([4]回答表!AA51="●",[4]回答表!Y310,"")),"")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IF([4]回答表!F18="簡易水道事業",IF([4]回答表!X51="●",[4]回答表!E265,IF([4]回答表!AA51="●",[4]回答表!E344,"")),"")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IF([4]回答表!F18="簡易水道事業",IF([4]回答表!X51="●",[4]回答表!B267,IF([4]回答表!AA51="●",[4]回答表!B346,"")),"")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IF([4]回答表!F18="簡易水道事業",IF([4]回答表!AD51="●","●",""),"")</f>
        <v/>
      </c>
      <c r="O154" s="131"/>
      <c r="P154" s="131"/>
      <c r="Q154" s="132"/>
      <c r="R154" s="119"/>
      <c r="S154" s="119"/>
      <c r="T154" s="119"/>
      <c r="U154" s="133" t="str">
        <f>IF([4]回答表!F18="簡易水道事業",IF([4]回答表!AD51="●",[4]回答表!B354,""),"")</f>
        <v/>
      </c>
      <c r="V154" s="134"/>
      <c r="W154" s="134"/>
      <c r="X154" s="134"/>
      <c r="Y154" s="134"/>
      <c r="Z154" s="134"/>
      <c r="AA154" s="134"/>
      <c r="AB154" s="134"/>
      <c r="AC154" s="134"/>
      <c r="AD154" s="134"/>
      <c r="AE154" s="134"/>
      <c r="AF154" s="134"/>
      <c r="AG154" s="134"/>
      <c r="AH154" s="134"/>
      <c r="AI154" s="134"/>
      <c r="AJ154" s="135"/>
      <c r="AK154" s="189"/>
      <c r="AL154" s="189"/>
      <c r="AM154" s="133" t="str">
        <f>IF([4]回答表!F18="簡易水道事業",IF([4]回答表!AD51="●",[4]回答表!B360,""),"")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IF([4]回答表!F18="下水道事業",IF([4]回答表!X51="●","●",""),"")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IF([4]回答表!F18="下水道事業",IF([4]回答表!X51="●",[4]回答表!B197,IF([4]回答表!AA51="●",[4]回答表!B275,"")),"")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IF([4]回答表!F18="下水道事業",IF([4]回答表!X51="●",[4]回答表!B256,IF([4]回答表!AA51="●",[4]回答表!B335,"")),"")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IF([4]回答表!F18="下水道事業",IF([4]回答表!X51="●",[4]回答表!N234,IF([4]回答表!AA51="●",[4]回答表!N314,"")),"")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IF([4]回答表!F18="下水道事業",IF([4]回答表!X51="●",[4]回答表!E256,IF([4]回答表!AA51="●",[4]回答表!E335,"")),"")</f>
        <v/>
      </c>
      <c r="BG169" s="151"/>
      <c r="BH169" s="151"/>
      <c r="BI169" s="151"/>
      <c r="BJ169" s="150" t="str">
        <f>IF([4]回答表!F18="下水道事業",IF([4]回答表!X51="●",[4]回答表!E257,IF([4]回答表!AA51="●",[4]回答表!E336,"")),"")</f>
        <v/>
      </c>
      <c r="BK169" s="151"/>
      <c r="BL169" s="151"/>
      <c r="BM169" s="151"/>
      <c r="BN169" s="150" t="str">
        <f>IF([4]回答表!F18="下水道事業",IF([4]回答表!X51="●",[4]回答表!E258,IF([4]回答表!AA51="●",[4]回答表!E337,"")),"")</f>
        <v/>
      </c>
      <c r="BO169" s="151"/>
      <c r="BP169" s="151"/>
      <c r="BQ169" s="152"/>
      <c r="BR169" s="112"/>
      <c r="BX169" s="234" t="str">
        <f>IF([4]回答表!AQ21="下水道事業",IF([4]回答表!BI54="○",[4]回答表!AM200,IF([4]回答表!BL54="○",[4]回答表!AM278,"")),"")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IF([4]回答表!F18="下水道事業",IF([4]回答表!X51="●",[4]回答表!Y236,IF([4]回答表!AA51="●",[4]回答表!Y316,"")),"")</f>
        <v/>
      </c>
      <c r="V174" s="83"/>
      <c r="W174" s="83"/>
      <c r="X174" s="83"/>
      <c r="Y174" s="83"/>
      <c r="Z174" s="83"/>
      <c r="AA174" s="83"/>
      <c r="AB174" s="153"/>
      <c r="AC174" s="82" t="str">
        <f>IF([4]回答表!F18="下水道事業",IF([4]回答表!X51="●",[4]回答表!Y237,IF([4]回答表!AA51="●",[4]回答表!Y317,"")),"")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IF([4]回答表!F18="下水道事業",IF([4]回答表!X51="●",[4]回答表!Y239,IF([4]回答表!AA51="●",[4]回答表!Y319,"")),"")</f>
        <v/>
      </c>
      <c r="V180" s="83"/>
      <c r="W180" s="83"/>
      <c r="X180" s="83"/>
      <c r="Y180" s="83"/>
      <c r="Z180" s="83"/>
      <c r="AA180" s="83"/>
      <c r="AB180" s="153"/>
      <c r="AC180" s="82" t="str">
        <f>IF([4]回答表!F18="下水道事業",IF([4]回答表!X51="●",[4]回答表!Y240,IF([4]回答表!AA51="●",[4]回答表!Y320,"")),"")</f>
        <v/>
      </c>
      <c r="AD180" s="83"/>
      <c r="AE180" s="83"/>
      <c r="AF180" s="83"/>
      <c r="AG180" s="83"/>
      <c r="AH180" s="83"/>
      <c r="AI180" s="83"/>
      <c r="AJ180" s="153"/>
      <c r="AK180" s="82" t="str">
        <f>IF([4]回答表!F18="下水道事業",IF([4]回答表!X51="●",[4]回答表!Y241,IF([4]回答表!AA51="●",[4]回答表!Y321,"")),"")</f>
        <v/>
      </c>
      <c r="AL180" s="83"/>
      <c r="AM180" s="83"/>
      <c r="AN180" s="83"/>
      <c r="AO180" s="83"/>
      <c r="AP180" s="83"/>
      <c r="AQ180" s="83"/>
      <c r="AR180" s="153"/>
      <c r="AS180" s="82" t="str">
        <f>IF([4]回答表!F18="下水道事業",IF([4]回答表!X51="●",[4]回答表!Y242,IF([4]回答表!AA51="●",[4]回答表!Y322,"")),"")</f>
        <v/>
      </c>
      <c r="AT180" s="83"/>
      <c r="AU180" s="83"/>
      <c r="AV180" s="83"/>
      <c r="AW180" s="83"/>
      <c r="AX180" s="83"/>
      <c r="AY180" s="83"/>
      <c r="AZ180" s="153"/>
      <c r="BA180" s="82" t="str">
        <f>IF([4]回答表!F18="下水道事業",IF([4]回答表!X51="●",[4]回答表!Y243,IF([4]回答表!AA51="●",[4]回答表!Y323,"")),"")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IF([4]回答表!F18="下水道事業",IF([4]回答表!AA51="●","●",""),"")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IF([4]回答表!F18="下水道事業",IF([4]回答表!X51="●",[4]回答表!N248,IF([4]回答表!AA51="●",[4]回答表!N328,"")),"")</f>
        <v/>
      </c>
      <c r="V186" s="83"/>
      <c r="W186" s="83"/>
      <c r="X186" s="83"/>
      <c r="Y186" s="83"/>
      <c r="Z186" s="83"/>
      <c r="AA186" s="83"/>
      <c r="AB186" s="153"/>
      <c r="AC186" s="82" t="str">
        <f>IF([4]回答表!F18="下水道事業",IF([4]回答表!X51="●",[4]回答表!N249,IF([4]回答表!AA51="●",[4]回答表!N329,"")),"")</f>
        <v/>
      </c>
      <c r="AD186" s="83"/>
      <c r="AE186" s="83"/>
      <c r="AF186" s="83"/>
      <c r="AG186" s="83"/>
      <c r="AH186" s="83"/>
      <c r="AI186" s="83"/>
      <c r="AJ186" s="153"/>
      <c r="AK186" s="82" t="str">
        <f>IF([4]回答表!F18="下水道事業",IF([4]回答表!X51="●",[4]回答表!N250,IF([4]回答表!AA51="●",[4]回答表!N330,"")),"")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IF([4]回答表!F18="下水道事業",IF([4]回答表!X51="●",[4]回答表!E265,IF([4]回答表!AA51="●",[4]回答表!E344,"")),"")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IF([4]回答表!F18="下水道事業",IF([4]回答表!X51="●",[4]回答表!B267,IF([4]回答表!AA51="●",[4]回答表!B346,"")),"")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IF([4]回答表!F18="下水道事業",IF([4]回答表!AD51="●","●",""),"")</f>
        <v/>
      </c>
      <c r="O198" s="131"/>
      <c r="P198" s="131"/>
      <c r="Q198" s="132"/>
      <c r="R198" s="119"/>
      <c r="S198" s="119"/>
      <c r="T198" s="119"/>
      <c r="U198" s="133" t="str">
        <f>IF([4]回答表!F18="下水道事業",IF([4]回答表!AD51="●",[4]回答表!B354,""),"")</f>
        <v/>
      </c>
      <c r="V198" s="134"/>
      <c r="W198" s="134"/>
      <c r="X198" s="134"/>
      <c r="Y198" s="134"/>
      <c r="Z198" s="134"/>
      <c r="AA198" s="134"/>
      <c r="AB198" s="134"/>
      <c r="AC198" s="134"/>
      <c r="AD198" s="134"/>
      <c r="AE198" s="134"/>
      <c r="AF198" s="134"/>
      <c r="AG198" s="134"/>
      <c r="AH198" s="134"/>
      <c r="AI198" s="134"/>
      <c r="AJ198" s="135"/>
      <c r="AK198" s="189"/>
      <c r="AL198" s="189"/>
      <c r="AM198" s="133" t="str">
        <f>IF([4]回答表!F18="下水道事業",IF([4]回答表!AD51="●",[4]回答表!B360,""),"")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IF([4]回答表!BD18="●",IF([4]回答表!X51="●","●",""),"")</f>
        <v/>
      </c>
      <c r="O210" s="131"/>
      <c r="P210" s="131"/>
      <c r="Q210" s="132"/>
      <c r="R210" s="119"/>
      <c r="S210" s="119"/>
      <c r="T210" s="119"/>
      <c r="U210" s="133" t="str">
        <f>IF([4]回答表!BD18="●",IF([4]回答表!X51="●",[4]回答表!B197,IF([4]回答表!AA51="●",[4]回答表!B275,"")),"")</f>
        <v/>
      </c>
      <c r="V210" s="134"/>
      <c r="W210" s="134"/>
      <c r="X210" s="134"/>
      <c r="Y210" s="134"/>
      <c r="Z210" s="134"/>
      <c r="AA210" s="134"/>
      <c r="AB210" s="134"/>
      <c r="AC210" s="134"/>
      <c r="AD210" s="134"/>
      <c r="AE210" s="134"/>
      <c r="AF210" s="134"/>
      <c r="AG210" s="134"/>
      <c r="AH210" s="134"/>
      <c r="AI210" s="134"/>
      <c r="AJ210" s="135"/>
      <c r="AK210" s="136"/>
      <c r="AL210" s="136"/>
      <c r="AM210" s="138" t="str">
        <f>IF([4]回答表!BD18="●",IF([4]回答表!X51="●",[4]回答表!B256,IF([4]回答表!AA51="●",[4]回答表!B335,"")),"")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IF([4]回答表!BD18="●",IF([4]回答表!X51="●",[4]回答表!E256,IF([4]回答表!AA51="●",[4]回答表!E335,"")),"")</f>
        <v/>
      </c>
      <c r="AN213" s="151"/>
      <c r="AO213" s="151"/>
      <c r="AP213" s="151"/>
      <c r="AQ213" s="150" t="str">
        <f>IF([4]回答表!BD18="●",IF([4]回答表!X51="●",[4]回答表!E257,IF([4]回答表!AA51="●",[4]回答表!E336,"")),"")</f>
        <v/>
      </c>
      <c r="AR213" s="151"/>
      <c r="AS213" s="151"/>
      <c r="AT213" s="151"/>
      <c r="AU213" s="150" t="str">
        <f>IF([4]回答表!BD18="●",IF([4]回答表!X51="●",[4]回答表!E258,IF([4]回答表!AA51="●",[4]回答表!E337,"")),"")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IF([4]回答表!BD18="●",IF([4]回答表!AA51="●","●",""),"")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IF([4]回答表!BD18="●",IF([4]回答表!X51="●",[4]回答表!E265,IF([4]回答表!AA51="●",[4]回答表!E344,"")),"")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IF([4]回答表!BD18="●",IF([4]回答表!X51="●",[4]回答表!B267,IF([4]回答表!AA51="●",[4]回答表!B346,"")),"")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IF([4]回答表!BD18="●",IF([4]回答表!AD51="●","●",""),"")</f>
        <v/>
      </c>
      <c r="O229" s="131"/>
      <c r="P229" s="131"/>
      <c r="Q229" s="132"/>
      <c r="R229" s="119"/>
      <c r="S229" s="119"/>
      <c r="T229" s="119"/>
      <c r="U229" s="133" t="str">
        <f>IF([4]回答表!BD18="●",IF([4]回答表!AD51="●",[4]回答表!B354,""),"")</f>
        <v/>
      </c>
      <c r="V229" s="134"/>
      <c r="W229" s="134"/>
      <c r="X229" s="134"/>
      <c r="Y229" s="134"/>
      <c r="Z229" s="134"/>
      <c r="AA229" s="134"/>
      <c r="AB229" s="134"/>
      <c r="AC229" s="134"/>
      <c r="AD229" s="134"/>
      <c r="AE229" s="134"/>
      <c r="AF229" s="134"/>
      <c r="AG229" s="134"/>
      <c r="AH229" s="134"/>
      <c r="AI229" s="134"/>
      <c r="AJ229" s="135"/>
      <c r="AK229" s="249"/>
      <c r="AL229" s="249"/>
      <c r="AM229" s="133" t="str">
        <f>IF([4]回答表!BD18="●",IF([4]回答表!AD51="●",[4]回答表!B360,""),"")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IF([4]回答表!X52="●","●","")</f>
        <v>●</v>
      </c>
      <c r="O241" s="131"/>
      <c r="P241" s="131"/>
      <c r="Q241" s="132"/>
      <c r="R241" s="119"/>
      <c r="S241" s="119"/>
      <c r="T241" s="119"/>
      <c r="U241" s="133" t="str">
        <f>IF([4]回答表!X52="●",[4]回答表!B371,IF([4]回答表!AA52="●",[4]回答表!B396,""))</f>
        <v>民間の能力を活用して住民サービスの向上と経費の節減等を図ることを目的に、施設及び設備の維持管理に関する業務等を指定管理者に行わせるもの。</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IF([4]回答表!X52="●",[4]回答表!U377,IF([4]回答表!AA52="●",[4]回答表!U402,""))</f>
        <v>平成</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IF([4]回答表!X52="●",[4]回答表!G377,IF([4]回答表!AA52="●",[4]回答表!G402,""))</f>
        <v>●</v>
      </c>
      <c r="AN244" s="83"/>
      <c r="AO244" s="83"/>
      <c r="AP244" s="83"/>
      <c r="AQ244" s="83"/>
      <c r="AR244" s="83"/>
      <c r="AS244" s="83"/>
      <c r="AT244" s="153"/>
      <c r="AU244" s="82" t="str">
        <f>IF([4]回答表!X52="●",[4]回答表!G378,IF([4]回答表!AA52="●",[4]回答表!G403,""))</f>
        <v xml:space="preserve"> </v>
      </c>
      <c r="AV244" s="83"/>
      <c r="AW244" s="83"/>
      <c r="AX244" s="83"/>
      <c r="AY244" s="83"/>
      <c r="AZ244" s="83"/>
      <c r="BA244" s="83"/>
      <c r="BB244" s="153"/>
      <c r="BC244" s="120"/>
      <c r="BD244" s="109"/>
      <c r="BE244" s="109"/>
      <c r="BF244" s="150">
        <f>IF([4]回答表!X52="●",[4]回答表!X377,IF([4]回答表!AA52="●",[4]回答表!X402,""))</f>
        <v>18</v>
      </c>
      <c r="BG244" s="151"/>
      <c r="BH244" s="151"/>
      <c r="BI244" s="151"/>
      <c r="BJ244" s="150">
        <f>IF([4]回答表!X52="●",[4]回答表!X378,IF([4]回答表!AA52="●",[4]回答表!X403,""))</f>
        <v>4</v>
      </c>
      <c r="BK244" s="151"/>
      <c r="BL244" s="151"/>
      <c r="BM244" s="152"/>
      <c r="BN244" s="150">
        <f>IF([4]回答表!X52="●",[4]回答表!X379,IF([4]回答表!AA52="●",[4]回答表!X404,""))</f>
        <v>1</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IF([4]回答表!AA52="●","●","")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f>IF([4]回答表!X52="●",[4]回答表!E386,IF([4]回答表!AA52="●",[4]回答表!E407,""))</f>
        <v>4</v>
      </c>
      <c r="V253" s="182"/>
      <c r="W253" s="182"/>
      <c r="X253" s="182"/>
      <c r="Y253" s="182"/>
      <c r="Z253" s="182"/>
      <c r="AA253" s="182"/>
      <c r="AB253" s="182"/>
      <c r="AC253" s="182"/>
      <c r="AD253" s="182"/>
      <c r="AE253" s="183" t="s">
        <v>33</v>
      </c>
      <c r="AF253" s="183"/>
      <c r="AG253" s="183"/>
      <c r="AH253" s="183"/>
      <c r="AI253" s="183"/>
      <c r="AJ253" s="184"/>
      <c r="AK253" s="136"/>
      <c r="AL253" s="136"/>
      <c r="AM253" s="133" t="str">
        <f>IF([4]回答表!X52="●",[4]回答表!B388,IF([4]回答表!AA52="●",[4]回答表!B409,""))</f>
        <v>①人件費　　　　▲2.7
②介護費用経費　▲1.3　
　　　計　　　　▲4.0</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IF([4]回答表!AD52="●","●","")</f>
        <v/>
      </c>
      <c r="O260" s="131"/>
      <c r="P260" s="131"/>
      <c r="Q260" s="132"/>
      <c r="R260" s="119"/>
      <c r="S260" s="119"/>
      <c r="T260" s="119"/>
      <c r="U260" s="133" t="str">
        <f>IF([4]回答表!AD52="●",[4]回答表!B417,"")</f>
        <v/>
      </c>
      <c r="V260" s="134"/>
      <c r="W260" s="134"/>
      <c r="X260" s="134"/>
      <c r="Y260" s="134"/>
      <c r="Z260" s="134"/>
      <c r="AA260" s="134"/>
      <c r="AB260" s="134"/>
      <c r="AC260" s="134"/>
      <c r="AD260" s="134"/>
      <c r="AE260" s="134"/>
      <c r="AF260" s="134"/>
      <c r="AG260" s="134"/>
      <c r="AH260" s="134"/>
      <c r="AI260" s="134"/>
      <c r="AJ260" s="135"/>
      <c r="AK260" s="249"/>
      <c r="AL260" s="249"/>
      <c r="AM260" s="133" t="str">
        <f>IF([4]回答表!AD52="●",[4]回答表!B423,"")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IF([4]回答表!X53="●","●","")</f>
        <v/>
      </c>
      <c r="O272" s="131"/>
      <c r="P272" s="131"/>
      <c r="Q272" s="132"/>
      <c r="R272" s="119"/>
      <c r="S272" s="119"/>
      <c r="T272" s="119"/>
      <c r="U272" s="133" t="str">
        <f>IF([4]回答表!X53="●",[4]回答表!B434,IF([4]回答表!AA53="●",[4]回答表!B465,""))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IF([4]回答表!X53="●",[4]回答表!B440,"")</f>
        <v/>
      </c>
      <c r="AO272" s="262"/>
      <c r="AP272" s="262"/>
      <c r="AQ272" s="262"/>
      <c r="AR272" s="262"/>
      <c r="AS272" s="262"/>
      <c r="AT272" s="262"/>
      <c r="AU272" s="262"/>
      <c r="AV272" s="262"/>
      <c r="AW272" s="262"/>
      <c r="AX272" s="262"/>
      <c r="AY272" s="262"/>
      <c r="AZ272" s="262"/>
      <c r="BA272" s="262"/>
      <c r="BB272" s="263"/>
      <c r="BC272" s="120"/>
      <c r="BD272" s="109"/>
      <c r="BE272" s="109"/>
      <c r="BF272" s="138" t="str">
        <f>IF([4]回答表!X53="●",[4]回答表!B446,IF([4]回答表!AA53="●",[4]回答表!B471,""))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IF([4]回答表!X53="●",[4]回答表!E446,IF([4]回答表!AA53="●",[4]回答表!E471,""))</f>
        <v/>
      </c>
      <c r="BG275" s="151"/>
      <c r="BH275" s="151"/>
      <c r="BI275" s="151"/>
      <c r="BJ275" s="150" t="str">
        <f>IF([4]回答表!X53="●",[4]回答表!E447,IF([4]回答表!AA53="●",[4]回答表!E472,""))</f>
        <v/>
      </c>
      <c r="BK275" s="151"/>
      <c r="BL275" s="151"/>
      <c r="BM275" s="152"/>
      <c r="BN275" s="150" t="str">
        <f>IF([4]回答表!X53="●",[4]回答表!E448,IF([4]回答表!AA53="●",[4]回答表!E473,""))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IF([4]回答表!AA53="●","●","")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IF([4]回答表!X53="●",[4]回答表!E455,IF([4]回答表!AA53="●",[4]回答表!E476,""))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IF([4]回答表!X53="●",[4]回答表!B457,IF([4]回答表!AA53="●",[4]回答表!B478,""))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IF([4]回答表!AD53="●","●","")</f>
        <v/>
      </c>
      <c r="O291" s="131"/>
      <c r="P291" s="131"/>
      <c r="Q291" s="132"/>
      <c r="R291" s="119"/>
      <c r="S291" s="119"/>
      <c r="T291" s="119"/>
      <c r="U291" s="133" t="str">
        <f>IF([4]回答表!AD53="●",[4]回答表!B486,"")</f>
        <v/>
      </c>
      <c r="V291" s="134"/>
      <c r="W291" s="134"/>
      <c r="X291" s="134"/>
      <c r="Y291" s="134"/>
      <c r="Z291" s="134"/>
      <c r="AA291" s="134"/>
      <c r="AB291" s="134"/>
      <c r="AC291" s="134"/>
      <c r="AD291" s="134"/>
      <c r="AE291" s="134"/>
      <c r="AF291" s="134"/>
      <c r="AG291" s="134"/>
      <c r="AH291" s="134"/>
      <c r="AI291" s="134"/>
      <c r="AJ291" s="135"/>
      <c r="AK291" s="249"/>
      <c r="AL291" s="249"/>
      <c r="AM291" s="133" t="str">
        <f>IF([4]回答表!AD53="●",[4]回答表!B492,"")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IF([4]回答表!X54="●","●","")</f>
        <v/>
      </c>
      <c r="O303" s="131"/>
      <c r="P303" s="131"/>
      <c r="Q303" s="132"/>
      <c r="R303" s="119"/>
      <c r="S303" s="119"/>
      <c r="T303" s="119"/>
      <c r="U303" s="133" t="str">
        <f>IF([4]回答表!X54="●",[4]回答表!B503,IF([4]回答表!AA54="●",[4]回答表!B526,""))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IF([4]回答表!X54="●",[4]回答表!BC510,IF([4]回答表!AA54="●",[4]回答表!BC533,""))</f>
        <v/>
      </c>
      <c r="AR303" s="271"/>
      <c r="AS303" s="271"/>
      <c r="AT303" s="271"/>
      <c r="AU303" s="272" t="s">
        <v>74</v>
      </c>
      <c r="AV303" s="273"/>
      <c r="AW303" s="273"/>
      <c r="AX303" s="274"/>
      <c r="AY303" s="271" t="str">
        <f>IF([4]回答表!X54="●",[4]回答表!BC515,IF([4]回答表!AA54="●",[4]回答表!BC538,""))</f>
        <v/>
      </c>
      <c r="AZ303" s="271"/>
      <c r="BA303" s="271"/>
      <c r="BB303" s="271"/>
      <c r="BC303" s="120"/>
      <c r="BD303" s="109"/>
      <c r="BE303" s="109"/>
      <c r="BF303" s="138" t="str">
        <f>IF([4]回答表!X54="●",[4]回答表!S509,IF([4]回答表!AA54="●",[4]回答表!S532,""))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IF([4]回答表!X54="●",[4]回答表!BC511,IF([4]回答表!AA54="●",[4]回答表!BC534,""))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IF([4]回答表!X54="●",[4]回答表!V509,IF([4]回答表!AA54="●",[4]回答表!V532,""))</f>
        <v/>
      </c>
      <c r="BG306" s="151"/>
      <c r="BH306" s="151"/>
      <c r="BI306" s="151"/>
      <c r="BJ306" s="150" t="str">
        <f>IF([4]回答表!X54="●",[4]回答表!V510,IF([4]回答表!AA54="●",[4]回答表!V533,""))</f>
        <v/>
      </c>
      <c r="BK306" s="151"/>
      <c r="BL306" s="151"/>
      <c r="BM306" s="152"/>
      <c r="BN306" s="150" t="str">
        <f>IF([4]回答表!X54="●",[4]回答表!V511,IF([4]回答表!AA54="●",[4]回答表!V534,""))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IF([4]回答表!X54="●",[4]回答表!BC512,IF([4]回答表!AA54="●",[4]回答表!BC535,""))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IF([4]回答表!X54="●",[4]回答表!BC516,IF([4]回答表!AA54="●",[4]回答表!BC539,""))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IF([4]回答表!AA54="●","●","")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IF([4]回答表!X54="●",[4]回答表!BC513,IF([4]回答表!AA54="●",[4]回答表!BC536,""))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IF([4]回答表!X54="●",[4]回答表!BC514,IF([4]回答表!AA54="●",[4]回答表!BC537,""))</f>
        <v/>
      </c>
      <c r="AR311" s="271"/>
      <c r="AS311" s="271"/>
      <c r="AT311" s="271"/>
      <c r="AU311" s="222" t="s">
        <v>80</v>
      </c>
      <c r="AV311" s="223"/>
      <c r="AW311" s="223"/>
      <c r="AX311" s="224"/>
      <c r="AY311" s="281" t="str">
        <f>IF([4]回答表!X54="●",[4]回答表!BC517,IF([4]回答表!AA54="●",[4]回答表!BC540,""))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IF([4]回答表!X54="●",[4]回答表!E516,IF([4]回答表!AA54="●",[4]回答表!E538,""))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IF([4]回答表!X54="●",[4]回答表!B518,IF([4]回答表!AA54="●",[4]回答表!B540,""))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IF([4]回答表!AD54="●","●","")</f>
        <v/>
      </c>
      <c r="O322" s="131"/>
      <c r="P322" s="131"/>
      <c r="Q322" s="132"/>
      <c r="R322" s="119"/>
      <c r="S322" s="119"/>
      <c r="T322" s="119"/>
      <c r="U322" s="133" t="str">
        <f>IF([4]回答表!AD54="●",[4]回答表!B548,"")</f>
        <v/>
      </c>
      <c r="V322" s="134"/>
      <c r="W322" s="134"/>
      <c r="X322" s="134"/>
      <c r="Y322" s="134"/>
      <c r="Z322" s="134"/>
      <c r="AA322" s="134"/>
      <c r="AB322" s="134"/>
      <c r="AC322" s="134"/>
      <c r="AD322" s="134"/>
      <c r="AE322" s="134"/>
      <c r="AF322" s="134"/>
      <c r="AG322" s="134"/>
      <c r="AH322" s="134"/>
      <c r="AI322" s="134"/>
      <c r="AJ322" s="135"/>
      <c r="AK322" s="189"/>
      <c r="AL322" s="189"/>
      <c r="AM322" s="133" t="str">
        <f>IF([4]回答表!AD54="●",[4]回答表!B554,"")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IF([4]回答表!X55="●","●","")</f>
        <v/>
      </c>
      <c r="O333" s="131"/>
      <c r="P333" s="131"/>
      <c r="Q333" s="132"/>
      <c r="R333" s="119"/>
      <c r="S333" s="119"/>
      <c r="T333" s="119"/>
      <c r="U333" s="133" t="str">
        <f>IF([4]回答表!X55="●",[4]回答表!B565,IF([4]回答表!AA55="●",[4]回答表!B590,""))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IF([4]回答表!X55="●",[4]回答表!B575,IF([4]回答表!AA55="●",[4]回答表!B600,""))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IF([4]回答表!X55="●",[4]回答表!G571,IF([4]回答表!AA55="●",[4]回答表!G596,""))</f>
        <v/>
      </c>
      <c r="AN335" s="83"/>
      <c r="AO335" s="83"/>
      <c r="AP335" s="83"/>
      <c r="AQ335" s="83"/>
      <c r="AR335" s="83"/>
      <c r="AS335" s="83"/>
      <c r="AT335" s="153"/>
      <c r="AU335" s="82" t="str">
        <f>IF([4]回答表!X55="●",[4]回答表!G572,IF([4]回答表!AA55="●",[4]回答表!G597,""))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IF([4]回答表!X55="●",[4]回答表!E575,IF([4]回答表!AA55="●",[4]回答表!E600,""))</f>
        <v/>
      </c>
      <c r="BG336" s="151"/>
      <c r="BH336" s="151"/>
      <c r="BI336" s="151"/>
      <c r="BJ336" s="150" t="str">
        <f>IF([4]回答表!X55="●",[4]回答表!E576,IF([4]回答表!AA55="●",[4]回答表!E601,""))</f>
        <v/>
      </c>
      <c r="BK336" s="151"/>
      <c r="BL336" s="151"/>
      <c r="BM336" s="152"/>
      <c r="BN336" s="150" t="str">
        <f>IF([4]回答表!X55="●",[4]回答表!E577,IF([4]回答表!AA55="●",[4]回答表!E602,""))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IF([4]回答表!AA55="●","●","")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IF([4]回答表!X55="●",[4]回答表!E580,IF([4]回答表!AA55="●",[4]回答表!E605,""))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IF([4]回答表!X55="●",[4]回答表!B582,IF([4]回答表!AA55="●",[4]回答表!B607,""))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IF([4]回答表!AD55="●","●","")</f>
        <v/>
      </c>
      <c r="O352" s="131"/>
      <c r="P352" s="131"/>
      <c r="Q352" s="132"/>
      <c r="R352" s="119"/>
      <c r="S352" s="119"/>
      <c r="T352" s="119"/>
      <c r="U352" s="133" t="str">
        <f>IF([4]回答表!AD55="●",[4]回答表!B615,"")</f>
        <v/>
      </c>
      <c r="V352" s="134"/>
      <c r="W352" s="134"/>
      <c r="X352" s="134"/>
      <c r="Y352" s="134"/>
      <c r="Z352" s="134"/>
      <c r="AA352" s="134"/>
      <c r="AB352" s="134"/>
      <c r="AC352" s="134"/>
      <c r="AD352" s="134"/>
      <c r="AE352" s="134"/>
      <c r="AF352" s="134"/>
      <c r="AG352" s="134"/>
      <c r="AH352" s="134"/>
      <c r="AI352" s="134"/>
      <c r="AJ352" s="135"/>
      <c r="AK352" s="136"/>
      <c r="AL352" s="136"/>
      <c r="AM352" s="133" t="str">
        <f>IF([4]回答表!AD55="●",[4]回答表!B621,"")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IF([4]回答表!R56="●",[4]回答表!B634,"")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8F5C1-6215-4F84-B030-B6DA27B7115D}">
  <dimension ref="A1:CN384"/>
  <sheetViews>
    <sheetView tabSelected="1" workbookViewId="0">
      <selection sqref="A1:XFD104857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IF(COUNTIF([5]回答表!K16,"*")&gt;0,[5]回答表!K16,"")</f>
        <v>大潟村</v>
      </c>
      <c r="D11" s="8"/>
      <c r="E11" s="8"/>
      <c r="F11" s="8"/>
      <c r="G11" s="8"/>
      <c r="H11" s="8"/>
      <c r="I11" s="8"/>
      <c r="J11" s="8"/>
      <c r="K11" s="8"/>
      <c r="L11" s="8"/>
      <c r="M11" s="8"/>
      <c r="N11" s="8"/>
      <c r="O11" s="8"/>
      <c r="P11" s="8"/>
      <c r="Q11" s="8"/>
      <c r="R11" s="8"/>
      <c r="S11" s="8"/>
      <c r="T11" s="8"/>
      <c r="U11" s="22" t="str">
        <f>IF(COUNTIF([5]回答表!F18,"*")&gt;0,[5]回答表!F18,"")</f>
        <v>下水道事業</v>
      </c>
      <c r="V11" s="23"/>
      <c r="W11" s="23"/>
      <c r="X11" s="23"/>
      <c r="Y11" s="23"/>
      <c r="Z11" s="23"/>
      <c r="AA11" s="23"/>
      <c r="AB11" s="23"/>
      <c r="AC11" s="23"/>
      <c r="AD11" s="23"/>
      <c r="AE11" s="23"/>
      <c r="AF11" s="10"/>
      <c r="AG11" s="10"/>
      <c r="AH11" s="10"/>
      <c r="AI11" s="10"/>
      <c r="AJ11" s="10"/>
      <c r="AK11" s="10"/>
      <c r="AL11" s="10"/>
      <c r="AM11" s="10"/>
      <c r="AN11" s="11"/>
      <c r="AO11" s="24" t="str">
        <f>IF(COUNTIF([5]回答表!W18,"*")&gt;0,[5]回答表!W18,"")</f>
        <v>特定環境保全公共下水道</v>
      </c>
      <c r="AP11" s="10"/>
      <c r="AQ11" s="10"/>
      <c r="AR11" s="10"/>
      <c r="AS11" s="10"/>
      <c r="AT11" s="10"/>
      <c r="AU11" s="10"/>
      <c r="AV11" s="10"/>
      <c r="AW11" s="10"/>
      <c r="AX11" s="10"/>
      <c r="AY11" s="10"/>
      <c r="AZ11" s="10"/>
      <c r="BA11" s="10"/>
      <c r="BB11" s="10"/>
      <c r="BC11" s="10"/>
      <c r="BD11" s="10"/>
      <c r="BE11" s="10"/>
      <c r="BF11" s="11"/>
      <c r="BG11" s="21" t="str">
        <f>IF(COUNTIF([5]回答表!F20,"*")&gt;0,[5]回答表!F20,"")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IF([5]回答表!R49="●","●","")</f>
        <v/>
      </c>
      <c r="E24" s="80"/>
      <c r="F24" s="80"/>
      <c r="G24" s="80"/>
      <c r="H24" s="80"/>
      <c r="I24" s="80"/>
      <c r="J24" s="81"/>
      <c r="K24" s="79" t="str">
        <f>IF([5]回答表!R50="●","●","")</f>
        <v/>
      </c>
      <c r="L24" s="80"/>
      <c r="M24" s="80"/>
      <c r="N24" s="80"/>
      <c r="O24" s="80"/>
      <c r="P24" s="80"/>
      <c r="Q24" s="81"/>
      <c r="R24" s="79" t="str">
        <f>IF([5]回答表!R51="●","●","")</f>
        <v/>
      </c>
      <c r="S24" s="80"/>
      <c r="T24" s="80"/>
      <c r="U24" s="80"/>
      <c r="V24" s="80"/>
      <c r="W24" s="80"/>
      <c r="X24" s="81"/>
      <c r="Y24" s="79" t="str">
        <f>IF([5]回答表!R52="●","●","")</f>
        <v/>
      </c>
      <c r="Z24" s="80"/>
      <c r="AA24" s="80"/>
      <c r="AB24" s="80"/>
      <c r="AC24" s="80"/>
      <c r="AD24" s="80"/>
      <c r="AE24" s="81"/>
      <c r="AF24" s="79" t="str">
        <f>IF([5]回答表!R53="●","●","")</f>
        <v/>
      </c>
      <c r="AG24" s="80"/>
      <c r="AH24" s="80"/>
      <c r="AI24" s="80"/>
      <c r="AJ24" s="80"/>
      <c r="AK24" s="80"/>
      <c r="AL24" s="81"/>
      <c r="AM24" s="79" t="str">
        <f>IF([5]回答表!R54="●","●","")</f>
        <v/>
      </c>
      <c r="AN24" s="80"/>
      <c r="AO24" s="80"/>
      <c r="AP24" s="80"/>
      <c r="AQ24" s="80"/>
      <c r="AR24" s="80"/>
      <c r="AS24" s="81"/>
      <c r="AT24" s="79" t="str">
        <f>IF([5]回答表!R55="●","●","")</f>
        <v/>
      </c>
      <c r="AU24" s="80"/>
      <c r="AV24" s="80"/>
      <c r="AW24" s="80"/>
      <c r="AX24" s="80"/>
      <c r="AY24" s="80"/>
      <c r="AZ24" s="81"/>
      <c r="BA24" s="68"/>
      <c r="BB24" s="82" t="str">
        <f>IF([5]回答表!R56="●","●","")</f>
        <v>●</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IF([5]回答表!X49="●","●","")</f>
        <v/>
      </c>
      <c r="O36" s="131"/>
      <c r="P36" s="131"/>
      <c r="Q36" s="132"/>
      <c r="R36" s="119"/>
      <c r="S36" s="119"/>
      <c r="T36" s="119"/>
      <c r="U36" s="133" t="str">
        <f>IF([5]回答表!X49="●",[5]回答表!B67,IF([5]回答表!AA49="●",[5]回答表!B95,""))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IF([5]回答表!X49="●",[5]回答表!S73,IF([5]回答表!AA49="●",[5]回答表!S101,""))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IF([5]回答表!X49="●",[5]回答表!G73,IF([5]回答表!AA49="●",[5]回答表!G101,""))</f>
        <v/>
      </c>
      <c r="AN38" s="83"/>
      <c r="AO38" s="83"/>
      <c r="AP38" s="83"/>
      <c r="AQ38" s="83"/>
      <c r="AR38" s="83"/>
      <c r="AS38" s="83"/>
      <c r="AT38" s="153"/>
      <c r="AU38" s="82" t="str">
        <f>IF([5]回答表!X49="●",[5]回答表!G74,IF([5]回答表!AA49="●",[5]回答表!G102,""))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IF([5]回答表!X49="●",[5]回答表!V73,IF([5]回答表!AA49="●",[5]回答表!V101,""))</f>
        <v/>
      </c>
      <c r="BG39" s="16"/>
      <c r="BH39" s="16"/>
      <c r="BI39" s="17"/>
      <c r="BJ39" s="150" t="str">
        <f>IF([5]回答表!X49="●",[5]回答表!V74,IF([5]回答表!AA49="●",[5]回答表!V102,""))</f>
        <v/>
      </c>
      <c r="BK39" s="16"/>
      <c r="BL39" s="16"/>
      <c r="BM39" s="17"/>
      <c r="BN39" s="150" t="str">
        <f>IF([5]回答表!X49="●",[5]回答表!V75,IF([5]回答表!AA49="●",[5]回答表!V103,""))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IF([5]回答表!X49="●",[5]回答表!O79,IF([5]回答表!AA49="●",[5]回答表!O107,""))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IF([5]回答表!X49="●",[5]回答表!O80,IF([5]回答表!AA49="●",[5]回答表!O108,""))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IF([5]回答表!AA49="●","●","")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IF([5]回答表!X49="●",[5]回答表!O81,IF([5]回答表!AA49="●",[5]回答表!O109,""))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IF([5]回答表!X49="●",[5]回答表!O82,IF([5]回答表!AA49="●",[5]回答表!O110,""))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IF([5]回答表!X49="●",[5]回答表!AG79,IF([5]回答表!AA49="●",[5]回答表!AG107,""))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IF([5]回答表!X49="●",[5]回答表!AG80,IF([5]回答表!AA49="●",[5]回答表!AG108,""))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IF([5]回答表!X49="●",[5]回答表!E85,IF([5]回答表!AA49="●",[5]回答表!E113,""))</f>
        <v/>
      </c>
      <c r="V50" s="182"/>
      <c r="W50" s="182"/>
      <c r="X50" s="182"/>
      <c r="Y50" s="182"/>
      <c r="Z50" s="182"/>
      <c r="AA50" s="182"/>
      <c r="AB50" s="182"/>
      <c r="AC50" s="182"/>
      <c r="AD50" s="182"/>
      <c r="AE50" s="183" t="s">
        <v>33</v>
      </c>
      <c r="AF50" s="183"/>
      <c r="AG50" s="183"/>
      <c r="AH50" s="183"/>
      <c r="AI50" s="183"/>
      <c r="AJ50" s="184"/>
      <c r="AK50" s="136"/>
      <c r="AL50" s="136"/>
      <c r="AM50" s="133" t="str">
        <f>IF([5]回答表!X49="●",[5]回答表!B87,IF([5]回答表!AA49="●",[5]回答表!B115,""))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IF([5]回答表!AD49="●","●","")</f>
        <v/>
      </c>
      <c r="O57" s="131"/>
      <c r="P57" s="131"/>
      <c r="Q57" s="132"/>
      <c r="R57" s="119"/>
      <c r="S57" s="119"/>
      <c r="T57" s="119"/>
      <c r="U57" s="133" t="str">
        <f>IF([5]回答表!AD49="●",[5]回答表!B123,"")</f>
        <v/>
      </c>
      <c r="V57" s="134"/>
      <c r="W57" s="134"/>
      <c r="X57" s="134"/>
      <c r="Y57" s="134"/>
      <c r="Z57" s="134"/>
      <c r="AA57" s="134"/>
      <c r="AB57" s="134"/>
      <c r="AC57" s="134"/>
      <c r="AD57" s="134"/>
      <c r="AE57" s="134"/>
      <c r="AF57" s="134"/>
      <c r="AG57" s="134"/>
      <c r="AH57" s="134"/>
      <c r="AI57" s="134"/>
      <c r="AJ57" s="135"/>
      <c r="AK57" s="189"/>
      <c r="AL57" s="189"/>
      <c r="AM57" s="133" t="str">
        <f>IF([5]回答表!AD49="●",[5]回答表!B128,"")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IF([5]回答表!X50="●","●","")</f>
        <v/>
      </c>
      <c r="O68" s="131"/>
      <c r="P68" s="131"/>
      <c r="Q68" s="132"/>
      <c r="R68" s="119"/>
      <c r="S68" s="119"/>
      <c r="T68" s="119"/>
      <c r="U68" s="133" t="str">
        <f>IF([5]回答表!X50="●",[5]回答表!B138,IF([5]回答表!AA50="●",[5]回答表!B159,""))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IF([5]回答表!X50="●",[5]回答表!S144,IF([5]回答表!AA50="●",[5]回答表!S165,""))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IF([5]回答表!X50="●",[5]回答表!J144,IF([5]回答表!AA50="●",[5]回答表!J165,""))</f>
        <v/>
      </c>
      <c r="AN71" s="83"/>
      <c r="AO71" s="83"/>
      <c r="AP71" s="83"/>
      <c r="AQ71" s="83"/>
      <c r="AR71" s="83"/>
      <c r="AS71" s="83"/>
      <c r="AT71" s="153"/>
      <c r="AU71" s="82" t="str">
        <f>IF([5]回答表!X50="●",[5]回答表!J145,IF([5]回答表!AA50="●",[5]回答表!J166,""))</f>
        <v/>
      </c>
      <c r="AV71" s="83"/>
      <c r="AW71" s="83"/>
      <c r="AX71" s="83"/>
      <c r="AY71" s="83"/>
      <c r="AZ71" s="83"/>
      <c r="BA71" s="83"/>
      <c r="BB71" s="153"/>
      <c r="BC71" s="120"/>
      <c r="BD71" s="109"/>
      <c r="BE71" s="109"/>
      <c r="BF71" s="150" t="str">
        <f>IF([5]回答表!X50="●",[5]回答表!V144,IF([5]回答表!AA50="●",[5]回答表!V165,""))</f>
        <v/>
      </c>
      <c r="BG71" s="151"/>
      <c r="BH71" s="151"/>
      <c r="BI71" s="151"/>
      <c r="BJ71" s="150" t="str">
        <f>IF([5]回答表!X50="●",[5]回答表!V145,IF([5]回答表!AA50="●",[5]回答表!V166,""))</f>
        <v/>
      </c>
      <c r="BK71" s="151"/>
      <c r="BL71" s="151"/>
      <c r="BM71" s="151"/>
      <c r="BN71" s="150" t="str">
        <f>IF([5]回答表!X50="●",[5]回答表!V146,IF([5]回答表!AA50="●",[5]回答表!V167,""))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IF([5]回答表!AA50="●","●","")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IF([5]回答表!X50="●",[5]回答表!E149,IF([5]回答表!AA50="●",[5]回答表!E170,""))</f>
        <v/>
      </c>
      <c r="V80" s="182"/>
      <c r="W80" s="182"/>
      <c r="X80" s="182"/>
      <c r="Y80" s="182"/>
      <c r="Z80" s="182"/>
      <c r="AA80" s="182"/>
      <c r="AB80" s="182"/>
      <c r="AC80" s="182"/>
      <c r="AD80" s="182"/>
      <c r="AE80" s="183" t="s">
        <v>33</v>
      </c>
      <c r="AF80" s="183"/>
      <c r="AG80" s="183"/>
      <c r="AH80" s="183"/>
      <c r="AI80" s="183"/>
      <c r="AJ80" s="184"/>
      <c r="AK80" s="136"/>
      <c r="AL80" s="136"/>
      <c r="AM80" s="133" t="str">
        <f>IF([5]回答表!X50="●",[5]回答表!B151,IF([5]回答表!AA50="●",[5]回答表!B172,""))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IF([5]回答表!AD50="●","●","")</f>
        <v/>
      </c>
      <c r="O87" s="131"/>
      <c r="P87" s="131"/>
      <c r="Q87" s="132"/>
      <c r="R87" s="119"/>
      <c r="S87" s="119"/>
      <c r="T87" s="119"/>
      <c r="U87" s="133" t="str">
        <f>IF([5]回答表!AD50="●",[5]回答表!B180,"")</f>
        <v/>
      </c>
      <c r="V87" s="134"/>
      <c r="W87" s="134"/>
      <c r="X87" s="134"/>
      <c r="Y87" s="134"/>
      <c r="Z87" s="134"/>
      <c r="AA87" s="134"/>
      <c r="AB87" s="134"/>
      <c r="AC87" s="134"/>
      <c r="AD87" s="134"/>
      <c r="AE87" s="134"/>
      <c r="AF87" s="134"/>
      <c r="AG87" s="134"/>
      <c r="AH87" s="134"/>
      <c r="AI87" s="134"/>
      <c r="AJ87" s="135"/>
      <c r="AK87" s="189"/>
      <c r="AL87" s="189"/>
      <c r="AM87" s="133" t="str">
        <f>IF([5]回答表!AD50="●",[5]回答表!B186,"")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IF([5]回答表!F18="水道事業",IF([5]回答表!X51="●","●",""),"")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IF([5]回答表!F18="水道事業",IF([5]回答表!X51="●",[5]回答表!B197,IF([5]回答表!AA51="●",[5]回答表!B275,"")),"")</f>
        <v/>
      </c>
      <c r="AN99" s="134"/>
      <c r="AO99" s="134"/>
      <c r="AP99" s="134"/>
      <c r="AQ99" s="134"/>
      <c r="AR99" s="134"/>
      <c r="AS99" s="134"/>
      <c r="AT99" s="134"/>
      <c r="AU99" s="134"/>
      <c r="AV99" s="134"/>
      <c r="AW99" s="134"/>
      <c r="AX99" s="134"/>
      <c r="AY99" s="134"/>
      <c r="AZ99" s="134"/>
      <c r="BA99" s="134"/>
      <c r="BB99" s="134"/>
      <c r="BC99" s="135"/>
      <c r="BD99" s="109"/>
      <c r="BE99" s="109"/>
      <c r="BF99" s="138" t="str">
        <f>IF([5]回答表!F18="水道事業",IF([5]回答表!X51="●",[5]回答表!B256,IF([5]回答表!AA51="●",[5]回答表!B335,"")),"")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IF([5]回答表!F18="水道事業",IF([5]回答表!X51="●",[5]回答表!J205,IF([5]回答表!AA51="●",[5]回答表!J283,"")),"")</f>
        <v/>
      </c>
      <c r="V101" s="83"/>
      <c r="W101" s="83"/>
      <c r="X101" s="83"/>
      <c r="Y101" s="83"/>
      <c r="Z101" s="83"/>
      <c r="AA101" s="83"/>
      <c r="AB101" s="153"/>
      <c r="AC101" s="82" t="str">
        <f>IF([5]回答表!F18="水道事業",IF([5]回答表!X51="●",[5]回答表!J210,IF([5]回答表!AA51="●",[5]回答表!J290,"")),"")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IF([5]回答表!F18="水道事業",IF([5]回答表!X51="●",[5]回答表!E256,IF([5]回答表!AA51="●",[5]回答表!E335,"")),"")</f>
        <v/>
      </c>
      <c r="BG102" s="151"/>
      <c r="BH102" s="151"/>
      <c r="BI102" s="151"/>
      <c r="BJ102" s="150" t="str">
        <f>IF([5]回答表!F18="水道事業",IF([5]回答表!X51="●",[5]回答表!E257,IF([5]回答表!AA51="●",[5]回答表!E336,"")),"")</f>
        <v/>
      </c>
      <c r="BK102" s="151"/>
      <c r="BL102" s="151"/>
      <c r="BM102" s="151"/>
      <c r="BN102" s="150" t="str">
        <f>IF([5]回答表!F18="水道事業",IF([5]回答表!X51="●",[5]回答表!E258,IF([5]回答表!AA51="●",[5]回答表!E337,"")),"")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IF([5]回答表!F18="水道事業",IF([5]回答表!AA51="●","●",""),"")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IF([5]回答表!F18="水道事業",IF([5]回答表!X51="●",[5]回答表!J213,IF([5]回答表!AA51="●",[5]回答表!J293,"")),"")</f>
        <v/>
      </c>
      <c r="V106" s="83"/>
      <c r="W106" s="83"/>
      <c r="X106" s="83"/>
      <c r="Y106" s="83"/>
      <c r="Z106" s="83"/>
      <c r="AA106" s="83"/>
      <c r="AB106" s="153"/>
      <c r="AC106" s="82" t="str">
        <f>IF([5]回答表!F18="水道事業",IF([5]回答表!X51="●",[5]回答表!J217,IF([5]回答表!AA51="●",[5]回答表!J297,"")),"")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IF([5]回答表!F18="水道事業",IF([5]回答表!X51="●",[5]回答表!E265,IF([5]回答表!AA51="●",[5]回答表!E344,"")),"")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IF([5]回答表!F18="水道事業",IF([5]回答表!X51="●",[5]回答表!B267,IF([5]回答表!AA51="●",[5]回答表!B346,"")),"")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IF([5]回答表!F18="水道事業",IF([5]回答表!AD51="●","●",""),"")</f>
        <v/>
      </c>
      <c r="O118" s="131"/>
      <c r="P118" s="131"/>
      <c r="Q118" s="132"/>
      <c r="R118" s="119"/>
      <c r="S118" s="119"/>
      <c r="T118" s="119"/>
      <c r="U118" s="133" t="str">
        <f>IF([5]回答表!F18="水道事業",IF([5]回答表!AD51="●",[5]回答表!B354,""),"")</f>
        <v/>
      </c>
      <c r="V118" s="134"/>
      <c r="W118" s="134"/>
      <c r="X118" s="134"/>
      <c r="Y118" s="134"/>
      <c r="Z118" s="134"/>
      <c r="AA118" s="134"/>
      <c r="AB118" s="134"/>
      <c r="AC118" s="134"/>
      <c r="AD118" s="134"/>
      <c r="AE118" s="134"/>
      <c r="AF118" s="134"/>
      <c r="AG118" s="134"/>
      <c r="AH118" s="134"/>
      <c r="AI118" s="134"/>
      <c r="AJ118" s="135"/>
      <c r="AK118" s="189"/>
      <c r="AL118" s="189"/>
      <c r="AM118" s="133" t="str">
        <f>IF([5]回答表!F18="水道事業",IF([5]回答表!AD51="●",[5]回答表!B360,""),"")</f>
        <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IF([5]回答表!F18="簡易水道事業",IF([5]回答表!X51="●",[5]回答表!B197,IF([5]回答表!AA51="●",[5]回答表!B275,"")),"")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IF([5]回答表!F18="簡易水道事業",IF([5]回答表!X51="●",[5]回答表!B256,IF([5]回答表!AA51="●",[5]回答表!B335,"")),"")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IF([5]回答表!F18="簡易水道事業",IF([5]回答表!X51="●","●",""),"")</f>
        <v/>
      </c>
      <c r="O132" s="131"/>
      <c r="P132" s="131"/>
      <c r="Q132" s="132"/>
      <c r="R132" s="119"/>
      <c r="S132" s="119"/>
      <c r="T132" s="119"/>
      <c r="U132" s="82" t="str">
        <f>IF([5]回答表!F18="簡易水道事業",IF([5]回答表!X51="●",[5]回答表!S224,IF([5]回答表!AA51="●",[5]回答表!S304,"")),"")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IF([5]回答表!F18="簡易水道事業",IF([5]回答表!X51="●",[5]回答表!E256,IF([5]回答表!AA51="●",[5]回答表!E335,"")),"")</f>
        <v/>
      </c>
      <c r="BG133" s="151"/>
      <c r="BH133" s="151"/>
      <c r="BI133" s="151"/>
      <c r="BJ133" s="150" t="str">
        <f>IF([5]回答表!F18="簡易水道事業",IF([5]回答表!X51="●",[5]回答表!E257,IF([5]回答表!AA51="●",[5]回答表!E336,"")),"")</f>
        <v/>
      </c>
      <c r="BK133" s="151"/>
      <c r="BL133" s="151"/>
      <c r="BM133" s="151"/>
      <c r="BN133" s="150" t="str">
        <f>IF([5]回答表!F18="簡易水道事業",IF([5]回答表!X51="●",[5]回答表!E258,IF([5]回答表!AA51="●",[5]回答表!E337,"")),"")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IF([5]回答表!F18="簡易水道事業",IF([5]回答表!X51="●",[5]回答表!S225,IF([5]回答表!AA51="●",[5]回答表!S305,"")),"")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IF([5]回答表!F18="簡易水道事業",IF([5]回答表!AA51="●","●",""),"")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IF([5]回答表!F18="簡易水道事業",IF([5]回答表!X51="●",[5]回答表!S226,IF([5]回答表!AA51="●",[5]回答表!S306,"")),"")</f>
        <v/>
      </c>
      <c r="V142" s="83"/>
      <c r="W142" s="83"/>
      <c r="X142" s="83"/>
      <c r="Y142" s="83"/>
      <c r="Z142" s="83"/>
      <c r="AA142" s="83"/>
      <c r="AB142" s="83"/>
      <c r="AC142" s="83"/>
      <c r="AD142" s="83"/>
      <c r="AE142" s="83"/>
      <c r="AF142" s="83"/>
      <c r="AG142" s="83"/>
      <c r="AH142" s="83"/>
      <c r="AI142" s="83"/>
      <c r="AJ142" s="153"/>
      <c r="AK142" s="68"/>
      <c r="AL142" s="68"/>
      <c r="AM142" s="231" t="str">
        <f>IF([5]回答表!F18="簡易水道事業",IF([5]回答表!X51="●",[5]回答表!Y228,IF([5]回答表!AA51="●",[5]回答表!Y308,"")),"")</f>
        <v/>
      </c>
      <c r="AN142" s="231"/>
      <c r="AO142" s="231"/>
      <c r="AP142" s="231"/>
      <c r="AQ142" s="231"/>
      <c r="AR142" s="231"/>
      <c r="AS142" s="231" t="str">
        <f>IF([5]回答表!F18="簡易水道事業",IF([5]回答表!X51="●",[5]回答表!Y229,IF([5]回答表!AA51="●",[5]回答表!Y309,"")),"")</f>
        <v/>
      </c>
      <c r="AT142" s="231"/>
      <c r="AU142" s="231"/>
      <c r="AV142" s="231"/>
      <c r="AW142" s="231"/>
      <c r="AX142" s="231"/>
      <c r="AY142" s="231" t="str">
        <f>IF([5]回答表!F18="簡易水道事業",IF([5]回答表!X51="●",[5]回答表!Y230,IF([5]回答表!AA51="●",[5]回答表!Y310,"")),"")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IF([5]回答表!F18="簡易水道事業",IF([5]回答表!X51="●",[5]回答表!E265,IF([5]回答表!AA51="●",[5]回答表!E344,"")),"")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IF([5]回答表!F18="簡易水道事業",IF([5]回答表!X51="●",[5]回答表!B267,IF([5]回答表!AA51="●",[5]回答表!B346,"")),"")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IF([5]回答表!F18="簡易水道事業",IF([5]回答表!AD51="●","●",""),"")</f>
        <v/>
      </c>
      <c r="O154" s="131"/>
      <c r="P154" s="131"/>
      <c r="Q154" s="132"/>
      <c r="R154" s="119"/>
      <c r="S154" s="119"/>
      <c r="T154" s="119"/>
      <c r="U154" s="133" t="str">
        <f>IF([5]回答表!F18="簡易水道事業",IF([5]回答表!AD51="●",[5]回答表!B354,""),"")</f>
        <v/>
      </c>
      <c r="V154" s="134"/>
      <c r="W154" s="134"/>
      <c r="X154" s="134"/>
      <c r="Y154" s="134"/>
      <c r="Z154" s="134"/>
      <c r="AA154" s="134"/>
      <c r="AB154" s="134"/>
      <c r="AC154" s="134"/>
      <c r="AD154" s="134"/>
      <c r="AE154" s="134"/>
      <c r="AF154" s="134"/>
      <c r="AG154" s="134"/>
      <c r="AH154" s="134"/>
      <c r="AI154" s="134"/>
      <c r="AJ154" s="135"/>
      <c r="AK154" s="189"/>
      <c r="AL154" s="189"/>
      <c r="AM154" s="133" t="str">
        <f>IF([5]回答表!F18="簡易水道事業",IF([5]回答表!AD51="●",[5]回答表!B360,""),"")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IF([5]回答表!F18="下水道事業",IF([5]回答表!X51="●","●",""),"")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IF([5]回答表!F18="下水道事業",IF([5]回答表!X51="●",[5]回答表!B197,IF([5]回答表!AA51="●",[5]回答表!B275,"")),"")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IF([5]回答表!F18="下水道事業",IF([5]回答表!X51="●",[5]回答表!B256,IF([5]回答表!AA51="●",[5]回答表!B335,"")),"")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IF([5]回答表!F18="下水道事業",IF([5]回答表!X51="●",[5]回答表!N234,IF([5]回答表!AA51="●",[5]回答表!N314,"")),"")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IF([5]回答表!F18="下水道事業",IF([5]回答表!X51="●",[5]回答表!E256,IF([5]回答表!AA51="●",[5]回答表!E335,"")),"")</f>
        <v/>
      </c>
      <c r="BG169" s="151"/>
      <c r="BH169" s="151"/>
      <c r="BI169" s="151"/>
      <c r="BJ169" s="150" t="str">
        <f>IF([5]回答表!F18="下水道事業",IF([5]回答表!X51="●",[5]回答表!E257,IF([5]回答表!AA51="●",[5]回答表!E336,"")),"")</f>
        <v/>
      </c>
      <c r="BK169" s="151"/>
      <c r="BL169" s="151"/>
      <c r="BM169" s="151"/>
      <c r="BN169" s="150" t="str">
        <f>IF([5]回答表!F18="下水道事業",IF([5]回答表!X51="●",[5]回答表!E258,IF([5]回答表!AA51="●",[5]回答表!E337,"")),"")</f>
        <v/>
      </c>
      <c r="BO169" s="151"/>
      <c r="BP169" s="151"/>
      <c r="BQ169" s="152"/>
      <c r="BR169" s="112"/>
      <c r="BX169" s="234" t="str">
        <f>IF([5]回答表!AQ21="下水道事業",IF([5]回答表!BI54="○",[5]回答表!AM200,IF([5]回答表!BL54="○",[5]回答表!AM278,"")),"")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IF([5]回答表!F18="下水道事業",IF([5]回答表!X51="●",[5]回答表!Y236,IF([5]回答表!AA51="●",[5]回答表!Y316,"")),"")</f>
        <v/>
      </c>
      <c r="V174" s="83"/>
      <c r="W174" s="83"/>
      <c r="X174" s="83"/>
      <c r="Y174" s="83"/>
      <c r="Z174" s="83"/>
      <c r="AA174" s="83"/>
      <c r="AB174" s="153"/>
      <c r="AC174" s="82" t="str">
        <f>IF([5]回答表!F18="下水道事業",IF([5]回答表!X51="●",[5]回答表!Y237,IF([5]回答表!AA51="●",[5]回答表!Y317,"")),"")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IF([5]回答表!F18="下水道事業",IF([5]回答表!X51="●",[5]回答表!Y239,IF([5]回答表!AA51="●",[5]回答表!Y319,"")),"")</f>
        <v/>
      </c>
      <c r="V180" s="83"/>
      <c r="W180" s="83"/>
      <c r="X180" s="83"/>
      <c r="Y180" s="83"/>
      <c r="Z180" s="83"/>
      <c r="AA180" s="83"/>
      <c r="AB180" s="153"/>
      <c r="AC180" s="82" t="str">
        <f>IF([5]回答表!F18="下水道事業",IF([5]回答表!X51="●",[5]回答表!Y240,IF([5]回答表!AA51="●",[5]回答表!Y320,"")),"")</f>
        <v/>
      </c>
      <c r="AD180" s="83"/>
      <c r="AE180" s="83"/>
      <c r="AF180" s="83"/>
      <c r="AG180" s="83"/>
      <c r="AH180" s="83"/>
      <c r="AI180" s="83"/>
      <c r="AJ180" s="153"/>
      <c r="AK180" s="82" t="str">
        <f>IF([5]回答表!F18="下水道事業",IF([5]回答表!X51="●",[5]回答表!Y241,IF([5]回答表!AA51="●",[5]回答表!Y321,"")),"")</f>
        <v/>
      </c>
      <c r="AL180" s="83"/>
      <c r="AM180" s="83"/>
      <c r="AN180" s="83"/>
      <c r="AO180" s="83"/>
      <c r="AP180" s="83"/>
      <c r="AQ180" s="83"/>
      <c r="AR180" s="153"/>
      <c r="AS180" s="82" t="str">
        <f>IF([5]回答表!F18="下水道事業",IF([5]回答表!X51="●",[5]回答表!Y242,IF([5]回答表!AA51="●",[5]回答表!Y322,"")),"")</f>
        <v/>
      </c>
      <c r="AT180" s="83"/>
      <c r="AU180" s="83"/>
      <c r="AV180" s="83"/>
      <c r="AW180" s="83"/>
      <c r="AX180" s="83"/>
      <c r="AY180" s="83"/>
      <c r="AZ180" s="153"/>
      <c r="BA180" s="82" t="str">
        <f>IF([5]回答表!F18="下水道事業",IF([5]回答表!X51="●",[5]回答表!Y243,IF([5]回答表!AA51="●",[5]回答表!Y323,"")),"")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IF([5]回答表!F18="下水道事業",IF([5]回答表!AA51="●","●",""),"")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IF([5]回答表!F18="下水道事業",IF([5]回答表!X51="●",[5]回答表!N248,IF([5]回答表!AA51="●",[5]回答表!N328,"")),"")</f>
        <v/>
      </c>
      <c r="V186" s="83"/>
      <c r="W186" s="83"/>
      <c r="X186" s="83"/>
      <c r="Y186" s="83"/>
      <c r="Z186" s="83"/>
      <c r="AA186" s="83"/>
      <c r="AB186" s="153"/>
      <c r="AC186" s="82" t="str">
        <f>IF([5]回答表!F18="下水道事業",IF([5]回答表!X51="●",[5]回答表!N249,IF([5]回答表!AA51="●",[5]回答表!N329,"")),"")</f>
        <v/>
      </c>
      <c r="AD186" s="83"/>
      <c r="AE186" s="83"/>
      <c r="AF186" s="83"/>
      <c r="AG186" s="83"/>
      <c r="AH186" s="83"/>
      <c r="AI186" s="83"/>
      <c r="AJ186" s="153"/>
      <c r="AK186" s="82" t="str">
        <f>IF([5]回答表!F18="下水道事業",IF([5]回答表!X51="●",[5]回答表!N250,IF([5]回答表!AA51="●",[5]回答表!N330,"")),"")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IF([5]回答表!F18="下水道事業",IF([5]回答表!X51="●",[5]回答表!E265,IF([5]回答表!AA51="●",[5]回答表!E344,"")),"")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IF([5]回答表!F18="下水道事業",IF([5]回答表!X51="●",[5]回答表!B267,IF([5]回答表!AA51="●",[5]回答表!B346,"")),"")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IF([5]回答表!F18="下水道事業",IF([5]回答表!AD51="●","●",""),"")</f>
        <v/>
      </c>
      <c r="O198" s="131"/>
      <c r="P198" s="131"/>
      <c r="Q198" s="132"/>
      <c r="R198" s="119"/>
      <c r="S198" s="119"/>
      <c r="T198" s="119"/>
      <c r="U198" s="133" t="str">
        <f>IF([5]回答表!F18="下水道事業",IF([5]回答表!AD51="●",[5]回答表!B354,""),"")</f>
        <v/>
      </c>
      <c r="V198" s="134"/>
      <c r="W198" s="134"/>
      <c r="X198" s="134"/>
      <c r="Y198" s="134"/>
      <c r="Z198" s="134"/>
      <c r="AA198" s="134"/>
      <c r="AB198" s="134"/>
      <c r="AC198" s="134"/>
      <c r="AD198" s="134"/>
      <c r="AE198" s="134"/>
      <c r="AF198" s="134"/>
      <c r="AG198" s="134"/>
      <c r="AH198" s="134"/>
      <c r="AI198" s="134"/>
      <c r="AJ198" s="135"/>
      <c r="AK198" s="189"/>
      <c r="AL198" s="189"/>
      <c r="AM198" s="133" t="str">
        <f>IF([5]回答表!F18="下水道事業",IF([5]回答表!AD51="●",[5]回答表!B360,""),"")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IF([5]回答表!BD18="●",IF([5]回答表!X51="●","●",""),"")</f>
        <v/>
      </c>
      <c r="O210" s="131"/>
      <c r="P210" s="131"/>
      <c r="Q210" s="132"/>
      <c r="R210" s="119"/>
      <c r="S210" s="119"/>
      <c r="T210" s="119"/>
      <c r="U210" s="133" t="str">
        <f>IF([5]回答表!BD18="●",IF([5]回答表!X51="●",[5]回答表!B197,IF([5]回答表!AA51="●",[5]回答表!B275,"")),"")</f>
        <v/>
      </c>
      <c r="V210" s="134"/>
      <c r="W210" s="134"/>
      <c r="X210" s="134"/>
      <c r="Y210" s="134"/>
      <c r="Z210" s="134"/>
      <c r="AA210" s="134"/>
      <c r="AB210" s="134"/>
      <c r="AC210" s="134"/>
      <c r="AD210" s="134"/>
      <c r="AE210" s="134"/>
      <c r="AF210" s="134"/>
      <c r="AG210" s="134"/>
      <c r="AH210" s="134"/>
      <c r="AI210" s="134"/>
      <c r="AJ210" s="135"/>
      <c r="AK210" s="136"/>
      <c r="AL210" s="136"/>
      <c r="AM210" s="138" t="str">
        <f>IF([5]回答表!BD18="●",IF([5]回答表!X51="●",[5]回答表!B256,IF([5]回答表!AA51="●",[5]回答表!B335,"")),"")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IF([5]回答表!BD18="●",IF([5]回答表!X51="●",[5]回答表!E256,IF([5]回答表!AA51="●",[5]回答表!E335,"")),"")</f>
        <v/>
      </c>
      <c r="AN213" s="151"/>
      <c r="AO213" s="151"/>
      <c r="AP213" s="151"/>
      <c r="AQ213" s="150" t="str">
        <f>IF([5]回答表!BD18="●",IF([5]回答表!X51="●",[5]回答表!E257,IF([5]回答表!AA51="●",[5]回答表!E336,"")),"")</f>
        <v/>
      </c>
      <c r="AR213" s="151"/>
      <c r="AS213" s="151"/>
      <c r="AT213" s="151"/>
      <c r="AU213" s="150" t="str">
        <f>IF([5]回答表!BD18="●",IF([5]回答表!X51="●",[5]回答表!E258,IF([5]回答表!AA51="●",[5]回答表!E337,"")),"")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IF([5]回答表!BD18="●",IF([5]回答表!AA51="●","●",""),"")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IF([5]回答表!BD18="●",IF([5]回答表!X51="●",[5]回答表!E265,IF([5]回答表!AA51="●",[5]回答表!E344,"")),"")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IF([5]回答表!BD18="●",IF([5]回答表!X51="●",[5]回答表!B267,IF([5]回答表!AA51="●",[5]回答表!B346,"")),"")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IF([5]回答表!BD18="●",IF([5]回答表!AD51="●","●",""),"")</f>
        <v/>
      </c>
      <c r="O229" s="131"/>
      <c r="P229" s="131"/>
      <c r="Q229" s="132"/>
      <c r="R229" s="119"/>
      <c r="S229" s="119"/>
      <c r="T229" s="119"/>
      <c r="U229" s="133" t="str">
        <f>IF([5]回答表!BD18="●",IF([5]回答表!AD51="●",[5]回答表!B354,""),"")</f>
        <v/>
      </c>
      <c r="V229" s="134"/>
      <c r="W229" s="134"/>
      <c r="X229" s="134"/>
      <c r="Y229" s="134"/>
      <c r="Z229" s="134"/>
      <c r="AA229" s="134"/>
      <c r="AB229" s="134"/>
      <c r="AC229" s="134"/>
      <c r="AD229" s="134"/>
      <c r="AE229" s="134"/>
      <c r="AF229" s="134"/>
      <c r="AG229" s="134"/>
      <c r="AH229" s="134"/>
      <c r="AI229" s="134"/>
      <c r="AJ229" s="135"/>
      <c r="AK229" s="249"/>
      <c r="AL229" s="249"/>
      <c r="AM229" s="133" t="str">
        <f>IF([5]回答表!BD18="●",IF([5]回答表!AD51="●",[5]回答表!B360,""),"")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IF([5]回答表!X52="●","●","")</f>
        <v/>
      </c>
      <c r="O241" s="131"/>
      <c r="P241" s="131"/>
      <c r="Q241" s="132"/>
      <c r="R241" s="119"/>
      <c r="S241" s="119"/>
      <c r="T241" s="119"/>
      <c r="U241" s="133" t="str">
        <f>IF([5]回答表!X52="●",[5]回答表!B371,IF([5]回答表!AA52="●",[5]回答表!B396,""))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IF([5]回答表!X52="●",[5]回答表!U377,IF([5]回答表!AA52="●",[5]回答表!U402,""))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IF([5]回答表!X52="●",[5]回答表!G377,IF([5]回答表!AA52="●",[5]回答表!G402,""))</f>
        <v/>
      </c>
      <c r="AN244" s="83"/>
      <c r="AO244" s="83"/>
      <c r="AP244" s="83"/>
      <c r="AQ244" s="83"/>
      <c r="AR244" s="83"/>
      <c r="AS244" s="83"/>
      <c r="AT244" s="153"/>
      <c r="AU244" s="82" t="str">
        <f>IF([5]回答表!X52="●",[5]回答表!G378,IF([5]回答表!AA52="●",[5]回答表!G403,""))</f>
        <v/>
      </c>
      <c r="AV244" s="83"/>
      <c r="AW244" s="83"/>
      <c r="AX244" s="83"/>
      <c r="AY244" s="83"/>
      <c r="AZ244" s="83"/>
      <c r="BA244" s="83"/>
      <c r="BB244" s="153"/>
      <c r="BC244" s="120"/>
      <c r="BD244" s="109"/>
      <c r="BE244" s="109"/>
      <c r="BF244" s="150" t="str">
        <f>IF([5]回答表!X52="●",[5]回答表!X377,IF([5]回答表!AA52="●",[5]回答表!X402,""))</f>
        <v/>
      </c>
      <c r="BG244" s="151"/>
      <c r="BH244" s="151"/>
      <c r="BI244" s="151"/>
      <c r="BJ244" s="150" t="str">
        <f>IF([5]回答表!X52="●",[5]回答表!X378,IF([5]回答表!AA52="●",[5]回答表!X403,""))</f>
        <v/>
      </c>
      <c r="BK244" s="151"/>
      <c r="BL244" s="151"/>
      <c r="BM244" s="152"/>
      <c r="BN244" s="150" t="str">
        <f>IF([5]回答表!X52="●",[5]回答表!X379,IF([5]回答表!AA52="●",[5]回答表!X404,""))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IF([5]回答表!AA52="●","●","")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IF([5]回答表!X52="●",[5]回答表!E386,IF([5]回答表!AA52="●",[5]回答表!E407,""))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IF([5]回答表!X52="●",[5]回答表!B388,IF([5]回答表!AA52="●",[5]回答表!B409,""))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IF([5]回答表!AD52="●","●","")</f>
        <v/>
      </c>
      <c r="O260" s="131"/>
      <c r="P260" s="131"/>
      <c r="Q260" s="132"/>
      <c r="R260" s="119"/>
      <c r="S260" s="119"/>
      <c r="T260" s="119"/>
      <c r="U260" s="133" t="str">
        <f>IF([5]回答表!AD52="●",[5]回答表!B417,"")</f>
        <v/>
      </c>
      <c r="V260" s="134"/>
      <c r="W260" s="134"/>
      <c r="X260" s="134"/>
      <c r="Y260" s="134"/>
      <c r="Z260" s="134"/>
      <c r="AA260" s="134"/>
      <c r="AB260" s="134"/>
      <c r="AC260" s="134"/>
      <c r="AD260" s="134"/>
      <c r="AE260" s="134"/>
      <c r="AF260" s="134"/>
      <c r="AG260" s="134"/>
      <c r="AH260" s="134"/>
      <c r="AI260" s="134"/>
      <c r="AJ260" s="135"/>
      <c r="AK260" s="249"/>
      <c r="AL260" s="249"/>
      <c r="AM260" s="133" t="str">
        <f>IF([5]回答表!AD52="●",[5]回答表!B423,"")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IF([5]回答表!X53="●","●","")</f>
        <v/>
      </c>
      <c r="O272" s="131"/>
      <c r="P272" s="131"/>
      <c r="Q272" s="132"/>
      <c r="R272" s="119"/>
      <c r="S272" s="119"/>
      <c r="T272" s="119"/>
      <c r="U272" s="133" t="str">
        <f>IF([5]回答表!X53="●",[5]回答表!B434,IF([5]回答表!AA53="●",[5]回答表!B465,""))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IF([5]回答表!X53="●",[5]回答表!B440,"")</f>
        <v/>
      </c>
      <c r="AO272" s="262"/>
      <c r="AP272" s="262"/>
      <c r="AQ272" s="262"/>
      <c r="AR272" s="262"/>
      <c r="AS272" s="262"/>
      <c r="AT272" s="262"/>
      <c r="AU272" s="262"/>
      <c r="AV272" s="262"/>
      <c r="AW272" s="262"/>
      <c r="AX272" s="262"/>
      <c r="AY272" s="262"/>
      <c r="AZ272" s="262"/>
      <c r="BA272" s="262"/>
      <c r="BB272" s="263"/>
      <c r="BC272" s="120"/>
      <c r="BD272" s="109"/>
      <c r="BE272" s="109"/>
      <c r="BF272" s="138" t="str">
        <f>IF([5]回答表!X53="●",[5]回答表!B446,IF([5]回答表!AA53="●",[5]回答表!B471,""))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IF([5]回答表!X53="●",[5]回答表!E446,IF([5]回答表!AA53="●",[5]回答表!E471,""))</f>
        <v/>
      </c>
      <c r="BG275" s="151"/>
      <c r="BH275" s="151"/>
      <c r="BI275" s="151"/>
      <c r="BJ275" s="150" t="str">
        <f>IF([5]回答表!X53="●",[5]回答表!E447,IF([5]回答表!AA53="●",[5]回答表!E472,""))</f>
        <v/>
      </c>
      <c r="BK275" s="151"/>
      <c r="BL275" s="151"/>
      <c r="BM275" s="152"/>
      <c r="BN275" s="150" t="str">
        <f>IF([5]回答表!X53="●",[5]回答表!E448,IF([5]回答表!AA53="●",[5]回答表!E473,""))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IF([5]回答表!AA53="●","●","")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IF([5]回答表!X53="●",[5]回答表!E455,IF([5]回答表!AA53="●",[5]回答表!E476,""))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IF([5]回答表!X53="●",[5]回答表!B457,IF([5]回答表!AA53="●",[5]回答表!B478,""))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IF([5]回答表!AD53="●","●","")</f>
        <v/>
      </c>
      <c r="O291" s="131"/>
      <c r="P291" s="131"/>
      <c r="Q291" s="132"/>
      <c r="R291" s="119"/>
      <c r="S291" s="119"/>
      <c r="T291" s="119"/>
      <c r="U291" s="133" t="str">
        <f>IF([5]回答表!AD53="●",[5]回答表!B486,"")</f>
        <v/>
      </c>
      <c r="V291" s="134"/>
      <c r="W291" s="134"/>
      <c r="X291" s="134"/>
      <c r="Y291" s="134"/>
      <c r="Z291" s="134"/>
      <c r="AA291" s="134"/>
      <c r="AB291" s="134"/>
      <c r="AC291" s="134"/>
      <c r="AD291" s="134"/>
      <c r="AE291" s="134"/>
      <c r="AF291" s="134"/>
      <c r="AG291" s="134"/>
      <c r="AH291" s="134"/>
      <c r="AI291" s="134"/>
      <c r="AJ291" s="135"/>
      <c r="AK291" s="249"/>
      <c r="AL291" s="249"/>
      <c r="AM291" s="133" t="str">
        <f>IF([5]回答表!AD53="●",[5]回答表!B492,"")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IF([5]回答表!X54="●","●","")</f>
        <v/>
      </c>
      <c r="O303" s="131"/>
      <c r="P303" s="131"/>
      <c r="Q303" s="132"/>
      <c r="R303" s="119"/>
      <c r="S303" s="119"/>
      <c r="T303" s="119"/>
      <c r="U303" s="133" t="str">
        <f>IF([5]回答表!X54="●",[5]回答表!B503,IF([5]回答表!AA54="●",[5]回答表!B526,""))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IF([5]回答表!X54="●",[5]回答表!BC510,IF([5]回答表!AA54="●",[5]回答表!BC533,""))</f>
        <v/>
      </c>
      <c r="AR303" s="271"/>
      <c r="AS303" s="271"/>
      <c r="AT303" s="271"/>
      <c r="AU303" s="272" t="s">
        <v>74</v>
      </c>
      <c r="AV303" s="273"/>
      <c r="AW303" s="273"/>
      <c r="AX303" s="274"/>
      <c r="AY303" s="271" t="str">
        <f>IF([5]回答表!X54="●",[5]回答表!BC515,IF([5]回答表!AA54="●",[5]回答表!BC538,""))</f>
        <v/>
      </c>
      <c r="AZ303" s="271"/>
      <c r="BA303" s="271"/>
      <c r="BB303" s="271"/>
      <c r="BC303" s="120"/>
      <c r="BD303" s="109"/>
      <c r="BE303" s="109"/>
      <c r="BF303" s="138" t="str">
        <f>IF([5]回答表!X54="●",[5]回答表!S509,IF([5]回答表!AA54="●",[5]回答表!S532,""))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IF([5]回答表!X54="●",[5]回答表!BC511,IF([5]回答表!AA54="●",[5]回答表!BC534,""))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IF([5]回答表!X54="●",[5]回答表!V509,IF([5]回答表!AA54="●",[5]回答表!V532,""))</f>
        <v/>
      </c>
      <c r="BG306" s="151"/>
      <c r="BH306" s="151"/>
      <c r="BI306" s="151"/>
      <c r="BJ306" s="150" t="str">
        <f>IF([5]回答表!X54="●",[5]回答表!V510,IF([5]回答表!AA54="●",[5]回答表!V533,""))</f>
        <v/>
      </c>
      <c r="BK306" s="151"/>
      <c r="BL306" s="151"/>
      <c r="BM306" s="152"/>
      <c r="BN306" s="150" t="str">
        <f>IF([5]回答表!X54="●",[5]回答表!V511,IF([5]回答表!AA54="●",[5]回答表!V534,""))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IF([5]回答表!X54="●",[5]回答表!BC512,IF([5]回答表!AA54="●",[5]回答表!BC535,""))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IF([5]回答表!X54="●",[5]回答表!BC516,IF([5]回答表!AA54="●",[5]回答表!BC539,""))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IF([5]回答表!AA54="●","●","")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IF([5]回答表!X54="●",[5]回答表!BC513,IF([5]回答表!AA54="●",[5]回答表!BC536,""))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IF([5]回答表!X54="●",[5]回答表!BC514,IF([5]回答表!AA54="●",[5]回答表!BC537,""))</f>
        <v/>
      </c>
      <c r="AR311" s="271"/>
      <c r="AS311" s="271"/>
      <c r="AT311" s="271"/>
      <c r="AU311" s="222" t="s">
        <v>80</v>
      </c>
      <c r="AV311" s="223"/>
      <c r="AW311" s="223"/>
      <c r="AX311" s="224"/>
      <c r="AY311" s="281" t="str">
        <f>IF([5]回答表!X54="●",[5]回答表!BC517,IF([5]回答表!AA54="●",[5]回答表!BC540,""))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IF([5]回答表!X54="●",[5]回答表!E516,IF([5]回答表!AA54="●",[5]回答表!E538,""))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IF([5]回答表!X54="●",[5]回答表!B518,IF([5]回答表!AA54="●",[5]回答表!B540,""))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IF([5]回答表!AD54="●","●","")</f>
        <v/>
      </c>
      <c r="O322" s="131"/>
      <c r="P322" s="131"/>
      <c r="Q322" s="132"/>
      <c r="R322" s="119"/>
      <c r="S322" s="119"/>
      <c r="T322" s="119"/>
      <c r="U322" s="133" t="str">
        <f>IF([5]回答表!AD54="●",[5]回答表!B548,"")</f>
        <v/>
      </c>
      <c r="V322" s="134"/>
      <c r="W322" s="134"/>
      <c r="X322" s="134"/>
      <c r="Y322" s="134"/>
      <c r="Z322" s="134"/>
      <c r="AA322" s="134"/>
      <c r="AB322" s="134"/>
      <c r="AC322" s="134"/>
      <c r="AD322" s="134"/>
      <c r="AE322" s="134"/>
      <c r="AF322" s="134"/>
      <c r="AG322" s="134"/>
      <c r="AH322" s="134"/>
      <c r="AI322" s="134"/>
      <c r="AJ322" s="135"/>
      <c r="AK322" s="189"/>
      <c r="AL322" s="189"/>
      <c r="AM322" s="133" t="str">
        <f>IF([5]回答表!AD54="●",[5]回答表!B554,"")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IF([5]回答表!X55="●","●","")</f>
        <v/>
      </c>
      <c r="O333" s="131"/>
      <c r="P333" s="131"/>
      <c r="Q333" s="132"/>
      <c r="R333" s="119"/>
      <c r="S333" s="119"/>
      <c r="T333" s="119"/>
      <c r="U333" s="133" t="str">
        <f>IF([5]回答表!X55="●",[5]回答表!B565,IF([5]回答表!AA55="●",[5]回答表!B590,""))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IF([5]回答表!X55="●",[5]回答表!B575,IF([5]回答表!AA55="●",[5]回答表!B600,""))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IF([5]回答表!X55="●",[5]回答表!G571,IF([5]回答表!AA55="●",[5]回答表!G596,""))</f>
        <v/>
      </c>
      <c r="AN335" s="83"/>
      <c r="AO335" s="83"/>
      <c r="AP335" s="83"/>
      <c r="AQ335" s="83"/>
      <c r="AR335" s="83"/>
      <c r="AS335" s="83"/>
      <c r="AT335" s="153"/>
      <c r="AU335" s="82" t="str">
        <f>IF([5]回答表!X55="●",[5]回答表!G572,IF([5]回答表!AA55="●",[5]回答表!G597,""))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IF([5]回答表!X55="●",[5]回答表!E575,IF([5]回答表!AA55="●",[5]回答表!E600,""))</f>
        <v/>
      </c>
      <c r="BG336" s="151"/>
      <c r="BH336" s="151"/>
      <c r="BI336" s="151"/>
      <c r="BJ336" s="150" t="str">
        <f>IF([5]回答表!X55="●",[5]回答表!E576,IF([5]回答表!AA55="●",[5]回答表!E601,""))</f>
        <v/>
      </c>
      <c r="BK336" s="151"/>
      <c r="BL336" s="151"/>
      <c r="BM336" s="152"/>
      <c r="BN336" s="150" t="str">
        <f>IF([5]回答表!X55="●",[5]回答表!E577,IF([5]回答表!AA55="●",[5]回答表!E602,""))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IF([5]回答表!AA55="●","●","")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IF([5]回答表!X55="●",[5]回答表!E580,IF([5]回答表!AA55="●",[5]回答表!E605,""))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IF([5]回答表!X55="●",[5]回答表!B582,IF([5]回答表!AA55="●",[5]回答表!B607,""))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IF([5]回答表!AD55="●","●","")</f>
        <v/>
      </c>
      <c r="O352" s="131"/>
      <c r="P352" s="131"/>
      <c r="Q352" s="132"/>
      <c r="R352" s="119"/>
      <c r="S352" s="119"/>
      <c r="T352" s="119"/>
      <c r="U352" s="133" t="str">
        <f>IF([5]回答表!AD55="●",[5]回答表!B615,"")</f>
        <v/>
      </c>
      <c r="V352" s="134"/>
      <c r="W352" s="134"/>
      <c r="X352" s="134"/>
      <c r="Y352" s="134"/>
      <c r="Z352" s="134"/>
      <c r="AA352" s="134"/>
      <c r="AB352" s="134"/>
      <c r="AC352" s="134"/>
      <c r="AD352" s="134"/>
      <c r="AE352" s="134"/>
      <c r="AF352" s="134"/>
      <c r="AG352" s="134"/>
      <c r="AH352" s="134"/>
      <c r="AI352" s="134"/>
      <c r="AJ352" s="135"/>
      <c r="AK352" s="136"/>
      <c r="AL352" s="136"/>
      <c r="AM352" s="133" t="str">
        <f>IF([5]回答表!AD55="●",[5]回答表!B621,"")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IF([5]回答表!R56="●",[5]回答表!B634,"")</f>
        <v>現在、適正な料金体系に基づく経営体制及び手法において安定した経営を続けることが出来ており、この体制を維持することが、健全な事業運営の継続に結びつくと考えているから。</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kansui</vt:lpstr>
      <vt:lpstr>kaigo_tanki</vt:lpstr>
      <vt:lpstr>kaigo_sitei</vt:lpstr>
      <vt:lpstr>kaigo_dei</vt:lpstr>
      <vt:lpstr>gesui_tokkan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2022-10-13T02:19:32Z</dcterms:modified>
</cp:coreProperties>
</file>