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\02koueikigyo\02 業務\01 共通業務\03 各種調査・照会\07 経営総点検調査・抜本的改革取組状況調査\R04年度作業\01 抜本的な改革の取組状況調査\07公開用ファイル\"/>
    </mc:Choice>
  </mc:AlternateContent>
  <xr:revisionPtr revIDLastSave="0" documentId="13_ncr:1_{5AA4C9F7-BE9E-4D09-95AA-DBAC7A162C5E}" xr6:coauthVersionLast="47" xr6:coauthVersionMax="47" xr10:uidLastSave="{00000000-0000-0000-0000-000000000000}"/>
  <bookViews>
    <workbookView xWindow="135" yWindow="600" windowWidth="28665" windowHeight="15600" firstSheet="1" activeTab="3" xr2:uid="{BC254DD8-AB24-4553-B0E1-D4723D9F9C95}"/>
  </bookViews>
  <sheets>
    <sheet name="gesui_tokkan" sheetId="1" r:id="rId1"/>
    <sheet name="gesui_tokuhai" sheetId="2" r:id="rId2"/>
    <sheet name="gesui_gyosyu" sheetId="3" r:id="rId3"/>
    <sheet name="kansui" sheetId="4" r:id="rId4"/>
    <sheet name="gesui_nousyu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5" i="4" l="1"/>
  <c r="AM352" i="4"/>
  <c r="U352" i="4"/>
  <c r="N352" i="4"/>
  <c r="AM345" i="4"/>
  <c r="U345" i="4"/>
  <c r="N339" i="4"/>
  <c r="BN336" i="4"/>
  <c r="BJ336" i="4"/>
  <c r="BF336" i="4"/>
  <c r="AU335" i="4"/>
  <c r="AM335" i="4"/>
  <c r="BF333" i="4"/>
  <c r="U333" i="4"/>
  <c r="N333" i="4"/>
  <c r="AM322" i="4"/>
  <c r="U322" i="4"/>
  <c r="N322" i="4"/>
  <c r="AM315" i="4"/>
  <c r="U315" i="4"/>
  <c r="AY311" i="4"/>
  <c r="AQ311" i="4"/>
  <c r="AQ309" i="4"/>
  <c r="N309" i="4"/>
  <c r="AY308" i="4"/>
  <c r="AQ307" i="4"/>
  <c r="BN306" i="4"/>
  <c r="BJ306" i="4"/>
  <c r="BF306" i="4"/>
  <c r="AQ305" i="4"/>
  <c r="BF303" i="4"/>
  <c r="AY303" i="4"/>
  <c r="AQ303" i="4"/>
  <c r="U303" i="4"/>
  <c r="N303" i="4"/>
  <c r="AM291" i="4"/>
  <c r="U291" i="4"/>
  <c r="N291" i="4"/>
  <c r="AM284" i="4"/>
  <c r="U284" i="4"/>
  <c r="N278" i="4"/>
  <c r="BN275" i="4"/>
  <c r="BJ275" i="4"/>
  <c r="BF275" i="4"/>
  <c r="BF272" i="4"/>
  <c r="AN272" i="4"/>
  <c r="U272" i="4"/>
  <c r="N272" i="4"/>
  <c r="AM260" i="4"/>
  <c r="U260" i="4"/>
  <c r="N260" i="4"/>
  <c r="AM253" i="4"/>
  <c r="U253" i="4"/>
  <c r="N247" i="4"/>
  <c r="BN244" i="4"/>
  <c r="BJ244" i="4"/>
  <c r="BF244" i="4"/>
  <c r="AU244" i="4"/>
  <c r="AM244" i="4"/>
  <c r="BF241" i="4"/>
  <c r="U241" i="4"/>
  <c r="N241" i="4"/>
  <c r="AM229" i="4"/>
  <c r="U229" i="4"/>
  <c r="N229" i="4"/>
  <c r="AM222" i="4"/>
  <c r="U222" i="4"/>
  <c r="N216" i="4"/>
  <c r="AU213" i="4"/>
  <c r="AQ213" i="4"/>
  <c r="AM213" i="4"/>
  <c r="AM210" i="4"/>
  <c r="U210" i="4"/>
  <c r="N210" i="4"/>
  <c r="AM198" i="4"/>
  <c r="U198" i="4"/>
  <c r="N198" i="4"/>
  <c r="AM191" i="4"/>
  <c r="U191" i="4"/>
  <c r="AK186" i="4"/>
  <c r="AC186" i="4"/>
  <c r="U186" i="4"/>
  <c r="N185" i="4"/>
  <c r="BA180" i="4"/>
  <c r="AS180" i="4"/>
  <c r="AK180" i="4"/>
  <c r="AC180" i="4"/>
  <c r="U180" i="4"/>
  <c r="AC174" i="4"/>
  <c r="U174" i="4"/>
  <c r="BX169" i="4"/>
  <c r="BN169" i="4"/>
  <c r="BJ169" i="4"/>
  <c r="BF169" i="4"/>
  <c r="U168" i="4"/>
  <c r="BF166" i="4"/>
  <c r="AM166" i="4"/>
  <c r="N166" i="4"/>
  <c r="AM154" i="4"/>
  <c r="U154" i="4"/>
  <c r="N154" i="4"/>
  <c r="AM147" i="4"/>
  <c r="U147" i="4"/>
  <c r="AY142" i="4"/>
  <c r="AS142" i="4"/>
  <c r="AM142" i="4"/>
  <c r="U142" i="4"/>
  <c r="N139" i="4"/>
  <c r="U137" i="4"/>
  <c r="BN133" i="4"/>
  <c r="BJ133" i="4"/>
  <c r="BF133" i="4"/>
  <c r="U132" i="4"/>
  <c r="N132" i="4"/>
  <c r="BF130" i="4"/>
  <c r="AM130" i="4"/>
  <c r="AM118" i="4"/>
  <c r="U118" i="4"/>
  <c r="N118" i="4"/>
  <c r="AM111" i="4"/>
  <c r="U111" i="4"/>
  <c r="AC106" i="4"/>
  <c r="U106" i="4"/>
  <c r="N105" i="4"/>
  <c r="BN102" i="4"/>
  <c r="BJ102" i="4"/>
  <c r="BF102" i="4"/>
  <c r="AC101" i="4"/>
  <c r="U101" i="4"/>
  <c r="BF99" i="4"/>
  <c r="AM99" i="4"/>
  <c r="N99" i="4"/>
  <c r="AM87" i="4"/>
  <c r="U87" i="4"/>
  <c r="N87" i="4"/>
  <c r="AM80" i="4"/>
  <c r="U80" i="4"/>
  <c r="N74" i="4"/>
  <c r="BN71" i="4"/>
  <c r="BJ71" i="4"/>
  <c r="BF71" i="4"/>
  <c r="AU71" i="4"/>
  <c r="AM71" i="4"/>
  <c r="BF68" i="4"/>
  <c r="U68" i="4"/>
  <c r="N68" i="4"/>
  <c r="AM57" i="4"/>
  <c r="U57" i="4"/>
  <c r="N57" i="4"/>
  <c r="AM50" i="4"/>
  <c r="U50" i="4"/>
  <c r="AM47" i="4"/>
  <c r="AM46" i="4"/>
  <c r="AM45" i="4"/>
  <c r="AM44" i="4"/>
  <c r="N44" i="4"/>
  <c r="AM43" i="4"/>
  <c r="AM42" i="4"/>
  <c r="BN39" i="4"/>
  <c r="BJ39" i="4"/>
  <c r="BF39" i="4"/>
  <c r="AU38" i="4"/>
  <c r="AM38" i="4"/>
  <c r="BF36" i="4"/>
  <c r="U36" i="4"/>
  <c r="N36" i="4"/>
  <c r="BB24" i="4"/>
  <c r="AT24" i="4"/>
  <c r="AM24" i="4"/>
  <c r="AF24" i="4"/>
  <c r="Y24" i="4"/>
  <c r="R24" i="4"/>
  <c r="K24" i="4"/>
  <c r="D24" i="4"/>
  <c r="BG11" i="4"/>
  <c r="AO11" i="4"/>
  <c r="U11" i="4"/>
  <c r="C11" i="4"/>
  <c r="D365" i="3"/>
  <c r="AM352" i="3"/>
  <c r="U352" i="3"/>
  <c r="N352" i="3"/>
  <c r="AM345" i="3"/>
  <c r="U345" i="3"/>
  <c r="N339" i="3"/>
  <c r="BN336" i="3"/>
  <c r="BJ336" i="3"/>
  <c r="BF336" i="3"/>
  <c r="AU335" i="3"/>
  <c r="AM335" i="3"/>
  <c r="BF333" i="3"/>
  <c r="U333" i="3"/>
  <c r="N333" i="3"/>
  <c r="AM322" i="3"/>
  <c r="U322" i="3"/>
  <c r="N322" i="3"/>
  <c r="AM315" i="3"/>
  <c r="U315" i="3"/>
  <c r="AY311" i="3"/>
  <c r="AQ311" i="3"/>
  <c r="AQ309" i="3"/>
  <c r="N309" i="3"/>
  <c r="AY308" i="3"/>
  <c r="AQ307" i="3"/>
  <c r="BN306" i="3"/>
  <c r="BJ306" i="3"/>
  <c r="BF306" i="3"/>
  <c r="AQ305" i="3"/>
  <c r="BF303" i="3"/>
  <c r="AY303" i="3"/>
  <c r="AQ303" i="3"/>
  <c r="U303" i="3"/>
  <c r="N303" i="3"/>
  <c r="AM291" i="3"/>
  <c r="U291" i="3"/>
  <c r="N291" i="3"/>
  <c r="AM284" i="3"/>
  <c r="U284" i="3"/>
  <c r="N278" i="3"/>
  <c r="BN275" i="3"/>
  <c r="BJ275" i="3"/>
  <c r="BF275" i="3"/>
  <c r="BF272" i="3"/>
  <c r="AN272" i="3"/>
  <c r="U272" i="3"/>
  <c r="N272" i="3"/>
  <c r="AM260" i="3"/>
  <c r="U260" i="3"/>
  <c r="N260" i="3"/>
  <c r="AM253" i="3"/>
  <c r="U253" i="3"/>
  <c r="N247" i="3"/>
  <c r="BN244" i="3"/>
  <c r="BJ244" i="3"/>
  <c r="BF244" i="3"/>
  <c r="AU244" i="3"/>
  <c r="AM244" i="3"/>
  <c r="BF241" i="3"/>
  <c r="U241" i="3"/>
  <c r="N241" i="3"/>
  <c r="AM229" i="3"/>
  <c r="U229" i="3"/>
  <c r="N229" i="3"/>
  <c r="AM222" i="3"/>
  <c r="U222" i="3"/>
  <c r="N216" i="3"/>
  <c r="AU213" i="3"/>
  <c r="AQ213" i="3"/>
  <c r="AM213" i="3"/>
  <c r="AM210" i="3"/>
  <c r="U210" i="3"/>
  <c r="N210" i="3"/>
  <c r="AM198" i="3"/>
  <c r="U198" i="3"/>
  <c r="N198" i="3"/>
  <c r="AM191" i="3"/>
  <c r="U191" i="3"/>
  <c r="AK186" i="3"/>
  <c r="AC186" i="3"/>
  <c r="U186" i="3"/>
  <c r="N185" i="3"/>
  <c r="BA180" i="3"/>
  <c r="AS180" i="3"/>
  <c r="AK180" i="3"/>
  <c r="AC180" i="3"/>
  <c r="U180" i="3"/>
  <c r="AC174" i="3"/>
  <c r="U174" i="3"/>
  <c r="BX169" i="3"/>
  <c r="BN169" i="3"/>
  <c r="BJ169" i="3"/>
  <c r="BF169" i="3"/>
  <c r="U168" i="3"/>
  <c r="BF166" i="3"/>
  <c r="AM166" i="3"/>
  <c r="N166" i="3"/>
  <c r="AM154" i="3"/>
  <c r="U154" i="3"/>
  <c r="N154" i="3"/>
  <c r="AM147" i="3"/>
  <c r="U147" i="3"/>
  <c r="AY142" i="3"/>
  <c r="AS142" i="3"/>
  <c r="AM142" i="3"/>
  <c r="U142" i="3"/>
  <c r="N139" i="3"/>
  <c r="U137" i="3"/>
  <c r="BN133" i="3"/>
  <c r="BJ133" i="3"/>
  <c r="BF133" i="3"/>
  <c r="U132" i="3"/>
  <c r="N132" i="3"/>
  <c r="BF130" i="3"/>
  <c r="AM130" i="3"/>
  <c r="AM118" i="3"/>
  <c r="U118" i="3"/>
  <c r="N118" i="3"/>
  <c r="AM111" i="3"/>
  <c r="U111" i="3"/>
  <c r="AC106" i="3"/>
  <c r="U106" i="3"/>
  <c r="N105" i="3"/>
  <c r="BN102" i="3"/>
  <c r="BJ102" i="3"/>
  <c r="BF102" i="3"/>
  <c r="AC101" i="3"/>
  <c r="U101" i="3"/>
  <c r="BF99" i="3"/>
  <c r="AM99" i="3"/>
  <c r="N99" i="3"/>
  <c r="AM87" i="3"/>
  <c r="U87" i="3"/>
  <c r="N87" i="3"/>
  <c r="AM80" i="3"/>
  <c r="U80" i="3"/>
  <c r="N74" i="3"/>
  <c r="BN71" i="3"/>
  <c r="BJ71" i="3"/>
  <c r="BF71" i="3"/>
  <c r="AU71" i="3"/>
  <c r="AM71" i="3"/>
  <c r="BF68" i="3"/>
  <c r="U68" i="3"/>
  <c r="N68" i="3"/>
  <c r="AM57" i="3"/>
  <c r="U57" i="3"/>
  <c r="N57" i="3"/>
  <c r="AM50" i="3"/>
  <c r="U50" i="3"/>
  <c r="AM47" i="3"/>
  <c r="AM46" i="3"/>
  <c r="AM45" i="3"/>
  <c r="AM44" i="3"/>
  <c r="N44" i="3"/>
  <c r="AM43" i="3"/>
  <c r="AM42" i="3"/>
  <c r="BN39" i="3"/>
  <c r="BJ39" i="3"/>
  <c r="BF39" i="3"/>
  <c r="AU38" i="3"/>
  <c r="AM38" i="3"/>
  <c r="BF36" i="3"/>
  <c r="U36" i="3"/>
  <c r="N36" i="3"/>
  <c r="BB24" i="3"/>
  <c r="AT24" i="3"/>
  <c r="AM24" i="3"/>
  <c r="AF24" i="3"/>
  <c r="Y24" i="3"/>
  <c r="R24" i="3"/>
  <c r="K24" i="3"/>
  <c r="D24" i="3"/>
  <c r="BG11" i="3"/>
  <c r="AO11" i="3"/>
  <c r="U11" i="3"/>
  <c r="C11" i="3"/>
  <c r="D365" i="2"/>
  <c r="AM352" i="2"/>
  <c r="U352" i="2"/>
  <c r="N352" i="2"/>
  <c r="AM345" i="2"/>
  <c r="U345" i="2"/>
  <c r="N339" i="2"/>
  <c r="BN336" i="2"/>
  <c r="BJ336" i="2"/>
  <c r="BF336" i="2"/>
  <c r="AU335" i="2"/>
  <c r="AM335" i="2"/>
  <c r="BF333" i="2"/>
  <c r="U333" i="2"/>
  <c r="N333" i="2"/>
  <c r="AM322" i="2"/>
  <c r="U322" i="2"/>
  <c r="N322" i="2"/>
  <c r="AM315" i="2"/>
  <c r="U315" i="2"/>
  <c r="AY311" i="2"/>
  <c r="AQ311" i="2"/>
  <c r="AQ309" i="2"/>
  <c r="N309" i="2"/>
  <c r="AY308" i="2"/>
  <c r="AQ307" i="2"/>
  <c r="BN306" i="2"/>
  <c r="BJ306" i="2"/>
  <c r="BF306" i="2"/>
  <c r="AQ305" i="2"/>
  <c r="BF303" i="2"/>
  <c r="AY303" i="2"/>
  <c r="AQ303" i="2"/>
  <c r="U303" i="2"/>
  <c r="N303" i="2"/>
  <c r="AM291" i="2"/>
  <c r="U291" i="2"/>
  <c r="N291" i="2"/>
  <c r="AM284" i="2"/>
  <c r="U284" i="2"/>
  <c r="N278" i="2"/>
  <c r="BN275" i="2"/>
  <c r="BJ275" i="2"/>
  <c r="BF275" i="2"/>
  <c r="BF272" i="2"/>
  <c r="AN272" i="2"/>
  <c r="U272" i="2"/>
  <c r="N272" i="2"/>
  <c r="AM260" i="2"/>
  <c r="U260" i="2"/>
  <c r="N260" i="2"/>
  <c r="AM253" i="2"/>
  <c r="U253" i="2"/>
  <c r="N247" i="2"/>
  <c r="BN244" i="2"/>
  <c r="BJ244" i="2"/>
  <c r="BF244" i="2"/>
  <c r="AU244" i="2"/>
  <c r="AM244" i="2"/>
  <c r="BF241" i="2"/>
  <c r="U241" i="2"/>
  <c r="N241" i="2"/>
  <c r="AM229" i="2"/>
  <c r="U229" i="2"/>
  <c r="N229" i="2"/>
  <c r="AM222" i="2"/>
  <c r="U222" i="2"/>
  <c r="N216" i="2"/>
  <c r="AU213" i="2"/>
  <c r="AQ213" i="2"/>
  <c r="AM213" i="2"/>
  <c r="AM210" i="2"/>
  <c r="U210" i="2"/>
  <c r="N210" i="2"/>
  <c r="AM198" i="2"/>
  <c r="U198" i="2"/>
  <c r="N198" i="2"/>
  <c r="AM191" i="2"/>
  <c r="U191" i="2"/>
  <c r="AK186" i="2"/>
  <c r="AC186" i="2"/>
  <c r="U186" i="2"/>
  <c r="N185" i="2"/>
  <c r="BA180" i="2"/>
  <c r="AS180" i="2"/>
  <c r="AK180" i="2"/>
  <c r="AC180" i="2"/>
  <c r="U180" i="2"/>
  <c r="AC174" i="2"/>
  <c r="U174" i="2"/>
  <c r="BX169" i="2"/>
  <c r="BN169" i="2"/>
  <c r="BJ169" i="2"/>
  <c r="BF169" i="2"/>
  <c r="U168" i="2"/>
  <c r="BF166" i="2"/>
  <c r="AM166" i="2"/>
  <c r="N166" i="2"/>
  <c r="AM154" i="2"/>
  <c r="U154" i="2"/>
  <c r="N154" i="2"/>
  <c r="AM147" i="2"/>
  <c r="U147" i="2"/>
  <c r="AY142" i="2"/>
  <c r="AS142" i="2"/>
  <c r="AM142" i="2"/>
  <c r="U142" i="2"/>
  <c r="N139" i="2"/>
  <c r="U137" i="2"/>
  <c r="BN133" i="2"/>
  <c r="BJ133" i="2"/>
  <c r="BF133" i="2"/>
  <c r="U132" i="2"/>
  <c r="N132" i="2"/>
  <c r="BF130" i="2"/>
  <c r="AM130" i="2"/>
  <c r="AM118" i="2"/>
  <c r="U118" i="2"/>
  <c r="N118" i="2"/>
  <c r="AM111" i="2"/>
  <c r="U111" i="2"/>
  <c r="AC106" i="2"/>
  <c r="U106" i="2"/>
  <c r="N105" i="2"/>
  <c r="BN102" i="2"/>
  <c r="BJ102" i="2"/>
  <c r="BF102" i="2"/>
  <c r="AC101" i="2"/>
  <c r="U101" i="2"/>
  <c r="BF99" i="2"/>
  <c r="AM99" i="2"/>
  <c r="N99" i="2"/>
  <c r="AM87" i="2"/>
  <c r="U87" i="2"/>
  <c r="N87" i="2"/>
  <c r="AM80" i="2"/>
  <c r="U80" i="2"/>
  <c r="N74" i="2"/>
  <c r="BN71" i="2"/>
  <c r="BJ71" i="2"/>
  <c r="BF71" i="2"/>
  <c r="AU71" i="2"/>
  <c r="AM71" i="2"/>
  <c r="BF68" i="2"/>
  <c r="U68" i="2"/>
  <c r="N68" i="2"/>
  <c r="AM57" i="2"/>
  <c r="U57" i="2"/>
  <c r="N57" i="2"/>
  <c r="AM50" i="2"/>
  <c r="U50" i="2"/>
  <c r="AM47" i="2"/>
  <c r="AM46" i="2"/>
  <c r="AM45" i="2"/>
  <c r="AM44" i="2"/>
  <c r="N44" i="2"/>
  <c r="AM43" i="2"/>
  <c r="AM42" i="2"/>
  <c r="BN39" i="2"/>
  <c r="BJ39" i="2"/>
  <c r="BF39" i="2"/>
  <c r="AU38" i="2"/>
  <c r="AM38" i="2"/>
  <c r="BF36" i="2"/>
  <c r="U36" i="2"/>
  <c r="N36" i="2"/>
  <c r="BB24" i="2"/>
  <c r="AT24" i="2"/>
  <c r="AM24" i="2"/>
  <c r="AF24" i="2"/>
  <c r="Y24" i="2"/>
  <c r="R24" i="2"/>
  <c r="K24" i="2"/>
  <c r="D24" i="2"/>
  <c r="BG11" i="2"/>
  <c r="AO11" i="2"/>
  <c r="U11" i="2"/>
  <c r="C11" i="2"/>
  <c r="D365" i="1"/>
  <c r="AM352" i="1"/>
  <c r="U352" i="1"/>
  <c r="N352" i="1"/>
  <c r="AM345" i="1"/>
  <c r="U345" i="1"/>
  <c r="N339" i="1"/>
  <c r="BN336" i="1"/>
  <c r="BJ336" i="1"/>
  <c r="BF336" i="1"/>
  <c r="AU335" i="1"/>
  <c r="AM335" i="1"/>
  <c r="BF333" i="1"/>
  <c r="U333" i="1"/>
  <c r="N333" i="1"/>
  <c r="AM322" i="1"/>
  <c r="U322" i="1"/>
  <c r="N322" i="1"/>
  <c r="AM315" i="1"/>
  <c r="U315" i="1"/>
  <c r="AY311" i="1"/>
  <c r="AQ311" i="1"/>
  <c r="AQ309" i="1"/>
  <c r="N309" i="1"/>
  <c r="AY308" i="1"/>
  <c r="AQ307" i="1"/>
  <c r="BN306" i="1"/>
  <c r="BJ306" i="1"/>
  <c r="BF306" i="1"/>
  <c r="AQ305" i="1"/>
  <c r="BF303" i="1"/>
  <c r="AY303" i="1"/>
  <c r="AQ303" i="1"/>
  <c r="U303" i="1"/>
  <c r="N303" i="1"/>
  <c r="AM291" i="1"/>
  <c r="U291" i="1"/>
  <c r="N291" i="1"/>
  <c r="AM284" i="1"/>
  <c r="U284" i="1"/>
  <c r="N278" i="1"/>
  <c r="BN275" i="1"/>
  <c r="BJ275" i="1"/>
  <c r="BF275" i="1"/>
  <c r="BF272" i="1"/>
  <c r="AN272" i="1"/>
  <c r="U272" i="1"/>
  <c r="N272" i="1"/>
  <c r="AM260" i="1"/>
  <c r="U260" i="1"/>
  <c r="N260" i="1"/>
  <c r="AM253" i="1"/>
  <c r="U253" i="1"/>
  <c r="N247" i="1"/>
  <c r="BN244" i="1"/>
  <c r="BJ244" i="1"/>
  <c r="BF244" i="1"/>
  <c r="AU244" i="1"/>
  <c r="AM244" i="1"/>
  <c r="BF241" i="1"/>
  <c r="U241" i="1"/>
  <c r="N241" i="1"/>
  <c r="AM229" i="1"/>
  <c r="U229" i="1"/>
  <c r="N229" i="1"/>
  <c r="AM222" i="1"/>
  <c r="U222" i="1"/>
  <c r="N216" i="1"/>
  <c r="AU213" i="1"/>
  <c r="AQ213" i="1"/>
  <c r="AM213" i="1"/>
  <c r="AM210" i="1"/>
  <c r="U210" i="1"/>
  <c r="N210" i="1"/>
  <c r="AM198" i="1"/>
  <c r="U198" i="1"/>
  <c r="N198" i="1"/>
  <c r="AM191" i="1"/>
  <c r="U191" i="1"/>
  <c r="AK186" i="1"/>
  <c r="AC186" i="1"/>
  <c r="U186" i="1"/>
  <c r="N185" i="1"/>
  <c r="BA180" i="1"/>
  <c r="AS180" i="1"/>
  <c r="AK180" i="1"/>
  <c r="AC180" i="1"/>
  <c r="U180" i="1"/>
  <c r="AC174" i="1"/>
  <c r="U174" i="1"/>
  <c r="BX169" i="1"/>
  <c r="BN169" i="1"/>
  <c r="BJ169" i="1"/>
  <c r="BF169" i="1"/>
  <c r="U168" i="1"/>
  <c r="BF166" i="1"/>
  <c r="AM166" i="1"/>
  <c r="N166" i="1"/>
  <c r="AM154" i="1"/>
  <c r="U154" i="1"/>
  <c r="N154" i="1"/>
  <c r="AM147" i="1"/>
  <c r="U147" i="1"/>
  <c r="AY142" i="1"/>
  <c r="AS142" i="1"/>
  <c r="AM142" i="1"/>
  <c r="U142" i="1"/>
  <c r="N139" i="1"/>
  <c r="U137" i="1"/>
  <c r="BN133" i="1"/>
  <c r="BJ133" i="1"/>
  <c r="BF133" i="1"/>
  <c r="U132" i="1"/>
  <c r="N132" i="1"/>
  <c r="BF130" i="1"/>
  <c r="AM130" i="1"/>
  <c r="AM118" i="1"/>
  <c r="U118" i="1"/>
  <c r="N118" i="1"/>
  <c r="AM111" i="1"/>
  <c r="U111" i="1"/>
  <c r="AC106" i="1"/>
  <c r="U106" i="1"/>
  <c r="N105" i="1"/>
  <c r="BN102" i="1"/>
  <c r="BJ102" i="1"/>
  <c r="BF102" i="1"/>
  <c r="AC101" i="1"/>
  <c r="U101" i="1"/>
  <c r="BF99" i="1"/>
  <c r="AM99" i="1"/>
  <c r="N99" i="1"/>
  <c r="AM87" i="1"/>
  <c r="U87" i="1"/>
  <c r="N87" i="1"/>
  <c r="AM80" i="1"/>
  <c r="U80" i="1"/>
  <c r="N74" i="1"/>
  <c r="BN71" i="1"/>
  <c r="BJ71" i="1"/>
  <c r="BF71" i="1"/>
  <c r="AU71" i="1"/>
  <c r="AM71" i="1"/>
  <c r="BF68" i="1"/>
  <c r="U68" i="1"/>
  <c r="N68" i="1"/>
  <c r="AM57" i="1"/>
  <c r="U57" i="1"/>
  <c r="N57" i="1"/>
  <c r="AM50" i="1"/>
  <c r="U50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  <c r="D365" i="5"/>
  <c r="AM352" i="5"/>
  <c r="U352" i="5"/>
  <c r="N352" i="5"/>
  <c r="AM345" i="5"/>
  <c r="U345" i="5"/>
  <c r="N339" i="5"/>
  <c r="BN336" i="5"/>
  <c r="BJ336" i="5"/>
  <c r="BF336" i="5"/>
  <c r="AU335" i="5"/>
  <c r="AM335" i="5"/>
  <c r="BF333" i="5"/>
  <c r="U333" i="5"/>
  <c r="N333" i="5"/>
  <c r="AM322" i="5"/>
  <c r="U322" i="5"/>
  <c r="N322" i="5"/>
  <c r="AM315" i="5"/>
  <c r="U315" i="5"/>
  <c r="AY311" i="5"/>
  <c r="AQ311" i="5"/>
  <c r="AQ309" i="5"/>
  <c r="N309" i="5"/>
  <c r="AY308" i="5"/>
  <c r="AQ307" i="5"/>
  <c r="BN306" i="5"/>
  <c r="BJ306" i="5"/>
  <c r="BF306" i="5"/>
  <c r="AQ305" i="5"/>
  <c r="BF303" i="5"/>
  <c r="AY303" i="5"/>
  <c r="AQ303" i="5"/>
  <c r="U303" i="5"/>
  <c r="N303" i="5"/>
  <c r="AM291" i="5"/>
  <c r="U291" i="5"/>
  <c r="N291" i="5"/>
  <c r="AM284" i="5"/>
  <c r="U284" i="5"/>
  <c r="N278" i="5"/>
  <c r="BN275" i="5"/>
  <c r="BJ275" i="5"/>
  <c r="BF275" i="5"/>
  <c r="BF272" i="5"/>
  <c r="AN272" i="5"/>
  <c r="U272" i="5"/>
  <c r="N272" i="5"/>
  <c r="AM260" i="5"/>
  <c r="U260" i="5"/>
  <c r="N260" i="5"/>
  <c r="AM253" i="5"/>
  <c r="U253" i="5"/>
  <c r="N247" i="5"/>
  <c r="BN244" i="5"/>
  <c r="BJ244" i="5"/>
  <c r="BF244" i="5"/>
  <c r="AU244" i="5"/>
  <c r="AM244" i="5"/>
  <c r="BF241" i="5"/>
  <c r="U241" i="5"/>
  <c r="N241" i="5"/>
  <c r="AM229" i="5"/>
  <c r="U229" i="5"/>
  <c r="N229" i="5"/>
  <c r="AM222" i="5"/>
  <c r="U222" i="5"/>
  <c r="N216" i="5"/>
  <c r="AU213" i="5"/>
  <c r="AQ213" i="5"/>
  <c r="AM213" i="5"/>
  <c r="AM210" i="5"/>
  <c r="U210" i="5"/>
  <c r="N210" i="5"/>
  <c r="AM198" i="5"/>
  <c r="U198" i="5"/>
  <c r="N198" i="5"/>
  <c r="AM191" i="5"/>
  <c r="U191" i="5"/>
  <c r="AK186" i="5"/>
  <c r="AC186" i="5"/>
  <c r="U186" i="5"/>
  <c r="N185" i="5"/>
  <c r="BA180" i="5"/>
  <c r="AS180" i="5"/>
  <c r="AK180" i="5"/>
  <c r="AC180" i="5"/>
  <c r="U180" i="5"/>
  <c r="AC174" i="5"/>
  <c r="U174" i="5"/>
  <c r="BX169" i="5"/>
  <c r="BN169" i="5"/>
  <c r="BJ169" i="5"/>
  <c r="BF169" i="5"/>
  <c r="U168" i="5"/>
  <c r="BF166" i="5"/>
  <c r="AM166" i="5"/>
  <c r="N166" i="5"/>
  <c r="AM154" i="5"/>
  <c r="U154" i="5"/>
  <c r="N154" i="5"/>
  <c r="AM147" i="5"/>
  <c r="U147" i="5"/>
  <c r="AY142" i="5"/>
  <c r="AS142" i="5"/>
  <c r="AM142" i="5"/>
  <c r="U142" i="5"/>
  <c r="N139" i="5"/>
  <c r="U137" i="5"/>
  <c r="BN133" i="5"/>
  <c r="BJ133" i="5"/>
  <c r="BF133" i="5"/>
  <c r="U132" i="5"/>
  <c r="N132" i="5"/>
  <c r="BF130" i="5"/>
  <c r="AM130" i="5"/>
  <c r="AM118" i="5"/>
  <c r="U118" i="5"/>
  <c r="N118" i="5"/>
  <c r="AM111" i="5"/>
  <c r="U111" i="5"/>
  <c r="AC106" i="5"/>
  <c r="U106" i="5"/>
  <c r="N105" i="5"/>
  <c r="BN102" i="5"/>
  <c r="BJ102" i="5"/>
  <c r="BF102" i="5"/>
  <c r="AC101" i="5"/>
  <c r="U101" i="5"/>
  <c r="BF99" i="5"/>
  <c r="AM99" i="5"/>
  <c r="N99" i="5"/>
  <c r="AM87" i="5"/>
  <c r="U87" i="5"/>
  <c r="N87" i="5"/>
  <c r="AM80" i="5"/>
  <c r="U80" i="5"/>
  <c r="N74" i="5"/>
  <c r="BN71" i="5"/>
  <c r="BJ71" i="5"/>
  <c r="BF71" i="5"/>
  <c r="AU71" i="5"/>
  <c r="AM71" i="5"/>
  <c r="BF68" i="5"/>
  <c r="U68" i="5"/>
  <c r="N68" i="5"/>
  <c r="AM57" i="5"/>
  <c r="U57" i="5"/>
  <c r="N57" i="5"/>
  <c r="AM50" i="5"/>
  <c r="U50" i="5"/>
  <c r="AM47" i="5"/>
  <c r="AM46" i="5"/>
  <c r="AM45" i="5"/>
  <c r="AM44" i="5"/>
  <c r="N44" i="5"/>
  <c r="AM43" i="5"/>
  <c r="AM42" i="5"/>
  <c r="BN39" i="5"/>
  <c r="BJ39" i="5"/>
  <c r="BF39" i="5"/>
  <c r="AU38" i="5"/>
  <c r="AM38" i="5"/>
  <c r="BF36" i="5"/>
  <c r="U36" i="5"/>
  <c r="N36" i="5"/>
  <c r="BB24" i="5"/>
  <c r="AT24" i="5"/>
  <c r="AM24" i="5"/>
  <c r="AF24" i="5"/>
  <c r="Y24" i="5"/>
  <c r="R24" i="5"/>
  <c r="K24" i="5"/>
  <c r="D24" i="5"/>
  <c r="BG11" i="5"/>
  <c r="AO11" i="5"/>
  <c r="U11" i="5"/>
  <c r="C11" i="5"/>
</calcChain>
</file>

<file path=xl/sharedStrings.xml><?xml version="1.0" encoding="utf-8"?>
<sst xmlns="http://schemas.openxmlformats.org/spreadsheetml/2006/main" count="1085" uniqueCount="86">
  <si>
    <t>団体名</t>
    <rPh sb="0" eb="3">
      <t>ダンタイメイ</t>
    </rPh>
    <phoneticPr fontId="7"/>
  </si>
  <si>
    <t>業種名</t>
    <rPh sb="0" eb="2">
      <t>ギョウシュ</t>
    </rPh>
    <rPh sb="2" eb="3">
      <t>メイ</t>
    </rPh>
    <phoneticPr fontId="7"/>
  </si>
  <si>
    <t>事業名</t>
    <rPh sb="0" eb="2">
      <t>ジギョウ</t>
    </rPh>
    <rPh sb="2" eb="3">
      <t>メイ</t>
    </rPh>
    <phoneticPr fontId="7"/>
  </si>
  <si>
    <t>施設名</t>
    <rPh sb="0" eb="2">
      <t>シセツ</t>
    </rPh>
    <rPh sb="2" eb="3">
      <t>メイ</t>
    </rPh>
    <phoneticPr fontId="7"/>
  </si>
  <si>
    <t>抜本的な改革の取組</t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</si>
  <si>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</si>
  <si>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</si>
  <si>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広域化等</t>
    <rPh sb="0" eb="3">
      <t>コウイキカ</t>
    </rPh>
    <rPh sb="3" eb="4">
      <t>トウ</t>
    </rPh>
    <phoneticPr fontId="7"/>
  </si>
  <si>
    <t>民間活用</t>
    <rPh sb="0" eb="2">
      <t>ミンカン</t>
    </rPh>
    <rPh sb="2" eb="4">
      <t>カツヨウ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</si>
  <si>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</si>
  <si>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指定管理者
制度</t>
    <rPh sb="0" eb="2">
      <t>シテイ</t>
    </rPh>
    <rPh sb="2" eb="5">
      <t>カンリシャ</t>
    </rPh>
    <rPh sb="6" eb="8">
      <t>セイド</t>
    </rPh>
    <phoneticPr fontId="7"/>
  </si>
  <si>
    <t>包括的
民間委託</t>
    <rPh sb="0" eb="3">
      <t>ホウカツテキ</t>
    </rPh>
    <rPh sb="4" eb="6">
      <t>ミンカン</t>
    </rPh>
    <rPh sb="6" eb="8">
      <t>イタク</t>
    </rPh>
    <phoneticPr fontId="7"/>
  </si>
  <si>
    <t>PPP/PFI方式
の活用</t>
    <rPh sb="7" eb="9">
      <t>ホウシキ</t>
    </rPh>
    <rPh sb="11" eb="13">
      <t>カツヨウ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</si>
  <si>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</si>
  <si>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取組事項</t>
    <rPh sb="0" eb="2">
      <t>トリクミ</t>
    </rPh>
    <rPh sb="2" eb="4">
      <t>ジコウ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</si>
  <si>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</si>
  <si>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（全部と一部の別）</t>
    <rPh sb="1" eb="3">
      <t>ゼンブ</t>
    </rPh>
    <rPh sb="4" eb="6">
      <t>イチブ</t>
    </rPh>
    <rPh sb="7" eb="8">
      <t>ベツ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</si>
  <si>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</si>
  <si>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実施済</t>
    <rPh sb="0" eb="2">
      <t>ジッシ</t>
    </rPh>
    <rPh sb="2" eb="3">
      <t>ズ</t>
    </rPh>
    <phoneticPr fontId="7"/>
  </si>
  <si>
    <t>全部廃止</t>
    <rPh sb="0" eb="2">
      <t>ゼンブ</t>
    </rPh>
    <rPh sb="2" eb="4">
      <t>ハイシ</t>
    </rPh>
    <phoneticPr fontId="7"/>
  </si>
  <si>
    <t>一部廃止</t>
    <rPh sb="0" eb="2">
      <t>イチブ</t>
    </rPh>
    <rPh sb="2" eb="4">
      <t>ハイシ</t>
    </rPh>
    <phoneticPr fontId="7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</si>
  <si>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7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</si>
  <si>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</si>
  <si>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</si>
  <si>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</si>
  <si>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</si>
  <si>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実施予定</t>
    <rPh sb="0" eb="2">
      <t>ジッシ</t>
    </rPh>
    <rPh sb="2" eb="4">
      <t>ヨテイ</t>
    </rPh>
    <phoneticPr fontId="7"/>
  </si>
  <si>
    <t>③事業目的の完了</t>
    <rPh sb="1" eb="3">
      <t>ジギョウ</t>
    </rPh>
    <rPh sb="3" eb="5">
      <t>モクテキ</t>
    </rPh>
    <rPh sb="6" eb="8">
      <t>カンリョウ</t>
    </rPh>
    <phoneticPr fontId="7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</si>
  <si>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7"/>
  </si>
  <si>
    <t>⑤広域化による廃止</t>
    <rPh sb="1" eb="4">
      <t>コウイキカ</t>
    </rPh>
    <rPh sb="7" eb="9">
      <t>ハイシ</t>
    </rPh>
    <phoneticPr fontId="7"/>
  </si>
  <si>
    <t>⑥その他</t>
    <rPh sb="3" eb="4">
      <t>タ</t>
    </rPh>
    <phoneticPr fontId="7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</si>
  <si>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</si>
  <si>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7"/>
  </si>
  <si>
    <t>百万円(年)</t>
    <rPh sb="0" eb="2">
      <t>ヒャクマン</t>
    </rPh>
    <rPh sb="2" eb="3">
      <t>エン</t>
    </rPh>
    <rPh sb="4" eb="5">
      <t>ネン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</si>
  <si>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</si>
  <si>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検討中</t>
    <rPh sb="0" eb="3">
      <t>ケントウチュウ</t>
    </rPh>
    <phoneticPr fontId="7"/>
  </si>
  <si>
    <t>民営化・民間譲渡</t>
    <rPh sb="0" eb="3">
      <t>ミンエイカ</t>
    </rPh>
    <rPh sb="4" eb="6">
      <t>ミンカン</t>
    </rPh>
    <rPh sb="6" eb="8">
      <t>ジョウト</t>
    </rPh>
    <phoneticPr fontId="7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</si>
  <si>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7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</si>
  <si>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7"/>
  </si>
  <si>
    <t>（水道事業）広域化等</t>
    <rPh sb="1" eb="3">
      <t>スイドウ</t>
    </rPh>
    <rPh sb="3" eb="5">
      <t>ジギョウ</t>
    </rPh>
    <phoneticPr fontId="7"/>
  </si>
  <si>
    <t>（実施類型）</t>
    <rPh sb="1" eb="3">
      <t>ジッシ</t>
    </rPh>
    <rPh sb="3" eb="5">
      <t>ルイケイ</t>
    </rPh>
    <phoneticPr fontId="7"/>
  </si>
  <si>
    <t>経営統合</t>
    <rPh sb="0" eb="2">
      <t>ケイエイ</t>
    </rPh>
    <rPh sb="2" eb="4">
      <t>トウゴウ</t>
    </rPh>
    <phoneticPr fontId="7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</si>
  <si>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7"/>
  </si>
  <si>
    <t>施設管理の
共同化</t>
    <rPh sb="0" eb="2">
      <t>シセツ</t>
    </rPh>
    <rPh sb="2" eb="4">
      <t>カンリ</t>
    </rPh>
    <rPh sb="6" eb="9">
      <t>キョウドウカ</t>
    </rPh>
    <phoneticPr fontId="7"/>
  </si>
  <si>
    <t>管理の一体化</t>
    <rPh sb="0" eb="2">
      <t>カンリ</t>
    </rPh>
    <rPh sb="3" eb="6">
      <t>イッタイカ</t>
    </rPh>
    <phoneticPr fontId="7"/>
  </si>
  <si>
    <t>（簡易水道事業）広域化等</t>
    <rPh sb="1" eb="3">
      <t>カンイ</t>
    </rPh>
    <rPh sb="3" eb="5">
      <t>スイドウ</t>
    </rPh>
    <rPh sb="5" eb="7">
      <t>ジギョウ</t>
    </rPh>
    <phoneticPr fontId="7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</si>
  <si>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7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</si>
  <si>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7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</si>
  <si>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7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</si>
  <si>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7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</si>
  <si>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7"/>
  </si>
  <si>
    <t>管理の一体化</t>
    <rPh sb="0" eb="2">
      <t>カンリ</t>
    </rPh>
    <rPh sb="3" eb="5">
      <t>イッタイ</t>
    </rPh>
    <rPh sb="5" eb="6">
      <t>カ</t>
    </rPh>
    <phoneticPr fontId="7"/>
  </si>
  <si>
    <t>（下水道事業）広域化等</t>
    <rPh sb="1" eb="2">
      <t>シタ</t>
    </rPh>
    <rPh sb="2" eb="4">
      <t>スイドウ</t>
    </rPh>
    <rPh sb="4" eb="6">
      <t>ジギョウ</t>
    </rPh>
    <phoneticPr fontId="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</si>
  <si>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7"/>
  </si>
  <si>
    <t>処理場廃止あり</t>
    <rPh sb="0" eb="3">
      <t>ショリジョウ</t>
    </rPh>
    <rPh sb="3" eb="5">
      <t>ハイシ</t>
    </rPh>
    <phoneticPr fontId="7"/>
  </si>
  <si>
    <t>処理場廃止なし</t>
    <rPh sb="0" eb="3">
      <t>ショリジョウ</t>
    </rPh>
    <rPh sb="3" eb="5">
      <t>ハイシ</t>
    </rPh>
    <phoneticPr fontId="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</si>
  <si>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</si>
  <si>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7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</si>
  <si>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7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</si>
  <si>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7"/>
  </si>
  <si>
    <t>その他</t>
    <rPh sb="2" eb="3">
      <t>ホカ</t>
    </rPh>
    <phoneticPr fontId="7"/>
  </si>
  <si>
    <t>汚泥処理の
共同化</t>
    <rPh sb="0" eb="2">
      <t>オデイ</t>
    </rPh>
    <rPh sb="2" eb="4">
      <t>ショリ</t>
    </rPh>
    <rPh sb="6" eb="9">
      <t>キョウドウカ</t>
    </rPh>
    <phoneticPr fontId="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</si>
  <si>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</si>
  <si>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7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</si>
  <si>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7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</si>
  <si>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7"/>
  </si>
  <si>
    <t>（方式）</t>
    <rPh sb="1" eb="3">
      <t>ホウシキ</t>
    </rPh>
    <phoneticPr fontId="7"/>
  </si>
  <si>
    <t>代行制</t>
    <rPh sb="0" eb="3">
      <t>ダイコウセイ</t>
    </rPh>
    <phoneticPr fontId="7"/>
  </si>
  <si>
    <t>利用料金制</t>
    <rPh sb="0" eb="2">
      <t>リヨウ</t>
    </rPh>
    <rPh sb="2" eb="5">
      <t>リョウキンセイ</t>
    </rPh>
    <phoneticPr fontId="7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</si>
  <si>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7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</si>
  <si>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7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</si>
  <si>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7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</si>
  <si>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7"/>
  </si>
  <si>
    <t>BTO方式</t>
    <rPh sb="3" eb="5">
      <t>ホウシキ</t>
    </rPh>
    <phoneticPr fontId="7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</si>
  <si>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7"/>
  </si>
  <si>
    <t>BOT方式</t>
    <rPh sb="3" eb="5">
      <t>ホウシキ</t>
    </rPh>
    <phoneticPr fontId="7"/>
  </si>
  <si>
    <t>BOO方式</t>
    <rPh sb="3" eb="5">
      <t>ホウシキ</t>
    </rPh>
    <phoneticPr fontId="7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</si>
  <si>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7"/>
  </si>
  <si>
    <t>DB方式</t>
    <rPh sb="2" eb="4">
      <t>ホウシキ</t>
    </rPh>
    <phoneticPr fontId="7"/>
  </si>
  <si>
    <t>DBO方式</t>
    <rPh sb="3" eb="5">
      <t>ホウシキ</t>
    </rPh>
    <phoneticPr fontId="7"/>
  </si>
  <si>
    <t>その他</t>
    <rPh sb="2" eb="3">
      <t>タ</t>
    </rPh>
    <phoneticPr fontId="7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</si>
  <si>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7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</si>
  <si>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7"/>
  </si>
  <si>
    <t>公務員型</t>
    <rPh sb="0" eb="3">
      <t>コウムイン</t>
    </rPh>
    <rPh sb="3" eb="4">
      <t>ガタ</t>
    </rPh>
    <phoneticPr fontId="7"/>
  </si>
  <si>
    <t>非公務員型</t>
    <rPh sb="0" eb="1">
      <t>ヒ</t>
    </rPh>
    <rPh sb="1" eb="4">
      <t>コウムイン</t>
    </rPh>
    <rPh sb="4" eb="5">
      <t>ガタ</t>
    </rPh>
    <phoneticPr fontId="7"/>
  </si>
  <si>
    <t>抜本的な改革に取り組まず、現行の経営体制・手法を継続する理由及び現在の経営状況・経営戦略等における中長期的な将来見通しを踏まえた、今後の経営改革の方向性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</si>
</sst>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8"/>
      <color theme="1"/>
      <name val="游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游ゴシック"/>
      <family val="3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6"/>
      <name val="游ゴシック"/>
      <family val="3"/>
      <scheme val="minor"/>
    </font>
    <font>
      <sz val="18"/>
      <name val="游ゴシック"/>
      <family val="2"/>
      <scheme val="minor"/>
    </font>
    <font>
      <sz val="11"/>
      <name val="ＭＳ Ｐゴシック"/>
      <family val="3"/>
    </font>
    <font>
      <b/>
      <sz val="18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24"/>
      <color theme="1"/>
      <name val="游ゴシック"/>
      <family val="3"/>
      <scheme val="minor"/>
    </font>
    <font>
      <b/>
      <sz val="17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sz val="28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2.5"/>
      <color theme="1"/>
      <name val="游ゴシック"/>
      <family val="3"/>
      <scheme val="minor"/>
    </font>
    <font>
      <sz val="10"/>
      <color theme="1"/>
      <name val="游ゴシック"/>
      <family val="2"/>
      <scheme val="minor"/>
    </font>
    <font>
      <sz val="2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0" borderId="0" xfId="0" applyFont="1" applyAlignment="1"/>
    <xf numFmtId="0" fontId="11" fillId="2" borderId="5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6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1" fillId="2" borderId="10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15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0" fillId="2" borderId="6" xfId="0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1" fillId="2" borderId="0" xfId="0" applyFont="1" applyFill="1" applyAlignment="1">
      <alignment shrinkToFit="1"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wrapText="1"/>
    </xf>
    <xf numFmtId="0" fontId="16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8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8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2" borderId="0" xfId="0" applyFont="1" applyFill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5" fillId="2" borderId="8" xfId="0" applyFont="1" applyFill="1" applyBorder="1" applyAlignment="1"/>
    <xf numFmtId="0" fontId="18" fillId="0" borderId="1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6" xfId="0" applyFont="1" applyFill="1" applyBorder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0" fillId="2" borderId="3" xfId="0" applyFont="1" applyFill="1" applyBorder="1">
      <alignment vertic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551B718-3390-427B-9A15-7FFFBB74AE2B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A3B972-6A60-4C8D-81B6-B6442DCCC56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5CB3985-9E39-4579-B0EE-F44BF1932DDB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40598C4-D3AD-4294-BCF8-39C0E5EA7CF7}"/>
            </a:ext>
          </a:extLst>
        </xdr:cNvPr>
        <xdr:cNvSpPr/>
      </xdr:nvSpPr>
      <xdr:spPr>
        <a:xfrm>
          <a:off x="3332480" y="112572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4792BED-09CA-46AF-A004-00C8F57F9244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960A8D06-1864-4040-BD60-9BFD6FDDEFC6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E235FDD-075F-4A02-B854-5E100808A53A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F19A4D2-2C95-4319-9AE5-5FE5FF80A775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34FB3F5-DFB7-4EA3-BE87-92FFA6989A56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3AE2293-0466-4D27-BA10-3E7301C36232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4364D4A-1578-4B5A-897C-52AA4A065572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357</xdr:row>
      <xdr:rowOff>88900</xdr:rowOff>
    </xdr:from>
    <xdr:to>
      <xdr:col>46</xdr:col>
      <xdr:colOff>124460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E4B9BE7-9B1E-4EB6-BB24-64D92989A409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B4689EA9-AA21-41D2-8F9A-71EABAB2D11F}"/>
            </a:ext>
          </a:extLst>
        </xdr:cNvPr>
        <xdr:cNvSpPr/>
      </xdr:nvSpPr>
      <xdr:spPr>
        <a:xfrm>
          <a:off x="3340100" y="199707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A5F0AC9-7013-4CD4-B79A-08AB0487791D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C2C2F4A1-422B-4D4B-923C-2AA621453B3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7ECA6A6-1F30-42D2-94F7-369A00ED6B59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3C3AEEA6-E73F-475E-AE51-D0E7194BF92F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63B1E45-F1A9-49A0-A635-F9B36F7BD503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126365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74A918E2-75E3-4C72-B73B-21C15B91A86E}"/>
            </a:ext>
          </a:extLst>
        </xdr:cNvPr>
        <xdr:cNvSpPr/>
      </xdr:nvSpPr>
      <xdr:spPr>
        <a:xfrm>
          <a:off x="3340100" y="424402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51D5A620-6DEB-4A44-806D-EE315DC5A813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29845</xdr:rowOff>
    </xdr:from>
    <xdr:to>
      <xdr:col>19</xdr:col>
      <xdr:colOff>127000</xdr:colOff>
      <xdr:row>137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D4E44F9-68CB-4F57-969F-B55FDCB30B7E}"/>
            </a:ext>
          </a:extLst>
        </xdr:cNvPr>
        <xdr:cNvSpPr/>
      </xdr:nvSpPr>
      <xdr:spPr>
        <a:xfrm>
          <a:off x="3340100" y="266236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165</xdr:row>
      <xdr:rowOff>233045</xdr:rowOff>
    </xdr:from>
    <xdr:to>
      <xdr:col>19</xdr:col>
      <xdr:colOff>147955</xdr:colOff>
      <xdr:row>187</xdr:row>
      <xdr:rowOff>62865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922A437-01EA-48A4-ABCD-0E37E9695C84}"/>
            </a:ext>
          </a:extLst>
        </xdr:cNvPr>
        <xdr:cNvSpPr/>
      </xdr:nvSpPr>
      <xdr:spPr>
        <a:xfrm>
          <a:off x="3249295" y="326751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179705</xdr:rowOff>
    </xdr:from>
    <xdr:to>
      <xdr:col>37</xdr:col>
      <xdr:colOff>57150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F75683F2-ABEB-4FF4-B102-A8D0A4682611}"/>
            </a:ext>
          </a:extLst>
        </xdr:cNvPr>
        <xdr:cNvSpPr/>
      </xdr:nvSpPr>
      <xdr:spPr>
        <a:xfrm>
          <a:off x="6772275" y="277736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153</xdr:row>
      <xdr:rowOff>158750</xdr:rowOff>
    </xdr:from>
    <xdr:to>
      <xdr:col>19</xdr:col>
      <xdr:colOff>131445</xdr:colOff>
      <xdr:row>156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0328DED-78B0-4D06-AC9F-8D6669F5A905}"/>
            </a:ext>
          </a:extLst>
        </xdr:cNvPr>
        <xdr:cNvSpPr/>
      </xdr:nvSpPr>
      <xdr:spPr>
        <a:xfrm>
          <a:off x="3344545" y="302672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F8C25802-5FCB-4F85-9354-4B273089382E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62865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391A23E-9A34-47A0-9DF7-EBED84598E35}"/>
            </a:ext>
          </a:extLst>
        </xdr:cNvPr>
        <xdr:cNvSpPr/>
      </xdr:nvSpPr>
      <xdr:spPr>
        <a:xfrm>
          <a:off x="3317875" y="23227665"/>
          <a:ext cx="400050" cy="292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B9A7A4-3A96-43F6-A9A1-39009DFDA47A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1072BBE-6686-4D50-A6E6-909BA8157DB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A764B91-1BCA-4415-B052-49003195E646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1F62E7E-18D0-4C37-B595-5E2E670F74A1}"/>
            </a:ext>
          </a:extLst>
        </xdr:cNvPr>
        <xdr:cNvSpPr/>
      </xdr:nvSpPr>
      <xdr:spPr>
        <a:xfrm>
          <a:off x="3332480" y="112572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4025F02-A703-481C-975B-AAB2516BD2B3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3B5A8DC-F228-4946-90AE-C2B7B759FD16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8B24D703-9903-48C9-A910-CFFF161DE0CA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CC1E662-D6F4-452B-AB0E-5177B1F151AB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9CE21415-C3DC-4129-9315-552DEFB1A2AC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3E8C92F-09AB-42FA-8ABA-566C543247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9B1C506-E202-4659-BACB-8540B3147E46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357</xdr:row>
      <xdr:rowOff>88900</xdr:rowOff>
    </xdr:from>
    <xdr:to>
      <xdr:col>46</xdr:col>
      <xdr:colOff>124460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63D84CA-AA4A-42A9-8181-FD1327C6201C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061B79C-97CE-4370-8E48-72C425041809}"/>
            </a:ext>
          </a:extLst>
        </xdr:cNvPr>
        <xdr:cNvSpPr/>
      </xdr:nvSpPr>
      <xdr:spPr>
        <a:xfrm>
          <a:off x="3340100" y="199707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10D5E294-D7FA-4999-AE22-34692AA77954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B4299208-3E0F-4D8D-BEBE-DCE26519B22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F057E08-6593-4F67-97E7-2604155A0C16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A7DB4ACA-60E6-4000-B6F5-2C1988A95A1A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3D8F170-7FD7-43F3-9D30-3DCE20EBB42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126365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3984A2A-738A-4420-91A2-D6B27ED7F37C}"/>
            </a:ext>
          </a:extLst>
        </xdr:cNvPr>
        <xdr:cNvSpPr/>
      </xdr:nvSpPr>
      <xdr:spPr>
        <a:xfrm>
          <a:off x="3340100" y="424402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3F62F1B0-11EA-4057-8BAC-36340C6949EB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29845</xdr:rowOff>
    </xdr:from>
    <xdr:to>
      <xdr:col>19</xdr:col>
      <xdr:colOff>127000</xdr:colOff>
      <xdr:row>137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99E88662-5C75-4A6C-AB16-34DB4934C28F}"/>
            </a:ext>
          </a:extLst>
        </xdr:cNvPr>
        <xdr:cNvSpPr/>
      </xdr:nvSpPr>
      <xdr:spPr>
        <a:xfrm>
          <a:off x="3340100" y="266236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165</xdr:row>
      <xdr:rowOff>233045</xdr:rowOff>
    </xdr:from>
    <xdr:to>
      <xdr:col>19</xdr:col>
      <xdr:colOff>147955</xdr:colOff>
      <xdr:row>187</xdr:row>
      <xdr:rowOff>62865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A487E27-3161-4E77-B64D-A8FB62559676}"/>
            </a:ext>
          </a:extLst>
        </xdr:cNvPr>
        <xdr:cNvSpPr/>
      </xdr:nvSpPr>
      <xdr:spPr>
        <a:xfrm>
          <a:off x="3249295" y="326751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179705</xdr:rowOff>
    </xdr:from>
    <xdr:to>
      <xdr:col>37</xdr:col>
      <xdr:colOff>57150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59B9DFAF-5074-4E74-9F4B-1CF811913645}"/>
            </a:ext>
          </a:extLst>
        </xdr:cNvPr>
        <xdr:cNvSpPr/>
      </xdr:nvSpPr>
      <xdr:spPr>
        <a:xfrm>
          <a:off x="6772275" y="277736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153</xdr:row>
      <xdr:rowOff>158750</xdr:rowOff>
    </xdr:from>
    <xdr:to>
      <xdr:col>19</xdr:col>
      <xdr:colOff>131445</xdr:colOff>
      <xdr:row>156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9711149-A00E-430B-BEBC-25B04F854BA5}"/>
            </a:ext>
          </a:extLst>
        </xdr:cNvPr>
        <xdr:cNvSpPr/>
      </xdr:nvSpPr>
      <xdr:spPr>
        <a:xfrm>
          <a:off x="3344545" y="302672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A817D9B6-0F16-40C5-A64F-835C9C919F7F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62865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9972C43B-52B6-4ADC-9A4B-610804B602E8}"/>
            </a:ext>
          </a:extLst>
        </xdr:cNvPr>
        <xdr:cNvSpPr/>
      </xdr:nvSpPr>
      <xdr:spPr>
        <a:xfrm>
          <a:off x="3317875" y="23227665"/>
          <a:ext cx="400050" cy="292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929F0F4-2341-4CE8-9409-C50619917EC5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05CEC6-AFD3-4DEF-A420-962679403816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E0C11C5-8AC5-40EC-B7DE-9C2E7FA1C261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C43945C-4EE8-4B02-BC44-4460F5AD1525}"/>
            </a:ext>
          </a:extLst>
        </xdr:cNvPr>
        <xdr:cNvSpPr/>
      </xdr:nvSpPr>
      <xdr:spPr>
        <a:xfrm>
          <a:off x="3332480" y="112572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59BFAFE-077A-47C9-A54F-74D71EAEDE39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967ADB85-AF78-4CE4-9961-2454795F1BEB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71CEC82-FAF2-40C2-BBF1-1390058FDE94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8BEA979-3D0D-4240-8AA2-8D8423E22C6A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13B6A6C-4FCD-4E31-8259-A7668D09ECED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F3976C6-85A7-4DCA-987D-3157C37483ED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59FD9A5-9CE2-4B55-AFAF-60AAE79F3704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357</xdr:row>
      <xdr:rowOff>88900</xdr:rowOff>
    </xdr:from>
    <xdr:to>
      <xdr:col>46</xdr:col>
      <xdr:colOff>124460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7FA95-D0C3-4D4E-85D4-B461940A6FFD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236FA38-0766-4DC9-88CE-467739F8A144}"/>
            </a:ext>
          </a:extLst>
        </xdr:cNvPr>
        <xdr:cNvSpPr/>
      </xdr:nvSpPr>
      <xdr:spPr>
        <a:xfrm>
          <a:off x="3340100" y="199707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BBA5389-D49F-4050-93E1-A559C64C08DD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7813513-E75C-4E15-B5C6-A4FFA42DDDBB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B45806BE-9D58-4CFD-B4CD-C07EB24252B6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5D689B05-66AC-4CD4-A2AB-B3C757F3693C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EE590F6-CC72-4E12-8357-B7AD7F76A845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126365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E29AFA70-63C7-43B0-B34D-691B9592BA39}"/>
            </a:ext>
          </a:extLst>
        </xdr:cNvPr>
        <xdr:cNvSpPr/>
      </xdr:nvSpPr>
      <xdr:spPr>
        <a:xfrm>
          <a:off x="3340100" y="424402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A6643AF-A5D7-408E-9D47-4B53F8971CB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29845</xdr:rowOff>
    </xdr:from>
    <xdr:to>
      <xdr:col>19</xdr:col>
      <xdr:colOff>127000</xdr:colOff>
      <xdr:row>137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51DB778-92CF-4C69-BEF6-1841A2373D13}"/>
            </a:ext>
          </a:extLst>
        </xdr:cNvPr>
        <xdr:cNvSpPr/>
      </xdr:nvSpPr>
      <xdr:spPr>
        <a:xfrm>
          <a:off x="3340100" y="266236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165</xdr:row>
      <xdr:rowOff>233045</xdr:rowOff>
    </xdr:from>
    <xdr:to>
      <xdr:col>19</xdr:col>
      <xdr:colOff>147955</xdr:colOff>
      <xdr:row>187</xdr:row>
      <xdr:rowOff>62865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0A6DDA5-4D2E-4367-8324-18208687F89B}"/>
            </a:ext>
          </a:extLst>
        </xdr:cNvPr>
        <xdr:cNvSpPr/>
      </xdr:nvSpPr>
      <xdr:spPr>
        <a:xfrm>
          <a:off x="3249295" y="326751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179705</xdr:rowOff>
    </xdr:from>
    <xdr:to>
      <xdr:col>37</xdr:col>
      <xdr:colOff>57150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670DDE07-2C68-4858-B6E9-49629AE17904}"/>
            </a:ext>
          </a:extLst>
        </xdr:cNvPr>
        <xdr:cNvSpPr/>
      </xdr:nvSpPr>
      <xdr:spPr>
        <a:xfrm>
          <a:off x="6772275" y="277736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153</xdr:row>
      <xdr:rowOff>158750</xdr:rowOff>
    </xdr:from>
    <xdr:to>
      <xdr:col>19</xdr:col>
      <xdr:colOff>131445</xdr:colOff>
      <xdr:row>156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7A3380B2-36F7-43CC-9391-8E3450C4F851}"/>
            </a:ext>
          </a:extLst>
        </xdr:cNvPr>
        <xdr:cNvSpPr/>
      </xdr:nvSpPr>
      <xdr:spPr>
        <a:xfrm>
          <a:off x="3344545" y="302672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F3C69FA4-C22E-4334-8096-CCE4BD0DC028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62865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F18A743D-0D1B-42BD-B460-28CED06C02A0}"/>
            </a:ext>
          </a:extLst>
        </xdr:cNvPr>
        <xdr:cNvSpPr/>
      </xdr:nvSpPr>
      <xdr:spPr>
        <a:xfrm>
          <a:off x="3317875" y="23227665"/>
          <a:ext cx="400050" cy="292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6DFB18-C4B6-4D15-89AF-5ADB09781068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F9C33F-BA42-4C8D-AC57-6D433CD65F87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2F47760-9EC4-4031-B7AF-523793CAA12C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4883AC1-7EF6-40F6-B1D7-FC0A7C09243D}"/>
            </a:ext>
          </a:extLst>
        </xdr:cNvPr>
        <xdr:cNvSpPr/>
      </xdr:nvSpPr>
      <xdr:spPr>
        <a:xfrm>
          <a:off x="3332480" y="112572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C4C4DBE-E284-4F14-9B7A-F0748A358068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019AB32-916C-483D-A776-3784F88D6772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0B2EFB8-EF13-4458-BAD2-AF3053BE364F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BB9242C-7B61-41AF-8CF2-AEACF6E413F2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A16AC8F-3678-4127-930E-107D34B30F23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25DF633-6070-43C2-B49C-065749ADD48D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1867053-866E-4797-A752-E6A460EEE994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357</xdr:row>
      <xdr:rowOff>88900</xdr:rowOff>
    </xdr:from>
    <xdr:to>
      <xdr:col>46</xdr:col>
      <xdr:colOff>124460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206F9FD-7CA5-4C72-BB91-EF9AB044441B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FD40A0FF-CCA5-436B-BF35-A608A9F8B438}"/>
            </a:ext>
          </a:extLst>
        </xdr:cNvPr>
        <xdr:cNvSpPr/>
      </xdr:nvSpPr>
      <xdr:spPr>
        <a:xfrm>
          <a:off x="3340100" y="199707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BFB594AF-08A4-4783-BFDD-ABEF942F19B3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9136A86-9009-4332-B629-6C2B5F96891A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F37DD30-C51E-4996-AAF8-96E5BF53B5A1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31BEDC41-B2A0-4DEA-8CF7-8DC3005A2229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03794BA-E594-4E22-956F-ABAC049750B3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126365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2A08AF43-6EB6-414A-BA16-920AD6C88577}"/>
            </a:ext>
          </a:extLst>
        </xdr:cNvPr>
        <xdr:cNvSpPr/>
      </xdr:nvSpPr>
      <xdr:spPr>
        <a:xfrm>
          <a:off x="3340100" y="424402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A106709B-BCF2-486A-B299-C82D69BA0E9F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29845</xdr:rowOff>
    </xdr:from>
    <xdr:to>
      <xdr:col>19</xdr:col>
      <xdr:colOff>127000</xdr:colOff>
      <xdr:row>137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0E6314A-1F11-4C56-BA14-B10E17A0F126}"/>
            </a:ext>
          </a:extLst>
        </xdr:cNvPr>
        <xdr:cNvSpPr/>
      </xdr:nvSpPr>
      <xdr:spPr>
        <a:xfrm>
          <a:off x="3340100" y="266236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165</xdr:row>
      <xdr:rowOff>233045</xdr:rowOff>
    </xdr:from>
    <xdr:to>
      <xdr:col>19</xdr:col>
      <xdr:colOff>147955</xdr:colOff>
      <xdr:row>187</xdr:row>
      <xdr:rowOff>62865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147C38F0-691D-4797-BBD3-AD06E0DC8992}"/>
            </a:ext>
          </a:extLst>
        </xdr:cNvPr>
        <xdr:cNvSpPr/>
      </xdr:nvSpPr>
      <xdr:spPr>
        <a:xfrm>
          <a:off x="3249295" y="326751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179705</xdr:rowOff>
    </xdr:from>
    <xdr:to>
      <xdr:col>37</xdr:col>
      <xdr:colOff>57150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EF149586-1B60-4480-A6B2-DC9B62AE0A12}"/>
            </a:ext>
          </a:extLst>
        </xdr:cNvPr>
        <xdr:cNvSpPr/>
      </xdr:nvSpPr>
      <xdr:spPr>
        <a:xfrm>
          <a:off x="6772275" y="277736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153</xdr:row>
      <xdr:rowOff>158750</xdr:rowOff>
    </xdr:from>
    <xdr:to>
      <xdr:col>19</xdr:col>
      <xdr:colOff>131445</xdr:colOff>
      <xdr:row>156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97F7EC-E633-4B7A-AD81-397E5E3B8332}"/>
            </a:ext>
          </a:extLst>
        </xdr:cNvPr>
        <xdr:cNvSpPr/>
      </xdr:nvSpPr>
      <xdr:spPr>
        <a:xfrm>
          <a:off x="3344545" y="302672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912F298A-A375-4615-BF8F-B611EC59A931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62865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61D4862-8564-4E11-8816-B628F33F86ED}"/>
            </a:ext>
          </a:extLst>
        </xdr:cNvPr>
        <xdr:cNvSpPr/>
      </xdr:nvSpPr>
      <xdr:spPr>
        <a:xfrm>
          <a:off x="3317875" y="23227665"/>
          <a:ext cx="400050" cy="292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564259-713A-4B60-A1F6-A9006AB8D7EF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2952D13-DBE4-43F3-935E-FEE20B8DE1D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A81858F-C0DF-42F2-BFB5-4C93085727E9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31AA658-8394-4F3B-A2F9-4BB309F0B652}"/>
            </a:ext>
          </a:extLst>
        </xdr:cNvPr>
        <xdr:cNvSpPr/>
      </xdr:nvSpPr>
      <xdr:spPr>
        <a:xfrm>
          <a:off x="3332480" y="112572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D0C3303-56B9-40E2-9328-3BFEDCA2D59E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AAC74191-2DE0-42A5-9C58-7FEF8D143746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E896381F-6716-40F5-B897-47336E464B58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10BCCCC-0FBA-4A74-9DD6-3D4F81A5A4FB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B8C52BE-03B1-4E34-9784-7109A685061D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B6AEA43-0F3E-41C5-A7B0-29E3F4C6CC69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15FAC0C-7695-42E9-BDB6-E55221BB17EE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357</xdr:row>
      <xdr:rowOff>88900</xdr:rowOff>
    </xdr:from>
    <xdr:to>
      <xdr:col>46</xdr:col>
      <xdr:colOff>124460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CE31499-4C00-457B-A655-BC1D0891F2CF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A367E51-41A2-49B8-8E49-FAC0A12D5B98}"/>
            </a:ext>
          </a:extLst>
        </xdr:cNvPr>
        <xdr:cNvSpPr/>
      </xdr:nvSpPr>
      <xdr:spPr>
        <a:xfrm>
          <a:off x="3340100" y="199707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854661C-06F2-4B4E-8AB9-728ABFDDA7E1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755F147-4EA0-487C-8F4E-27ECB1287C08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28F8C36-C014-4BCE-BD93-A71099B8C50A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2B8DFC13-B447-40DF-AF55-D19F15BC4231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B9727ED-5C98-4B4A-8AC1-080F018C3589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126365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755A6E58-5A63-4B4C-ACC6-BB5FC32F1B77}"/>
            </a:ext>
          </a:extLst>
        </xdr:cNvPr>
        <xdr:cNvSpPr/>
      </xdr:nvSpPr>
      <xdr:spPr>
        <a:xfrm>
          <a:off x="3340100" y="424402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3F2C69DA-5810-43E3-89BF-A258CBA2D184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29845</xdr:rowOff>
    </xdr:from>
    <xdr:to>
      <xdr:col>19</xdr:col>
      <xdr:colOff>127000</xdr:colOff>
      <xdr:row>137</xdr:row>
      <xdr:rowOff>180340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3BAC6BED-5E5A-4D19-B866-B69FA4E066A7}"/>
            </a:ext>
          </a:extLst>
        </xdr:cNvPr>
        <xdr:cNvSpPr/>
      </xdr:nvSpPr>
      <xdr:spPr>
        <a:xfrm>
          <a:off x="3340100" y="266236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165</xdr:row>
      <xdr:rowOff>233045</xdr:rowOff>
    </xdr:from>
    <xdr:to>
      <xdr:col>19</xdr:col>
      <xdr:colOff>147955</xdr:colOff>
      <xdr:row>187</xdr:row>
      <xdr:rowOff>62865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A5CF3F29-C81F-41DE-859E-6FDE54A3AEDC}"/>
            </a:ext>
          </a:extLst>
        </xdr:cNvPr>
        <xdr:cNvSpPr/>
      </xdr:nvSpPr>
      <xdr:spPr>
        <a:xfrm>
          <a:off x="3249295" y="326751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179705</xdr:rowOff>
    </xdr:from>
    <xdr:to>
      <xdr:col>37</xdr:col>
      <xdr:colOff>57150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935D1365-7F89-418F-92B5-D1175C7F7108}"/>
            </a:ext>
          </a:extLst>
        </xdr:cNvPr>
        <xdr:cNvSpPr/>
      </xdr:nvSpPr>
      <xdr:spPr>
        <a:xfrm>
          <a:off x="6772275" y="277736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153</xdr:row>
      <xdr:rowOff>158750</xdr:rowOff>
    </xdr:from>
    <xdr:to>
      <xdr:col>19</xdr:col>
      <xdr:colOff>131445</xdr:colOff>
      <xdr:row>156</xdr:row>
      <xdr:rowOff>150495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812D012E-3FD0-4C31-8025-AB7FAABA94CC}"/>
            </a:ext>
          </a:extLst>
        </xdr:cNvPr>
        <xdr:cNvSpPr/>
      </xdr:nvSpPr>
      <xdr:spPr>
        <a:xfrm>
          <a:off x="3344545" y="302672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8BD73D9-0102-4785-B017-54429763C30C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62865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FB62B81-596C-451D-8594-4EE9BCDB75B5}"/>
            </a:ext>
          </a:extLst>
        </xdr:cNvPr>
        <xdr:cNvSpPr/>
      </xdr:nvSpPr>
      <xdr:spPr>
        <a:xfrm>
          <a:off x="3317875" y="23227665"/>
          <a:ext cx="400050" cy="292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18.&#20843;&#23792;&#30010;&#9675;/&#12304;&#20843;&#23792;&#30010;&#36786;&#38598;&#12305;03%20&#35519;&#26619;&#34920;&#65288;R4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18.&#20843;&#23792;&#30010;&#9675;/&#12304;&#20843;&#23792;&#30010;&#29305;&#29872;&#20844;&#20849;&#12305;03%20&#35519;&#26619;&#34920;&#65288;R4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18.&#20843;&#23792;&#30010;&#9675;/&#12304;&#20843;&#23792;&#30010;&#21512;&#20341;&#27972;&#21270;&#27133;&#12305;03%20&#35519;&#26619;&#34920;&#65288;R4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18.&#20843;&#23792;&#30010;&#9675;/&#12304;&#20843;&#23792;&#30010;&#28417;&#38598;&#12305;03%20&#35519;&#26619;&#34920;&#65288;R4&#25244;&#26412;&#25913;&#38761;&#35519;&#2661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18.&#20843;&#23792;&#30010;&#9675;/&#12304;&#20843;&#23792;&#30010;&#31777;&#26131;&#27700;&#36947;&#12305;03%20&#35519;&#26619;&#34920;&#65288;R4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八峰町</v>
          </cell>
        </row>
        <row r="18">
          <cell r="F18" t="str">
            <v>下水道事業</v>
          </cell>
          <cell r="W18" t="str">
            <v>農業集落排水施設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>●</v>
          </cell>
          <cell r="X53" t="str">
            <v>●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34">
          <cell r="B434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440">
          <cell r="B440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446">
          <cell r="B446" t="str">
            <v>令和</v>
          </cell>
          <cell r="E446">
            <v>2</v>
          </cell>
        </row>
        <row r="447">
          <cell r="E447">
            <v>3</v>
          </cell>
        </row>
        <row r="448">
          <cell r="E448">
            <v>23</v>
          </cell>
        </row>
        <row r="457">
          <cell r="B457" t="str">
            <v>電気代等のﾕｰﾃｨﾘﾃｨ経費が高騰しているため、金額での効果は大きく見られないとみている。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八峰町</v>
          </cell>
        </row>
        <row r="18">
          <cell r="F18" t="str">
            <v>下水道事業</v>
          </cell>
          <cell r="W18" t="str">
            <v>特定環境保全公共下水道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X51" t="str">
            <v>●</v>
          </cell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>●</v>
          </cell>
          <cell r="X53" t="str">
            <v>●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197">
          <cell r="B197" t="str">
            <v>秋田県が主導し、県北3市3町1組合の下水終末処理場及びし尿処理場からの汚泥を集約処理（乾燥又は炭化）し、資源化することで「循環型社会構築への貢献」をめざす本取組に参画している。
八峰町単体では金額効果は出ていないが、秋田県の試算では関連自治体・組合全体で約6億円の処分費コスト減を見込んでいるとのこと。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>●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67">
          <cell r="B267" t="str">
            <v>共同化移行前より若干負担が増えた結果となっているため、八峰町単体では効果がまだみられていない。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34">
          <cell r="B434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440">
          <cell r="B440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446">
          <cell r="B446" t="str">
            <v>令和</v>
          </cell>
          <cell r="E446">
            <v>2</v>
          </cell>
        </row>
        <row r="447">
          <cell r="E447">
            <v>3</v>
          </cell>
        </row>
        <row r="448">
          <cell r="E448">
            <v>23</v>
          </cell>
        </row>
        <row r="457">
          <cell r="B457" t="str">
            <v>電気代等のﾕｰﾃｨﾘﾃｨ経費が高騰しているため、金額での効果は大きく見られないとみている。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八峰町</v>
          </cell>
        </row>
        <row r="18">
          <cell r="F18" t="str">
            <v>下水道事業</v>
          </cell>
          <cell r="W18" t="str">
            <v>特定地域排水処理施設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>●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  <row r="634">
          <cell r="B634" t="str">
            <v>町が管理している合併処理浄化槽事業については管理が24基と規模が小さく、また、今後は高齢化等の進行等による人口減少、新規設置には個人型設置を進めていることから、現行の経営体制・手法を継続せざるを得ないと認識してい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八峰町</v>
          </cell>
        </row>
        <row r="18">
          <cell r="F18" t="str">
            <v>下水道事業</v>
          </cell>
          <cell r="W18" t="str">
            <v>漁業集落排水施設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>●</v>
          </cell>
          <cell r="X53" t="str">
            <v>●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34">
          <cell r="B434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440">
          <cell r="B440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446">
          <cell r="B446" t="str">
            <v>令和</v>
          </cell>
          <cell r="E446">
            <v>2</v>
          </cell>
        </row>
        <row r="447">
          <cell r="E447">
            <v>3</v>
          </cell>
        </row>
        <row r="448">
          <cell r="E448">
            <v>23</v>
          </cell>
        </row>
        <row r="457">
          <cell r="B457" t="str">
            <v>電気代等のﾕｰﾃｨﾘﾃｨ経費が高騰しているため、金額での効果は大きく見られないとみている。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八峰町</v>
          </cell>
        </row>
        <row r="18">
          <cell r="F18" t="str">
            <v>簡易水道事業</v>
          </cell>
          <cell r="W18" t="str">
            <v>―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>●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2827-AE5E-42B8-ADB5-2FB253FA14DB}">
  <dimension ref="C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>
      <c r="C11" s="19" t="str">
        <f>IF(COUNTIF([2]回答表!K16,"*")&gt;0,[2]回答表!K16,"")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IF(COUNTIF([2]回答表!F18,"*")&gt;0,[2]回答表!F18,"")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IF(COUNTIF([2]回答表!W18,"*")&gt;0,[2]回答表!W18,"")</f>
        <v>特定環境保全公共下水道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IF(COUNTIF([2]回答表!F20,"*")&gt;0,[2]回答表!F20,"")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>
      <c r="C24" s="32"/>
      <c r="D24" s="76" t="str">
        <f>IF([2]回答表!R49="●","●","")</f>
        <v/>
      </c>
      <c r="E24" s="77"/>
      <c r="F24" s="77"/>
      <c r="G24" s="77"/>
      <c r="H24" s="77"/>
      <c r="I24" s="77"/>
      <c r="J24" s="78"/>
      <c r="K24" s="76" t="str">
        <f>IF([2]回答表!R50="●","●","")</f>
        <v/>
      </c>
      <c r="L24" s="77"/>
      <c r="M24" s="77"/>
      <c r="N24" s="77"/>
      <c r="O24" s="77"/>
      <c r="P24" s="77"/>
      <c r="Q24" s="78"/>
      <c r="R24" s="76" t="str">
        <f>IF([2]回答表!R51="●","●","")</f>
        <v>●</v>
      </c>
      <c r="S24" s="77"/>
      <c r="T24" s="77"/>
      <c r="U24" s="77"/>
      <c r="V24" s="77"/>
      <c r="W24" s="77"/>
      <c r="X24" s="78"/>
      <c r="Y24" s="76" t="str">
        <f>IF([2]回答表!R52="●","●","")</f>
        <v/>
      </c>
      <c r="Z24" s="77"/>
      <c r="AA24" s="77"/>
      <c r="AB24" s="77"/>
      <c r="AC24" s="77"/>
      <c r="AD24" s="77"/>
      <c r="AE24" s="78"/>
      <c r="AF24" s="76" t="str">
        <f>IF([2]回答表!R53="●","●","")</f>
        <v>●</v>
      </c>
      <c r="AG24" s="77"/>
      <c r="AH24" s="77"/>
      <c r="AI24" s="77"/>
      <c r="AJ24" s="77"/>
      <c r="AK24" s="77"/>
      <c r="AL24" s="78"/>
      <c r="AM24" s="76" t="str">
        <f>IF([2]回答表!R54="●","●","")</f>
        <v/>
      </c>
      <c r="AN24" s="77"/>
      <c r="AO24" s="77"/>
      <c r="AP24" s="77"/>
      <c r="AQ24" s="77"/>
      <c r="AR24" s="77"/>
      <c r="AS24" s="78"/>
      <c r="AT24" s="76" t="str">
        <f>IF([2]回答表!R55="●","●","")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IF([2]回答表!R56="●","●","")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/>
    <row r="29" spans="3:71" ht="15.6" customHeight="1">
      <c r="BS29" s="88"/>
    </row>
    <row r="30" spans="3:71" ht="15.6" customHeight="1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IF([2]回答表!X49="●","●","")</f>
        <v/>
      </c>
      <c r="O36" s="124"/>
      <c r="P36" s="124"/>
      <c r="Q36" s="125"/>
      <c r="R36" s="112"/>
      <c r="S36" s="112"/>
      <c r="T36" s="112"/>
      <c r="U36" s="126" t="str">
        <f>IF([2]回答表!X49="●",[2]回答表!B67,IF([2]回答表!AA49="●",[2]回答表!B95,""))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IF([2]回答表!X49="●",[2]回答表!S73,IF([2]回答表!AA49="●",[2]回答表!S101,""))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IF([2]回答表!X49="●",[2]回答表!G73,IF([2]回答表!AA49="●",[2]回答表!G101,""))</f>
        <v/>
      </c>
      <c r="AN38" s="80"/>
      <c r="AO38" s="80"/>
      <c r="AP38" s="80"/>
      <c r="AQ38" s="80"/>
      <c r="AR38" s="80"/>
      <c r="AS38" s="80"/>
      <c r="AT38" s="146"/>
      <c r="AU38" s="79" t="str">
        <f>IF([2]回答表!X49="●",[2]回答表!G74,IF([2]回答表!AA49="●",[2]回答表!G102,""))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IF([2]回答表!X49="●",[2]回答表!V73,IF([2]回答表!AA49="●",[2]回答表!V101,""))</f>
        <v/>
      </c>
      <c r="BG39" s="14"/>
      <c r="BH39" s="14"/>
      <c r="BI39" s="15"/>
      <c r="BJ39" s="143" t="str">
        <f>IF([2]回答表!X49="●",[2]回答表!V74,IF([2]回答表!AA49="●",[2]回答表!V102,""))</f>
        <v/>
      </c>
      <c r="BK39" s="14"/>
      <c r="BL39" s="14"/>
      <c r="BM39" s="15"/>
      <c r="BN39" s="143" t="str">
        <f>IF([2]回答表!X49="●",[2]回答表!V75,IF([2]回答表!AA49="●",[2]回答表!V103,""))</f>
        <v/>
      </c>
      <c r="BO39" s="14"/>
      <c r="BP39" s="14"/>
      <c r="BQ39" s="15"/>
      <c r="BR39" s="105"/>
    </row>
    <row r="40" spans="3:70" ht="15.6" customHeight="1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IF([2]回答表!X49="●",[2]回答表!O79,IF([2]回答表!AA49="●",[2]回答表!O107,""))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IF([2]回答表!X49="●",[2]回答表!O80,IF([2]回答表!AA49="●",[2]回答表!O108,""))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15.75" customHeight="1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IF([2]回答表!AA49="●","●","")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IF([2]回答表!X49="●",[2]回答表!O81,IF([2]回答表!AA49="●",[2]回答表!O109,""))</f>
        <v/>
      </c>
      <c r="AN44" s="154"/>
      <c r="AO44" s="162" t="s">
        <v>27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113"/>
      <c r="BD44" s="163"/>
      <c r="BE44" s="163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75" customHeight="1">
      <c r="C45" s="95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IF([2]回答表!X49="●",[2]回答表!O82,IF([2]回答表!AA49="●",[2]回答表!O110,""))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3"/>
      <c r="BE45" s="163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>
      <c r="C46" s="95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IF([2]回答表!X49="●",[2]回答表!AG79,IF([2]回答表!AA49="●",[2]回答表!AG107,""))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3"/>
      <c r="BE46" s="1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>
      <c r="C47" s="95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7"/>
      <c r="O47" s="148"/>
      <c r="P47" s="148"/>
      <c r="Q47" s="149"/>
      <c r="R47" s="112"/>
      <c r="S47" s="112"/>
      <c r="T47" s="112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29"/>
      <c r="AL47" s="129"/>
      <c r="AM47" s="153" t="str">
        <f>IF([2]回答表!X49="●",[2]回答表!AG80,IF([2]回答表!AA49="●",[2]回答表!AG108,""))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3"/>
      <c r="BE47" s="1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3"/>
      <c r="BE48" s="1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15.6" customHeight="1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12"/>
      <c r="S49" s="112"/>
      <c r="T49" s="112"/>
      <c r="U49" s="116" t="s">
        <v>31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9"/>
      <c r="AL49" s="129"/>
      <c r="AM49" s="116" t="s">
        <v>32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65"/>
      <c r="BR49" s="105"/>
    </row>
    <row r="50" spans="3:70" ht="15.6" customHeight="1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12"/>
      <c r="S50" s="112"/>
      <c r="T50" s="112"/>
      <c r="U50" s="173" t="str">
        <f>IF([2]回答表!X49="●",[2]回答表!E85,IF([2]回答表!AA49="●",[2]回答表!E113,""))</f>
        <v/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33</v>
      </c>
      <c r="AF50" s="175"/>
      <c r="AG50" s="175"/>
      <c r="AH50" s="175"/>
      <c r="AI50" s="175"/>
      <c r="AJ50" s="176"/>
      <c r="AK50" s="129"/>
      <c r="AL50" s="129"/>
      <c r="AM50" s="126" t="str">
        <f>IF([2]回答表!X49="●",[2]回答表!B87,IF([2]回答表!AA49="●",[2]回答表!B115,""))</f>
        <v/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BR50" s="105"/>
    </row>
    <row r="51" spans="3:70" ht="15.6" customHeight="1">
      <c r="C51" s="9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12"/>
      <c r="S51" s="112"/>
      <c r="T51" s="112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79"/>
      <c r="AG51" s="179"/>
      <c r="AH51" s="179"/>
      <c r="AI51" s="179"/>
      <c r="AJ51" s="180"/>
      <c r="AK51" s="129"/>
      <c r="AL51" s="129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05"/>
    </row>
    <row r="52" spans="3:70" ht="15.6" customHeight="1">
      <c r="C52" s="9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29"/>
      <c r="AL52" s="129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>
      <c r="C53" s="9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29"/>
      <c r="AL53" s="129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29"/>
      <c r="AL54" s="129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105"/>
    </row>
    <row r="55" spans="3:70" ht="15.75" customHeight="1">
      <c r="C55" s="9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81"/>
      <c r="O55" s="81"/>
      <c r="P55" s="81"/>
      <c r="Q55" s="81"/>
      <c r="R55" s="112"/>
      <c r="S55" s="112"/>
      <c r="T55" s="112"/>
      <c r="U55" s="112"/>
      <c r="V55" s="112"/>
      <c r="W55" s="112"/>
      <c r="X55" s="65"/>
      <c r="Y55" s="65"/>
      <c r="Z55" s="65"/>
      <c r="AA55" s="103"/>
      <c r="AB55" s="103"/>
      <c r="AC55" s="103"/>
      <c r="AD55" s="103"/>
      <c r="AE55" s="103"/>
      <c r="AF55" s="103"/>
      <c r="AG55" s="103"/>
      <c r="AH55" s="103"/>
      <c r="AI55" s="103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5"/>
    </row>
    <row r="56" spans="3:70" ht="18.600000000000001" customHeight="1">
      <c r="C56" s="9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81"/>
      <c r="O56" s="81"/>
      <c r="P56" s="81"/>
      <c r="Q56" s="81"/>
      <c r="R56" s="112"/>
      <c r="S56" s="112"/>
      <c r="T56" s="112"/>
      <c r="U56" s="116" t="s">
        <v>15</v>
      </c>
      <c r="V56" s="112"/>
      <c r="W56" s="112"/>
      <c r="X56" s="112"/>
      <c r="Y56" s="112"/>
      <c r="Z56" s="112"/>
      <c r="AA56" s="103"/>
      <c r="AB56" s="117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16" t="s">
        <v>34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5"/>
      <c r="BR56" s="105"/>
    </row>
    <row r="57" spans="3:70" ht="15.6" customHeight="1">
      <c r="C57" s="95"/>
      <c r="D57" s="99" t="s">
        <v>35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23" t="str">
        <f>IF([2]回答表!AD49="●","●","")</f>
        <v/>
      </c>
      <c r="O57" s="124"/>
      <c r="P57" s="124"/>
      <c r="Q57" s="125"/>
      <c r="R57" s="112"/>
      <c r="S57" s="112"/>
      <c r="T57" s="112"/>
      <c r="U57" s="126" t="str">
        <f>IF([2]回答表!AD49="●",[2]回答表!B123,"")</f>
        <v/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181"/>
      <c r="AL57" s="181"/>
      <c r="AM57" s="126" t="str">
        <f>IF([2]回答表!AD49="●",[2]回答表!B128,"")</f>
        <v/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05"/>
    </row>
    <row r="58" spans="3:70" ht="15.6" customHeight="1">
      <c r="C58" s="9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37"/>
      <c r="O58" s="138"/>
      <c r="P58" s="138"/>
      <c r="Q58" s="139"/>
      <c r="R58" s="112"/>
      <c r="S58" s="112"/>
      <c r="T58" s="112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81"/>
      <c r="AL58" s="18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05"/>
    </row>
    <row r="59" spans="3:70" ht="15.6" customHeight="1">
      <c r="C59" s="9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37"/>
      <c r="O59" s="138"/>
      <c r="P59" s="138"/>
      <c r="Q59" s="139"/>
      <c r="R59" s="112"/>
      <c r="S59" s="112"/>
      <c r="T59" s="112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2"/>
      <c r="AK59" s="181"/>
      <c r="AL59" s="181"/>
      <c r="AM59" s="140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05"/>
    </row>
    <row r="60" spans="3:70" ht="15.6" customHeight="1">
      <c r="C60" s="95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47"/>
      <c r="O60" s="148"/>
      <c r="P60" s="148"/>
      <c r="Q60" s="149"/>
      <c r="R60" s="112"/>
      <c r="S60" s="112"/>
      <c r="T60" s="112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181"/>
      <c r="AL60" s="18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05"/>
    </row>
    <row r="61" spans="3:70" ht="15.6" customHeight="1"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4"/>
    </row>
    <row r="62" spans="3:70" ht="15.6" customHeight="1"/>
    <row r="63" spans="3:70" ht="15.6" customHeight="1"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</row>
    <row r="64" spans="3:70" ht="15.6" customHeight="1">
      <c r="C64" s="95"/>
      <c r="D64" s="96" t="s">
        <v>14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99" t="s">
        <v>36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2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103"/>
      <c r="BO64" s="103"/>
      <c r="BP64" s="103"/>
      <c r="BQ64" s="104"/>
      <c r="BR64" s="105"/>
    </row>
    <row r="65" spans="3:70" ht="15.6" customHeight="1">
      <c r="C65" s="95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102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103"/>
      <c r="BO65" s="103"/>
      <c r="BP65" s="103"/>
      <c r="BQ65" s="104"/>
      <c r="BR65" s="105"/>
    </row>
    <row r="66" spans="3:70" ht="15.6" customHeight="1">
      <c r="C66" s="95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65"/>
      <c r="Y66" s="65"/>
      <c r="Z66" s="65"/>
      <c r="AA66" s="36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4"/>
      <c r="AO66" s="113"/>
      <c r="AP66" s="114"/>
      <c r="AQ66" s="114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02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103"/>
      <c r="BO66" s="103"/>
      <c r="BP66" s="103"/>
      <c r="BQ66" s="104"/>
      <c r="BR66" s="105"/>
    </row>
    <row r="67" spans="3:70" ht="25.5">
      <c r="C67" s="9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6" t="s">
        <v>15</v>
      </c>
      <c r="V67" s="112"/>
      <c r="W67" s="112"/>
      <c r="X67" s="112"/>
      <c r="Y67" s="112"/>
      <c r="Z67" s="112"/>
      <c r="AA67" s="103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6" t="s">
        <v>16</v>
      </c>
      <c r="AN67" s="118"/>
      <c r="AO67" s="117"/>
      <c r="AP67" s="119"/>
      <c r="AQ67" s="119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103"/>
      <c r="BE67" s="103"/>
      <c r="BF67" s="122" t="s">
        <v>17</v>
      </c>
      <c r="BG67" s="185"/>
      <c r="BH67" s="185"/>
      <c r="BI67" s="185"/>
      <c r="BJ67" s="185"/>
      <c r="BK67" s="185"/>
      <c r="BL67" s="185"/>
      <c r="BM67" s="103"/>
      <c r="BN67" s="103"/>
      <c r="BO67" s="103"/>
      <c r="BP67" s="103"/>
      <c r="BQ67" s="118"/>
      <c r="BR67" s="105"/>
    </row>
    <row r="68" spans="3:70" ht="15.6" customHeight="1">
      <c r="C68" s="95"/>
      <c r="D68" s="99" t="s">
        <v>18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23" t="str">
        <f>IF([2]回答表!X50="●","●","")</f>
        <v/>
      </c>
      <c r="O68" s="124"/>
      <c r="P68" s="124"/>
      <c r="Q68" s="125"/>
      <c r="R68" s="112"/>
      <c r="S68" s="112"/>
      <c r="T68" s="112"/>
      <c r="U68" s="126" t="str">
        <f>IF([2]回答表!X50="●",[2]回答表!B138,IF([2]回答表!AA50="●",[2]回答表!B159,""))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9"/>
      <c r="AL68" s="129"/>
      <c r="AM68" s="186" t="s">
        <v>37</v>
      </c>
      <c r="AN68" s="186"/>
      <c r="AO68" s="186"/>
      <c r="AP68" s="186"/>
      <c r="AQ68" s="186"/>
      <c r="AR68" s="186"/>
      <c r="AS68" s="186"/>
      <c r="AT68" s="186"/>
      <c r="AU68" s="186" t="s">
        <v>38</v>
      </c>
      <c r="AV68" s="186"/>
      <c r="AW68" s="186"/>
      <c r="AX68" s="186"/>
      <c r="AY68" s="186"/>
      <c r="AZ68" s="186"/>
      <c r="BA68" s="186"/>
      <c r="BB68" s="186"/>
      <c r="BC68" s="113"/>
      <c r="BD68" s="36"/>
      <c r="BE68" s="36"/>
      <c r="BF68" s="131" t="str">
        <f>IF([2]回答表!X50="●",[2]回答表!S144,IF([2]回答表!AA50="●",[2]回答表!S165,""))</f>
        <v/>
      </c>
      <c r="BG68" s="132"/>
      <c r="BH68" s="132"/>
      <c r="BI68" s="132"/>
      <c r="BJ68" s="131"/>
      <c r="BK68" s="132"/>
      <c r="BL68" s="132"/>
      <c r="BM68" s="132"/>
      <c r="BN68" s="131"/>
      <c r="BO68" s="132"/>
      <c r="BP68" s="132"/>
      <c r="BQ68" s="133"/>
      <c r="BR68" s="105"/>
    </row>
    <row r="69" spans="3:70" ht="15.6" customHeight="1">
      <c r="C69" s="95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13"/>
      <c r="BD69" s="36"/>
      <c r="BE69" s="36"/>
      <c r="BF69" s="143"/>
      <c r="BG69" s="144"/>
      <c r="BH69" s="144"/>
      <c r="BI69" s="144"/>
      <c r="BJ69" s="143"/>
      <c r="BK69" s="144"/>
      <c r="BL69" s="144"/>
      <c r="BM69" s="144"/>
      <c r="BN69" s="143"/>
      <c r="BO69" s="144"/>
      <c r="BP69" s="144"/>
      <c r="BQ69" s="145"/>
      <c r="BR69" s="105"/>
    </row>
    <row r="70" spans="3:70" ht="15.6" customHeight="1">
      <c r="C70" s="95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13"/>
      <c r="BD70" s="36"/>
      <c r="BE70" s="36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>
      <c r="C71" s="95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47"/>
      <c r="O71" s="148"/>
      <c r="P71" s="148"/>
      <c r="Q71" s="149"/>
      <c r="R71" s="112"/>
      <c r="S71" s="112"/>
      <c r="T71" s="112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129"/>
      <c r="AL71" s="129"/>
      <c r="AM71" s="79" t="str">
        <f>IF([2]回答表!X50="●",[2]回答表!J144,IF([2]回答表!AA50="●",[2]回答表!J165,""))</f>
        <v/>
      </c>
      <c r="AN71" s="80"/>
      <c r="AO71" s="80"/>
      <c r="AP71" s="80"/>
      <c r="AQ71" s="80"/>
      <c r="AR71" s="80"/>
      <c r="AS71" s="80"/>
      <c r="AT71" s="146"/>
      <c r="AU71" s="79" t="str">
        <f>IF([2]回答表!X50="●",[2]回答表!J145,IF([2]回答表!AA50="●",[2]回答表!J166,""))</f>
        <v/>
      </c>
      <c r="AV71" s="80"/>
      <c r="AW71" s="80"/>
      <c r="AX71" s="80"/>
      <c r="AY71" s="80"/>
      <c r="AZ71" s="80"/>
      <c r="BA71" s="80"/>
      <c r="BB71" s="146"/>
      <c r="BC71" s="113"/>
      <c r="BD71" s="36"/>
      <c r="BE71" s="36"/>
      <c r="BF71" s="143" t="str">
        <f>IF([2]回答表!X50="●",[2]回答表!V144,IF([2]回答表!AA50="●",[2]回答表!V165,""))</f>
        <v/>
      </c>
      <c r="BG71" s="144"/>
      <c r="BH71" s="144"/>
      <c r="BI71" s="144"/>
      <c r="BJ71" s="143" t="str">
        <f>IF([2]回答表!X50="●",[2]回答表!V145,IF([2]回答表!AA50="●",[2]回答表!V166,""))</f>
        <v/>
      </c>
      <c r="BK71" s="144"/>
      <c r="BL71" s="144"/>
      <c r="BM71" s="144"/>
      <c r="BN71" s="143" t="str">
        <f>IF([2]回答表!X50="●",[2]回答表!V146,IF([2]回答表!AA50="●",[2]回答表!V167,""))</f>
        <v/>
      </c>
      <c r="BO71" s="144"/>
      <c r="BP71" s="144"/>
      <c r="BQ71" s="145"/>
      <c r="BR71" s="105"/>
    </row>
    <row r="72" spans="3:70" ht="15.6" customHeight="1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151"/>
      <c r="P72" s="151"/>
      <c r="Q72" s="151"/>
      <c r="R72" s="152"/>
      <c r="S72" s="152"/>
      <c r="T72" s="152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129"/>
      <c r="AL72" s="129"/>
      <c r="AM72" s="76"/>
      <c r="AN72" s="77"/>
      <c r="AO72" s="77"/>
      <c r="AP72" s="77"/>
      <c r="AQ72" s="77"/>
      <c r="AR72" s="77"/>
      <c r="AS72" s="77"/>
      <c r="AT72" s="78"/>
      <c r="AU72" s="76"/>
      <c r="AV72" s="77"/>
      <c r="AW72" s="77"/>
      <c r="AX72" s="77"/>
      <c r="AY72" s="77"/>
      <c r="AZ72" s="77"/>
      <c r="BA72" s="77"/>
      <c r="BB72" s="78"/>
      <c r="BC72" s="113"/>
      <c r="BD72" s="113"/>
      <c r="BE72" s="113"/>
      <c r="BF72" s="143"/>
      <c r="BG72" s="144"/>
      <c r="BH72" s="144"/>
      <c r="BI72" s="144"/>
      <c r="BJ72" s="143"/>
      <c r="BK72" s="144"/>
      <c r="BL72" s="144"/>
      <c r="BM72" s="144"/>
      <c r="BN72" s="143"/>
      <c r="BO72" s="144"/>
      <c r="BP72" s="144"/>
      <c r="BQ72" s="145"/>
      <c r="BR72" s="105"/>
    </row>
    <row r="73" spans="3:70" ht="15.6" customHeight="1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151"/>
      <c r="P73" s="151"/>
      <c r="Q73" s="151"/>
      <c r="R73" s="152"/>
      <c r="S73" s="152"/>
      <c r="T73" s="152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129"/>
      <c r="AL73" s="129"/>
      <c r="AM73" s="82"/>
      <c r="AN73" s="83"/>
      <c r="AO73" s="83"/>
      <c r="AP73" s="83"/>
      <c r="AQ73" s="83"/>
      <c r="AR73" s="83"/>
      <c r="AS73" s="83"/>
      <c r="AT73" s="84"/>
      <c r="AU73" s="82"/>
      <c r="AV73" s="83"/>
      <c r="AW73" s="83"/>
      <c r="AX73" s="83"/>
      <c r="AY73" s="83"/>
      <c r="AZ73" s="83"/>
      <c r="BA73" s="83"/>
      <c r="BB73" s="84"/>
      <c r="BC73" s="113"/>
      <c r="BD73" s="36"/>
      <c r="BE73" s="36"/>
      <c r="BF73" s="143"/>
      <c r="BG73" s="144"/>
      <c r="BH73" s="144"/>
      <c r="BI73" s="144"/>
      <c r="BJ73" s="143"/>
      <c r="BK73" s="144"/>
      <c r="BL73" s="144"/>
      <c r="BM73" s="144"/>
      <c r="BN73" s="143"/>
      <c r="BO73" s="144"/>
      <c r="BP73" s="144"/>
      <c r="BQ73" s="145"/>
      <c r="BR73" s="105"/>
    </row>
    <row r="74" spans="3:70" ht="15.6" customHeight="1">
      <c r="C74" s="95"/>
      <c r="D74" s="159" t="s">
        <v>26</v>
      </c>
      <c r="E74" s="160"/>
      <c r="F74" s="160"/>
      <c r="G74" s="160"/>
      <c r="H74" s="160"/>
      <c r="I74" s="160"/>
      <c r="J74" s="160"/>
      <c r="K74" s="160"/>
      <c r="L74" s="160"/>
      <c r="M74" s="161"/>
      <c r="N74" s="123" t="str">
        <f>IF([2]回答表!AA50="●","●","")</f>
        <v/>
      </c>
      <c r="O74" s="124"/>
      <c r="P74" s="124"/>
      <c r="Q74" s="125"/>
      <c r="R74" s="112"/>
      <c r="S74" s="112"/>
      <c r="T74" s="112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2"/>
      <c r="AK74" s="129"/>
      <c r="AL74" s="129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13"/>
      <c r="BD74" s="163"/>
      <c r="BE74" s="163"/>
      <c r="BF74" s="143"/>
      <c r="BG74" s="144"/>
      <c r="BH74" s="144"/>
      <c r="BI74" s="144"/>
      <c r="BJ74" s="143"/>
      <c r="BK74" s="144"/>
      <c r="BL74" s="144"/>
      <c r="BM74" s="144"/>
      <c r="BN74" s="143"/>
      <c r="BO74" s="144"/>
      <c r="BP74" s="144"/>
      <c r="BQ74" s="145"/>
      <c r="BR74" s="105"/>
    </row>
    <row r="75" spans="3:70" ht="15.6" customHeight="1">
      <c r="C75" s="95"/>
      <c r="D75" s="164"/>
      <c r="E75" s="165"/>
      <c r="F75" s="165"/>
      <c r="G75" s="165"/>
      <c r="H75" s="165"/>
      <c r="I75" s="165"/>
      <c r="J75" s="165"/>
      <c r="K75" s="165"/>
      <c r="L75" s="165"/>
      <c r="M75" s="16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29"/>
      <c r="AL75" s="129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13"/>
      <c r="BD75" s="163"/>
      <c r="BE75" s="163"/>
      <c r="BF75" s="143" t="s">
        <v>23</v>
      </c>
      <c r="BG75" s="144"/>
      <c r="BH75" s="144"/>
      <c r="BI75" s="144"/>
      <c r="BJ75" s="143" t="s">
        <v>24</v>
      </c>
      <c r="BK75" s="144"/>
      <c r="BL75" s="144"/>
      <c r="BM75" s="144"/>
      <c r="BN75" s="143" t="s">
        <v>25</v>
      </c>
      <c r="BO75" s="144"/>
      <c r="BP75" s="144"/>
      <c r="BQ75" s="145"/>
      <c r="BR75" s="105"/>
    </row>
    <row r="76" spans="3:70" ht="15.6" customHeight="1">
      <c r="C76" s="9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29"/>
      <c r="AL76" s="129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13"/>
      <c r="BD76" s="163"/>
      <c r="BE76" s="163"/>
      <c r="BF76" s="143"/>
      <c r="BG76" s="144"/>
      <c r="BH76" s="144"/>
      <c r="BI76" s="144"/>
      <c r="BJ76" s="143"/>
      <c r="BK76" s="144"/>
      <c r="BL76" s="144"/>
      <c r="BM76" s="144"/>
      <c r="BN76" s="143"/>
      <c r="BO76" s="144"/>
      <c r="BP76" s="144"/>
      <c r="BQ76" s="145"/>
      <c r="BR76" s="105"/>
    </row>
    <row r="77" spans="3:70" ht="15.6" customHeight="1">
      <c r="C77" s="95"/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47"/>
      <c r="O77" s="148"/>
      <c r="P77" s="148"/>
      <c r="Q77" s="149"/>
      <c r="R77" s="112"/>
      <c r="S77" s="112"/>
      <c r="T77" s="112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29"/>
      <c r="AL77" s="129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13"/>
      <c r="BD77" s="163"/>
      <c r="BE77" s="163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105"/>
    </row>
    <row r="78" spans="3:70" ht="15.6" customHeight="1">
      <c r="C78" s="9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29"/>
      <c r="AL78" s="129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113"/>
      <c r="BD78" s="163"/>
      <c r="BE78" s="1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05"/>
    </row>
    <row r="79" spans="3:70" ht="15.6" customHeight="1">
      <c r="C79" s="9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12"/>
      <c r="S79" s="112"/>
      <c r="T79" s="112"/>
      <c r="U79" s="116" t="s">
        <v>31</v>
      </c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29"/>
      <c r="AL79" s="129"/>
      <c r="AM79" s="116" t="s">
        <v>32</v>
      </c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5"/>
      <c r="BR79" s="105"/>
    </row>
    <row r="80" spans="3:70" ht="15.6" customHeight="1">
      <c r="C80" s="9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12"/>
      <c r="S80" s="112"/>
      <c r="T80" s="112"/>
      <c r="U80" s="173" t="str">
        <f>IF([2]回答表!X50="●",[2]回答表!E149,IF([2]回答表!AA50="●",[2]回答表!E170,""))</f>
        <v/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33</v>
      </c>
      <c r="AF80" s="175"/>
      <c r="AG80" s="175"/>
      <c r="AH80" s="175"/>
      <c r="AI80" s="175"/>
      <c r="AJ80" s="176"/>
      <c r="AK80" s="129"/>
      <c r="AL80" s="129"/>
      <c r="AM80" s="126" t="str">
        <f>IF([2]回答表!X50="●",[2]回答表!B151,IF([2]回答表!AA50="●",[2]回答表!B172,""))</f>
        <v/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105"/>
    </row>
    <row r="81" spans="3:70" ht="15.6" customHeight="1">
      <c r="C81" s="9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12"/>
      <c r="S81" s="112"/>
      <c r="T81" s="112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  <c r="AF81" s="179"/>
      <c r="AG81" s="179"/>
      <c r="AH81" s="179"/>
      <c r="AI81" s="179"/>
      <c r="AJ81" s="180"/>
      <c r="AK81" s="129"/>
      <c r="AL81" s="129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05"/>
    </row>
    <row r="82" spans="3:70" ht="15.6" customHeight="1">
      <c r="C82" s="9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29"/>
      <c r="AL82" s="129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05"/>
    </row>
    <row r="83" spans="3:70" ht="15.6" customHeight="1">
      <c r="C83" s="9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29"/>
      <c r="AL83" s="129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05"/>
    </row>
    <row r="84" spans="3:70" ht="15.6" customHeight="1">
      <c r="C84" s="9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29"/>
      <c r="AL84" s="129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5"/>
    </row>
    <row r="85" spans="3:70" ht="15.6" customHeight="1"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81"/>
      <c r="O85" s="81"/>
      <c r="P85" s="81"/>
      <c r="Q85" s="81"/>
      <c r="R85" s="112"/>
      <c r="S85" s="112"/>
      <c r="T85" s="112"/>
      <c r="U85" s="112"/>
      <c r="V85" s="112"/>
      <c r="W85" s="112"/>
      <c r="X85" s="65"/>
      <c r="Y85" s="65"/>
      <c r="Z85" s="65"/>
      <c r="AA85" s="103"/>
      <c r="AB85" s="103"/>
      <c r="AC85" s="103"/>
      <c r="AD85" s="103"/>
      <c r="AE85" s="103"/>
      <c r="AF85" s="103"/>
      <c r="AG85" s="103"/>
      <c r="AH85" s="103"/>
      <c r="AI85" s="103"/>
      <c r="AJ85" s="65"/>
      <c r="AK85" s="65"/>
      <c r="AL85" s="6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105"/>
    </row>
    <row r="86" spans="3:70" ht="18.600000000000001" customHeight="1">
      <c r="C86" s="9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81"/>
      <c r="O86" s="81"/>
      <c r="P86" s="81"/>
      <c r="Q86" s="81"/>
      <c r="R86" s="112"/>
      <c r="S86" s="112"/>
      <c r="T86" s="112"/>
      <c r="U86" s="116" t="s">
        <v>15</v>
      </c>
      <c r="V86" s="112"/>
      <c r="W86" s="112"/>
      <c r="X86" s="112"/>
      <c r="Y86" s="112"/>
      <c r="Z86" s="112"/>
      <c r="AA86" s="103"/>
      <c r="AB86" s="117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16" t="s">
        <v>34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65"/>
      <c r="BR86" s="105"/>
    </row>
    <row r="87" spans="3:70" ht="15.6" customHeight="1">
      <c r="C87" s="95"/>
      <c r="D87" s="99" t="s">
        <v>35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23" t="str">
        <f>IF([2]回答表!AD50="●","●","")</f>
        <v/>
      </c>
      <c r="O87" s="124"/>
      <c r="P87" s="124"/>
      <c r="Q87" s="125"/>
      <c r="R87" s="112"/>
      <c r="S87" s="112"/>
      <c r="T87" s="112"/>
      <c r="U87" s="126" t="str">
        <f>IF([2]回答表!AD50="●",[2]回答表!B180,"")</f>
        <v/>
      </c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  <c r="AK87" s="181"/>
      <c r="AL87" s="181"/>
      <c r="AM87" s="126" t="str">
        <f>IF([2]回答表!AD50="●",[2]回答表!B186,"")</f>
        <v/>
      </c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05"/>
    </row>
    <row r="88" spans="3:70" ht="15.6" customHeight="1">
      <c r="C88" s="95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137"/>
      <c r="O88" s="138"/>
      <c r="P88" s="138"/>
      <c r="Q88" s="139"/>
      <c r="R88" s="112"/>
      <c r="S88" s="112"/>
      <c r="T88" s="112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2"/>
      <c r="AK88" s="181"/>
      <c r="AL88" s="18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05"/>
    </row>
    <row r="89" spans="3:70" ht="15.6" customHeight="1">
      <c r="C89" s="95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137"/>
      <c r="O89" s="138"/>
      <c r="P89" s="138"/>
      <c r="Q89" s="139"/>
      <c r="R89" s="112"/>
      <c r="S89" s="112"/>
      <c r="T89" s="112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81"/>
      <c r="AL89" s="181"/>
      <c r="AM89" s="140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05"/>
    </row>
    <row r="90" spans="3:70" ht="15.6" customHeight="1">
      <c r="C90" s="95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47"/>
      <c r="O90" s="148"/>
      <c r="P90" s="148"/>
      <c r="Q90" s="149"/>
      <c r="R90" s="112"/>
      <c r="S90" s="112"/>
      <c r="T90" s="112"/>
      <c r="U90" s="170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2"/>
      <c r="AK90" s="181"/>
      <c r="AL90" s="18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2"/>
      <c r="BR90" s="105"/>
    </row>
    <row r="91" spans="3:70" ht="15.6" customHeight="1"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</row>
    <row r="92" spans="3:70" ht="15.6" customHeight="1"/>
    <row r="93" spans="3:70" ht="15.6" customHeight="1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3:70" ht="15.6" customHeight="1">
      <c r="C94" s="95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65"/>
      <c r="Y94" s="65"/>
      <c r="Z94" s="65"/>
      <c r="AA94" s="36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04"/>
      <c r="AO94" s="113"/>
      <c r="AP94" s="114"/>
      <c r="AQ94" s="114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2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103"/>
      <c r="BO94" s="103"/>
      <c r="BP94" s="103"/>
      <c r="BQ94" s="104"/>
      <c r="BR94" s="105"/>
    </row>
    <row r="95" spans="3:70" ht="15.6" customHeight="1">
      <c r="C95" s="95"/>
      <c r="D95" s="96" t="s">
        <v>14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 t="s">
        <v>39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2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103"/>
      <c r="BO95" s="103"/>
      <c r="BP95" s="103"/>
      <c r="BQ95" s="104"/>
      <c r="BR95" s="105"/>
    </row>
    <row r="96" spans="3:70" ht="15.6" customHeight="1">
      <c r="C96" s="95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102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103"/>
      <c r="BO96" s="103"/>
      <c r="BP96" s="103"/>
      <c r="BQ96" s="104"/>
      <c r="BR96" s="105"/>
    </row>
    <row r="97" spans="3:70" ht="15.6" customHeight="1">
      <c r="C97" s="9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65"/>
      <c r="Y97" s="65"/>
      <c r="Z97" s="65"/>
      <c r="AA97" s="36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4"/>
      <c r="AO97" s="113"/>
      <c r="AP97" s="114"/>
      <c r="AQ97" s="114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02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103"/>
      <c r="BO97" s="103"/>
      <c r="BP97" s="103"/>
      <c r="BQ97" s="104"/>
      <c r="BR97" s="105"/>
    </row>
    <row r="98" spans="3:70" ht="25.5">
      <c r="C98" s="95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6" t="s">
        <v>40</v>
      </c>
      <c r="V98" s="118"/>
      <c r="W98" s="117"/>
      <c r="X98" s="119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17"/>
      <c r="AL98" s="117"/>
      <c r="AM98" s="116" t="s">
        <v>15</v>
      </c>
      <c r="AN98" s="112"/>
      <c r="AO98" s="112"/>
      <c r="AP98" s="112"/>
      <c r="AQ98" s="112"/>
      <c r="AR98" s="112"/>
      <c r="AS98" s="103"/>
      <c r="AT98" s="117"/>
      <c r="AU98" s="117"/>
      <c r="AV98" s="117"/>
      <c r="AW98" s="117"/>
      <c r="AX98" s="117"/>
      <c r="AY98" s="117"/>
      <c r="AZ98" s="117"/>
      <c r="BA98" s="117"/>
      <c r="BB98" s="117"/>
      <c r="BC98" s="121"/>
      <c r="BD98" s="103"/>
      <c r="BE98" s="103"/>
      <c r="BF98" s="122" t="s">
        <v>17</v>
      </c>
      <c r="BG98" s="185"/>
      <c r="BH98" s="185"/>
      <c r="BI98" s="185"/>
      <c r="BJ98" s="185"/>
      <c r="BK98" s="185"/>
      <c r="BL98" s="185"/>
      <c r="BM98" s="103"/>
      <c r="BN98" s="103"/>
      <c r="BO98" s="103"/>
      <c r="BP98" s="103"/>
      <c r="BQ98" s="104"/>
      <c r="BR98" s="105"/>
    </row>
    <row r="99" spans="3:70" ht="19.350000000000001" customHeight="1">
      <c r="C99" s="95"/>
      <c r="D99" s="192" t="s">
        <v>18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23" t="str">
        <f>IF([2]回答表!F18="水道事業",IF([2]回答表!X51="●","●",""),"")</f>
        <v/>
      </c>
      <c r="O99" s="124"/>
      <c r="P99" s="124"/>
      <c r="Q99" s="125"/>
      <c r="R99" s="112"/>
      <c r="S99" s="112"/>
      <c r="T99" s="112"/>
      <c r="U99" s="193" t="s">
        <v>41</v>
      </c>
      <c r="V99" s="194"/>
      <c r="W99" s="194"/>
      <c r="X99" s="194"/>
      <c r="Y99" s="194"/>
      <c r="Z99" s="194"/>
      <c r="AA99" s="194"/>
      <c r="AB99" s="194"/>
      <c r="AC99" s="195" t="s">
        <v>42</v>
      </c>
      <c r="AD99" s="196"/>
      <c r="AE99" s="196"/>
      <c r="AF99" s="196"/>
      <c r="AG99" s="196"/>
      <c r="AH99" s="196"/>
      <c r="AI99" s="196"/>
      <c r="AJ99" s="197"/>
      <c r="AK99" s="129"/>
      <c r="AL99" s="129"/>
      <c r="AM99" s="126" t="str">
        <f>IF([2]回答表!F18="水道事業",IF([2]回答表!X51="●",[2]回答表!B197,IF([2]回答表!AA51="●",[2]回答表!B275,"")),"")</f>
        <v/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36"/>
      <c r="BE99" s="36"/>
      <c r="BF99" s="131" t="str">
        <f>IF([2]回答表!F18="水道事業",IF([2]回答表!X51="●",[2]回答表!B256,IF([2]回答表!AA51="●",[2]回答表!B335,"")),"")</f>
        <v/>
      </c>
      <c r="BG99" s="132"/>
      <c r="BH99" s="132"/>
      <c r="BI99" s="132"/>
      <c r="BJ99" s="131"/>
      <c r="BK99" s="132"/>
      <c r="BL99" s="132"/>
      <c r="BM99" s="132"/>
      <c r="BN99" s="131"/>
      <c r="BO99" s="132"/>
      <c r="BP99" s="132"/>
      <c r="BQ99" s="133"/>
      <c r="BR99" s="105"/>
    </row>
    <row r="100" spans="3:70" ht="19.350000000000001" customHeight="1"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37"/>
      <c r="O100" s="138"/>
      <c r="P100" s="138"/>
      <c r="Q100" s="139"/>
      <c r="R100" s="112"/>
      <c r="S100" s="112"/>
      <c r="T100" s="112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201"/>
      <c r="AE100" s="201"/>
      <c r="AF100" s="201"/>
      <c r="AG100" s="201"/>
      <c r="AH100" s="201"/>
      <c r="AI100" s="201"/>
      <c r="AJ100" s="202"/>
      <c r="AK100" s="129"/>
      <c r="AL100" s="129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2"/>
      <c r="BD100" s="36"/>
      <c r="BE100" s="36"/>
      <c r="BF100" s="143"/>
      <c r="BG100" s="144"/>
      <c r="BH100" s="144"/>
      <c r="BI100" s="144"/>
      <c r="BJ100" s="143"/>
      <c r="BK100" s="144"/>
      <c r="BL100" s="144"/>
      <c r="BM100" s="144"/>
      <c r="BN100" s="143"/>
      <c r="BO100" s="144"/>
      <c r="BP100" s="144"/>
      <c r="BQ100" s="145"/>
      <c r="BR100" s="105"/>
    </row>
    <row r="101" spans="3:70" ht="15.6" customHeight="1"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37"/>
      <c r="O101" s="138"/>
      <c r="P101" s="138"/>
      <c r="Q101" s="139"/>
      <c r="R101" s="112"/>
      <c r="S101" s="112"/>
      <c r="T101" s="112"/>
      <c r="U101" s="79" t="str">
        <f>IF([2]回答表!F18="水道事業",IF([2]回答表!X51="●",[2]回答表!J205,IF([2]回答表!AA51="●",[2]回答表!J283,"")),"")</f>
        <v/>
      </c>
      <c r="V101" s="80"/>
      <c r="W101" s="80"/>
      <c r="X101" s="80"/>
      <c r="Y101" s="80"/>
      <c r="Z101" s="80"/>
      <c r="AA101" s="80"/>
      <c r="AB101" s="146"/>
      <c r="AC101" s="79" t="str">
        <f>IF([2]回答表!F18="水道事業",IF([2]回答表!X51="●",[2]回答表!J210,IF([2]回答表!AA51="●",[2]回答表!J290,"")),"")</f>
        <v/>
      </c>
      <c r="AD101" s="80"/>
      <c r="AE101" s="80"/>
      <c r="AF101" s="80"/>
      <c r="AG101" s="80"/>
      <c r="AH101" s="80"/>
      <c r="AI101" s="80"/>
      <c r="AJ101" s="146"/>
      <c r="AK101" s="129"/>
      <c r="AL101" s="129"/>
      <c r="AM101" s="140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36"/>
      <c r="BE101" s="36"/>
      <c r="BF101" s="143"/>
      <c r="BG101" s="144"/>
      <c r="BH101" s="144"/>
      <c r="BI101" s="144"/>
      <c r="BJ101" s="143"/>
      <c r="BK101" s="144"/>
      <c r="BL101" s="144"/>
      <c r="BM101" s="144"/>
      <c r="BN101" s="143"/>
      <c r="BO101" s="144"/>
      <c r="BP101" s="144"/>
      <c r="BQ101" s="145"/>
      <c r="BR101" s="105"/>
    </row>
    <row r="102" spans="3:70" ht="15.6" customHeight="1"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47"/>
      <c r="O102" s="148"/>
      <c r="P102" s="148"/>
      <c r="Q102" s="149"/>
      <c r="R102" s="112"/>
      <c r="S102" s="112"/>
      <c r="T102" s="112"/>
      <c r="U102" s="76"/>
      <c r="V102" s="77"/>
      <c r="W102" s="77"/>
      <c r="X102" s="77"/>
      <c r="Y102" s="77"/>
      <c r="Z102" s="77"/>
      <c r="AA102" s="77"/>
      <c r="AB102" s="78"/>
      <c r="AC102" s="76"/>
      <c r="AD102" s="77"/>
      <c r="AE102" s="77"/>
      <c r="AF102" s="77"/>
      <c r="AG102" s="77"/>
      <c r="AH102" s="77"/>
      <c r="AI102" s="77"/>
      <c r="AJ102" s="78"/>
      <c r="AK102" s="129"/>
      <c r="AL102" s="129"/>
      <c r="AM102" s="140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36"/>
      <c r="BE102" s="36"/>
      <c r="BF102" s="143" t="str">
        <f>IF([2]回答表!F18="水道事業",IF([2]回答表!X51="●",[2]回答表!E256,IF([2]回答表!AA51="●",[2]回答表!E335,"")),"")</f>
        <v/>
      </c>
      <c r="BG102" s="144"/>
      <c r="BH102" s="144"/>
      <c r="BI102" s="144"/>
      <c r="BJ102" s="143" t="str">
        <f>IF([2]回答表!F18="水道事業",IF([2]回答表!X51="●",[2]回答表!E257,IF([2]回答表!AA51="●",[2]回答表!E336,"")),"")</f>
        <v/>
      </c>
      <c r="BK102" s="144"/>
      <c r="BL102" s="144"/>
      <c r="BM102" s="144"/>
      <c r="BN102" s="143" t="str">
        <f>IF([2]回答表!F18="水道事業",IF([2]回答表!X51="●",[2]回答表!E258,IF([2]回答表!AA51="●",[2]回答表!E337,"")),"")</f>
        <v/>
      </c>
      <c r="BO102" s="144"/>
      <c r="BP102" s="144"/>
      <c r="BQ102" s="145"/>
      <c r="BR102" s="105"/>
    </row>
    <row r="103" spans="3:70" ht="15.6" customHeight="1">
      <c r="C103" s="9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1"/>
      <c r="P103" s="151"/>
      <c r="Q103" s="151"/>
      <c r="R103" s="152"/>
      <c r="S103" s="152"/>
      <c r="T103" s="152"/>
      <c r="U103" s="82"/>
      <c r="V103" s="83"/>
      <c r="W103" s="83"/>
      <c r="X103" s="83"/>
      <c r="Y103" s="83"/>
      <c r="Z103" s="83"/>
      <c r="AA103" s="83"/>
      <c r="AB103" s="84"/>
      <c r="AC103" s="82"/>
      <c r="AD103" s="83"/>
      <c r="AE103" s="83"/>
      <c r="AF103" s="83"/>
      <c r="AG103" s="83"/>
      <c r="AH103" s="83"/>
      <c r="AI103" s="83"/>
      <c r="AJ103" s="84"/>
      <c r="AK103" s="129"/>
      <c r="AL103" s="129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13"/>
      <c r="BE103" s="113"/>
      <c r="BF103" s="143"/>
      <c r="BG103" s="144"/>
      <c r="BH103" s="144"/>
      <c r="BI103" s="144"/>
      <c r="BJ103" s="143"/>
      <c r="BK103" s="144"/>
      <c r="BL103" s="144"/>
      <c r="BM103" s="144"/>
      <c r="BN103" s="143"/>
      <c r="BO103" s="144"/>
      <c r="BP103" s="144"/>
      <c r="BQ103" s="145"/>
      <c r="BR103" s="105"/>
    </row>
    <row r="104" spans="3:70" ht="19.350000000000001" customHeight="1">
      <c r="C104" s="9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1"/>
      <c r="P104" s="151"/>
      <c r="Q104" s="151"/>
      <c r="R104" s="152"/>
      <c r="S104" s="152"/>
      <c r="T104" s="152"/>
      <c r="U104" s="193" t="s">
        <v>43</v>
      </c>
      <c r="V104" s="194"/>
      <c r="W104" s="194"/>
      <c r="X104" s="194"/>
      <c r="Y104" s="194"/>
      <c r="Z104" s="194"/>
      <c r="AA104" s="194"/>
      <c r="AB104" s="194"/>
      <c r="AC104" s="193" t="s">
        <v>44</v>
      </c>
      <c r="AD104" s="194"/>
      <c r="AE104" s="194"/>
      <c r="AF104" s="194"/>
      <c r="AG104" s="194"/>
      <c r="AH104" s="194"/>
      <c r="AI104" s="194"/>
      <c r="AJ104" s="203"/>
      <c r="AK104" s="129"/>
      <c r="AL104" s="129"/>
      <c r="AM104" s="140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36"/>
      <c r="BE104" s="36"/>
      <c r="BF104" s="143"/>
      <c r="BG104" s="144"/>
      <c r="BH104" s="144"/>
      <c r="BI104" s="144"/>
      <c r="BJ104" s="143"/>
      <c r="BK104" s="144"/>
      <c r="BL104" s="144"/>
      <c r="BM104" s="144"/>
      <c r="BN104" s="143"/>
      <c r="BO104" s="144"/>
      <c r="BP104" s="144"/>
      <c r="BQ104" s="145"/>
      <c r="BR104" s="105"/>
    </row>
    <row r="105" spans="3:70" ht="19.350000000000001" customHeight="1">
      <c r="C105" s="95"/>
      <c r="D105" s="204" t="s">
        <v>26</v>
      </c>
      <c r="E105" s="192"/>
      <c r="F105" s="192"/>
      <c r="G105" s="192"/>
      <c r="H105" s="192"/>
      <c r="I105" s="192"/>
      <c r="J105" s="192"/>
      <c r="K105" s="192"/>
      <c r="L105" s="192"/>
      <c r="M105" s="205"/>
      <c r="N105" s="123" t="str">
        <f>IF([2]回答表!F18="水道事業",IF([2]回答表!AA51="●","●",""),"")</f>
        <v/>
      </c>
      <c r="O105" s="124"/>
      <c r="P105" s="124"/>
      <c r="Q105" s="125"/>
      <c r="R105" s="112"/>
      <c r="S105" s="112"/>
      <c r="T105" s="112"/>
      <c r="U105" s="198"/>
      <c r="V105" s="199"/>
      <c r="W105" s="199"/>
      <c r="X105" s="199"/>
      <c r="Y105" s="199"/>
      <c r="Z105" s="199"/>
      <c r="AA105" s="199"/>
      <c r="AB105" s="199"/>
      <c r="AC105" s="198"/>
      <c r="AD105" s="199"/>
      <c r="AE105" s="199"/>
      <c r="AF105" s="199"/>
      <c r="AG105" s="199"/>
      <c r="AH105" s="199"/>
      <c r="AI105" s="199"/>
      <c r="AJ105" s="206"/>
      <c r="AK105" s="129"/>
      <c r="AL105" s="129"/>
      <c r="AM105" s="140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63"/>
      <c r="BE105" s="163"/>
      <c r="BF105" s="143"/>
      <c r="BG105" s="144"/>
      <c r="BH105" s="144"/>
      <c r="BI105" s="144"/>
      <c r="BJ105" s="143"/>
      <c r="BK105" s="144"/>
      <c r="BL105" s="144"/>
      <c r="BM105" s="144"/>
      <c r="BN105" s="143"/>
      <c r="BO105" s="144"/>
      <c r="BP105" s="144"/>
      <c r="BQ105" s="145"/>
      <c r="BR105" s="105"/>
    </row>
    <row r="106" spans="3:70" ht="15.6" customHeight="1"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205"/>
      <c r="N106" s="137"/>
      <c r="O106" s="138"/>
      <c r="P106" s="138"/>
      <c r="Q106" s="139"/>
      <c r="R106" s="112"/>
      <c r="S106" s="112"/>
      <c r="T106" s="112"/>
      <c r="U106" s="79" t="str">
        <f>IF([2]回答表!F18="水道事業",IF([2]回答表!X51="●",[2]回答表!J213,IF([2]回答表!AA51="●",[2]回答表!J293,"")),"")</f>
        <v/>
      </c>
      <c r="V106" s="80"/>
      <c r="W106" s="80"/>
      <c r="X106" s="80"/>
      <c r="Y106" s="80"/>
      <c r="Z106" s="80"/>
      <c r="AA106" s="80"/>
      <c r="AB106" s="146"/>
      <c r="AC106" s="79" t="str">
        <f>IF([2]回答表!F18="水道事業",IF([2]回答表!X51="●",[2]回答表!J217,IF([2]回答表!AA51="●",[2]回答表!J297,"")),"")</f>
        <v/>
      </c>
      <c r="AD106" s="80"/>
      <c r="AE106" s="80"/>
      <c r="AF106" s="80"/>
      <c r="AG106" s="80"/>
      <c r="AH106" s="80"/>
      <c r="AI106" s="80"/>
      <c r="AJ106" s="146"/>
      <c r="AK106" s="129"/>
      <c r="AL106" s="129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2"/>
      <c r="BD106" s="163"/>
      <c r="BE106" s="163"/>
      <c r="BF106" s="143" t="s">
        <v>23</v>
      </c>
      <c r="BG106" s="144"/>
      <c r="BH106" s="144"/>
      <c r="BI106" s="144"/>
      <c r="BJ106" s="143" t="s">
        <v>24</v>
      </c>
      <c r="BK106" s="144"/>
      <c r="BL106" s="144"/>
      <c r="BM106" s="144"/>
      <c r="BN106" s="143" t="s">
        <v>25</v>
      </c>
      <c r="BO106" s="144"/>
      <c r="BP106" s="144"/>
      <c r="BQ106" s="145"/>
      <c r="BR106" s="105"/>
    </row>
    <row r="107" spans="3:70" ht="15.6" customHeight="1"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205"/>
      <c r="N107" s="137"/>
      <c r="O107" s="138"/>
      <c r="P107" s="138"/>
      <c r="Q107" s="139"/>
      <c r="R107" s="112"/>
      <c r="S107" s="112"/>
      <c r="T107" s="112"/>
      <c r="U107" s="76"/>
      <c r="V107" s="77"/>
      <c r="W107" s="77"/>
      <c r="X107" s="77"/>
      <c r="Y107" s="77"/>
      <c r="Z107" s="77"/>
      <c r="AA107" s="77"/>
      <c r="AB107" s="78"/>
      <c r="AC107" s="76"/>
      <c r="AD107" s="77"/>
      <c r="AE107" s="77"/>
      <c r="AF107" s="77"/>
      <c r="AG107" s="77"/>
      <c r="AH107" s="77"/>
      <c r="AI107" s="77"/>
      <c r="AJ107" s="78"/>
      <c r="AK107" s="129"/>
      <c r="AL107" s="129"/>
      <c r="AM107" s="140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2"/>
      <c r="BD107" s="163"/>
      <c r="BE107" s="163"/>
      <c r="BF107" s="143"/>
      <c r="BG107" s="144"/>
      <c r="BH107" s="144"/>
      <c r="BI107" s="144"/>
      <c r="BJ107" s="143"/>
      <c r="BK107" s="144"/>
      <c r="BL107" s="144"/>
      <c r="BM107" s="144"/>
      <c r="BN107" s="143"/>
      <c r="BO107" s="144"/>
      <c r="BP107" s="144"/>
      <c r="BQ107" s="145"/>
      <c r="BR107" s="105"/>
    </row>
    <row r="108" spans="3:70" ht="15.6" customHeight="1"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205"/>
      <c r="N108" s="147"/>
      <c r="O108" s="148"/>
      <c r="P108" s="148"/>
      <c r="Q108" s="149"/>
      <c r="R108" s="112"/>
      <c r="S108" s="112"/>
      <c r="T108" s="112"/>
      <c r="U108" s="82"/>
      <c r="V108" s="83"/>
      <c r="W108" s="83"/>
      <c r="X108" s="83"/>
      <c r="Y108" s="83"/>
      <c r="Z108" s="83"/>
      <c r="AA108" s="83"/>
      <c r="AB108" s="84"/>
      <c r="AC108" s="82"/>
      <c r="AD108" s="83"/>
      <c r="AE108" s="83"/>
      <c r="AF108" s="83"/>
      <c r="AG108" s="83"/>
      <c r="AH108" s="83"/>
      <c r="AI108" s="83"/>
      <c r="AJ108" s="84"/>
      <c r="AK108" s="129"/>
      <c r="AL108" s="129"/>
      <c r="AM108" s="170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2"/>
      <c r="BD108" s="163"/>
      <c r="BE108" s="163"/>
      <c r="BF108" s="187"/>
      <c r="BG108" s="188"/>
      <c r="BH108" s="188"/>
      <c r="BI108" s="188"/>
      <c r="BJ108" s="187"/>
      <c r="BK108" s="188"/>
      <c r="BL108" s="188"/>
      <c r="BM108" s="188"/>
      <c r="BN108" s="187"/>
      <c r="BO108" s="188"/>
      <c r="BP108" s="188"/>
      <c r="BQ108" s="189"/>
      <c r="BR108" s="105"/>
    </row>
    <row r="109" spans="3:70" ht="15.6" customHeight="1">
      <c r="C109" s="9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29"/>
      <c r="AL109" s="129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113"/>
      <c r="BD109" s="163"/>
      <c r="BE109" s="163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105"/>
    </row>
    <row r="110" spans="3:70" ht="15.6" customHeight="1">
      <c r="C110" s="9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12"/>
      <c r="S110" s="112"/>
      <c r="T110" s="112"/>
      <c r="U110" s="116" t="s">
        <v>31</v>
      </c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29"/>
      <c r="AL110" s="129"/>
      <c r="AM110" s="116" t="s">
        <v>32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65"/>
      <c r="BR110" s="105"/>
    </row>
    <row r="111" spans="3:70" ht="15.6" customHeight="1">
      <c r="C111" s="9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12"/>
      <c r="S111" s="112"/>
      <c r="T111" s="112"/>
      <c r="U111" s="173" t="str">
        <f>IF([2]回答表!F18="水道事業",IF([2]回答表!X51="●",[2]回答表!E265,IF([2]回答表!AA51="●",[2]回答表!E344,"")),"")</f>
        <v/>
      </c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5" t="s">
        <v>33</v>
      </c>
      <c r="AF111" s="175"/>
      <c r="AG111" s="175"/>
      <c r="AH111" s="175"/>
      <c r="AI111" s="175"/>
      <c r="AJ111" s="176"/>
      <c r="AK111" s="129"/>
      <c r="AL111" s="129"/>
      <c r="AM111" s="126" t="str">
        <f>IF([2]回答表!F18="水道事業",IF([2]回答表!X51="●",[2]回答表!B267,IF([2]回答表!AA51="●",[2]回答表!B346,"")),"")</f>
        <v/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105"/>
    </row>
    <row r="112" spans="3:70" ht="15.6" customHeight="1">
      <c r="C112" s="9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12"/>
      <c r="S112" s="112"/>
      <c r="T112" s="112"/>
      <c r="U112" s="177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9"/>
      <c r="AF112" s="179"/>
      <c r="AG112" s="179"/>
      <c r="AH112" s="179"/>
      <c r="AI112" s="179"/>
      <c r="AJ112" s="180"/>
      <c r="AK112" s="129"/>
      <c r="AL112" s="129"/>
      <c r="AM112" s="140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105"/>
    </row>
    <row r="113" spans="3:70" ht="15.6" customHeight="1">
      <c r="C113" s="9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29"/>
      <c r="AL113" s="129"/>
      <c r="AM113" s="140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2"/>
      <c r="BR113" s="105"/>
    </row>
    <row r="114" spans="3:70" ht="15.6" customHeight="1">
      <c r="C114" s="9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29"/>
      <c r="AL114" s="129"/>
      <c r="AM114" s="140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2"/>
      <c r="BR114" s="105"/>
    </row>
    <row r="115" spans="3:70" ht="15.6" customHeight="1">
      <c r="C115" s="9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29"/>
      <c r="AL115" s="129"/>
      <c r="AM115" s="170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05"/>
    </row>
    <row r="116" spans="3:70" ht="15.6" customHeight="1">
      <c r="C116" s="9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81"/>
      <c r="O116" s="81"/>
      <c r="P116" s="81"/>
      <c r="Q116" s="81"/>
      <c r="R116" s="112"/>
      <c r="S116" s="112"/>
      <c r="T116" s="112"/>
      <c r="U116" s="112"/>
      <c r="V116" s="112"/>
      <c r="W116" s="112"/>
      <c r="X116" s="65"/>
      <c r="Y116" s="65"/>
      <c r="Z116" s="65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105"/>
    </row>
    <row r="117" spans="3:70" ht="18.600000000000001" customHeight="1">
      <c r="C117" s="9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81"/>
      <c r="O117" s="81"/>
      <c r="P117" s="81"/>
      <c r="Q117" s="81"/>
      <c r="R117" s="112"/>
      <c r="S117" s="112"/>
      <c r="T117" s="112"/>
      <c r="U117" s="116" t="s">
        <v>15</v>
      </c>
      <c r="V117" s="112"/>
      <c r="W117" s="112"/>
      <c r="X117" s="112"/>
      <c r="Y117" s="112"/>
      <c r="Z117" s="112"/>
      <c r="AA117" s="103"/>
      <c r="AB117" s="117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16" t="s">
        <v>34</v>
      </c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65"/>
      <c r="BR117" s="105"/>
    </row>
    <row r="118" spans="3:70" ht="15.6" customHeight="1">
      <c r="C118" s="95"/>
      <c r="D118" s="192" t="s">
        <v>35</v>
      </c>
      <c r="E118" s="192"/>
      <c r="F118" s="192"/>
      <c r="G118" s="192"/>
      <c r="H118" s="192"/>
      <c r="I118" s="192"/>
      <c r="J118" s="192"/>
      <c r="K118" s="192"/>
      <c r="L118" s="192"/>
      <c r="M118" s="205"/>
      <c r="N118" s="123" t="str">
        <f>IF([2]回答表!F18="水道事業",IF([2]回答表!AD51="●","●",""),"")</f>
        <v/>
      </c>
      <c r="O118" s="124"/>
      <c r="P118" s="124"/>
      <c r="Q118" s="125"/>
      <c r="R118" s="112"/>
      <c r="S118" s="112"/>
      <c r="T118" s="112"/>
      <c r="U118" s="126" t="str">
        <f>IF([2]回答表!F18="水道事業",IF([2]回答表!AD51="●",[2]回答表!B354,""),"")</f>
        <v/>
      </c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/>
      <c r="AK118" s="181"/>
      <c r="AL118" s="181"/>
      <c r="AM118" s="126" t="str">
        <f>IF([2]回答表!F18="水道事業",IF([2]回答表!AD51="●",[2]回答表!B360,""),"")</f>
        <v/>
      </c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8"/>
      <c r="BR118" s="105"/>
    </row>
    <row r="119" spans="3:70" ht="15.6" customHeight="1"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205"/>
      <c r="N119" s="137"/>
      <c r="O119" s="138"/>
      <c r="P119" s="138"/>
      <c r="Q119" s="139"/>
      <c r="R119" s="112"/>
      <c r="S119" s="112"/>
      <c r="T119" s="112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181"/>
      <c r="AL119" s="181"/>
      <c r="AM119" s="140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105"/>
    </row>
    <row r="120" spans="3:70" ht="15.6" customHeight="1"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205"/>
      <c r="N120" s="137"/>
      <c r="O120" s="138"/>
      <c r="P120" s="138"/>
      <c r="Q120" s="139"/>
      <c r="R120" s="112"/>
      <c r="S120" s="112"/>
      <c r="T120" s="112"/>
      <c r="U120" s="14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2"/>
      <c r="AK120" s="181"/>
      <c r="AL120" s="181"/>
      <c r="AM120" s="140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105"/>
    </row>
    <row r="121" spans="3:70" ht="15.6" customHeight="1"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205"/>
      <c r="N121" s="147"/>
      <c r="O121" s="148"/>
      <c r="P121" s="148"/>
      <c r="Q121" s="149"/>
      <c r="R121" s="112"/>
      <c r="S121" s="112"/>
      <c r="T121" s="112"/>
      <c r="U121" s="170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2"/>
      <c r="AK121" s="181"/>
      <c r="AL121" s="181"/>
      <c r="AM121" s="170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2"/>
      <c r="BR121" s="105"/>
    </row>
    <row r="122" spans="3:70" ht="15.6" customHeight="1"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4"/>
    </row>
    <row r="123" spans="3:70" ht="15.6" customHeight="1"/>
    <row r="124" spans="3:70" ht="15.6" customHeight="1"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92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4"/>
    </row>
    <row r="125" spans="3:70" ht="15.6" customHeight="1">
      <c r="C125" s="95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65"/>
      <c r="Y125" s="65"/>
      <c r="Z125" s="65"/>
      <c r="AA125" s="36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04"/>
      <c r="AO125" s="113"/>
      <c r="AP125" s="114"/>
      <c r="AQ125" s="114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2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103"/>
      <c r="BO125" s="103"/>
      <c r="BP125" s="103"/>
      <c r="BQ125" s="104"/>
      <c r="BR125" s="105"/>
    </row>
    <row r="126" spans="3:70" ht="15.6" customHeight="1">
      <c r="C126" s="95"/>
      <c r="D126" s="96" t="s">
        <v>14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99" t="s">
        <v>45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2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103"/>
      <c r="BO126" s="103"/>
      <c r="BP126" s="103"/>
      <c r="BQ126" s="104"/>
      <c r="BR126" s="105"/>
    </row>
    <row r="127" spans="3:70" ht="15.6" customHeight="1">
      <c r="C127" s="95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8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103"/>
      <c r="BO127" s="103"/>
      <c r="BP127" s="103"/>
      <c r="BQ127" s="104"/>
      <c r="BR127" s="105"/>
    </row>
    <row r="128" spans="3:70" ht="15.6" customHeight="1">
      <c r="C128" s="95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65"/>
      <c r="Y128" s="65"/>
      <c r="Z128" s="65"/>
      <c r="AA128" s="36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4"/>
      <c r="AO128" s="113"/>
      <c r="AP128" s="114"/>
      <c r="AQ128" s="114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02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103"/>
      <c r="BO128" s="103"/>
      <c r="BP128" s="103"/>
      <c r="BQ128" s="104"/>
      <c r="BR128" s="105"/>
    </row>
    <row r="129" spans="3:70" ht="25.5">
      <c r="C129" s="95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6" t="s">
        <v>40</v>
      </c>
      <c r="V129" s="118"/>
      <c r="W129" s="117"/>
      <c r="X129" s="119"/>
      <c r="Y129" s="11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17"/>
      <c r="AL129" s="117"/>
      <c r="AM129" s="116" t="s">
        <v>15</v>
      </c>
      <c r="AN129" s="112"/>
      <c r="AO129" s="112"/>
      <c r="AP129" s="112"/>
      <c r="AQ129" s="112"/>
      <c r="AR129" s="112"/>
      <c r="AS129" s="103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21"/>
      <c r="BD129" s="103"/>
      <c r="BE129" s="103"/>
      <c r="BF129" s="122" t="s">
        <v>17</v>
      </c>
      <c r="BG129" s="185"/>
      <c r="BH129" s="185"/>
      <c r="BI129" s="185"/>
      <c r="BJ129" s="185"/>
      <c r="BK129" s="185"/>
      <c r="BL129" s="185"/>
      <c r="BM129" s="103"/>
      <c r="BN129" s="103"/>
      <c r="BO129" s="103"/>
      <c r="BP129" s="103"/>
      <c r="BQ129" s="104"/>
      <c r="BR129" s="105"/>
    </row>
    <row r="130" spans="3:70" ht="19.350000000000001" customHeight="1">
      <c r="C130" s="9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112"/>
      <c r="S130" s="112"/>
      <c r="T130" s="112"/>
      <c r="U130" s="193" t="s">
        <v>46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203"/>
      <c r="AK130" s="129"/>
      <c r="AL130" s="129"/>
      <c r="AM130" s="126" t="str">
        <f>IF([2]回答表!F18="簡易水道事業",IF([2]回答表!X51="●",[2]回答表!B197,IF([2]回答表!AA51="●",[2]回答表!B275,"")),"")</f>
        <v/>
      </c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8"/>
      <c r="BC130" s="113"/>
      <c r="BD130" s="36"/>
      <c r="BE130" s="36"/>
      <c r="BF130" s="131" t="str">
        <f>IF([2]回答表!F18="簡易水道事業",IF([2]回答表!X51="●",[2]回答表!B256,IF([2]回答表!AA51="●",[2]回答表!B335,"")),"")</f>
        <v/>
      </c>
      <c r="BG130" s="132"/>
      <c r="BH130" s="132"/>
      <c r="BI130" s="132"/>
      <c r="BJ130" s="131"/>
      <c r="BK130" s="132"/>
      <c r="BL130" s="132"/>
      <c r="BM130" s="132"/>
      <c r="BN130" s="131"/>
      <c r="BO130" s="132"/>
      <c r="BP130" s="132"/>
      <c r="BQ130" s="133"/>
      <c r="BR130" s="105"/>
    </row>
    <row r="131" spans="3:70" ht="19.350000000000001" customHeight="1">
      <c r="C131" s="9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12"/>
      <c r="S131" s="112"/>
      <c r="T131" s="112"/>
      <c r="U131" s="207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129"/>
      <c r="AL131" s="129"/>
      <c r="AM131" s="140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2"/>
      <c r="BC131" s="113"/>
      <c r="BD131" s="36"/>
      <c r="BE131" s="36"/>
      <c r="BF131" s="143"/>
      <c r="BG131" s="144"/>
      <c r="BH131" s="144"/>
      <c r="BI131" s="144"/>
      <c r="BJ131" s="143"/>
      <c r="BK131" s="144"/>
      <c r="BL131" s="144"/>
      <c r="BM131" s="144"/>
      <c r="BN131" s="143"/>
      <c r="BO131" s="144"/>
      <c r="BP131" s="144"/>
      <c r="BQ131" s="145"/>
      <c r="BR131" s="105"/>
    </row>
    <row r="132" spans="3:70" ht="15.6" customHeight="1">
      <c r="C132" s="95"/>
      <c r="D132" s="99" t="s">
        <v>18</v>
      </c>
      <c r="E132" s="100"/>
      <c r="F132" s="100"/>
      <c r="G132" s="100"/>
      <c r="H132" s="100"/>
      <c r="I132" s="100"/>
      <c r="J132" s="100"/>
      <c r="K132" s="100"/>
      <c r="L132" s="100"/>
      <c r="M132" s="101"/>
      <c r="N132" s="123" t="str">
        <f>IF([2]回答表!F18="簡易水道事業",IF([2]回答表!X51="●","●",""),"")</f>
        <v/>
      </c>
      <c r="O132" s="124"/>
      <c r="P132" s="124"/>
      <c r="Q132" s="125"/>
      <c r="R132" s="112"/>
      <c r="S132" s="112"/>
      <c r="T132" s="112"/>
      <c r="U132" s="79" t="str">
        <f>IF([2]回答表!F18="簡易水道事業",IF([2]回答表!X51="●",[2]回答表!S224,IF([2]回答表!AA51="●",[2]回答表!S304,"")),"")</f>
        <v/>
      </c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146"/>
      <c r="AK132" s="129"/>
      <c r="AL132" s="129"/>
      <c r="AM132" s="140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2"/>
      <c r="BC132" s="113"/>
      <c r="BD132" s="36"/>
      <c r="BE132" s="36"/>
      <c r="BF132" s="143"/>
      <c r="BG132" s="144"/>
      <c r="BH132" s="144"/>
      <c r="BI132" s="144"/>
      <c r="BJ132" s="143"/>
      <c r="BK132" s="144"/>
      <c r="BL132" s="144"/>
      <c r="BM132" s="144"/>
      <c r="BN132" s="143"/>
      <c r="BO132" s="144"/>
      <c r="BP132" s="144"/>
      <c r="BQ132" s="145"/>
      <c r="BR132" s="105"/>
    </row>
    <row r="133" spans="3:70" ht="15.6" customHeight="1">
      <c r="C133" s="95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N133" s="137"/>
      <c r="O133" s="138"/>
      <c r="P133" s="138"/>
      <c r="Q133" s="139"/>
      <c r="R133" s="112"/>
      <c r="S133" s="112"/>
      <c r="T133" s="112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8"/>
      <c r="AK133" s="129"/>
      <c r="AL133" s="129"/>
      <c r="AM133" s="140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2"/>
      <c r="BC133" s="113"/>
      <c r="BD133" s="36"/>
      <c r="BE133" s="36"/>
      <c r="BF133" s="143" t="str">
        <f>IF([2]回答表!F18="簡易水道事業",IF([2]回答表!X51="●",[2]回答表!E256,IF([2]回答表!AA51="●",[2]回答表!E335,"")),"")</f>
        <v/>
      </c>
      <c r="BG133" s="144"/>
      <c r="BH133" s="144"/>
      <c r="BI133" s="144"/>
      <c r="BJ133" s="143" t="str">
        <f>IF([2]回答表!F18="簡易水道事業",IF([2]回答表!X51="●",[2]回答表!E257,IF([2]回答表!AA51="●",[2]回答表!E336,"")),"")</f>
        <v/>
      </c>
      <c r="BK133" s="144"/>
      <c r="BL133" s="144"/>
      <c r="BM133" s="144"/>
      <c r="BN133" s="143" t="str">
        <f>IF([2]回答表!F18="簡易水道事業",IF([2]回答表!X51="●",[2]回答表!E258,IF([2]回答表!AA51="●",[2]回答表!E337,"")),"")</f>
        <v/>
      </c>
      <c r="BO133" s="144"/>
      <c r="BP133" s="144"/>
      <c r="BQ133" s="145"/>
      <c r="BR133" s="105"/>
    </row>
    <row r="134" spans="3:70" ht="15.6" customHeight="1">
      <c r="C134" s="95"/>
      <c r="D134" s="134"/>
      <c r="E134" s="135"/>
      <c r="F134" s="135"/>
      <c r="G134" s="135"/>
      <c r="H134" s="135"/>
      <c r="I134" s="135"/>
      <c r="J134" s="135"/>
      <c r="K134" s="135"/>
      <c r="L134" s="135"/>
      <c r="M134" s="136"/>
      <c r="N134" s="137"/>
      <c r="O134" s="138"/>
      <c r="P134" s="138"/>
      <c r="Q134" s="139"/>
      <c r="R134" s="152"/>
      <c r="S134" s="152"/>
      <c r="T134" s="152"/>
      <c r="U134" s="82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4"/>
      <c r="AK134" s="129"/>
      <c r="AL134" s="129"/>
      <c r="AM134" s="140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13"/>
      <c r="BD134" s="113"/>
      <c r="BE134" s="113"/>
      <c r="BF134" s="143"/>
      <c r="BG134" s="144"/>
      <c r="BH134" s="144"/>
      <c r="BI134" s="144"/>
      <c r="BJ134" s="143"/>
      <c r="BK134" s="144"/>
      <c r="BL134" s="144"/>
      <c r="BM134" s="144"/>
      <c r="BN134" s="143"/>
      <c r="BO134" s="144"/>
      <c r="BP134" s="144"/>
      <c r="BQ134" s="145"/>
      <c r="BR134" s="105"/>
    </row>
    <row r="135" spans="3:70" ht="19.350000000000001" customHeight="1">
      <c r="C135" s="95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47"/>
      <c r="O135" s="148"/>
      <c r="P135" s="148"/>
      <c r="Q135" s="149"/>
      <c r="R135" s="152"/>
      <c r="S135" s="152"/>
      <c r="T135" s="152"/>
      <c r="U135" s="193" t="s">
        <v>47</v>
      </c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203"/>
      <c r="AK135" s="129"/>
      <c r="AL135" s="129"/>
      <c r="AM135" s="140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2"/>
      <c r="BC135" s="113"/>
      <c r="BD135" s="36"/>
      <c r="BE135" s="36"/>
      <c r="BF135" s="143"/>
      <c r="BG135" s="144"/>
      <c r="BH135" s="144"/>
      <c r="BI135" s="144"/>
      <c r="BJ135" s="143"/>
      <c r="BK135" s="144"/>
      <c r="BL135" s="144"/>
      <c r="BM135" s="144"/>
      <c r="BN135" s="143"/>
      <c r="BO135" s="144"/>
      <c r="BP135" s="144"/>
      <c r="BQ135" s="145"/>
      <c r="BR135" s="105"/>
    </row>
    <row r="136" spans="3:70" ht="19.350000000000001" customHeight="1">
      <c r="C136" s="95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207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9"/>
      <c r="AK136" s="129"/>
      <c r="AL136" s="129"/>
      <c r="AM136" s="140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2"/>
      <c r="BC136" s="113"/>
      <c r="BD136" s="163"/>
      <c r="BE136" s="163"/>
      <c r="BF136" s="143"/>
      <c r="BG136" s="144"/>
      <c r="BH136" s="144"/>
      <c r="BI136" s="144"/>
      <c r="BJ136" s="143"/>
      <c r="BK136" s="144"/>
      <c r="BL136" s="144"/>
      <c r="BM136" s="144"/>
      <c r="BN136" s="143"/>
      <c r="BO136" s="144"/>
      <c r="BP136" s="144"/>
      <c r="BQ136" s="145"/>
      <c r="BR136" s="105"/>
    </row>
    <row r="137" spans="3:70" ht="15.6" customHeight="1">
      <c r="C137" s="9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12"/>
      <c r="S137" s="112"/>
      <c r="T137" s="112"/>
      <c r="U137" s="79" t="str">
        <f>IF([2]回答表!F18="簡易水道事業",IF([2]回答表!X51="●",[2]回答表!S225,IF([2]回答表!AA51="●",[2]回答表!S305,"")),"")</f>
        <v/>
      </c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146"/>
      <c r="AK137" s="129"/>
      <c r="AL137" s="129"/>
      <c r="AM137" s="140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2"/>
      <c r="BC137" s="113"/>
      <c r="BD137" s="163"/>
      <c r="BE137" s="163"/>
      <c r="BF137" s="143" t="s">
        <v>23</v>
      </c>
      <c r="BG137" s="144"/>
      <c r="BH137" s="144"/>
      <c r="BI137" s="144"/>
      <c r="BJ137" s="143" t="s">
        <v>24</v>
      </c>
      <c r="BK137" s="144"/>
      <c r="BL137" s="144"/>
      <c r="BM137" s="144"/>
      <c r="BN137" s="143" t="s">
        <v>25</v>
      </c>
      <c r="BO137" s="144"/>
      <c r="BP137" s="144"/>
      <c r="BQ137" s="145"/>
      <c r="BR137" s="105"/>
    </row>
    <row r="138" spans="3:70" ht="15.6" customHeight="1">
      <c r="C138" s="9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12"/>
      <c r="S138" s="112"/>
      <c r="T138" s="112"/>
      <c r="U138" s="76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129"/>
      <c r="AL138" s="129"/>
      <c r="AM138" s="170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13"/>
      <c r="BD138" s="163"/>
      <c r="BE138" s="163"/>
      <c r="BF138" s="143"/>
      <c r="BG138" s="144"/>
      <c r="BH138" s="144"/>
      <c r="BI138" s="144"/>
      <c r="BJ138" s="143"/>
      <c r="BK138" s="144"/>
      <c r="BL138" s="144"/>
      <c r="BM138" s="144"/>
      <c r="BN138" s="143"/>
      <c r="BO138" s="144"/>
      <c r="BP138" s="144"/>
      <c r="BQ138" s="145"/>
      <c r="BR138" s="105"/>
    </row>
    <row r="139" spans="3:70" ht="15.6" customHeight="1">
      <c r="C139" s="95"/>
      <c r="D139" s="159" t="s">
        <v>26</v>
      </c>
      <c r="E139" s="160"/>
      <c r="F139" s="160"/>
      <c r="G139" s="160"/>
      <c r="H139" s="160"/>
      <c r="I139" s="160"/>
      <c r="J139" s="160"/>
      <c r="K139" s="160"/>
      <c r="L139" s="160"/>
      <c r="M139" s="161"/>
      <c r="N139" s="123" t="str">
        <f>IF([2]回答表!F18="簡易水道事業",IF([2]回答表!AA51="●","●",""),"")</f>
        <v/>
      </c>
      <c r="O139" s="124"/>
      <c r="P139" s="124"/>
      <c r="Q139" s="125"/>
      <c r="R139" s="112"/>
      <c r="S139" s="112"/>
      <c r="T139" s="112"/>
      <c r="U139" s="82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4"/>
      <c r="AK139" s="129"/>
      <c r="AL139" s="129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13"/>
      <c r="BD139" s="163"/>
      <c r="BE139" s="163"/>
      <c r="BF139" s="187"/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105"/>
    </row>
    <row r="140" spans="3:70" ht="15.6" customHeight="1">
      <c r="C140" s="95"/>
      <c r="D140" s="164"/>
      <c r="E140" s="165"/>
      <c r="F140" s="165"/>
      <c r="G140" s="165"/>
      <c r="H140" s="165"/>
      <c r="I140" s="165"/>
      <c r="J140" s="165"/>
      <c r="K140" s="165"/>
      <c r="L140" s="165"/>
      <c r="M140" s="166"/>
      <c r="N140" s="137"/>
      <c r="O140" s="138"/>
      <c r="P140" s="138"/>
      <c r="Q140" s="139"/>
      <c r="R140" s="112"/>
      <c r="S140" s="112"/>
      <c r="T140" s="112"/>
      <c r="U140" s="193" t="s">
        <v>48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203"/>
      <c r="AK140" s="65"/>
      <c r="AL140" s="65"/>
      <c r="AM140" s="210" t="s">
        <v>49</v>
      </c>
      <c r="AN140" s="211"/>
      <c r="AO140" s="211"/>
      <c r="AP140" s="211"/>
      <c r="AQ140" s="211"/>
      <c r="AR140" s="212"/>
      <c r="AS140" s="210" t="s">
        <v>50</v>
      </c>
      <c r="AT140" s="211"/>
      <c r="AU140" s="211"/>
      <c r="AV140" s="211"/>
      <c r="AW140" s="211"/>
      <c r="AX140" s="212"/>
      <c r="AY140" s="213" t="s">
        <v>51</v>
      </c>
      <c r="AZ140" s="214"/>
      <c r="BA140" s="214"/>
      <c r="BB140" s="214"/>
      <c r="BC140" s="214"/>
      <c r="BD140" s="21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105"/>
    </row>
    <row r="141" spans="3:70" ht="15.6" customHeight="1">
      <c r="C141" s="95"/>
      <c r="D141" s="164"/>
      <c r="E141" s="165"/>
      <c r="F141" s="165"/>
      <c r="G141" s="165"/>
      <c r="H141" s="165"/>
      <c r="I141" s="165"/>
      <c r="J141" s="165"/>
      <c r="K141" s="165"/>
      <c r="L141" s="165"/>
      <c r="M141" s="166"/>
      <c r="N141" s="137"/>
      <c r="O141" s="138"/>
      <c r="P141" s="138"/>
      <c r="Q141" s="139"/>
      <c r="R141" s="112"/>
      <c r="S141" s="112"/>
      <c r="T141" s="112"/>
      <c r="U141" s="207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9"/>
      <c r="AK141" s="65"/>
      <c r="AL141" s="65"/>
      <c r="AM141" s="216"/>
      <c r="AN141" s="217"/>
      <c r="AO141" s="217"/>
      <c r="AP141" s="217"/>
      <c r="AQ141" s="217"/>
      <c r="AR141" s="218"/>
      <c r="AS141" s="216"/>
      <c r="AT141" s="217"/>
      <c r="AU141" s="217"/>
      <c r="AV141" s="217"/>
      <c r="AW141" s="217"/>
      <c r="AX141" s="218"/>
      <c r="AY141" s="219"/>
      <c r="AZ141" s="220"/>
      <c r="BA141" s="220"/>
      <c r="BB141" s="220"/>
      <c r="BC141" s="220"/>
      <c r="BD141" s="221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105"/>
    </row>
    <row r="142" spans="3:70" ht="15.6" customHeight="1">
      <c r="C142" s="95"/>
      <c r="D142" s="167"/>
      <c r="E142" s="168"/>
      <c r="F142" s="168"/>
      <c r="G142" s="168"/>
      <c r="H142" s="168"/>
      <c r="I142" s="168"/>
      <c r="J142" s="168"/>
      <c r="K142" s="168"/>
      <c r="L142" s="168"/>
      <c r="M142" s="169"/>
      <c r="N142" s="147"/>
      <c r="O142" s="148"/>
      <c r="P142" s="148"/>
      <c r="Q142" s="149"/>
      <c r="R142" s="112"/>
      <c r="S142" s="112"/>
      <c r="T142" s="112"/>
      <c r="U142" s="79" t="str">
        <f>IF([2]回答表!F18="簡易水道事業",IF([2]回答表!X51="●",[2]回答表!S226,IF([2]回答表!AA51="●",[2]回答表!S306,"")),"")</f>
        <v/>
      </c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146"/>
      <c r="AK142" s="65"/>
      <c r="AL142" s="65"/>
      <c r="AM142" s="222" t="str">
        <f>IF([2]回答表!F18="簡易水道事業",IF([2]回答表!X51="●",[2]回答表!Y228,IF([2]回答表!AA51="●",[2]回答表!Y308,"")),"")</f>
        <v/>
      </c>
      <c r="AN142" s="222"/>
      <c r="AO142" s="222"/>
      <c r="AP142" s="222"/>
      <c r="AQ142" s="222"/>
      <c r="AR142" s="222"/>
      <c r="AS142" s="222" t="str">
        <f>IF([2]回答表!F18="簡易水道事業",IF([2]回答表!X51="●",[2]回答表!Y229,IF([2]回答表!AA51="●",[2]回答表!Y309,"")),"")</f>
        <v/>
      </c>
      <c r="AT142" s="222"/>
      <c r="AU142" s="222"/>
      <c r="AV142" s="222"/>
      <c r="AW142" s="222"/>
      <c r="AX142" s="222"/>
      <c r="AY142" s="222" t="str">
        <f>IF([2]回答表!F18="簡易水道事業",IF([2]回答表!X51="●",[2]回答表!Y230,IF([2]回答表!AA51="●",[2]回答表!Y310,"")),"")</f>
        <v/>
      </c>
      <c r="AZ142" s="222"/>
      <c r="BA142" s="222"/>
      <c r="BB142" s="222"/>
      <c r="BC142" s="222"/>
      <c r="BD142" s="222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105"/>
    </row>
    <row r="143" spans="3:70" ht="15.6" customHeight="1">
      <c r="C143" s="9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12"/>
      <c r="S143" s="112"/>
      <c r="T143" s="112"/>
      <c r="U143" s="76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8"/>
      <c r="AK143" s="65"/>
      <c r="AL143" s="65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105"/>
    </row>
    <row r="144" spans="3:70" ht="15.6" customHeight="1">
      <c r="C144" s="9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81"/>
      <c r="O144" s="81"/>
      <c r="P144" s="81"/>
      <c r="Q144" s="81"/>
      <c r="R144" s="112"/>
      <c r="S144" s="112"/>
      <c r="T144" s="223"/>
      <c r="U144" s="82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4"/>
      <c r="AK144" s="65"/>
      <c r="AL144" s="105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105"/>
    </row>
    <row r="145" spans="3:70" ht="15.6" customHeight="1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29"/>
      <c r="AL145" s="129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13"/>
      <c r="BD145" s="163"/>
      <c r="BE145" s="163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105"/>
    </row>
    <row r="146" spans="3:70" ht="15.6" customHeight="1">
      <c r="C146" s="9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12"/>
      <c r="S146" s="112"/>
      <c r="T146" s="112"/>
      <c r="U146" s="116" t="s">
        <v>31</v>
      </c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29"/>
      <c r="AL146" s="129"/>
      <c r="AM146" s="116" t="s">
        <v>32</v>
      </c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65"/>
      <c r="BR146" s="105"/>
    </row>
    <row r="147" spans="3:70" ht="15.6" customHeight="1">
      <c r="C147" s="9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12"/>
      <c r="S147" s="112"/>
      <c r="T147" s="112"/>
      <c r="U147" s="173" t="str">
        <f>IF([2]回答表!F18="簡易水道事業",IF([2]回答表!X51="●",[2]回答表!E265,IF([2]回答表!AA51="●",[2]回答表!E344,"")),"")</f>
        <v/>
      </c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5" t="s">
        <v>33</v>
      </c>
      <c r="AF147" s="175"/>
      <c r="AG147" s="175"/>
      <c r="AH147" s="175"/>
      <c r="AI147" s="175"/>
      <c r="AJ147" s="176"/>
      <c r="AK147" s="129"/>
      <c r="AL147" s="129"/>
      <c r="AM147" s="126" t="str">
        <f>IF([2]回答表!F18="簡易水道事業",IF([2]回答表!X51="●",[2]回答表!B267,IF([2]回答表!AA51="●",[2]回答表!B346,"")),"")</f>
        <v/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  <c r="BR147" s="105"/>
    </row>
    <row r="148" spans="3:70" ht="15.6" customHeight="1">
      <c r="C148" s="9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12"/>
      <c r="S148" s="112"/>
      <c r="T148" s="112"/>
      <c r="U148" s="177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9"/>
      <c r="AF148" s="179"/>
      <c r="AG148" s="179"/>
      <c r="AH148" s="179"/>
      <c r="AI148" s="179"/>
      <c r="AJ148" s="180"/>
      <c r="AK148" s="129"/>
      <c r="AL148" s="129"/>
      <c r="AM148" s="140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  <c r="BR148" s="105"/>
    </row>
    <row r="149" spans="3:70" ht="15.6" customHeight="1">
      <c r="C149" s="9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29"/>
      <c r="AL149" s="129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  <c r="BR149" s="105"/>
    </row>
    <row r="150" spans="3:70" ht="15.6" customHeight="1">
      <c r="C150" s="9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29"/>
      <c r="AL150" s="129"/>
      <c r="AM150" s="140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  <c r="BR150" s="105"/>
    </row>
    <row r="151" spans="3:70" ht="15.6" customHeight="1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29"/>
      <c r="AL151" s="129"/>
      <c r="AM151" s="170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2"/>
      <c r="BR151" s="105"/>
    </row>
    <row r="152" spans="3:70" ht="15.6" customHeight="1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02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5"/>
    </row>
    <row r="153" spans="3:70" ht="18.600000000000001" customHeight="1">
      <c r="C153" s="95"/>
      <c r="D153" s="224"/>
      <c r="E153" s="150"/>
      <c r="F153" s="150"/>
      <c r="G153" s="150"/>
      <c r="H153" s="150"/>
      <c r="I153" s="150"/>
      <c r="J153" s="150"/>
      <c r="K153" s="150"/>
      <c r="L153" s="150"/>
      <c r="M153" s="150"/>
      <c r="N153" s="81"/>
      <c r="O153" s="81"/>
      <c r="P153" s="81"/>
      <c r="Q153" s="81"/>
      <c r="R153" s="112"/>
      <c r="S153" s="112"/>
      <c r="T153" s="112"/>
      <c r="U153" s="116" t="s">
        <v>15</v>
      </c>
      <c r="V153" s="112"/>
      <c r="W153" s="112"/>
      <c r="X153" s="112"/>
      <c r="Y153" s="112"/>
      <c r="Z153" s="112"/>
      <c r="AA153" s="103"/>
      <c r="AB153" s="117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16" t="s">
        <v>34</v>
      </c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65"/>
      <c r="BR153" s="105"/>
    </row>
    <row r="154" spans="3:70" ht="15.6" customHeight="1">
      <c r="C154" s="95"/>
      <c r="D154" s="192" t="s">
        <v>35</v>
      </c>
      <c r="E154" s="192"/>
      <c r="F154" s="192"/>
      <c r="G154" s="192"/>
      <c r="H154" s="192"/>
      <c r="I154" s="192"/>
      <c r="J154" s="192"/>
      <c r="K154" s="192"/>
      <c r="L154" s="192"/>
      <c r="M154" s="205"/>
      <c r="N154" s="123" t="str">
        <f>IF([2]回答表!F18="簡易水道事業",IF([2]回答表!AD51="●","●",""),"")</f>
        <v/>
      </c>
      <c r="O154" s="124"/>
      <c r="P154" s="124"/>
      <c r="Q154" s="125"/>
      <c r="R154" s="112"/>
      <c r="S154" s="112"/>
      <c r="T154" s="112"/>
      <c r="U154" s="126" t="str">
        <f>IF([2]回答表!F18="簡易水道事業",IF([2]回答表!AD51="●",[2]回答表!B354,""),"")</f>
        <v/>
      </c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81"/>
      <c r="AL154" s="181"/>
      <c r="AM154" s="126" t="str">
        <f>IF([2]回答表!F18="簡易水道事業",IF([2]回答表!AD51="●",[2]回答表!B360,""),"")</f>
        <v/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  <c r="BR154" s="105"/>
    </row>
    <row r="155" spans="3:70" ht="15.6" customHeight="1"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205"/>
      <c r="N155" s="137"/>
      <c r="O155" s="138"/>
      <c r="P155" s="138"/>
      <c r="Q155" s="139"/>
      <c r="R155" s="112"/>
      <c r="S155" s="112"/>
      <c r="T155" s="112"/>
      <c r="U155" s="140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2"/>
      <c r="AK155" s="181"/>
      <c r="AL155" s="181"/>
      <c r="AM155" s="140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2"/>
      <c r="BR155" s="105"/>
    </row>
    <row r="156" spans="3:70" ht="15.6" customHeight="1"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205"/>
      <c r="N156" s="137"/>
      <c r="O156" s="138"/>
      <c r="P156" s="138"/>
      <c r="Q156" s="139"/>
      <c r="R156" s="112"/>
      <c r="S156" s="112"/>
      <c r="T156" s="112"/>
      <c r="U156" s="140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2"/>
      <c r="AK156" s="181"/>
      <c r="AL156" s="181"/>
      <c r="AM156" s="140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2"/>
      <c r="BR156" s="105"/>
    </row>
    <row r="157" spans="3:70" ht="15.6" customHeight="1"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205"/>
      <c r="N157" s="147"/>
      <c r="O157" s="148"/>
      <c r="P157" s="148"/>
      <c r="Q157" s="149"/>
      <c r="R157" s="112"/>
      <c r="S157" s="112"/>
      <c r="T157" s="112"/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2"/>
      <c r="AK157" s="181"/>
      <c r="AL157" s="181"/>
      <c r="AM157" s="170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2"/>
      <c r="BR157" s="105"/>
    </row>
    <row r="158" spans="3:70" ht="15.6" customHeight="1"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4"/>
    </row>
    <row r="159" spans="3:70" ht="15.6" customHeight="1"/>
    <row r="160" spans="3:70" ht="15.6" customHeight="1"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92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4"/>
    </row>
    <row r="161" spans="3:92" ht="15.6" customHeight="1">
      <c r="C161" s="95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65"/>
      <c r="Y161" s="65"/>
      <c r="Z161" s="65"/>
      <c r="AA161" s="36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04"/>
      <c r="AO161" s="113"/>
      <c r="AP161" s="114"/>
      <c r="AQ161" s="114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92" ht="15.6" customHeight="1">
      <c r="C162" s="95"/>
      <c r="D162" s="96" t="s">
        <v>14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 t="s">
        <v>52</v>
      </c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92" ht="15.6" customHeight="1">
      <c r="C163" s="95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8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102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103"/>
      <c r="BO163" s="103"/>
      <c r="BP163" s="103"/>
      <c r="BQ163" s="104"/>
      <c r="BR163" s="105"/>
    </row>
    <row r="164" spans="3:92" ht="15.6" customHeight="1">
      <c r="C164" s="95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65"/>
      <c r="Y164" s="65"/>
      <c r="Z164" s="65"/>
      <c r="AA164" s="36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04"/>
      <c r="AO164" s="113"/>
      <c r="AP164" s="114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02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103"/>
      <c r="BO164" s="103"/>
      <c r="BP164" s="103"/>
      <c r="BQ164" s="104"/>
      <c r="BR164" s="105"/>
    </row>
    <row r="165" spans="3:92" ht="25.5">
      <c r="C165" s="95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6" t="s">
        <v>40</v>
      </c>
      <c r="V165" s="118"/>
      <c r="W165" s="117"/>
      <c r="X165" s="119"/>
      <c r="Y165" s="119"/>
      <c r="Z165" s="120"/>
      <c r="AA165" s="120"/>
      <c r="AB165" s="120"/>
      <c r="AC165" s="121"/>
      <c r="AD165" s="121"/>
      <c r="AE165" s="121"/>
      <c r="AF165" s="121"/>
      <c r="AG165" s="121"/>
      <c r="AH165" s="121"/>
      <c r="AI165" s="121"/>
      <c r="AJ165" s="121"/>
      <c r="AK165" s="117"/>
      <c r="AL165" s="117"/>
      <c r="AM165" s="116" t="s">
        <v>15</v>
      </c>
      <c r="AN165" s="112"/>
      <c r="AO165" s="112"/>
      <c r="AP165" s="112"/>
      <c r="AQ165" s="112"/>
      <c r="AR165" s="112"/>
      <c r="AS165" s="103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21"/>
      <c r="BD165" s="103"/>
      <c r="BE165" s="103"/>
      <c r="BF165" s="122" t="s">
        <v>17</v>
      </c>
      <c r="BG165" s="185"/>
      <c r="BH165" s="185"/>
      <c r="BI165" s="185"/>
      <c r="BJ165" s="185"/>
      <c r="BK165" s="185"/>
      <c r="BL165" s="185"/>
      <c r="BM165" s="103"/>
      <c r="BN165" s="103"/>
      <c r="BO165" s="103"/>
      <c r="BP165" s="103"/>
      <c r="BQ165" s="104"/>
      <c r="BR165" s="105"/>
    </row>
    <row r="166" spans="3:92" ht="19.350000000000001" customHeight="1">
      <c r="C166" s="95"/>
      <c r="D166" s="192" t="s">
        <v>18</v>
      </c>
      <c r="E166" s="192"/>
      <c r="F166" s="192"/>
      <c r="G166" s="192"/>
      <c r="H166" s="192"/>
      <c r="I166" s="192"/>
      <c r="J166" s="192"/>
      <c r="K166" s="192"/>
      <c r="L166" s="192"/>
      <c r="M166" s="192"/>
      <c r="N166" s="123" t="str">
        <f>IF([2]回答表!F18="下水道事業",IF([2]回答表!X51="●","●",""),"")</f>
        <v>●</v>
      </c>
      <c r="O166" s="124"/>
      <c r="P166" s="124"/>
      <c r="Q166" s="125"/>
      <c r="R166" s="112"/>
      <c r="S166" s="112"/>
      <c r="T166" s="112"/>
      <c r="U166" s="195" t="s">
        <v>53</v>
      </c>
      <c r="V166" s="196"/>
      <c r="W166" s="196"/>
      <c r="X166" s="196"/>
      <c r="Y166" s="196"/>
      <c r="Z166" s="196"/>
      <c r="AA166" s="196"/>
      <c r="AB166" s="196"/>
      <c r="AC166" s="95"/>
      <c r="AD166" s="65"/>
      <c r="AE166" s="65"/>
      <c r="AF166" s="65"/>
      <c r="AG166" s="65"/>
      <c r="AH166" s="65"/>
      <c r="AI166" s="65"/>
      <c r="AJ166" s="65"/>
      <c r="AK166" s="129"/>
      <c r="AL166" s="65"/>
      <c r="AM166" s="126" t="str">
        <f>IF([2]回答表!F18="下水道事業",IF([2]回答表!X51="●",[2]回答表!B197,IF([2]回答表!AA51="●",[2]回答表!B275,"")),"")</f>
        <v>秋田県が主導し、県北3市3町1組合の下水終末処理場及びし尿処理場からの汚泥を集約処理（乾燥又は炭化）し、資源化することで「循環型社会構築への貢献」をめざす本取組に参画している。
八峰町単体では金額効果は出ていないが、秋田県の試算では関連自治体・組合全体で約6億円の処分費コスト減を見込んでいるとのこと。</v>
      </c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36"/>
      <c r="BE166" s="36"/>
      <c r="BF166" s="131">
        <f>IF([2]回答表!F18="下水道事業",IF([2]回答表!X51="●",[2]回答表!B256,IF([2]回答表!AA51="●",[2]回答表!B335,"")),"")</f>
        <v>0</v>
      </c>
      <c r="BG166" s="132"/>
      <c r="BH166" s="132"/>
      <c r="BI166" s="132"/>
      <c r="BJ166" s="131"/>
      <c r="BK166" s="132"/>
      <c r="BL166" s="132"/>
      <c r="BM166" s="132"/>
      <c r="BN166" s="131"/>
      <c r="BO166" s="132"/>
      <c r="BP166" s="132"/>
      <c r="BQ166" s="133"/>
      <c r="BR166" s="105"/>
    </row>
    <row r="167" spans="3:92" ht="19.350000000000001" customHeight="1"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37"/>
      <c r="O167" s="138"/>
      <c r="P167" s="138"/>
      <c r="Q167" s="139"/>
      <c r="R167" s="112"/>
      <c r="S167" s="112"/>
      <c r="T167" s="112"/>
      <c r="U167" s="200"/>
      <c r="V167" s="201"/>
      <c r="W167" s="201"/>
      <c r="X167" s="201"/>
      <c r="Y167" s="201"/>
      <c r="Z167" s="201"/>
      <c r="AA167" s="201"/>
      <c r="AB167" s="201"/>
      <c r="AC167" s="95"/>
      <c r="AD167" s="65"/>
      <c r="AE167" s="65"/>
      <c r="AF167" s="65"/>
      <c r="AG167" s="65"/>
      <c r="AH167" s="65"/>
      <c r="AI167" s="65"/>
      <c r="AJ167" s="65"/>
      <c r="AK167" s="129"/>
      <c r="AL167" s="65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36"/>
      <c r="BE167" s="36"/>
      <c r="BF167" s="143"/>
      <c r="BG167" s="144"/>
      <c r="BH167" s="144"/>
      <c r="BI167" s="144"/>
      <c r="BJ167" s="143"/>
      <c r="BK167" s="144"/>
      <c r="BL167" s="144"/>
      <c r="BM167" s="144"/>
      <c r="BN167" s="143"/>
      <c r="BO167" s="144"/>
      <c r="BP167" s="144"/>
      <c r="BQ167" s="145"/>
      <c r="BR167" s="105"/>
    </row>
    <row r="168" spans="3:92" ht="15.6" customHeight="1"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37"/>
      <c r="O168" s="138"/>
      <c r="P168" s="138"/>
      <c r="Q168" s="139"/>
      <c r="R168" s="112"/>
      <c r="S168" s="112"/>
      <c r="T168" s="112"/>
      <c r="U168" s="79" t="str">
        <f>IF([2]回答表!F18="下水道事業",IF([2]回答表!X51="●",[2]回答表!N234,IF([2]回答表!AA51="●",[2]回答表!N314,"")),"")</f>
        <v xml:space="preserve"> </v>
      </c>
      <c r="V168" s="80"/>
      <c r="W168" s="80"/>
      <c r="X168" s="80"/>
      <c r="Y168" s="80"/>
      <c r="Z168" s="80"/>
      <c r="AA168" s="80"/>
      <c r="AB168" s="146"/>
      <c r="AC168" s="65"/>
      <c r="AD168" s="65"/>
      <c r="AE168" s="65"/>
      <c r="AF168" s="65"/>
      <c r="AG168" s="65"/>
      <c r="AH168" s="65"/>
      <c r="AI168" s="65"/>
      <c r="AJ168" s="65"/>
      <c r="AK168" s="129"/>
      <c r="AL168" s="65"/>
      <c r="AM168" s="140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36"/>
      <c r="BE168" s="36"/>
      <c r="BF168" s="143"/>
      <c r="BG168" s="144"/>
      <c r="BH168" s="144"/>
      <c r="BI168" s="144"/>
      <c r="BJ168" s="143"/>
      <c r="BK168" s="144"/>
      <c r="BL168" s="144"/>
      <c r="BM168" s="144"/>
      <c r="BN168" s="143"/>
      <c r="BO168" s="144"/>
      <c r="BP168" s="144"/>
      <c r="BQ168" s="145"/>
      <c r="BR168" s="105"/>
    </row>
    <row r="169" spans="3:92" ht="15.6" customHeight="1"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47"/>
      <c r="O169" s="148"/>
      <c r="P169" s="148"/>
      <c r="Q169" s="149"/>
      <c r="R169" s="112"/>
      <c r="S169" s="112"/>
      <c r="T169" s="112"/>
      <c r="U169" s="76"/>
      <c r="V169" s="77"/>
      <c r="W169" s="77"/>
      <c r="X169" s="77"/>
      <c r="Y169" s="77"/>
      <c r="Z169" s="77"/>
      <c r="AA169" s="77"/>
      <c r="AB169" s="78"/>
      <c r="AC169" s="36"/>
      <c r="AD169" s="36"/>
      <c r="AE169" s="36"/>
      <c r="AF169" s="36"/>
      <c r="AG169" s="36"/>
      <c r="AH169" s="36"/>
      <c r="AI169" s="36"/>
      <c r="AJ169" s="103"/>
      <c r="AK169" s="129"/>
      <c r="AL169" s="65"/>
      <c r="AM169" s="140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36"/>
      <c r="BE169" s="36"/>
      <c r="BF169" s="143">
        <f>IF([2]回答表!F18="下水道事業",IF([2]回答表!X51="●",[2]回答表!E256,IF([2]回答表!AA51="●",[2]回答表!E335,"")),"")</f>
        <v>0</v>
      </c>
      <c r="BG169" s="144"/>
      <c r="BH169" s="144"/>
      <c r="BI169" s="144"/>
      <c r="BJ169" s="143" t="str">
        <f>IF([2]回答表!F18="下水道事業",IF([2]回答表!X51="●",[2]回答表!E257,IF([2]回答表!AA51="●",[2]回答表!E336,"")),"")</f>
        <v xml:space="preserve"> </v>
      </c>
      <c r="BK169" s="144"/>
      <c r="BL169" s="144"/>
      <c r="BM169" s="144"/>
      <c r="BN169" s="143" t="str">
        <f>IF([2]回答表!F18="下水道事業",IF([2]回答表!X51="●",[2]回答表!E258,IF([2]回答表!AA51="●",[2]回答表!E337,"")),"")</f>
        <v xml:space="preserve"> </v>
      </c>
      <c r="BO169" s="144"/>
      <c r="BP169" s="144"/>
      <c r="BQ169" s="145"/>
      <c r="BR169" s="105"/>
      <c r="BX169" s="225" t="str">
        <f>IF([2]回答表!AQ21="下水道事業",IF([2]回答表!BI54="○",[2]回答表!AM200,IF([2]回答表!BL54="○",[2]回答表!AM278,"")),"")</f>
        <v/>
      </c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</row>
    <row r="170" spans="3:92" ht="15.6" customHeight="1">
      <c r="C170" s="9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1"/>
      <c r="O170" s="151"/>
      <c r="P170" s="151"/>
      <c r="Q170" s="151"/>
      <c r="R170" s="152"/>
      <c r="S170" s="152"/>
      <c r="T170" s="152"/>
      <c r="U170" s="82"/>
      <c r="V170" s="83"/>
      <c r="W170" s="83"/>
      <c r="X170" s="83"/>
      <c r="Y170" s="83"/>
      <c r="Z170" s="83"/>
      <c r="AA170" s="83"/>
      <c r="AB170" s="84"/>
      <c r="AC170" s="36"/>
      <c r="AD170" s="36"/>
      <c r="AE170" s="36"/>
      <c r="AF170" s="36"/>
      <c r="AG170" s="36"/>
      <c r="AH170" s="36"/>
      <c r="AI170" s="36"/>
      <c r="AJ170" s="103"/>
      <c r="AK170" s="129"/>
      <c r="AL170" s="36"/>
      <c r="AM170" s="140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2"/>
      <c r="BD170" s="113"/>
      <c r="BE170" s="113"/>
      <c r="BF170" s="143"/>
      <c r="BG170" s="144"/>
      <c r="BH170" s="144"/>
      <c r="BI170" s="144"/>
      <c r="BJ170" s="143"/>
      <c r="BK170" s="144"/>
      <c r="BL170" s="144"/>
      <c r="BM170" s="144"/>
      <c r="BN170" s="143"/>
      <c r="BO170" s="144"/>
      <c r="BP170" s="144"/>
      <c r="BQ170" s="145"/>
      <c r="BR170" s="10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</row>
    <row r="171" spans="3:92" ht="18" customHeight="1">
      <c r="C171" s="9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36"/>
      <c r="Q171" s="36"/>
      <c r="R171" s="112"/>
      <c r="S171" s="112"/>
      <c r="T171" s="112"/>
      <c r="U171" s="65"/>
      <c r="V171" s="65"/>
      <c r="W171" s="65"/>
      <c r="X171" s="65"/>
      <c r="Y171" s="65"/>
      <c r="Z171" s="65"/>
      <c r="AA171" s="65"/>
      <c r="AB171" s="65"/>
      <c r="AC171" s="65"/>
      <c r="AD171" s="102"/>
      <c r="AE171" s="36"/>
      <c r="AF171" s="36"/>
      <c r="AG171" s="36"/>
      <c r="AH171" s="36"/>
      <c r="AI171" s="36"/>
      <c r="AJ171" s="36"/>
      <c r="AK171" s="36"/>
      <c r="AL171" s="36"/>
      <c r="AM171" s="140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2"/>
      <c r="BD171" s="65"/>
      <c r="BE171" s="65"/>
      <c r="BF171" s="143"/>
      <c r="BG171" s="144"/>
      <c r="BH171" s="144"/>
      <c r="BI171" s="144"/>
      <c r="BJ171" s="143"/>
      <c r="BK171" s="144"/>
      <c r="BL171" s="144"/>
      <c r="BM171" s="144"/>
      <c r="BN171" s="143"/>
      <c r="BO171" s="144"/>
      <c r="BP171" s="144"/>
      <c r="BQ171" s="145"/>
      <c r="BR171" s="105"/>
      <c r="BT171" s="65"/>
      <c r="BU171" s="65"/>
      <c r="BV171" s="65"/>
      <c r="BW171" s="6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</row>
    <row r="172" spans="3:92" ht="19.350000000000001" customHeight="1">
      <c r="C172" s="9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151"/>
      <c r="P172" s="151"/>
      <c r="Q172" s="151"/>
      <c r="R172" s="152"/>
      <c r="S172" s="152"/>
      <c r="T172" s="152"/>
      <c r="U172" s="195" t="s">
        <v>54</v>
      </c>
      <c r="V172" s="196"/>
      <c r="W172" s="196"/>
      <c r="X172" s="196"/>
      <c r="Y172" s="196"/>
      <c r="Z172" s="196"/>
      <c r="AA172" s="196"/>
      <c r="AB172" s="196"/>
      <c r="AC172" s="195" t="s">
        <v>55</v>
      </c>
      <c r="AD172" s="196"/>
      <c r="AE172" s="196"/>
      <c r="AF172" s="196"/>
      <c r="AG172" s="196"/>
      <c r="AH172" s="196"/>
      <c r="AI172" s="196"/>
      <c r="AJ172" s="197"/>
      <c r="AK172" s="129"/>
      <c r="AL172" s="36"/>
      <c r="AM172" s="140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36"/>
      <c r="BE172" s="36"/>
      <c r="BF172" s="143"/>
      <c r="BG172" s="144"/>
      <c r="BH172" s="144"/>
      <c r="BI172" s="144"/>
      <c r="BJ172" s="143"/>
      <c r="BK172" s="144"/>
      <c r="BL172" s="144"/>
      <c r="BM172" s="144"/>
      <c r="BN172" s="143"/>
      <c r="BO172" s="144"/>
      <c r="BP172" s="144"/>
      <c r="BQ172" s="145"/>
      <c r="BR172" s="10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</row>
    <row r="173" spans="3:92" ht="19.350000000000001" customHeight="1">
      <c r="C173" s="9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36"/>
      <c r="Q173" s="36"/>
      <c r="R173" s="36"/>
      <c r="S173" s="112"/>
      <c r="T173" s="112"/>
      <c r="U173" s="200"/>
      <c r="V173" s="201"/>
      <c r="W173" s="201"/>
      <c r="X173" s="201"/>
      <c r="Y173" s="201"/>
      <c r="Z173" s="201"/>
      <c r="AA173" s="201"/>
      <c r="AB173" s="201"/>
      <c r="AC173" s="226"/>
      <c r="AD173" s="227"/>
      <c r="AE173" s="227"/>
      <c r="AF173" s="227"/>
      <c r="AG173" s="227"/>
      <c r="AH173" s="227"/>
      <c r="AI173" s="227"/>
      <c r="AJ173" s="228"/>
      <c r="AK173" s="129"/>
      <c r="AL173" s="36"/>
      <c r="AM173" s="140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2"/>
      <c r="BD173" s="163"/>
      <c r="BE173" s="163"/>
      <c r="BF173" s="143"/>
      <c r="BG173" s="144"/>
      <c r="BH173" s="144"/>
      <c r="BI173" s="144"/>
      <c r="BJ173" s="143"/>
      <c r="BK173" s="144"/>
      <c r="BL173" s="144"/>
      <c r="BM173" s="144"/>
      <c r="BN173" s="143"/>
      <c r="BO173" s="144"/>
      <c r="BP173" s="144"/>
      <c r="BQ173" s="145"/>
      <c r="BR173" s="10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</row>
    <row r="174" spans="3:92" ht="15.6" customHeight="1">
      <c r="C174" s="9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36"/>
      <c r="Q174" s="36"/>
      <c r="R174" s="36"/>
      <c r="S174" s="112"/>
      <c r="T174" s="112"/>
      <c r="U174" s="79" t="str">
        <f>IF([2]回答表!F18="下水道事業",IF([2]回答表!X51="●",[2]回答表!Y236,IF([2]回答表!AA51="●",[2]回答表!Y316,"")),"")</f>
        <v xml:space="preserve"> </v>
      </c>
      <c r="V174" s="80"/>
      <c r="W174" s="80"/>
      <c r="X174" s="80"/>
      <c r="Y174" s="80"/>
      <c r="Z174" s="80"/>
      <c r="AA174" s="80"/>
      <c r="AB174" s="146"/>
      <c r="AC174" s="79" t="str">
        <f>IF([2]回答表!F18="下水道事業",IF([2]回答表!X51="●",[2]回答表!Y237,IF([2]回答表!AA51="●",[2]回答表!Y317,"")),"")</f>
        <v xml:space="preserve"> </v>
      </c>
      <c r="AD174" s="80"/>
      <c r="AE174" s="80"/>
      <c r="AF174" s="80"/>
      <c r="AG174" s="80"/>
      <c r="AH174" s="80"/>
      <c r="AI174" s="80"/>
      <c r="AJ174" s="146"/>
      <c r="AK174" s="129"/>
      <c r="AL174" s="36"/>
      <c r="AM174" s="140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2"/>
      <c r="BD174" s="163"/>
      <c r="BE174" s="163"/>
      <c r="BF174" s="143" t="s">
        <v>23</v>
      </c>
      <c r="BG174" s="144"/>
      <c r="BH174" s="144"/>
      <c r="BI174" s="144"/>
      <c r="BJ174" s="143" t="s">
        <v>24</v>
      </c>
      <c r="BK174" s="144"/>
      <c r="BL174" s="144"/>
      <c r="BM174" s="144"/>
      <c r="BN174" s="143" t="s">
        <v>25</v>
      </c>
      <c r="BO174" s="144"/>
      <c r="BP174" s="144"/>
      <c r="BQ174" s="145"/>
      <c r="BR174" s="10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</row>
    <row r="175" spans="3:92" ht="15.6" customHeight="1">
      <c r="C175" s="9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36"/>
      <c r="Q175" s="36"/>
      <c r="R175" s="36"/>
      <c r="S175" s="112"/>
      <c r="T175" s="112"/>
      <c r="U175" s="76"/>
      <c r="V175" s="77"/>
      <c r="W175" s="77"/>
      <c r="X175" s="77"/>
      <c r="Y175" s="77"/>
      <c r="Z175" s="77"/>
      <c r="AA175" s="77"/>
      <c r="AB175" s="78"/>
      <c r="AC175" s="76"/>
      <c r="AD175" s="77"/>
      <c r="AE175" s="77"/>
      <c r="AF175" s="77"/>
      <c r="AG175" s="77"/>
      <c r="AH175" s="77"/>
      <c r="AI175" s="77"/>
      <c r="AJ175" s="78"/>
      <c r="AK175" s="129"/>
      <c r="AL175" s="36"/>
      <c r="AM175" s="17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63"/>
      <c r="BE175" s="163"/>
      <c r="BF175" s="143"/>
      <c r="BG175" s="144"/>
      <c r="BH175" s="144"/>
      <c r="BI175" s="144"/>
      <c r="BJ175" s="143"/>
      <c r="BK175" s="144"/>
      <c r="BL175" s="144"/>
      <c r="BM175" s="144"/>
      <c r="BN175" s="143"/>
      <c r="BO175" s="144"/>
      <c r="BP175" s="144"/>
      <c r="BQ175" s="145"/>
      <c r="BR175" s="10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</row>
    <row r="176" spans="3:92" ht="15.6" customHeight="1">
      <c r="C176" s="9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36"/>
      <c r="Q176" s="36"/>
      <c r="R176" s="36"/>
      <c r="S176" s="112"/>
      <c r="T176" s="112"/>
      <c r="U176" s="82"/>
      <c r="V176" s="83"/>
      <c r="W176" s="83"/>
      <c r="X176" s="83"/>
      <c r="Y176" s="83"/>
      <c r="Z176" s="83"/>
      <c r="AA176" s="83"/>
      <c r="AB176" s="84"/>
      <c r="AC176" s="82"/>
      <c r="AD176" s="83"/>
      <c r="AE176" s="83"/>
      <c r="AF176" s="83"/>
      <c r="AG176" s="83"/>
      <c r="AH176" s="83"/>
      <c r="AI176" s="83"/>
      <c r="AJ176" s="84"/>
      <c r="AK176" s="129"/>
      <c r="AL176" s="36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13"/>
      <c r="BD176" s="163"/>
      <c r="BE176" s="163"/>
      <c r="BF176" s="187"/>
      <c r="BG176" s="188"/>
      <c r="BH176" s="188"/>
      <c r="BI176" s="188"/>
      <c r="BJ176" s="187"/>
      <c r="BK176" s="188"/>
      <c r="BL176" s="188"/>
      <c r="BM176" s="188"/>
      <c r="BN176" s="187"/>
      <c r="BO176" s="188"/>
      <c r="BP176" s="188"/>
      <c r="BQ176" s="189"/>
      <c r="BR176" s="10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</row>
    <row r="177" spans="3:92" ht="18" customHeight="1">
      <c r="C177" s="9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36"/>
      <c r="Q177" s="36"/>
      <c r="R177" s="112"/>
      <c r="S177" s="112"/>
      <c r="T177" s="112"/>
      <c r="U177" s="65"/>
      <c r="V177" s="65"/>
      <c r="W177" s="65"/>
      <c r="X177" s="65"/>
      <c r="Y177" s="65"/>
      <c r="Z177" s="65"/>
      <c r="AA177" s="65"/>
      <c r="AB177" s="65"/>
      <c r="AC177" s="65"/>
      <c r="AD177" s="102"/>
      <c r="AE177" s="36"/>
      <c r="AF177" s="36"/>
      <c r="AG177" s="36"/>
      <c r="AH177" s="36"/>
      <c r="AI177" s="36"/>
      <c r="AJ177" s="36"/>
      <c r="AK177" s="36"/>
      <c r="AL177" s="36"/>
      <c r="AM177" s="36"/>
      <c r="AN177" s="103"/>
      <c r="AO177" s="103"/>
      <c r="AP177" s="103"/>
      <c r="AQ177" s="104"/>
      <c r="AR177" s="65"/>
      <c r="AS177" s="183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105"/>
      <c r="BT177" s="65"/>
      <c r="BU177" s="65"/>
      <c r="BV177" s="65"/>
      <c r="BW177" s="6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</row>
    <row r="178" spans="3:92" ht="18.95" customHeight="1">
      <c r="C178" s="9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151"/>
      <c r="P178" s="151"/>
      <c r="Q178" s="151"/>
      <c r="R178" s="112"/>
      <c r="S178" s="112"/>
      <c r="T178" s="112"/>
      <c r="U178" s="210" t="s">
        <v>56</v>
      </c>
      <c r="V178" s="211"/>
      <c r="W178" s="211"/>
      <c r="X178" s="211"/>
      <c r="Y178" s="211"/>
      <c r="Z178" s="211"/>
      <c r="AA178" s="211"/>
      <c r="AB178" s="211"/>
      <c r="AC178" s="210" t="s">
        <v>57</v>
      </c>
      <c r="AD178" s="211"/>
      <c r="AE178" s="211"/>
      <c r="AF178" s="211"/>
      <c r="AG178" s="211"/>
      <c r="AH178" s="211"/>
      <c r="AI178" s="211"/>
      <c r="AJ178" s="212"/>
      <c r="AK178" s="210" t="s">
        <v>58</v>
      </c>
      <c r="AL178" s="211"/>
      <c r="AM178" s="211"/>
      <c r="AN178" s="211"/>
      <c r="AO178" s="211"/>
      <c r="AP178" s="211"/>
      <c r="AQ178" s="211"/>
      <c r="AR178" s="211"/>
      <c r="AS178" s="210" t="s">
        <v>59</v>
      </c>
      <c r="AT178" s="211"/>
      <c r="AU178" s="211"/>
      <c r="AV178" s="211"/>
      <c r="AW178" s="211"/>
      <c r="AX178" s="211"/>
      <c r="AY178" s="211"/>
      <c r="AZ178" s="212"/>
      <c r="BA178" s="210" t="s">
        <v>60</v>
      </c>
      <c r="BB178" s="211"/>
      <c r="BC178" s="211"/>
      <c r="BD178" s="211"/>
      <c r="BE178" s="211"/>
      <c r="BF178" s="211"/>
      <c r="BG178" s="211"/>
      <c r="BH178" s="212"/>
      <c r="BI178" s="65"/>
      <c r="BJ178" s="65"/>
      <c r="BK178" s="65"/>
      <c r="BL178" s="65"/>
      <c r="BM178" s="65"/>
      <c r="BN178" s="65"/>
      <c r="BO178" s="65"/>
      <c r="BP178" s="65"/>
      <c r="BQ178" s="65"/>
      <c r="BR178" s="105"/>
      <c r="BT178" s="65"/>
      <c r="BU178" s="65"/>
      <c r="BV178" s="65"/>
      <c r="BW178" s="6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</row>
    <row r="179" spans="3:92" ht="15.6" customHeight="1">
      <c r="C179" s="9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36"/>
      <c r="Q179" s="36"/>
      <c r="R179" s="112"/>
      <c r="S179" s="112"/>
      <c r="T179" s="112"/>
      <c r="U179" s="229"/>
      <c r="V179" s="230"/>
      <c r="W179" s="230"/>
      <c r="X179" s="230"/>
      <c r="Y179" s="230"/>
      <c r="Z179" s="230"/>
      <c r="AA179" s="230"/>
      <c r="AB179" s="230"/>
      <c r="AC179" s="229"/>
      <c r="AD179" s="230"/>
      <c r="AE179" s="230"/>
      <c r="AF179" s="230"/>
      <c r="AG179" s="230"/>
      <c r="AH179" s="230"/>
      <c r="AI179" s="230"/>
      <c r="AJ179" s="231"/>
      <c r="AK179" s="229"/>
      <c r="AL179" s="230"/>
      <c r="AM179" s="230"/>
      <c r="AN179" s="230"/>
      <c r="AO179" s="230"/>
      <c r="AP179" s="230"/>
      <c r="AQ179" s="230"/>
      <c r="AR179" s="230"/>
      <c r="AS179" s="229"/>
      <c r="AT179" s="230"/>
      <c r="AU179" s="230"/>
      <c r="AV179" s="230"/>
      <c r="AW179" s="230"/>
      <c r="AX179" s="230"/>
      <c r="AY179" s="230"/>
      <c r="AZ179" s="231"/>
      <c r="BA179" s="229"/>
      <c r="BB179" s="230"/>
      <c r="BC179" s="230"/>
      <c r="BD179" s="230"/>
      <c r="BE179" s="230"/>
      <c r="BF179" s="230"/>
      <c r="BG179" s="230"/>
      <c r="BH179" s="231"/>
      <c r="BI179" s="65"/>
      <c r="BJ179" s="65"/>
      <c r="BK179" s="65"/>
      <c r="BL179" s="65"/>
      <c r="BM179" s="65"/>
      <c r="BN179" s="65"/>
      <c r="BO179" s="65"/>
      <c r="BP179" s="65"/>
      <c r="BQ179" s="65"/>
      <c r="BR179" s="10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</row>
    <row r="180" spans="3:92" ht="15.6" customHeight="1">
      <c r="C180" s="9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36"/>
      <c r="Q180" s="36"/>
      <c r="R180" s="112"/>
      <c r="S180" s="112"/>
      <c r="T180" s="112"/>
      <c r="U180" s="79" t="str">
        <f>IF([2]回答表!F18="下水道事業",IF([2]回答表!X51="●",[2]回答表!Y239,IF([2]回答表!AA51="●",[2]回答表!Y319,"")),"")</f>
        <v xml:space="preserve"> </v>
      </c>
      <c r="V180" s="80"/>
      <c r="W180" s="80"/>
      <c r="X180" s="80"/>
      <c r="Y180" s="80"/>
      <c r="Z180" s="80"/>
      <c r="AA180" s="80"/>
      <c r="AB180" s="146"/>
      <c r="AC180" s="79" t="str">
        <f>IF([2]回答表!F18="下水道事業",IF([2]回答表!X51="●",[2]回答表!Y240,IF([2]回答表!AA51="●",[2]回答表!Y320,"")),"")</f>
        <v xml:space="preserve"> </v>
      </c>
      <c r="AD180" s="80"/>
      <c r="AE180" s="80"/>
      <c r="AF180" s="80"/>
      <c r="AG180" s="80"/>
      <c r="AH180" s="80"/>
      <c r="AI180" s="80"/>
      <c r="AJ180" s="146"/>
      <c r="AK180" s="79" t="str">
        <f>IF([2]回答表!F18="下水道事業",IF([2]回答表!X51="●",[2]回答表!Y241,IF([2]回答表!AA51="●",[2]回答表!Y321,"")),"")</f>
        <v xml:space="preserve"> </v>
      </c>
      <c r="AL180" s="80"/>
      <c r="AM180" s="80"/>
      <c r="AN180" s="80"/>
      <c r="AO180" s="80"/>
      <c r="AP180" s="80"/>
      <c r="AQ180" s="80"/>
      <c r="AR180" s="146"/>
      <c r="AS180" s="79" t="str">
        <f>IF([2]回答表!F18="下水道事業",IF([2]回答表!X51="●",[2]回答表!Y242,IF([2]回答表!AA51="●",[2]回答表!Y322,"")),"")</f>
        <v xml:space="preserve"> </v>
      </c>
      <c r="AT180" s="80"/>
      <c r="AU180" s="80"/>
      <c r="AV180" s="80"/>
      <c r="AW180" s="80"/>
      <c r="AX180" s="80"/>
      <c r="AY180" s="80"/>
      <c r="AZ180" s="146"/>
      <c r="BA180" s="79" t="str">
        <f>IF([2]回答表!F18="下水道事業",IF([2]回答表!X51="●",[2]回答表!Y243,IF([2]回答表!AA51="●",[2]回答表!Y323,"")),"")</f>
        <v xml:space="preserve"> </v>
      </c>
      <c r="BB180" s="80"/>
      <c r="BC180" s="80"/>
      <c r="BD180" s="80"/>
      <c r="BE180" s="80"/>
      <c r="BF180" s="80"/>
      <c r="BG180" s="80"/>
      <c r="BH180" s="146"/>
      <c r="BI180" s="65"/>
      <c r="BJ180" s="65"/>
      <c r="BK180" s="65"/>
      <c r="BL180" s="65"/>
      <c r="BM180" s="65"/>
      <c r="BN180" s="65"/>
      <c r="BO180" s="65"/>
      <c r="BP180" s="65"/>
      <c r="BQ180" s="65"/>
      <c r="BR180" s="10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</row>
    <row r="181" spans="3:92" ht="15.6" customHeight="1">
      <c r="C181" s="9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36"/>
      <c r="Q181" s="36"/>
      <c r="R181" s="112"/>
      <c r="S181" s="112"/>
      <c r="T181" s="112"/>
      <c r="U181" s="76"/>
      <c r="V181" s="77"/>
      <c r="W181" s="77"/>
      <c r="X181" s="77"/>
      <c r="Y181" s="77"/>
      <c r="Z181" s="77"/>
      <c r="AA181" s="77"/>
      <c r="AB181" s="78"/>
      <c r="AC181" s="76"/>
      <c r="AD181" s="77"/>
      <c r="AE181" s="77"/>
      <c r="AF181" s="77"/>
      <c r="AG181" s="77"/>
      <c r="AH181" s="77"/>
      <c r="AI181" s="77"/>
      <c r="AJ181" s="78"/>
      <c r="AK181" s="76"/>
      <c r="AL181" s="77"/>
      <c r="AM181" s="77"/>
      <c r="AN181" s="77"/>
      <c r="AO181" s="77"/>
      <c r="AP181" s="77"/>
      <c r="AQ181" s="77"/>
      <c r="AR181" s="78"/>
      <c r="AS181" s="76"/>
      <c r="AT181" s="77"/>
      <c r="AU181" s="77"/>
      <c r="AV181" s="77"/>
      <c r="AW181" s="77"/>
      <c r="AX181" s="77"/>
      <c r="AY181" s="77"/>
      <c r="AZ181" s="78"/>
      <c r="BA181" s="76"/>
      <c r="BB181" s="77"/>
      <c r="BC181" s="77"/>
      <c r="BD181" s="77"/>
      <c r="BE181" s="77"/>
      <c r="BF181" s="77"/>
      <c r="BG181" s="77"/>
      <c r="BH181" s="78"/>
      <c r="BI181" s="65"/>
      <c r="BJ181" s="65"/>
      <c r="BK181" s="65"/>
      <c r="BL181" s="65"/>
      <c r="BM181" s="65"/>
      <c r="BN181" s="65"/>
      <c r="BO181" s="65"/>
      <c r="BP181" s="65"/>
      <c r="BQ181" s="65"/>
      <c r="BR181" s="10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</row>
    <row r="182" spans="3:92" ht="15.6" customHeight="1">
      <c r="C182" s="9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36"/>
      <c r="Q182" s="36"/>
      <c r="R182" s="112"/>
      <c r="S182" s="112"/>
      <c r="T182" s="112"/>
      <c r="U182" s="82"/>
      <c r="V182" s="83"/>
      <c r="W182" s="83"/>
      <c r="X182" s="83"/>
      <c r="Y182" s="83"/>
      <c r="Z182" s="83"/>
      <c r="AA182" s="83"/>
      <c r="AB182" s="84"/>
      <c r="AC182" s="82"/>
      <c r="AD182" s="83"/>
      <c r="AE182" s="83"/>
      <c r="AF182" s="83"/>
      <c r="AG182" s="83"/>
      <c r="AH182" s="83"/>
      <c r="AI182" s="83"/>
      <c r="AJ182" s="84"/>
      <c r="AK182" s="82"/>
      <c r="AL182" s="83"/>
      <c r="AM182" s="83"/>
      <c r="AN182" s="83"/>
      <c r="AO182" s="83"/>
      <c r="AP182" s="83"/>
      <c r="AQ182" s="83"/>
      <c r="AR182" s="84"/>
      <c r="AS182" s="82"/>
      <c r="AT182" s="83"/>
      <c r="AU182" s="83"/>
      <c r="AV182" s="83"/>
      <c r="AW182" s="83"/>
      <c r="AX182" s="83"/>
      <c r="AY182" s="83"/>
      <c r="AZ182" s="84"/>
      <c r="BA182" s="82"/>
      <c r="BB182" s="83"/>
      <c r="BC182" s="83"/>
      <c r="BD182" s="83"/>
      <c r="BE182" s="83"/>
      <c r="BF182" s="83"/>
      <c r="BG182" s="83"/>
      <c r="BH182" s="84"/>
      <c r="BI182" s="65"/>
      <c r="BJ182" s="65"/>
      <c r="BK182" s="65"/>
      <c r="BL182" s="65"/>
      <c r="BM182" s="65"/>
      <c r="BN182" s="65"/>
      <c r="BO182" s="65"/>
      <c r="BP182" s="65"/>
      <c r="BQ182" s="65"/>
      <c r="BR182" s="10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</row>
    <row r="183" spans="3:92" ht="29.45" customHeight="1">
      <c r="C183" s="9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36"/>
      <c r="Q183" s="36"/>
      <c r="R183" s="112"/>
      <c r="S183" s="112"/>
      <c r="T183" s="112"/>
      <c r="U183" s="65"/>
      <c r="V183" s="65"/>
      <c r="W183" s="65"/>
      <c r="X183" s="65"/>
      <c r="Y183" s="65"/>
      <c r="Z183" s="65"/>
      <c r="AA183" s="65"/>
      <c r="AB183" s="65"/>
      <c r="AC183" s="65"/>
      <c r="AD183" s="102"/>
      <c r="AE183" s="36"/>
      <c r="AF183" s="36"/>
      <c r="AG183" s="36"/>
      <c r="AH183" s="36"/>
      <c r="AI183" s="36"/>
      <c r="AJ183" s="36"/>
      <c r="AK183" s="36"/>
      <c r="AL183" s="36"/>
      <c r="AM183" s="36"/>
      <c r="AN183" s="103"/>
      <c r="AO183" s="103"/>
      <c r="AP183" s="103"/>
      <c r="AQ183" s="104"/>
      <c r="AR183" s="65"/>
      <c r="AS183" s="90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10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</row>
    <row r="184" spans="3:92" ht="15.6" customHeight="1">
      <c r="C184" s="95"/>
      <c r="D184" s="36"/>
      <c r="E184" s="36"/>
      <c r="F184" s="36"/>
      <c r="G184" s="36"/>
      <c r="H184" s="36"/>
      <c r="I184" s="36"/>
      <c r="J184" s="36"/>
      <c r="K184" s="36"/>
      <c r="L184" s="103"/>
      <c r="M184" s="103"/>
      <c r="N184" s="103"/>
      <c r="O184" s="104"/>
      <c r="P184" s="81"/>
      <c r="Q184" s="81"/>
      <c r="R184" s="112"/>
      <c r="S184" s="112"/>
      <c r="T184" s="112"/>
      <c r="U184" s="232" t="s">
        <v>61</v>
      </c>
      <c r="V184" s="233"/>
      <c r="W184" s="233"/>
      <c r="X184" s="233"/>
      <c r="Y184" s="233"/>
      <c r="Z184" s="233"/>
      <c r="AA184" s="233"/>
      <c r="AB184" s="233"/>
      <c r="AC184" s="232" t="s">
        <v>62</v>
      </c>
      <c r="AD184" s="233"/>
      <c r="AE184" s="233"/>
      <c r="AF184" s="233"/>
      <c r="AG184" s="233"/>
      <c r="AH184" s="233"/>
      <c r="AI184" s="233"/>
      <c r="AJ184" s="233"/>
      <c r="AK184" s="232" t="s">
        <v>63</v>
      </c>
      <c r="AL184" s="233"/>
      <c r="AM184" s="233"/>
      <c r="AN184" s="233"/>
      <c r="AO184" s="233"/>
      <c r="AP184" s="233"/>
      <c r="AQ184" s="233"/>
      <c r="AR184" s="234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102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103"/>
      <c r="BO184" s="103"/>
      <c r="BP184" s="103"/>
      <c r="BQ184" s="104"/>
      <c r="BR184" s="105"/>
    </row>
    <row r="185" spans="3:92" ht="15.6" customHeight="1">
      <c r="C185" s="95"/>
      <c r="D185" s="204" t="s">
        <v>26</v>
      </c>
      <c r="E185" s="192"/>
      <c r="F185" s="192"/>
      <c r="G185" s="192"/>
      <c r="H185" s="192"/>
      <c r="I185" s="192"/>
      <c r="J185" s="192"/>
      <c r="K185" s="192"/>
      <c r="L185" s="192"/>
      <c r="M185" s="205"/>
      <c r="N185" s="123" t="str">
        <f>IF([2]回答表!F18="下水道事業",IF([2]回答表!AA51="●","●",""),"")</f>
        <v/>
      </c>
      <c r="O185" s="124"/>
      <c r="P185" s="124"/>
      <c r="Q185" s="125"/>
      <c r="R185" s="112"/>
      <c r="S185" s="112"/>
      <c r="T185" s="112"/>
      <c r="U185" s="235"/>
      <c r="V185" s="236"/>
      <c r="W185" s="236"/>
      <c r="X185" s="236"/>
      <c r="Y185" s="236"/>
      <c r="Z185" s="236"/>
      <c r="AA185" s="236"/>
      <c r="AB185" s="236"/>
      <c r="AC185" s="235"/>
      <c r="AD185" s="236"/>
      <c r="AE185" s="236"/>
      <c r="AF185" s="236"/>
      <c r="AG185" s="236"/>
      <c r="AH185" s="236"/>
      <c r="AI185" s="236"/>
      <c r="AJ185" s="236"/>
      <c r="AK185" s="237"/>
      <c r="AL185" s="238"/>
      <c r="AM185" s="238"/>
      <c r="AN185" s="238"/>
      <c r="AO185" s="238"/>
      <c r="AP185" s="238"/>
      <c r="AQ185" s="238"/>
      <c r="AR185" s="239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102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103"/>
      <c r="BO185" s="103"/>
      <c r="BP185" s="103"/>
      <c r="BQ185" s="104"/>
      <c r="BR185" s="105"/>
    </row>
    <row r="186" spans="3:92" ht="15.6" customHeight="1"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205"/>
      <c r="N186" s="137"/>
      <c r="O186" s="138"/>
      <c r="P186" s="138"/>
      <c r="Q186" s="139"/>
      <c r="R186" s="112"/>
      <c r="S186" s="112"/>
      <c r="T186" s="112"/>
      <c r="U186" s="79" t="str">
        <f>IF([2]回答表!F18="下水道事業",IF([2]回答表!X51="●",[2]回答表!N248,IF([2]回答表!AA51="●",[2]回答表!N328,"")),"")</f>
        <v>●</v>
      </c>
      <c r="V186" s="80"/>
      <c r="W186" s="80"/>
      <c r="X186" s="80"/>
      <c r="Y186" s="80"/>
      <c r="Z186" s="80"/>
      <c r="AA186" s="80"/>
      <c r="AB186" s="146"/>
      <c r="AC186" s="79" t="str">
        <f>IF([2]回答表!F18="下水道事業",IF([2]回答表!X51="●",[2]回答表!N249,IF([2]回答表!AA51="●",[2]回答表!N329,"")),"")</f>
        <v xml:space="preserve"> </v>
      </c>
      <c r="AD186" s="80"/>
      <c r="AE186" s="80"/>
      <c r="AF186" s="80"/>
      <c r="AG186" s="80"/>
      <c r="AH186" s="80"/>
      <c r="AI186" s="80"/>
      <c r="AJ186" s="146"/>
      <c r="AK186" s="79" t="str">
        <f>IF([2]回答表!F18="下水道事業",IF([2]回答表!X51="●",[2]回答表!N250,IF([2]回答表!AA51="●",[2]回答表!N330,"")),"")</f>
        <v xml:space="preserve"> </v>
      </c>
      <c r="AL186" s="80"/>
      <c r="AM186" s="80"/>
      <c r="AN186" s="80"/>
      <c r="AO186" s="80"/>
      <c r="AP186" s="80"/>
      <c r="AQ186" s="80"/>
      <c r="AR186" s="14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102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103"/>
      <c r="BO186" s="103"/>
      <c r="BP186" s="103"/>
      <c r="BQ186" s="104"/>
      <c r="BR186" s="105"/>
    </row>
    <row r="187" spans="3:92" ht="15.6" customHeight="1"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205"/>
      <c r="N187" s="137"/>
      <c r="O187" s="138"/>
      <c r="P187" s="138"/>
      <c r="Q187" s="139"/>
      <c r="R187" s="112"/>
      <c r="S187" s="112"/>
      <c r="T187" s="112"/>
      <c r="U187" s="76"/>
      <c r="V187" s="77"/>
      <c r="W187" s="77"/>
      <c r="X187" s="77"/>
      <c r="Y187" s="77"/>
      <c r="Z187" s="77"/>
      <c r="AA187" s="77"/>
      <c r="AB187" s="78"/>
      <c r="AC187" s="76"/>
      <c r="AD187" s="77"/>
      <c r="AE187" s="77"/>
      <c r="AF187" s="77"/>
      <c r="AG187" s="77"/>
      <c r="AH187" s="77"/>
      <c r="AI187" s="77"/>
      <c r="AJ187" s="78"/>
      <c r="AK187" s="76"/>
      <c r="AL187" s="77"/>
      <c r="AM187" s="77"/>
      <c r="AN187" s="77"/>
      <c r="AO187" s="77"/>
      <c r="AP187" s="77"/>
      <c r="AQ187" s="77"/>
      <c r="AR187" s="78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102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103"/>
      <c r="BO187" s="103"/>
      <c r="BP187" s="103"/>
      <c r="BQ187" s="104"/>
      <c r="BR187" s="105"/>
    </row>
    <row r="188" spans="3:92" ht="15.6" customHeight="1"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205"/>
      <c r="N188" s="147"/>
      <c r="O188" s="148"/>
      <c r="P188" s="148"/>
      <c r="Q188" s="149"/>
      <c r="R188" s="112"/>
      <c r="S188" s="112"/>
      <c r="T188" s="112"/>
      <c r="U188" s="82"/>
      <c r="V188" s="83"/>
      <c r="W188" s="83"/>
      <c r="X188" s="83"/>
      <c r="Y188" s="83"/>
      <c r="Z188" s="83"/>
      <c r="AA188" s="83"/>
      <c r="AB188" s="84"/>
      <c r="AC188" s="82"/>
      <c r="AD188" s="83"/>
      <c r="AE188" s="83"/>
      <c r="AF188" s="83"/>
      <c r="AG188" s="83"/>
      <c r="AH188" s="83"/>
      <c r="AI188" s="83"/>
      <c r="AJ188" s="84"/>
      <c r="AK188" s="82"/>
      <c r="AL188" s="83"/>
      <c r="AM188" s="83"/>
      <c r="AN188" s="83"/>
      <c r="AO188" s="83"/>
      <c r="AP188" s="83"/>
      <c r="AQ188" s="83"/>
      <c r="AR188" s="84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102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103"/>
      <c r="BO188" s="103"/>
      <c r="BP188" s="103"/>
      <c r="BQ188" s="104"/>
      <c r="BR188" s="105"/>
    </row>
    <row r="189" spans="3:92" ht="15.6" customHeight="1">
      <c r="C189" s="9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29"/>
      <c r="AL189" s="129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113"/>
      <c r="BD189" s="163"/>
      <c r="BE189" s="163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105"/>
    </row>
    <row r="190" spans="3:92" ht="15.6" customHeight="1">
      <c r="C190" s="9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12"/>
      <c r="S190" s="112"/>
      <c r="T190" s="112"/>
      <c r="U190" s="116" t="s">
        <v>31</v>
      </c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29"/>
      <c r="AL190" s="129"/>
      <c r="AM190" s="116" t="s">
        <v>32</v>
      </c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65"/>
      <c r="BR190" s="105"/>
    </row>
    <row r="191" spans="3:92" ht="15.6" customHeight="1">
      <c r="C191" s="9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12"/>
      <c r="S191" s="112"/>
      <c r="T191" s="112"/>
      <c r="U191" s="173">
        <f>IF([2]回答表!F18="下水道事業",IF([2]回答表!X51="●",[2]回答表!E265,IF([2]回答表!AA51="●",[2]回答表!E344,"")),"")</f>
        <v>0</v>
      </c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5" t="s">
        <v>33</v>
      </c>
      <c r="AF191" s="175"/>
      <c r="AG191" s="175"/>
      <c r="AH191" s="175"/>
      <c r="AI191" s="175"/>
      <c r="AJ191" s="176"/>
      <c r="AK191" s="129"/>
      <c r="AL191" s="129"/>
      <c r="AM191" s="126" t="str">
        <f>IF([2]回答表!F18="下水道事業",IF([2]回答表!X51="●",[2]回答表!B267,IF([2]回答表!AA51="●",[2]回答表!B346,"")),"")</f>
        <v>共同化移行前より若干負担が増えた結果となっているため、八峰町単体では効果がまだみられていない。</v>
      </c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8"/>
      <c r="BR191" s="105"/>
    </row>
    <row r="192" spans="3:92" ht="15.6" customHeight="1">
      <c r="C192" s="9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12"/>
      <c r="S192" s="112"/>
      <c r="T192" s="112"/>
      <c r="U192" s="177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9"/>
      <c r="AF192" s="179"/>
      <c r="AG192" s="179"/>
      <c r="AH192" s="179"/>
      <c r="AI192" s="179"/>
      <c r="AJ192" s="180"/>
      <c r="AK192" s="129"/>
      <c r="AL192" s="129"/>
      <c r="AM192" s="140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2"/>
      <c r="BR192" s="105"/>
    </row>
    <row r="193" spans="3:70" ht="15.6" customHeight="1">
      <c r="C193" s="9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29"/>
      <c r="AL193" s="129"/>
      <c r="AM193" s="140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2"/>
      <c r="BR193" s="105"/>
    </row>
    <row r="194" spans="3:70" ht="15.6" customHeight="1">
      <c r="C194" s="9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29"/>
      <c r="AL194" s="129"/>
      <c r="AM194" s="140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2"/>
      <c r="BR194" s="105"/>
    </row>
    <row r="195" spans="3:70" ht="15.6" customHeight="1">
      <c r="C195" s="9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29"/>
      <c r="AL195" s="129"/>
      <c r="AM195" s="170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05"/>
    </row>
    <row r="196" spans="3:70" ht="15.6" customHeight="1">
      <c r="C196" s="95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65"/>
      <c r="V196" s="65"/>
      <c r="W196" s="65"/>
      <c r="X196" s="65"/>
      <c r="Y196" s="65"/>
      <c r="Z196" s="102"/>
      <c r="AA196" s="36"/>
      <c r="AB196" s="36"/>
      <c r="AC196" s="36"/>
      <c r="AD196" s="36"/>
      <c r="AE196" s="36"/>
      <c r="AF196" s="36"/>
      <c r="AG196" s="36"/>
      <c r="AH196" s="36"/>
      <c r="AI196" s="36"/>
      <c r="AJ196" s="114"/>
      <c r="AK196" s="65"/>
      <c r="AL196" s="113"/>
      <c r="AM196" s="113"/>
      <c r="AN196" s="104"/>
      <c r="AO196" s="113"/>
      <c r="AP196" s="114"/>
      <c r="AQ196" s="114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33.6" customHeight="1">
      <c r="C197" s="9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81"/>
      <c r="O197" s="81"/>
      <c r="P197" s="81"/>
      <c r="Q197" s="81"/>
      <c r="R197" s="112"/>
      <c r="S197" s="112"/>
      <c r="T197" s="112"/>
      <c r="U197" s="116" t="s">
        <v>15</v>
      </c>
      <c r="V197" s="112"/>
      <c r="W197" s="112"/>
      <c r="X197" s="112"/>
      <c r="Y197" s="112"/>
      <c r="Z197" s="112"/>
      <c r="AA197" s="103"/>
      <c r="AB197" s="117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16" t="s">
        <v>34</v>
      </c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65"/>
      <c r="BR197" s="105"/>
    </row>
    <row r="198" spans="3:70" ht="15.6" customHeight="1">
      <c r="C198" s="95"/>
      <c r="D198" s="192" t="s">
        <v>35</v>
      </c>
      <c r="E198" s="192"/>
      <c r="F198" s="192"/>
      <c r="G198" s="192"/>
      <c r="H198" s="192"/>
      <c r="I198" s="192"/>
      <c r="J198" s="192"/>
      <c r="K198" s="192"/>
      <c r="L198" s="192"/>
      <c r="M198" s="205"/>
      <c r="N198" s="123" t="str">
        <f>IF([2]回答表!F18="下水道事業",IF([2]回答表!AD51="●","●",""),"")</f>
        <v/>
      </c>
      <c r="O198" s="124"/>
      <c r="P198" s="124"/>
      <c r="Q198" s="125"/>
      <c r="R198" s="112"/>
      <c r="S198" s="112"/>
      <c r="T198" s="112"/>
      <c r="U198" s="126" t="str">
        <f>IF([2]回答表!F18="下水道事業",IF([2]回答表!AD51="●",[2]回答表!B354,""),"")</f>
        <v/>
      </c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/>
      <c r="AK198" s="181"/>
      <c r="AL198" s="181"/>
      <c r="AM198" s="126" t="str">
        <f>IF([2]回答表!F18="下水道事業",IF([2]回答表!AD51="●",[2]回答表!B360,""),"")</f>
        <v/>
      </c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8"/>
      <c r="BR198" s="105"/>
    </row>
    <row r="199" spans="3:70" ht="15.6" customHeight="1"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205"/>
      <c r="N199" s="137"/>
      <c r="O199" s="138"/>
      <c r="P199" s="138"/>
      <c r="Q199" s="139"/>
      <c r="R199" s="112"/>
      <c r="S199" s="112"/>
      <c r="T199" s="112"/>
      <c r="U199" s="140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2"/>
      <c r="AK199" s="181"/>
      <c r="AL199" s="181"/>
      <c r="AM199" s="140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2"/>
      <c r="BR199" s="105"/>
    </row>
    <row r="200" spans="3:70" ht="15.6" customHeight="1"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205"/>
      <c r="N200" s="137"/>
      <c r="O200" s="138"/>
      <c r="P200" s="138"/>
      <c r="Q200" s="139"/>
      <c r="R200" s="112"/>
      <c r="S200" s="112"/>
      <c r="T200" s="112"/>
      <c r="U200" s="140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2"/>
      <c r="AK200" s="181"/>
      <c r="AL200" s="181"/>
      <c r="AM200" s="140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2"/>
      <c r="BR200" s="105"/>
    </row>
    <row r="201" spans="3:70" ht="15.6" customHeight="1"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205"/>
      <c r="N201" s="147"/>
      <c r="O201" s="148"/>
      <c r="P201" s="148"/>
      <c r="Q201" s="149"/>
      <c r="R201" s="112"/>
      <c r="S201" s="112"/>
      <c r="T201" s="112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181"/>
      <c r="AL201" s="181"/>
      <c r="AM201" s="170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2"/>
      <c r="BR201" s="105"/>
    </row>
    <row r="202" spans="3:70" ht="15.6" customHeight="1">
      <c r="C202" s="18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3:70" ht="15.6" customHeight="1"/>
    <row r="204" spans="3:70" ht="15.6" customHeight="1"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92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4"/>
    </row>
    <row r="205" spans="3:70" ht="15.6" customHeight="1">
      <c r="C205" s="95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65"/>
      <c r="Y205" s="65"/>
      <c r="Z205" s="65"/>
      <c r="AA205" s="36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04"/>
      <c r="AO205" s="113"/>
      <c r="AP205" s="114"/>
      <c r="AQ205" s="114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02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103"/>
      <c r="BO205" s="103"/>
      <c r="BP205" s="103"/>
      <c r="BQ205" s="104"/>
      <c r="BR205" s="105"/>
    </row>
    <row r="206" spans="3:70" ht="15.6" customHeight="1">
      <c r="C206" s="95"/>
      <c r="D206" s="96" t="s">
        <v>14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 t="s">
        <v>64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2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103"/>
      <c r="BO206" s="103"/>
      <c r="BP206" s="103"/>
      <c r="BQ206" s="104"/>
      <c r="BR206" s="105"/>
    </row>
    <row r="207" spans="3:70" ht="15.6" customHeight="1">
      <c r="C207" s="95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8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102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103"/>
      <c r="BO207" s="103"/>
      <c r="BP207" s="103"/>
      <c r="BQ207" s="104"/>
      <c r="BR207" s="105"/>
    </row>
    <row r="208" spans="3:70" ht="15.6" customHeight="1">
      <c r="C208" s="95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65"/>
      <c r="Y208" s="65"/>
      <c r="Z208" s="65"/>
      <c r="AA208" s="36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04"/>
      <c r="AO208" s="113"/>
      <c r="AP208" s="114"/>
      <c r="AQ208" s="114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02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103"/>
      <c r="BO208" s="103"/>
      <c r="BP208" s="103"/>
      <c r="BQ208" s="104"/>
      <c r="BR208" s="105"/>
    </row>
    <row r="209" spans="3:70" ht="25.5">
      <c r="C209" s="95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6" t="s">
        <v>15</v>
      </c>
      <c r="V209" s="112"/>
      <c r="W209" s="112"/>
      <c r="X209" s="112"/>
      <c r="Y209" s="112"/>
      <c r="Z209" s="112"/>
      <c r="AA209" s="10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22" t="s">
        <v>17</v>
      </c>
      <c r="AN209" s="185"/>
      <c r="AO209" s="185"/>
      <c r="AP209" s="185"/>
      <c r="AQ209" s="185"/>
      <c r="AR209" s="185"/>
      <c r="AS209" s="185"/>
      <c r="AT209" s="103"/>
      <c r="AU209" s="103"/>
      <c r="AV209" s="103"/>
      <c r="AW209" s="103"/>
      <c r="AX209" s="104"/>
      <c r="AY209" s="121"/>
      <c r="AZ209" s="121"/>
      <c r="BA209" s="121"/>
      <c r="BB209" s="121"/>
      <c r="BC209" s="121"/>
      <c r="BD209" s="103"/>
      <c r="BE209" s="103"/>
      <c r="BF209" s="122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4"/>
      <c r="BR209" s="105"/>
    </row>
    <row r="210" spans="3:70" ht="19.350000000000001" customHeight="1">
      <c r="C210" s="95"/>
      <c r="D210" s="192" t="s">
        <v>18</v>
      </c>
      <c r="E210" s="192"/>
      <c r="F210" s="192"/>
      <c r="G210" s="192"/>
      <c r="H210" s="192"/>
      <c r="I210" s="192"/>
      <c r="J210" s="192"/>
      <c r="K210" s="192"/>
      <c r="L210" s="192"/>
      <c r="M210" s="192"/>
      <c r="N210" s="123" t="str">
        <f>IF([2]回答表!BD18="●",IF([2]回答表!X51="●","●",""),"")</f>
        <v/>
      </c>
      <c r="O210" s="124"/>
      <c r="P210" s="124"/>
      <c r="Q210" s="125"/>
      <c r="R210" s="112"/>
      <c r="S210" s="112"/>
      <c r="T210" s="112"/>
      <c r="U210" s="126" t="str">
        <f>IF([2]回答表!BD18="●",IF([2]回答表!X51="●",[2]回答表!B197,IF([2]回答表!AA51="●",[2]回答表!B275,"")),"")</f>
        <v/>
      </c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9"/>
      <c r="AL210" s="129"/>
      <c r="AM210" s="131" t="str">
        <f>IF([2]回答表!BD18="●",IF([2]回答表!X51="●",[2]回答表!B256,IF([2]回答表!AA51="●",[2]回答表!B335,"")),"")</f>
        <v/>
      </c>
      <c r="AN210" s="132"/>
      <c r="AO210" s="132"/>
      <c r="AP210" s="132"/>
      <c r="AQ210" s="131"/>
      <c r="AR210" s="132"/>
      <c r="AS210" s="132"/>
      <c r="AT210" s="132"/>
      <c r="AU210" s="131"/>
      <c r="AV210" s="132"/>
      <c r="AW210" s="132"/>
      <c r="AX210" s="133"/>
      <c r="AY210" s="121"/>
      <c r="AZ210" s="121"/>
      <c r="BA210" s="121"/>
      <c r="BB210" s="121"/>
      <c r="BC210" s="121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105"/>
    </row>
    <row r="211" spans="3:70" ht="19.350000000000001" customHeight="1"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37"/>
      <c r="O211" s="138"/>
      <c r="P211" s="138"/>
      <c r="Q211" s="139"/>
      <c r="R211" s="112"/>
      <c r="S211" s="112"/>
      <c r="T211" s="112"/>
      <c r="U211" s="140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2"/>
      <c r="AK211" s="129"/>
      <c r="AL211" s="129"/>
      <c r="AM211" s="143"/>
      <c r="AN211" s="144"/>
      <c r="AO211" s="144"/>
      <c r="AP211" s="144"/>
      <c r="AQ211" s="143"/>
      <c r="AR211" s="144"/>
      <c r="AS211" s="144"/>
      <c r="AT211" s="144"/>
      <c r="AU211" s="143"/>
      <c r="AV211" s="144"/>
      <c r="AW211" s="144"/>
      <c r="AX211" s="145"/>
      <c r="AY211" s="121"/>
      <c r="AZ211" s="121"/>
      <c r="BA211" s="121"/>
      <c r="BB211" s="121"/>
      <c r="BC211" s="121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105"/>
    </row>
    <row r="212" spans="3:70" ht="15.6" customHeight="1"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37"/>
      <c r="O212" s="138"/>
      <c r="P212" s="138"/>
      <c r="Q212" s="139"/>
      <c r="R212" s="112"/>
      <c r="S212" s="112"/>
      <c r="T212" s="112"/>
      <c r="U212" s="140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2"/>
      <c r="AK212" s="129"/>
      <c r="AL212" s="129"/>
      <c r="AM212" s="143"/>
      <c r="AN212" s="144"/>
      <c r="AO212" s="144"/>
      <c r="AP212" s="144"/>
      <c r="AQ212" s="143"/>
      <c r="AR212" s="144"/>
      <c r="AS212" s="144"/>
      <c r="AT212" s="144"/>
      <c r="AU212" s="143"/>
      <c r="AV212" s="144"/>
      <c r="AW212" s="144"/>
      <c r="AX212" s="145"/>
      <c r="AY212" s="121"/>
      <c r="AZ212" s="121"/>
      <c r="BA212" s="121"/>
      <c r="BB212" s="121"/>
      <c r="BC212" s="121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105"/>
    </row>
    <row r="213" spans="3:70" ht="15.6" customHeight="1"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47"/>
      <c r="O213" s="148"/>
      <c r="P213" s="148"/>
      <c r="Q213" s="14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129"/>
      <c r="AL213" s="129"/>
      <c r="AM213" s="143" t="str">
        <f>IF([2]回答表!BD18="●",IF([2]回答表!X51="●",[2]回答表!E256,IF([2]回答表!AA51="●",[2]回答表!E335,"")),"")</f>
        <v/>
      </c>
      <c r="AN213" s="144"/>
      <c r="AO213" s="144"/>
      <c r="AP213" s="144"/>
      <c r="AQ213" s="143" t="str">
        <f>IF([2]回答表!BD18="●",IF([2]回答表!X51="●",[2]回答表!E257,IF([2]回答表!AA51="●",[2]回答表!E336,"")),"")</f>
        <v/>
      </c>
      <c r="AR213" s="144"/>
      <c r="AS213" s="144"/>
      <c r="AT213" s="144"/>
      <c r="AU213" s="143" t="str">
        <f>IF([2]回答表!BD18="●",IF([2]回答表!X51="●",[2]回答表!E258,IF([2]回答表!AA51="●",[2]回答表!E337,"")),"")</f>
        <v/>
      </c>
      <c r="AV213" s="144"/>
      <c r="AW213" s="144"/>
      <c r="AX213" s="145"/>
      <c r="AY213" s="121"/>
      <c r="AZ213" s="121"/>
      <c r="BA213" s="121"/>
      <c r="BB213" s="121"/>
      <c r="BC213" s="121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105"/>
    </row>
    <row r="214" spans="3:70" ht="15.6" customHeight="1">
      <c r="C214" s="9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1"/>
      <c r="O214" s="151"/>
      <c r="P214" s="151"/>
      <c r="Q214" s="151"/>
      <c r="R214" s="152"/>
      <c r="S214" s="152"/>
      <c r="T214" s="15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129"/>
      <c r="AL214" s="129"/>
      <c r="AM214" s="143"/>
      <c r="AN214" s="144"/>
      <c r="AO214" s="144"/>
      <c r="AP214" s="144"/>
      <c r="AQ214" s="143"/>
      <c r="AR214" s="144"/>
      <c r="AS214" s="144"/>
      <c r="AT214" s="144"/>
      <c r="AU214" s="143"/>
      <c r="AV214" s="144"/>
      <c r="AW214" s="144"/>
      <c r="AX214" s="145"/>
      <c r="AY214" s="121"/>
      <c r="AZ214" s="121"/>
      <c r="BA214" s="121"/>
      <c r="BB214" s="121"/>
      <c r="BC214" s="121"/>
      <c r="BD214" s="113"/>
      <c r="BE214" s="113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105"/>
    </row>
    <row r="215" spans="3:70" ht="19.350000000000001" customHeight="1">
      <c r="C215" s="9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1"/>
      <c r="O215" s="151"/>
      <c r="P215" s="151"/>
      <c r="Q215" s="151"/>
      <c r="R215" s="152"/>
      <c r="S215" s="152"/>
      <c r="T215" s="152"/>
      <c r="U215" s="140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2"/>
      <c r="AK215" s="129"/>
      <c r="AL215" s="129"/>
      <c r="AM215" s="143"/>
      <c r="AN215" s="144"/>
      <c r="AO215" s="144"/>
      <c r="AP215" s="144"/>
      <c r="AQ215" s="143"/>
      <c r="AR215" s="144"/>
      <c r="AS215" s="144"/>
      <c r="AT215" s="144"/>
      <c r="AU215" s="143"/>
      <c r="AV215" s="144"/>
      <c r="AW215" s="144"/>
      <c r="AX215" s="145"/>
      <c r="AY215" s="121"/>
      <c r="AZ215" s="121"/>
      <c r="BA215" s="121"/>
      <c r="BB215" s="121"/>
      <c r="BC215" s="121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105"/>
    </row>
    <row r="216" spans="3:70" ht="19.350000000000001" customHeight="1">
      <c r="C216" s="95"/>
      <c r="D216" s="204" t="s">
        <v>26</v>
      </c>
      <c r="E216" s="192"/>
      <c r="F216" s="192"/>
      <c r="G216" s="192"/>
      <c r="H216" s="192"/>
      <c r="I216" s="192"/>
      <c r="J216" s="192"/>
      <c r="K216" s="192"/>
      <c r="L216" s="192"/>
      <c r="M216" s="205"/>
      <c r="N216" s="123" t="str">
        <f>IF([2]回答表!BD18="●",IF([2]回答表!AA51="●","●",""),"")</f>
        <v/>
      </c>
      <c r="O216" s="124"/>
      <c r="P216" s="124"/>
      <c r="Q216" s="125"/>
      <c r="R216" s="112"/>
      <c r="S216" s="112"/>
      <c r="T216" s="112"/>
      <c r="U216" s="140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2"/>
      <c r="AK216" s="129"/>
      <c r="AL216" s="129"/>
      <c r="AM216" s="143"/>
      <c r="AN216" s="144"/>
      <c r="AO216" s="144"/>
      <c r="AP216" s="144"/>
      <c r="AQ216" s="143"/>
      <c r="AR216" s="144"/>
      <c r="AS216" s="144"/>
      <c r="AT216" s="144"/>
      <c r="AU216" s="143"/>
      <c r="AV216" s="144"/>
      <c r="AW216" s="144"/>
      <c r="AX216" s="145"/>
      <c r="AY216" s="121"/>
      <c r="AZ216" s="121"/>
      <c r="BA216" s="121"/>
      <c r="BB216" s="121"/>
      <c r="BC216" s="121"/>
      <c r="BD216" s="163"/>
      <c r="BE216" s="163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105"/>
    </row>
    <row r="217" spans="3:70" ht="15.6" customHeight="1">
      <c r="C217" s="95"/>
      <c r="D217" s="192"/>
      <c r="E217" s="192"/>
      <c r="F217" s="192"/>
      <c r="G217" s="192"/>
      <c r="H217" s="192"/>
      <c r="I217" s="192"/>
      <c r="J217" s="192"/>
      <c r="K217" s="192"/>
      <c r="L217" s="192"/>
      <c r="M217" s="205"/>
      <c r="N217" s="137"/>
      <c r="O217" s="138"/>
      <c r="P217" s="138"/>
      <c r="Q217" s="139"/>
      <c r="R217" s="112"/>
      <c r="S217" s="112"/>
      <c r="T217" s="112"/>
      <c r="U217" s="140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2"/>
      <c r="AK217" s="129"/>
      <c r="AL217" s="129"/>
      <c r="AM217" s="143" t="s">
        <v>23</v>
      </c>
      <c r="AN217" s="144"/>
      <c r="AO217" s="144"/>
      <c r="AP217" s="144"/>
      <c r="AQ217" s="143" t="s">
        <v>24</v>
      </c>
      <c r="AR217" s="144"/>
      <c r="AS217" s="144"/>
      <c r="AT217" s="144"/>
      <c r="AU217" s="143" t="s">
        <v>25</v>
      </c>
      <c r="AV217" s="144"/>
      <c r="AW217" s="144"/>
      <c r="AX217" s="145"/>
      <c r="AY217" s="121"/>
      <c r="AZ217" s="121"/>
      <c r="BA217" s="121"/>
      <c r="BB217" s="121"/>
      <c r="BC217" s="121"/>
      <c r="BD217" s="163"/>
      <c r="BE217" s="163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105"/>
    </row>
    <row r="218" spans="3:70" ht="15.6" customHeight="1">
      <c r="C218" s="95"/>
      <c r="D218" s="192"/>
      <c r="E218" s="192"/>
      <c r="F218" s="192"/>
      <c r="G218" s="192"/>
      <c r="H218" s="192"/>
      <c r="I218" s="192"/>
      <c r="J218" s="192"/>
      <c r="K218" s="192"/>
      <c r="L218" s="192"/>
      <c r="M218" s="205"/>
      <c r="N218" s="137"/>
      <c r="O218" s="138"/>
      <c r="P218" s="138"/>
      <c r="Q218" s="139"/>
      <c r="R218" s="112"/>
      <c r="S218" s="112"/>
      <c r="T218" s="112"/>
      <c r="U218" s="140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2"/>
      <c r="AK218" s="129"/>
      <c r="AL218" s="129"/>
      <c r="AM218" s="143"/>
      <c r="AN218" s="144"/>
      <c r="AO218" s="144"/>
      <c r="AP218" s="144"/>
      <c r="AQ218" s="143"/>
      <c r="AR218" s="144"/>
      <c r="AS218" s="144"/>
      <c r="AT218" s="144"/>
      <c r="AU218" s="143"/>
      <c r="AV218" s="144"/>
      <c r="AW218" s="144"/>
      <c r="AX218" s="145"/>
      <c r="AY218" s="121"/>
      <c r="AZ218" s="121"/>
      <c r="BA218" s="121"/>
      <c r="BB218" s="121"/>
      <c r="BC218" s="121"/>
      <c r="BD218" s="163"/>
      <c r="BE218" s="163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105"/>
    </row>
    <row r="219" spans="3:70" ht="15.6" customHeight="1">
      <c r="C219" s="95"/>
      <c r="D219" s="192"/>
      <c r="E219" s="192"/>
      <c r="F219" s="192"/>
      <c r="G219" s="192"/>
      <c r="H219" s="192"/>
      <c r="I219" s="192"/>
      <c r="J219" s="192"/>
      <c r="K219" s="192"/>
      <c r="L219" s="192"/>
      <c r="M219" s="205"/>
      <c r="N219" s="147"/>
      <c r="O219" s="148"/>
      <c r="P219" s="148"/>
      <c r="Q219" s="149"/>
      <c r="R219" s="112"/>
      <c r="S219" s="112"/>
      <c r="T219" s="112"/>
      <c r="U219" s="170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2"/>
      <c r="AK219" s="129"/>
      <c r="AL219" s="129"/>
      <c r="AM219" s="187"/>
      <c r="AN219" s="188"/>
      <c r="AO219" s="188"/>
      <c r="AP219" s="188"/>
      <c r="AQ219" s="187"/>
      <c r="AR219" s="188"/>
      <c r="AS219" s="188"/>
      <c r="AT219" s="188"/>
      <c r="AU219" s="187"/>
      <c r="AV219" s="188"/>
      <c r="AW219" s="188"/>
      <c r="AX219" s="189"/>
      <c r="AY219" s="121"/>
      <c r="AZ219" s="121"/>
      <c r="BA219" s="121"/>
      <c r="BB219" s="121"/>
      <c r="BC219" s="121"/>
      <c r="BD219" s="163"/>
      <c r="BE219" s="163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105"/>
    </row>
    <row r="220" spans="3:70" ht="15.6" customHeight="1">
      <c r="C220" s="9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29"/>
      <c r="AL220" s="129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13"/>
      <c r="BD220" s="163"/>
      <c r="BE220" s="163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105"/>
    </row>
    <row r="221" spans="3:70" ht="15.6" customHeight="1">
      <c r="C221" s="9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12"/>
      <c r="S221" s="112"/>
      <c r="T221" s="112"/>
      <c r="U221" s="116" t="s">
        <v>31</v>
      </c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29"/>
      <c r="AL221" s="129"/>
      <c r="AM221" s="116" t="s">
        <v>32</v>
      </c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65"/>
      <c r="BR221" s="105"/>
    </row>
    <row r="222" spans="3:70" ht="15.6" customHeight="1">
      <c r="C222" s="9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12"/>
      <c r="S222" s="112"/>
      <c r="T222" s="112"/>
      <c r="U222" s="173" t="str">
        <f>IF([2]回答表!BD18="●",IF([2]回答表!X51="●",[2]回答表!E265,IF([2]回答表!AA51="●",[2]回答表!E344,"")),"")</f>
        <v/>
      </c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5" t="s">
        <v>33</v>
      </c>
      <c r="AF222" s="175"/>
      <c r="AG222" s="175"/>
      <c r="AH222" s="175"/>
      <c r="AI222" s="175"/>
      <c r="AJ222" s="176"/>
      <c r="AK222" s="129"/>
      <c r="AL222" s="129"/>
      <c r="AM222" s="126" t="str">
        <f>IF([2]回答表!BD18="●",IF([2]回答表!X51="●",[2]回答表!B267,IF([2]回答表!AA51="●",[2]回答表!B346,"")),"")</f>
        <v/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8"/>
      <c r="BR222" s="105"/>
    </row>
    <row r="223" spans="3:70" ht="15.6" customHeight="1">
      <c r="C223" s="9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12"/>
      <c r="S223" s="112"/>
      <c r="T223" s="112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9"/>
      <c r="AF223" s="179"/>
      <c r="AG223" s="179"/>
      <c r="AH223" s="179"/>
      <c r="AI223" s="179"/>
      <c r="AJ223" s="180"/>
      <c r="AK223" s="129"/>
      <c r="AL223" s="129"/>
      <c r="AM223" s="140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2"/>
      <c r="BR223" s="105"/>
    </row>
    <row r="224" spans="3:70" ht="15.6" customHeight="1">
      <c r="C224" s="9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29"/>
      <c r="AL224" s="129"/>
      <c r="AM224" s="140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2"/>
      <c r="BR224" s="105"/>
    </row>
    <row r="225" spans="3:70" ht="15.6" customHeight="1">
      <c r="C225" s="9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29"/>
      <c r="AL225" s="129"/>
      <c r="AM225" s="140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2"/>
      <c r="BR225" s="105"/>
    </row>
    <row r="226" spans="3:70" ht="15.6" customHeight="1">
      <c r="C226" s="9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29"/>
      <c r="AL226" s="129"/>
      <c r="AM226" s="170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2"/>
      <c r="BR226" s="105"/>
    </row>
    <row r="227" spans="3:70" ht="15.6" customHeight="1">
      <c r="C227" s="9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105"/>
    </row>
    <row r="228" spans="3:70" ht="18.600000000000001" customHeight="1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12"/>
      <c r="O228" s="112"/>
      <c r="P228" s="112"/>
      <c r="Q228" s="112"/>
      <c r="R228" s="112"/>
      <c r="S228" s="112"/>
      <c r="T228" s="112"/>
      <c r="U228" s="116" t="s">
        <v>15</v>
      </c>
      <c r="V228" s="112"/>
      <c r="W228" s="112"/>
      <c r="X228" s="112"/>
      <c r="Y228" s="112"/>
      <c r="Z228" s="112"/>
      <c r="AA228" s="103"/>
      <c r="AB228" s="117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16" t="s">
        <v>34</v>
      </c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65"/>
      <c r="BR228" s="105"/>
    </row>
    <row r="229" spans="3:70" ht="15.6" customHeight="1">
      <c r="C229" s="95"/>
      <c r="D229" s="192" t="s">
        <v>35</v>
      </c>
      <c r="E229" s="192"/>
      <c r="F229" s="192"/>
      <c r="G229" s="192"/>
      <c r="H229" s="192"/>
      <c r="I229" s="192"/>
      <c r="J229" s="192"/>
      <c r="K229" s="192"/>
      <c r="L229" s="192"/>
      <c r="M229" s="205"/>
      <c r="N229" s="123" t="str">
        <f>IF([2]回答表!BD18="●",IF([2]回答表!AD51="●","●",""),"")</f>
        <v/>
      </c>
      <c r="O229" s="124"/>
      <c r="P229" s="124"/>
      <c r="Q229" s="125"/>
      <c r="R229" s="112"/>
      <c r="S229" s="112"/>
      <c r="T229" s="112"/>
      <c r="U229" s="126" t="str">
        <f>IF([2]回答表!BD18="●",IF([2]回答表!AD51="●",[2]回答表!B354,""),"")</f>
        <v/>
      </c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/>
      <c r="AK229" s="240"/>
      <c r="AL229" s="240"/>
      <c r="AM229" s="126" t="str">
        <f>IF([2]回答表!BD18="●",IF([2]回答表!AD51="●",[2]回答表!B360,""),"")</f>
        <v/>
      </c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8"/>
      <c r="BR229" s="105"/>
    </row>
    <row r="230" spans="3:70" ht="15.6" customHeight="1">
      <c r="C230" s="95"/>
      <c r="D230" s="192"/>
      <c r="E230" s="192"/>
      <c r="F230" s="192"/>
      <c r="G230" s="192"/>
      <c r="H230" s="192"/>
      <c r="I230" s="192"/>
      <c r="J230" s="192"/>
      <c r="K230" s="192"/>
      <c r="L230" s="192"/>
      <c r="M230" s="205"/>
      <c r="N230" s="137"/>
      <c r="O230" s="138"/>
      <c r="P230" s="138"/>
      <c r="Q230" s="139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240"/>
      <c r="AL230" s="240"/>
      <c r="AM230" s="140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2"/>
      <c r="BR230" s="105"/>
    </row>
    <row r="231" spans="3:70" ht="15.6" customHeight="1">
      <c r="C231" s="95"/>
      <c r="D231" s="192"/>
      <c r="E231" s="192"/>
      <c r="F231" s="192"/>
      <c r="G231" s="192"/>
      <c r="H231" s="192"/>
      <c r="I231" s="192"/>
      <c r="J231" s="192"/>
      <c r="K231" s="192"/>
      <c r="L231" s="192"/>
      <c r="M231" s="205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240"/>
      <c r="AL231" s="240"/>
      <c r="AM231" s="140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2"/>
      <c r="BR231" s="105"/>
    </row>
    <row r="232" spans="3:70" ht="15.6" customHeight="1">
      <c r="C232" s="95"/>
      <c r="D232" s="192"/>
      <c r="E232" s="192"/>
      <c r="F232" s="192"/>
      <c r="G232" s="192"/>
      <c r="H232" s="192"/>
      <c r="I232" s="192"/>
      <c r="J232" s="192"/>
      <c r="K232" s="192"/>
      <c r="L232" s="192"/>
      <c r="M232" s="205"/>
      <c r="N232" s="147"/>
      <c r="O232" s="148"/>
      <c r="P232" s="148"/>
      <c r="Q232" s="149"/>
      <c r="R232" s="112"/>
      <c r="S232" s="112"/>
      <c r="T232" s="112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240"/>
      <c r="AL232" s="240"/>
      <c r="AM232" s="170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2"/>
      <c r="BR232" s="105"/>
    </row>
    <row r="233" spans="3:70" ht="15.6" customHeight="1"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4"/>
    </row>
    <row r="234" spans="3:70" ht="15.6" customHeight="1"/>
    <row r="235" spans="3:70" ht="15.6" customHeight="1"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92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4"/>
    </row>
    <row r="236" spans="3:70" ht="15.6" customHeight="1">
      <c r="C236" s="95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65"/>
      <c r="Y236" s="65"/>
      <c r="Z236" s="65"/>
      <c r="AA236" s="36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04"/>
      <c r="AO236" s="113"/>
      <c r="AP236" s="114"/>
      <c r="AQ236" s="114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02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103"/>
      <c r="BO236" s="103"/>
      <c r="BP236" s="103"/>
      <c r="BQ236" s="104"/>
      <c r="BR236" s="105"/>
    </row>
    <row r="237" spans="3:70" ht="15.6" customHeight="1">
      <c r="C237" s="95"/>
      <c r="D237" s="96" t="s">
        <v>14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9" t="s">
        <v>65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1"/>
      <c r="BC237" s="102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103"/>
      <c r="BO237" s="103"/>
      <c r="BP237" s="103"/>
      <c r="BQ237" s="104"/>
      <c r="BR237" s="105"/>
    </row>
    <row r="238" spans="3:70" ht="15.6" customHeight="1">
      <c r="C238" s="95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8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02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103"/>
      <c r="BO238" s="103"/>
      <c r="BP238" s="103"/>
      <c r="BQ238" s="104"/>
      <c r="BR238" s="105"/>
    </row>
    <row r="239" spans="3:70" ht="15.6" customHeight="1">
      <c r="C239" s="95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65"/>
      <c r="Y239" s="65"/>
      <c r="Z239" s="65"/>
      <c r="AA239" s="36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04"/>
      <c r="AO239" s="113"/>
      <c r="AP239" s="114"/>
      <c r="AQ239" s="114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02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103"/>
      <c r="BO239" s="103"/>
      <c r="BP239" s="103"/>
      <c r="BQ239" s="104"/>
      <c r="BR239" s="105"/>
    </row>
    <row r="240" spans="3:70" ht="25.5">
      <c r="C240" s="95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6" t="s">
        <v>15</v>
      </c>
      <c r="V240" s="112"/>
      <c r="W240" s="112"/>
      <c r="X240" s="112"/>
      <c r="Y240" s="112"/>
      <c r="Z240" s="112"/>
      <c r="AA240" s="103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6" t="s">
        <v>66</v>
      </c>
      <c r="AN240" s="118"/>
      <c r="AO240" s="117"/>
      <c r="AP240" s="119"/>
      <c r="AQ240" s="119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103"/>
      <c r="BE240" s="103"/>
      <c r="BF240" s="122" t="s">
        <v>17</v>
      </c>
      <c r="BG240" s="185"/>
      <c r="BH240" s="185"/>
      <c r="BI240" s="185"/>
      <c r="BJ240" s="185"/>
      <c r="BK240" s="185"/>
      <c r="BL240" s="185"/>
      <c r="BM240" s="103"/>
      <c r="BN240" s="103"/>
      <c r="BO240" s="103"/>
      <c r="BP240" s="103"/>
      <c r="BQ240" s="118"/>
      <c r="BR240" s="105"/>
    </row>
    <row r="241" spans="3:70" ht="15.6" customHeight="1">
      <c r="C241" s="95"/>
      <c r="D241" s="192" t="s">
        <v>18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23" t="str">
        <f>IF([2]回答表!X52="●","●","")</f>
        <v/>
      </c>
      <c r="O241" s="124"/>
      <c r="P241" s="124"/>
      <c r="Q241" s="125"/>
      <c r="R241" s="112"/>
      <c r="S241" s="112"/>
      <c r="T241" s="112"/>
      <c r="U241" s="126" t="str">
        <f>IF([2]回答表!X52="●",[2]回答表!B371,IF([2]回答表!AA52="●",[2]回答表!B396,""))</f>
        <v/>
      </c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/>
      <c r="AK241" s="129"/>
      <c r="AL241" s="129"/>
      <c r="AM241" s="241" t="s">
        <v>67</v>
      </c>
      <c r="AN241" s="242"/>
      <c r="AO241" s="242"/>
      <c r="AP241" s="242"/>
      <c r="AQ241" s="242"/>
      <c r="AR241" s="242"/>
      <c r="AS241" s="242"/>
      <c r="AT241" s="243"/>
      <c r="AU241" s="241" t="s">
        <v>68</v>
      </c>
      <c r="AV241" s="242"/>
      <c r="AW241" s="242"/>
      <c r="AX241" s="242"/>
      <c r="AY241" s="242"/>
      <c r="AZ241" s="242"/>
      <c r="BA241" s="242"/>
      <c r="BB241" s="243"/>
      <c r="BC241" s="113"/>
      <c r="BD241" s="36"/>
      <c r="BE241" s="36"/>
      <c r="BF241" s="131" t="str">
        <f>IF([2]回答表!X52="●",[2]回答表!U377,IF([2]回答表!AA52="●",[2]回答表!U402,""))</f>
        <v/>
      </c>
      <c r="BG241" s="132"/>
      <c r="BH241" s="132"/>
      <c r="BI241" s="132"/>
      <c r="BJ241" s="131"/>
      <c r="BK241" s="132"/>
      <c r="BL241" s="132"/>
      <c r="BM241" s="132"/>
      <c r="BN241" s="131"/>
      <c r="BO241" s="132"/>
      <c r="BP241" s="132"/>
      <c r="BQ241" s="133"/>
      <c r="BR241" s="105"/>
    </row>
    <row r="242" spans="3:70" ht="15.6" customHeight="1">
      <c r="C242" s="95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37"/>
      <c r="O242" s="138"/>
      <c r="P242" s="138"/>
      <c r="Q242" s="139"/>
      <c r="R242" s="112"/>
      <c r="S242" s="112"/>
      <c r="T242" s="112"/>
      <c r="U242" s="140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2"/>
      <c r="AK242" s="129"/>
      <c r="AL242" s="129"/>
      <c r="AM242" s="244"/>
      <c r="AN242" s="245"/>
      <c r="AO242" s="245"/>
      <c r="AP242" s="245"/>
      <c r="AQ242" s="245"/>
      <c r="AR242" s="245"/>
      <c r="AS242" s="245"/>
      <c r="AT242" s="246"/>
      <c r="AU242" s="244"/>
      <c r="AV242" s="245"/>
      <c r="AW242" s="245"/>
      <c r="AX242" s="245"/>
      <c r="AY242" s="245"/>
      <c r="AZ242" s="245"/>
      <c r="BA242" s="245"/>
      <c r="BB242" s="246"/>
      <c r="BC242" s="113"/>
      <c r="BD242" s="36"/>
      <c r="BE242" s="36"/>
      <c r="BF242" s="143"/>
      <c r="BG242" s="144"/>
      <c r="BH242" s="144"/>
      <c r="BI242" s="144"/>
      <c r="BJ242" s="143"/>
      <c r="BK242" s="144"/>
      <c r="BL242" s="144"/>
      <c r="BM242" s="144"/>
      <c r="BN242" s="143"/>
      <c r="BO242" s="144"/>
      <c r="BP242" s="144"/>
      <c r="BQ242" s="145"/>
      <c r="BR242" s="105"/>
    </row>
    <row r="243" spans="3:70" ht="15.6" customHeight="1">
      <c r="C243" s="95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37"/>
      <c r="O243" s="138"/>
      <c r="P243" s="138"/>
      <c r="Q243" s="139"/>
      <c r="R243" s="112"/>
      <c r="S243" s="112"/>
      <c r="T243" s="112"/>
      <c r="U243" s="140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2"/>
      <c r="AK243" s="129"/>
      <c r="AL243" s="129"/>
      <c r="AM243" s="247"/>
      <c r="AN243" s="248"/>
      <c r="AO243" s="248"/>
      <c r="AP243" s="248"/>
      <c r="AQ243" s="248"/>
      <c r="AR243" s="248"/>
      <c r="AS243" s="248"/>
      <c r="AT243" s="249"/>
      <c r="AU243" s="247"/>
      <c r="AV243" s="248"/>
      <c r="AW243" s="248"/>
      <c r="AX243" s="248"/>
      <c r="AY243" s="248"/>
      <c r="AZ243" s="248"/>
      <c r="BA243" s="248"/>
      <c r="BB243" s="249"/>
      <c r="BC243" s="113"/>
      <c r="BD243" s="36"/>
      <c r="BE243" s="36"/>
      <c r="BF243" s="143"/>
      <c r="BG243" s="144"/>
      <c r="BH243" s="144"/>
      <c r="BI243" s="144"/>
      <c r="BJ243" s="143"/>
      <c r="BK243" s="144"/>
      <c r="BL243" s="144"/>
      <c r="BM243" s="144"/>
      <c r="BN243" s="143"/>
      <c r="BO243" s="144"/>
      <c r="BP243" s="144"/>
      <c r="BQ243" s="145"/>
      <c r="BR243" s="105"/>
    </row>
    <row r="244" spans="3:70" ht="15.6" customHeight="1">
      <c r="C244" s="95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47"/>
      <c r="O244" s="148"/>
      <c r="P244" s="148"/>
      <c r="Q244" s="149"/>
      <c r="R244" s="112"/>
      <c r="S244" s="112"/>
      <c r="T244" s="112"/>
      <c r="U244" s="140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  <c r="AK244" s="129"/>
      <c r="AL244" s="129"/>
      <c r="AM244" s="79" t="str">
        <f>IF([2]回答表!X52="●",[2]回答表!G377,IF([2]回答表!AA52="●",[2]回答表!G402,""))</f>
        <v/>
      </c>
      <c r="AN244" s="80"/>
      <c r="AO244" s="80"/>
      <c r="AP244" s="80"/>
      <c r="AQ244" s="80"/>
      <c r="AR244" s="80"/>
      <c r="AS244" s="80"/>
      <c r="AT244" s="146"/>
      <c r="AU244" s="79" t="str">
        <f>IF([2]回答表!X52="●",[2]回答表!G378,IF([2]回答表!AA52="●",[2]回答表!G403,""))</f>
        <v/>
      </c>
      <c r="AV244" s="80"/>
      <c r="AW244" s="80"/>
      <c r="AX244" s="80"/>
      <c r="AY244" s="80"/>
      <c r="AZ244" s="80"/>
      <c r="BA244" s="80"/>
      <c r="BB244" s="146"/>
      <c r="BC244" s="113"/>
      <c r="BD244" s="36"/>
      <c r="BE244" s="36"/>
      <c r="BF244" s="143" t="str">
        <f>IF([2]回答表!X52="●",[2]回答表!X377,IF([2]回答表!AA52="●",[2]回答表!X402,""))</f>
        <v/>
      </c>
      <c r="BG244" s="144"/>
      <c r="BH244" s="144"/>
      <c r="BI244" s="144"/>
      <c r="BJ244" s="143" t="str">
        <f>IF([2]回答表!X52="●",[2]回答表!X378,IF([2]回答表!AA52="●",[2]回答表!X403,""))</f>
        <v/>
      </c>
      <c r="BK244" s="144"/>
      <c r="BL244" s="144"/>
      <c r="BM244" s="145"/>
      <c r="BN244" s="143" t="str">
        <f>IF([2]回答表!X52="●",[2]回答表!X379,IF([2]回答表!AA52="●",[2]回答表!X404,""))</f>
        <v/>
      </c>
      <c r="BO244" s="144"/>
      <c r="BP244" s="144"/>
      <c r="BQ244" s="145"/>
      <c r="BR244" s="105"/>
    </row>
    <row r="245" spans="3:70" ht="15.6" customHeight="1">
      <c r="C245" s="9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2"/>
      <c r="O245" s="152"/>
      <c r="P245" s="152"/>
      <c r="Q245" s="152"/>
      <c r="R245" s="152"/>
      <c r="S245" s="152"/>
      <c r="T245" s="152"/>
      <c r="U245" s="140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2"/>
      <c r="AK245" s="129"/>
      <c r="AL245" s="129"/>
      <c r="AM245" s="76"/>
      <c r="AN245" s="77"/>
      <c r="AO245" s="77"/>
      <c r="AP245" s="77"/>
      <c r="AQ245" s="77"/>
      <c r="AR245" s="77"/>
      <c r="AS245" s="77"/>
      <c r="AT245" s="78"/>
      <c r="AU245" s="76"/>
      <c r="AV245" s="77"/>
      <c r="AW245" s="77"/>
      <c r="AX245" s="77"/>
      <c r="AY245" s="77"/>
      <c r="AZ245" s="77"/>
      <c r="BA245" s="77"/>
      <c r="BB245" s="78"/>
      <c r="BC245" s="113"/>
      <c r="BD245" s="113"/>
      <c r="BE245" s="113"/>
      <c r="BF245" s="143"/>
      <c r="BG245" s="144"/>
      <c r="BH245" s="144"/>
      <c r="BI245" s="144"/>
      <c r="BJ245" s="143"/>
      <c r="BK245" s="144"/>
      <c r="BL245" s="144"/>
      <c r="BM245" s="145"/>
      <c r="BN245" s="143"/>
      <c r="BO245" s="144"/>
      <c r="BP245" s="144"/>
      <c r="BQ245" s="145"/>
      <c r="BR245" s="105"/>
    </row>
    <row r="246" spans="3:70" ht="15.6" customHeight="1">
      <c r="C246" s="9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2"/>
      <c r="O246" s="152"/>
      <c r="P246" s="152"/>
      <c r="Q246" s="152"/>
      <c r="R246" s="152"/>
      <c r="S246" s="152"/>
      <c r="T246" s="152"/>
      <c r="U246" s="140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2"/>
      <c r="AK246" s="129"/>
      <c r="AL246" s="129"/>
      <c r="AM246" s="82"/>
      <c r="AN246" s="83"/>
      <c r="AO246" s="83"/>
      <c r="AP246" s="83"/>
      <c r="AQ246" s="83"/>
      <c r="AR246" s="83"/>
      <c r="AS246" s="83"/>
      <c r="AT246" s="84"/>
      <c r="AU246" s="82"/>
      <c r="AV246" s="83"/>
      <c r="AW246" s="83"/>
      <c r="AX246" s="83"/>
      <c r="AY246" s="83"/>
      <c r="AZ246" s="83"/>
      <c r="BA246" s="83"/>
      <c r="BB246" s="84"/>
      <c r="BC246" s="113"/>
      <c r="BD246" s="36"/>
      <c r="BE246" s="36"/>
      <c r="BF246" s="143"/>
      <c r="BG246" s="144"/>
      <c r="BH246" s="144"/>
      <c r="BI246" s="144"/>
      <c r="BJ246" s="143"/>
      <c r="BK246" s="144"/>
      <c r="BL246" s="144"/>
      <c r="BM246" s="145"/>
      <c r="BN246" s="143"/>
      <c r="BO246" s="144"/>
      <c r="BP246" s="144"/>
      <c r="BQ246" s="145"/>
      <c r="BR246" s="105"/>
    </row>
    <row r="247" spans="3:70" ht="15.6" customHeight="1">
      <c r="C247" s="95"/>
      <c r="D247" s="204" t="s">
        <v>26</v>
      </c>
      <c r="E247" s="192"/>
      <c r="F247" s="192"/>
      <c r="G247" s="192"/>
      <c r="H247" s="192"/>
      <c r="I247" s="192"/>
      <c r="J247" s="192"/>
      <c r="K247" s="192"/>
      <c r="L247" s="192"/>
      <c r="M247" s="205"/>
      <c r="N247" s="123" t="str">
        <f>IF([2]回答表!AA52="●","●","")</f>
        <v/>
      </c>
      <c r="O247" s="124"/>
      <c r="P247" s="124"/>
      <c r="Q247" s="125"/>
      <c r="R247" s="112"/>
      <c r="S247" s="112"/>
      <c r="T247" s="112"/>
      <c r="U247" s="140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2"/>
      <c r="AK247" s="129"/>
      <c r="AL247" s="129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113"/>
      <c r="BD247" s="163"/>
      <c r="BE247" s="163"/>
      <c r="BF247" s="143"/>
      <c r="BG247" s="144"/>
      <c r="BH247" s="144"/>
      <c r="BI247" s="144"/>
      <c r="BJ247" s="143"/>
      <c r="BK247" s="144"/>
      <c r="BL247" s="144"/>
      <c r="BM247" s="145"/>
      <c r="BN247" s="143"/>
      <c r="BO247" s="144"/>
      <c r="BP247" s="144"/>
      <c r="BQ247" s="145"/>
      <c r="BR247" s="105"/>
    </row>
    <row r="248" spans="3:70" ht="15.6" customHeight="1">
      <c r="C248" s="95"/>
      <c r="D248" s="192"/>
      <c r="E248" s="192"/>
      <c r="F248" s="192"/>
      <c r="G248" s="192"/>
      <c r="H248" s="192"/>
      <c r="I248" s="192"/>
      <c r="J248" s="192"/>
      <c r="K248" s="192"/>
      <c r="L248" s="192"/>
      <c r="M248" s="205"/>
      <c r="N248" s="137"/>
      <c r="O248" s="138"/>
      <c r="P248" s="138"/>
      <c r="Q248" s="139"/>
      <c r="R248" s="112"/>
      <c r="S248" s="112"/>
      <c r="T248" s="11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2"/>
      <c r="AK248" s="129"/>
      <c r="AL248" s="129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13"/>
      <c r="BD248" s="163"/>
      <c r="BE248" s="163"/>
      <c r="BF248" s="143" t="s">
        <v>23</v>
      </c>
      <c r="BG248" s="144"/>
      <c r="BH248" s="144"/>
      <c r="BI248" s="144"/>
      <c r="BJ248" s="143" t="s">
        <v>24</v>
      </c>
      <c r="BK248" s="144"/>
      <c r="BL248" s="144"/>
      <c r="BM248" s="144"/>
      <c r="BN248" s="143" t="s">
        <v>25</v>
      </c>
      <c r="BO248" s="144"/>
      <c r="BP248" s="144"/>
      <c r="BQ248" s="145"/>
      <c r="BR248" s="105"/>
    </row>
    <row r="249" spans="3:70" ht="15.6" customHeight="1">
      <c r="C249" s="95"/>
      <c r="D249" s="192"/>
      <c r="E249" s="192"/>
      <c r="F249" s="192"/>
      <c r="G249" s="192"/>
      <c r="H249" s="192"/>
      <c r="I249" s="192"/>
      <c r="J249" s="192"/>
      <c r="K249" s="192"/>
      <c r="L249" s="192"/>
      <c r="M249" s="205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113"/>
      <c r="BD249" s="163"/>
      <c r="BE249" s="163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>
      <c r="C250" s="95"/>
      <c r="D250" s="192"/>
      <c r="E250" s="192"/>
      <c r="F250" s="192"/>
      <c r="G250" s="192"/>
      <c r="H250" s="192"/>
      <c r="I250" s="192"/>
      <c r="J250" s="192"/>
      <c r="K250" s="192"/>
      <c r="L250" s="192"/>
      <c r="M250" s="205"/>
      <c r="N250" s="147"/>
      <c r="O250" s="148"/>
      <c r="P250" s="148"/>
      <c r="Q250" s="149"/>
      <c r="R250" s="112"/>
      <c r="S250" s="112"/>
      <c r="T250" s="112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129"/>
      <c r="AL250" s="129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113"/>
      <c r="BD250" s="163"/>
      <c r="BE250" s="163"/>
      <c r="BF250" s="187"/>
      <c r="BG250" s="188"/>
      <c r="BH250" s="188"/>
      <c r="BI250" s="188"/>
      <c r="BJ250" s="187"/>
      <c r="BK250" s="188"/>
      <c r="BL250" s="188"/>
      <c r="BM250" s="188"/>
      <c r="BN250" s="187"/>
      <c r="BO250" s="188"/>
      <c r="BP250" s="188"/>
      <c r="BQ250" s="189"/>
      <c r="BR250" s="105"/>
    </row>
    <row r="251" spans="3:70" ht="15.6" customHeight="1">
      <c r="C251" s="9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29"/>
      <c r="AL251" s="129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13"/>
      <c r="BD251" s="163"/>
      <c r="BE251" s="163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105"/>
    </row>
    <row r="252" spans="3:70" ht="15.6" customHeight="1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12"/>
      <c r="S252" s="112"/>
      <c r="T252" s="112"/>
      <c r="U252" s="116" t="s">
        <v>31</v>
      </c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29"/>
      <c r="AL252" s="129"/>
      <c r="AM252" s="116" t="s">
        <v>32</v>
      </c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65"/>
      <c r="BR252" s="105"/>
    </row>
    <row r="253" spans="3:70" ht="15.6" customHeight="1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12"/>
      <c r="S253" s="112"/>
      <c r="T253" s="112"/>
      <c r="U253" s="173" t="str">
        <f>IF([2]回答表!X52="●",[2]回答表!E386,IF([2]回答表!AA52="●",[2]回答表!E407,""))</f>
        <v/>
      </c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5" t="s">
        <v>33</v>
      </c>
      <c r="AF253" s="175"/>
      <c r="AG253" s="175"/>
      <c r="AH253" s="175"/>
      <c r="AI253" s="175"/>
      <c r="AJ253" s="176"/>
      <c r="AK253" s="129"/>
      <c r="AL253" s="129"/>
      <c r="AM253" s="126" t="str">
        <f>IF([2]回答表!X52="●",[2]回答表!B388,IF([2]回答表!AA52="●",[2]回答表!B409,""))</f>
        <v/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8"/>
      <c r="BR253" s="105"/>
    </row>
    <row r="254" spans="3:70" ht="15.6" customHeight="1">
      <c r="C254" s="9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12"/>
      <c r="S254" s="112"/>
      <c r="T254" s="112"/>
      <c r="U254" s="177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9"/>
      <c r="AF254" s="179"/>
      <c r="AG254" s="179"/>
      <c r="AH254" s="179"/>
      <c r="AI254" s="179"/>
      <c r="AJ254" s="180"/>
      <c r="AK254" s="129"/>
      <c r="AL254" s="129"/>
      <c r="AM254" s="140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  <c r="BR254" s="105"/>
    </row>
    <row r="255" spans="3:70" ht="15.6" customHeight="1">
      <c r="C255" s="9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29"/>
      <c r="AL255" s="129"/>
      <c r="AM255" s="140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  <c r="BR255" s="105"/>
    </row>
    <row r="256" spans="3:70" ht="15.6" customHeight="1">
      <c r="C256" s="9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29"/>
      <c r="AL256" s="129"/>
      <c r="AM256" s="140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  <c r="BR256" s="105"/>
    </row>
    <row r="257" spans="3:70" ht="15.6" customHeight="1">
      <c r="C257" s="9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29"/>
      <c r="AL257" s="129"/>
      <c r="AM257" s="170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2"/>
      <c r="BR257" s="105"/>
    </row>
    <row r="258" spans="3:70" ht="15.6" customHeight="1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15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34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>
      <c r="C260" s="95"/>
      <c r="D260" s="192" t="s">
        <v>35</v>
      </c>
      <c r="E260" s="192"/>
      <c r="F260" s="192"/>
      <c r="G260" s="192"/>
      <c r="H260" s="192"/>
      <c r="I260" s="192"/>
      <c r="J260" s="192"/>
      <c r="K260" s="192"/>
      <c r="L260" s="192"/>
      <c r="M260" s="205"/>
      <c r="N260" s="123" t="str">
        <f>IF([2]回答表!AD52="●","●","")</f>
        <v/>
      </c>
      <c r="O260" s="124"/>
      <c r="P260" s="124"/>
      <c r="Q260" s="125"/>
      <c r="R260" s="112"/>
      <c r="S260" s="112"/>
      <c r="T260" s="112"/>
      <c r="U260" s="126" t="str">
        <f>IF([2]回答表!AD52="●",[2]回答表!B417,"")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240"/>
      <c r="AL260" s="240"/>
      <c r="AM260" s="126" t="str">
        <f>IF([2]回答表!AD52="●",[2]回答表!B423,"")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>
      <c r="C261" s="95"/>
      <c r="D261" s="192"/>
      <c r="E261" s="192"/>
      <c r="F261" s="192"/>
      <c r="G261" s="192"/>
      <c r="H261" s="192"/>
      <c r="I261" s="192"/>
      <c r="J261" s="192"/>
      <c r="K261" s="192"/>
      <c r="L261" s="192"/>
      <c r="M261" s="205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240"/>
      <c r="AL261" s="240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>
      <c r="C262" s="95"/>
      <c r="D262" s="192"/>
      <c r="E262" s="192"/>
      <c r="F262" s="192"/>
      <c r="G262" s="192"/>
      <c r="H262" s="192"/>
      <c r="I262" s="192"/>
      <c r="J262" s="192"/>
      <c r="K262" s="192"/>
      <c r="L262" s="192"/>
      <c r="M262" s="205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240"/>
      <c r="AL262" s="240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>
      <c r="C263" s="95"/>
      <c r="D263" s="192"/>
      <c r="E263" s="192"/>
      <c r="F263" s="192"/>
      <c r="G263" s="192"/>
      <c r="H263" s="192"/>
      <c r="I263" s="192"/>
      <c r="J263" s="192"/>
      <c r="K263" s="192"/>
      <c r="L263" s="192"/>
      <c r="M263" s="205"/>
      <c r="N263" s="147"/>
      <c r="O263" s="148"/>
      <c r="P263" s="148"/>
      <c r="Q263" s="149"/>
      <c r="R263" s="112"/>
      <c r="S263" s="112"/>
      <c r="T263" s="112"/>
      <c r="U263" s="170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2"/>
      <c r="AK263" s="240"/>
      <c r="AL263" s="240"/>
      <c r="AM263" s="170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2"/>
      <c r="BR263" s="105"/>
    </row>
    <row r="264" spans="3:70" ht="15.6" customHeight="1">
      <c r="C264" s="182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4"/>
    </row>
    <row r="265" spans="3:70" ht="15.6" customHeight="1"/>
    <row r="266" spans="3:70" ht="15.6" customHeight="1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>
      <c r="C267" s="95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65"/>
      <c r="Y267" s="65"/>
      <c r="Z267" s="65"/>
      <c r="AA267" s="36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04"/>
      <c r="AO267" s="113"/>
      <c r="AP267" s="114"/>
      <c r="AQ267" s="114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>
      <c r="C268" s="95"/>
      <c r="D268" s="96" t="s">
        <v>14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9" t="s">
        <v>69</v>
      </c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>
      <c r="C269" s="95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8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5.6" customHeight="1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65"/>
      <c r="Y270" s="65"/>
      <c r="Z270" s="65"/>
      <c r="AA270" s="36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04"/>
      <c r="AO270" s="113"/>
      <c r="AP270" s="114"/>
      <c r="AQ270" s="114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02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103"/>
      <c r="BO270" s="103"/>
      <c r="BP270" s="103"/>
      <c r="BQ270" s="104"/>
      <c r="BR270" s="105"/>
    </row>
    <row r="271" spans="3:70" ht="19.350000000000001" customHeight="1">
      <c r="C271" s="95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 t="s">
        <v>15</v>
      </c>
      <c r="V271" s="112"/>
      <c r="W271" s="112"/>
      <c r="X271" s="112"/>
      <c r="Y271" s="112"/>
      <c r="Z271" s="112"/>
      <c r="AA271" s="103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251" t="s">
        <v>70</v>
      </c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18"/>
      <c r="AY271" s="116"/>
      <c r="AZ271" s="116"/>
      <c r="BA271" s="252"/>
      <c r="BB271" s="252"/>
      <c r="BC271" s="102"/>
      <c r="BD271" s="36"/>
      <c r="BE271" s="36"/>
      <c r="BF271" s="122" t="s">
        <v>17</v>
      </c>
      <c r="BG271" s="185"/>
      <c r="BH271" s="185"/>
      <c r="BI271" s="185"/>
      <c r="BJ271" s="185"/>
      <c r="BK271" s="185"/>
      <c r="BL271" s="185"/>
      <c r="BM271" s="103"/>
      <c r="BN271" s="103"/>
      <c r="BO271" s="103"/>
      <c r="BP271" s="103"/>
      <c r="BQ271" s="118"/>
      <c r="BR271" s="105"/>
    </row>
    <row r="272" spans="3:70" ht="15.6" customHeight="1">
      <c r="C272" s="95"/>
      <c r="D272" s="99" t="s">
        <v>18</v>
      </c>
      <c r="E272" s="100"/>
      <c r="F272" s="100"/>
      <c r="G272" s="100"/>
      <c r="H272" s="100"/>
      <c r="I272" s="100"/>
      <c r="J272" s="100"/>
      <c r="K272" s="100"/>
      <c r="L272" s="100"/>
      <c r="M272" s="101"/>
      <c r="N272" s="123" t="str">
        <f>IF([2]回答表!X53="●","●","")</f>
        <v>●</v>
      </c>
      <c r="O272" s="124"/>
      <c r="P272" s="124"/>
      <c r="Q272" s="125"/>
      <c r="R272" s="112"/>
      <c r="S272" s="112"/>
      <c r="T272" s="112"/>
      <c r="U272" s="126" t="str">
        <f>IF([2]回答表!X53="●",[2]回答表!B434,IF([2]回答表!AA53="●",[2]回答表!B465,""))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8"/>
      <c r="AK272" s="129"/>
      <c r="AL272" s="129"/>
      <c r="AM272" s="129"/>
      <c r="AN272" s="126" t="str">
        <f>IF([2]回答表!X53="●",[2]回答表!B440,"")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72" s="253"/>
      <c r="AP272" s="253"/>
      <c r="AQ272" s="253"/>
      <c r="AR272" s="253"/>
      <c r="AS272" s="253"/>
      <c r="AT272" s="253"/>
      <c r="AU272" s="253"/>
      <c r="AV272" s="253"/>
      <c r="AW272" s="253"/>
      <c r="AX272" s="253"/>
      <c r="AY272" s="253"/>
      <c r="AZ272" s="253"/>
      <c r="BA272" s="253"/>
      <c r="BB272" s="254"/>
      <c r="BC272" s="113"/>
      <c r="BD272" s="36"/>
      <c r="BE272" s="36"/>
      <c r="BF272" s="131" t="str">
        <f>IF([2]回答表!X53="●",[2]回答表!B446,IF([2]回答表!AA53="●",[2]回答表!B471,""))</f>
        <v>令和</v>
      </c>
      <c r="BG272" s="132"/>
      <c r="BH272" s="132"/>
      <c r="BI272" s="132"/>
      <c r="BJ272" s="131"/>
      <c r="BK272" s="132"/>
      <c r="BL272" s="132"/>
      <c r="BM272" s="132"/>
      <c r="BN272" s="131"/>
      <c r="BO272" s="132"/>
      <c r="BP272" s="132"/>
      <c r="BQ272" s="133"/>
      <c r="BR272" s="105"/>
    </row>
    <row r="273" spans="3:70" ht="15.6" customHeight="1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129"/>
      <c r="AN273" s="255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7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>
      <c r="C274" s="95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37"/>
      <c r="O274" s="138"/>
      <c r="P274" s="138"/>
      <c r="Q274" s="13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129"/>
      <c r="AN274" s="255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7"/>
      <c r="BC274" s="113"/>
      <c r="BD274" s="36"/>
      <c r="BE274" s="36"/>
      <c r="BF274" s="143"/>
      <c r="BG274" s="144"/>
      <c r="BH274" s="144"/>
      <c r="BI274" s="144"/>
      <c r="BJ274" s="143"/>
      <c r="BK274" s="144"/>
      <c r="BL274" s="144"/>
      <c r="BM274" s="144"/>
      <c r="BN274" s="143"/>
      <c r="BO274" s="144"/>
      <c r="BP274" s="144"/>
      <c r="BQ274" s="145"/>
      <c r="BR274" s="105"/>
    </row>
    <row r="275" spans="3:70" ht="15.6" customHeight="1">
      <c r="C275" s="95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47"/>
      <c r="O275" s="148"/>
      <c r="P275" s="148"/>
      <c r="Q275" s="149"/>
      <c r="R275" s="112"/>
      <c r="S275" s="112"/>
      <c r="T275" s="11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129"/>
      <c r="AN275" s="255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7"/>
      <c r="BC275" s="113"/>
      <c r="BD275" s="36"/>
      <c r="BE275" s="36"/>
      <c r="BF275" s="143">
        <f>IF([2]回答表!X53="●",[2]回答表!E446,IF([2]回答表!AA53="●",[2]回答表!E471,""))</f>
        <v>2</v>
      </c>
      <c r="BG275" s="144"/>
      <c r="BH275" s="144"/>
      <c r="BI275" s="144"/>
      <c r="BJ275" s="143">
        <f>IF([2]回答表!X53="●",[2]回答表!E447,IF([2]回答表!AA53="●",[2]回答表!E472,""))</f>
        <v>3</v>
      </c>
      <c r="BK275" s="144"/>
      <c r="BL275" s="144"/>
      <c r="BM275" s="145"/>
      <c r="BN275" s="143">
        <f>IF([2]回答表!X53="●",[2]回答表!E448,IF([2]回答表!AA53="●",[2]回答表!E473,""))</f>
        <v>23</v>
      </c>
      <c r="BO275" s="144"/>
      <c r="BP275" s="144"/>
      <c r="BQ275" s="145"/>
      <c r="BR275" s="105"/>
    </row>
    <row r="276" spans="3:70" ht="15.6" customHeight="1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129"/>
      <c r="AN276" s="255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7"/>
      <c r="BC276" s="113"/>
      <c r="BD276" s="113"/>
      <c r="BE276" s="113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>
      <c r="C277" s="9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2"/>
      <c r="O277" s="152"/>
      <c r="P277" s="152"/>
      <c r="Q277" s="152"/>
      <c r="R277" s="152"/>
      <c r="S277" s="152"/>
      <c r="T277" s="15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129"/>
      <c r="AN277" s="255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7"/>
      <c r="BC277" s="113"/>
      <c r="BD277" s="36"/>
      <c r="BE277" s="36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>
      <c r="C278" s="95"/>
      <c r="D278" s="159" t="s">
        <v>26</v>
      </c>
      <c r="E278" s="160"/>
      <c r="F278" s="160"/>
      <c r="G278" s="160"/>
      <c r="H278" s="160"/>
      <c r="I278" s="160"/>
      <c r="J278" s="160"/>
      <c r="K278" s="160"/>
      <c r="L278" s="160"/>
      <c r="M278" s="161"/>
      <c r="N278" s="123" t="str">
        <f>IF([2]回答表!AA53="●","●","")</f>
        <v/>
      </c>
      <c r="O278" s="124"/>
      <c r="P278" s="124"/>
      <c r="Q278" s="125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129"/>
      <c r="AN278" s="255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7"/>
      <c r="BC278" s="113"/>
      <c r="BD278" s="163"/>
      <c r="BE278" s="163"/>
      <c r="BF278" s="143"/>
      <c r="BG278" s="144"/>
      <c r="BH278" s="144"/>
      <c r="BI278" s="144"/>
      <c r="BJ278" s="143"/>
      <c r="BK278" s="144"/>
      <c r="BL278" s="144"/>
      <c r="BM278" s="145"/>
      <c r="BN278" s="143"/>
      <c r="BO278" s="144"/>
      <c r="BP278" s="144"/>
      <c r="BQ278" s="145"/>
      <c r="BR278" s="105"/>
    </row>
    <row r="279" spans="3:70" ht="15.6" customHeight="1">
      <c r="C279" s="95"/>
      <c r="D279" s="164"/>
      <c r="E279" s="165"/>
      <c r="F279" s="165"/>
      <c r="G279" s="165"/>
      <c r="H279" s="165"/>
      <c r="I279" s="165"/>
      <c r="J279" s="165"/>
      <c r="K279" s="165"/>
      <c r="L279" s="165"/>
      <c r="M279" s="166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129"/>
      <c r="AN279" s="255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7"/>
      <c r="BC279" s="113"/>
      <c r="BD279" s="163"/>
      <c r="BE279" s="163"/>
      <c r="BF279" s="143" t="s">
        <v>23</v>
      </c>
      <c r="BG279" s="144"/>
      <c r="BH279" s="144"/>
      <c r="BI279" s="144"/>
      <c r="BJ279" s="143" t="s">
        <v>24</v>
      </c>
      <c r="BK279" s="144"/>
      <c r="BL279" s="144"/>
      <c r="BM279" s="144"/>
      <c r="BN279" s="143" t="s">
        <v>25</v>
      </c>
      <c r="BO279" s="144"/>
      <c r="BP279" s="144"/>
      <c r="BQ279" s="145"/>
      <c r="BR279" s="105"/>
    </row>
    <row r="280" spans="3:70" ht="15.6" customHeight="1">
      <c r="C280" s="95"/>
      <c r="D280" s="164"/>
      <c r="E280" s="165"/>
      <c r="F280" s="165"/>
      <c r="G280" s="165"/>
      <c r="H280" s="165"/>
      <c r="I280" s="165"/>
      <c r="J280" s="165"/>
      <c r="K280" s="165"/>
      <c r="L280" s="165"/>
      <c r="M280" s="166"/>
      <c r="N280" s="137"/>
      <c r="O280" s="138"/>
      <c r="P280" s="138"/>
      <c r="Q280" s="139"/>
      <c r="R280" s="112"/>
      <c r="S280" s="112"/>
      <c r="T280" s="112"/>
      <c r="U280" s="140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2"/>
      <c r="AK280" s="129"/>
      <c r="AL280" s="129"/>
      <c r="AM280" s="129"/>
      <c r="AN280" s="255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7"/>
      <c r="BC280" s="113"/>
      <c r="BD280" s="163"/>
      <c r="BE280" s="163"/>
      <c r="BF280" s="143"/>
      <c r="BG280" s="144"/>
      <c r="BH280" s="144"/>
      <c r="BI280" s="144"/>
      <c r="BJ280" s="143"/>
      <c r="BK280" s="144"/>
      <c r="BL280" s="144"/>
      <c r="BM280" s="144"/>
      <c r="BN280" s="143"/>
      <c r="BO280" s="144"/>
      <c r="BP280" s="144"/>
      <c r="BQ280" s="145"/>
      <c r="BR280" s="105"/>
    </row>
    <row r="281" spans="3:70" ht="15.6" customHeight="1">
      <c r="C281" s="95"/>
      <c r="D281" s="167"/>
      <c r="E281" s="168"/>
      <c r="F281" s="168"/>
      <c r="G281" s="168"/>
      <c r="H281" s="168"/>
      <c r="I281" s="168"/>
      <c r="J281" s="168"/>
      <c r="K281" s="168"/>
      <c r="L281" s="168"/>
      <c r="M281" s="169"/>
      <c r="N281" s="147"/>
      <c r="O281" s="148"/>
      <c r="P281" s="148"/>
      <c r="Q281" s="149"/>
      <c r="R281" s="112"/>
      <c r="S281" s="112"/>
      <c r="T281" s="112"/>
      <c r="U281" s="170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2"/>
      <c r="AK281" s="129"/>
      <c r="AL281" s="129"/>
      <c r="AM281" s="129"/>
      <c r="AN281" s="258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60"/>
      <c r="BC281" s="113"/>
      <c r="BD281" s="163"/>
      <c r="BE281" s="163"/>
      <c r="BF281" s="187"/>
      <c r="BG281" s="188"/>
      <c r="BH281" s="188"/>
      <c r="BI281" s="188"/>
      <c r="BJ281" s="187"/>
      <c r="BK281" s="188"/>
      <c r="BL281" s="188"/>
      <c r="BM281" s="188"/>
      <c r="BN281" s="187"/>
      <c r="BO281" s="188"/>
      <c r="BP281" s="188"/>
      <c r="BQ281" s="189"/>
      <c r="BR281" s="105"/>
    </row>
    <row r="282" spans="3:70" ht="15.6" customHeight="1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29"/>
      <c r="AL282" s="129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13"/>
      <c r="BD282" s="163"/>
      <c r="BE282" s="163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105"/>
    </row>
    <row r="283" spans="3:70" ht="15.6" customHeight="1">
      <c r="C283" s="9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12"/>
      <c r="S283" s="112"/>
      <c r="T283" s="112"/>
      <c r="U283" s="116" t="s">
        <v>31</v>
      </c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29"/>
      <c r="AL283" s="129"/>
      <c r="AM283" s="116" t="s">
        <v>32</v>
      </c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65"/>
      <c r="BR283" s="105"/>
    </row>
    <row r="284" spans="3:70" ht="15.6" customHeight="1">
      <c r="C284" s="9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12"/>
      <c r="S284" s="112"/>
      <c r="T284" s="112"/>
      <c r="U284" s="173">
        <f>IF([2]回答表!X53="●",[2]回答表!E455,IF([2]回答表!AA53="●",[2]回答表!E476,""))</f>
        <v>0</v>
      </c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5" t="s">
        <v>33</v>
      </c>
      <c r="AF284" s="175"/>
      <c r="AG284" s="175"/>
      <c r="AH284" s="175"/>
      <c r="AI284" s="175"/>
      <c r="AJ284" s="176"/>
      <c r="AK284" s="129"/>
      <c r="AL284" s="129"/>
      <c r="AM284" s="126" t="str">
        <f>IF([2]回答表!X53="●",[2]回答表!B457,IF([2]回答表!AA53="●",[2]回答表!B478,""))</f>
        <v>電気代等のﾕｰﾃｨﾘﾃｨ経費が高騰しているため、金額での効果は大きく見られないとみている。</v>
      </c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8"/>
      <c r="BR284" s="105"/>
    </row>
    <row r="285" spans="3:70" ht="15.6" customHeight="1">
      <c r="C285" s="9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12"/>
      <c r="S285" s="112"/>
      <c r="T285" s="112"/>
      <c r="U285" s="177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9"/>
      <c r="AF285" s="179"/>
      <c r="AG285" s="179"/>
      <c r="AH285" s="179"/>
      <c r="AI285" s="179"/>
      <c r="AJ285" s="180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>
      <c r="C286" s="9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29"/>
      <c r="AL286" s="129"/>
      <c r="AM286" s="140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2"/>
      <c r="BR286" s="105"/>
    </row>
    <row r="287" spans="3:70" ht="15.6" customHeight="1">
      <c r="C287" s="9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29"/>
      <c r="AL287" s="129"/>
      <c r="AM287" s="140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2"/>
      <c r="BR287" s="105"/>
    </row>
    <row r="288" spans="3:70" ht="15.6" customHeight="1">
      <c r="C288" s="9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29"/>
      <c r="AL288" s="129"/>
      <c r="AM288" s="170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2"/>
      <c r="BR288" s="105"/>
    </row>
    <row r="289" spans="3:70" ht="15.6" customHeight="1">
      <c r="C289" s="9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65"/>
      <c r="Y289" s="65"/>
      <c r="Z289" s="6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105"/>
    </row>
    <row r="290" spans="3:70" ht="19.350000000000001" customHeight="1">
      <c r="C290" s="9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12"/>
      <c r="O290" s="112"/>
      <c r="P290" s="112"/>
      <c r="Q290" s="112"/>
      <c r="R290" s="112"/>
      <c r="S290" s="112"/>
      <c r="T290" s="112"/>
      <c r="U290" s="116" t="s">
        <v>15</v>
      </c>
      <c r="V290" s="112"/>
      <c r="W290" s="112"/>
      <c r="X290" s="112"/>
      <c r="Y290" s="112"/>
      <c r="Z290" s="112"/>
      <c r="AA290" s="103"/>
      <c r="AB290" s="117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16" t="s">
        <v>34</v>
      </c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65"/>
      <c r="BR290" s="105"/>
    </row>
    <row r="291" spans="3:70" ht="15.6" customHeight="1">
      <c r="C291" s="95"/>
      <c r="D291" s="99" t="s">
        <v>35</v>
      </c>
      <c r="E291" s="100"/>
      <c r="F291" s="100"/>
      <c r="G291" s="100"/>
      <c r="H291" s="100"/>
      <c r="I291" s="100"/>
      <c r="J291" s="100"/>
      <c r="K291" s="100"/>
      <c r="L291" s="100"/>
      <c r="M291" s="101"/>
      <c r="N291" s="123" t="str">
        <f>IF([2]回答表!AD53="●","●","")</f>
        <v/>
      </c>
      <c r="O291" s="124"/>
      <c r="P291" s="124"/>
      <c r="Q291" s="125"/>
      <c r="R291" s="112"/>
      <c r="S291" s="112"/>
      <c r="T291" s="112"/>
      <c r="U291" s="126" t="str">
        <f>IF([2]回答表!AD53="●",[2]回答表!B486,"")</f>
        <v/>
      </c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8"/>
      <c r="AK291" s="240"/>
      <c r="AL291" s="240"/>
      <c r="AM291" s="126" t="str">
        <f>IF([2]回答表!AD53="●",[2]回答表!B492,"")</f>
        <v/>
      </c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8"/>
      <c r="BR291" s="105"/>
    </row>
    <row r="292" spans="3:70" ht="15.6" customHeight="1">
      <c r="C292" s="95"/>
      <c r="D292" s="134"/>
      <c r="E292" s="135"/>
      <c r="F292" s="135"/>
      <c r="G292" s="135"/>
      <c r="H292" s="135"/>
      <c r="I292" s="135"/>
      <c r="J292" s="135"/>
      <c r="K292" s="135"/>
      <c r="L292" s="135"/>
      <c r="M292" s="136"/>
      <c r="N292" s="137"/>
      <c r="O292" s="138"/>
      <c r="P292" s="138"/>
      <c r="Q292" s="139"/>
      <c r="R292" s="112"/>
      <c r="S292" s="112"/>
      <c r="T292" s="112"/>
      <c r="U292" s="140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2"/>
      <c r="AK292" s="240"/>
      <c r="AL292" s="240"/>
      <c r="AM292" s="140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2"/>
      <c r="BR292" s="105"/>
    </row>
    <row r="293" spans="3:70" ht="15.6" customHeight="1">
      <c r="C293" s="95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37"/>
      <c r="O293" s="138"/>
      <c r="P293" s="138"/>
      <c r="Q293" s="139"/>
      <c r="R293" s="112"/>
      <c r="S293" s="112"/>
      <c r="T293" s="112"/>
      <c r="U293" s="140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2"/>
      <c r="AK293" s="240"/>
      <c r="AL293" s="240"/>
      <c r="AM293" s="140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2"/>
      <c r="BR293" s="105"/>
    </row>
    <row r="294" spans="3:70" ht="15.6" customHeight="1">
      <c r="C294" s="95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47"/>
      <c r="O294" s="148"/>
      <c r="P294" s="148"/>
      <c r="Q294" s="149"/>
      <c r="R294" s="112"/>
      <c r="S294" s="112"/>
      <c r="T294" s="112"/>
      <c r="U294" s="170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2"/>
      <c r="AK294" s="240"/>
      <c r="AL294" s="240"/>
      <c r="AM294" s="170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2"/>
      <c r="BR294" s="105"/>
    </row>
    <row r="295" spans="3:70" ht="15.6" customHeight="1">
      <c r="C295" s="182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4"/>
    </row>
    <row r="296" spans="3:70" ht="15.6" customHeight="1"/>
    <row r="297" spans="3:70" ht="15.6" customHeight="1"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92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4"/>
    </row>
    <row r="298" spans="3:70" ht="15.6" customHeight="1">
      <c r="C298" s="95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65"/>
      <c r="Y298" s="65"/>
      <c r="Z298" s="65"/>
      <c r="AA298" s="36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04"/>
      <c r="AO298" s="113"/>
      <c r="AP298" s="114"/>
      <c r="AQ298" s="114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  <c r="BC298" s="102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103"/>
      <c r="BO298" s="103"/>
      <c r="BP298" s="103"/>
      <c r="BQ298" s="104"/>
      <c r="BR298" s="105"/>
    </row>
    <row r="299" spans="3:70" ht="15.6" customHeight="1">
      <c r="C299" s="95"/>
      <c r="D299" s="96" t="s">
        <v>14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8"/>
      <c r="R299" s="99" t="s">
        <v>71</v>
      </c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1"/>
      <c r="BC299" s="102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103"/>
      <c r="BO299" s="103"/>
      <c r="BP299" s="103"/>
      <c r="BQ299" s="104"/>
      <c r="BR299" s="105"/>
    </row>
    <row r="300" spans="3:70" ht="15.6" customHeight="1">
      <c r="C300" s="95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8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102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103"/>
      <c r="BO300" s="103"/>
      <c r="BP300" s="103"/>
      <c r="BQ300" s="104"/>
      <c r="BR300" s="105"/>
    </row>
    <row r="301" spans="3:70" ht="15.6" customHeight="1">
      <c r="C301" s="95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65"/>
      <c r="Y301" s="65"/>
      <c r="Z301" s="65"/>
      <c r="AA301" s="36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04"/>
      <c r="AO301" s="113"/>
      <c r="AP301" s="114"/>
      <c r="AQ301" s="114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02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103"/>
      <c r="BO301" s="103"/>
      <c r="BP301" s="103"/>
      <c r="BQ301" s="104"/>
      <c r="BR301" s="105"/>
    </row>
    <row r="302" spans="3:70" ht="25.5">
      <c r="C302" s="95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 t="s">
        <v>15</v>
      </c>
      <c r="V302" s="112"/>
      <c r="W302" s="112"/>
      <c r="X302" s="112"/>
      <c r="Y302" s="112"/>
      <c r="Z302" s="112"/>
      <c r="AA302" s="103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6" t="s">
        <v>66</v>
      </c>
      <c r="AN302" s="118"/>
      <c r="AO302" s="117"/>
      <c r="AP302" s="119"/>
      <c r="AQ302" s="119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103"/>
      <c r="BE302" s="103"/>
      <c r="BF302" s="251" t="s">
        <v>72</v>
      </c>
      <c r="BG302" s="185"/>
      <c r="BH302" s="185"/>
      <c r="BI302" s="185"/>
      <c r="BJ302" s="185"/>
      <c r="BK302" s="185"/>
      <c r="BL302" s="185"/>
      <c r="BM302" s="103"/>
      <c r="BN302" s="103"/>
      <c r="BO302" s="103"/>
      <c r="BP302" s="103"/>
      <c r="BQ302" s="118"/>
      <c r="BR302" s="105"/>
    </row>
    <row r="303" spans="3:70" ht="15.6" customHeight="1">
      <c r="C303" s="95"/>
      <c r="D303" s="99" t="s">
        <v>18</v>
      </c>
      <c r="E303" s="100"/>
      <c r="F303" s="100"/>
      <c r="G303" s="100"/>
      <c r="H303" s="100"/>
      <c r="I303" s="100"/>
      <c r="J303" s="100"/>
      <c r="K303" s="100"/>
      <c r="L303" s="100"/>
      <c r="M303" s="101"/>
      <c r="N303" s="123" t="str">
        <f>IF([2]回答表!X54="●","●","")</f>
        <v/>
      </c>
      <c r="O303" s="124"/>
      <c r="P303" s="124"/>
      <c r="Q303" s="125"/>
      <c r="R303" s="112"/>
      <c r="S303" s="112"/>
      <c r="T303" s="112"/>
      <c r="U303" s="126" t="str">
        <f>IF([2]回答表!X54="●",[2]回答表!B503,IF([2]回答表!AA54="●",[2]回答表!B526,""))</f>
        <v/>
      </c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8"/>
      <c r="AK303" s="129"/>
      <c r="AL303" s="129"/>
      <c r="AM303" s="261" t="s">
        <v>73</v>
      </c>
      <c r="AN303" s="261"/>
      <c r="AO303" s="261"/>
      <c r="AP303" s="261"/>
      <c r="AQ303" s="262" t="str">
        <f>IF([2]回答表!X54="●",[2]回答表!BC510,IF([2]回答表!AA54="●",[2]回答表!BC533,""))</f>
        <v/>
      </c>
      <c r="AR303" s="262"/>
      <c r="AS303" s="262"/>
      <c r="AT303" s="262"/>
      <c r="AU303" s="263" t="s">
        <v>74</v>
      </c>
      <c r="AV303" s="264"/>
      <c r="AW303" s="264"/>
      <c r="AX303" s="265"/>
      <c r="AY303" s="262" t="str">
        <f>IF([2]回答表!X54="●",[2]回答表!BC515,IF([2]回答表!AA54="●",[2]回答表!BC538,""))</f>
        <v/>
      </c>
      <c r="AZ303" s="262"/>
      <c r="BA303" s="262"/>
      <c r="BB303" s="262"/>
      <c r="BC303" s="113"/>
      <c r="BD303" s="36"/>
      <c r="BE303" s="36"/>
      <c r="BF303" s="131" t="str">
        <f>IF([2]回答表!X54="●",[2]回答表!S509,IF([2]回答表!AA54="●",[2]回答表!S532,""))</f>
        <v/>
      </c>
      <c r="BG303" s="132"/>
      <c r="BH303" s="132"/>
      <c r="BI303" s="132"/>
      <c r="BJ303" s="131"/>
      <c r="BK303" s="132"/>
      <c r="BL303" s="132"/>
      <c r="BM303" s="132"/>
      <c r="BN303" s="131"/>
      <c r="BO303" s="132"/>
      <c r="BP303" s="132"/>
      <c r="BQ303" s="133"/>
      <c r="BR303" s="105"/>
    </row>
    <row r="304" spans="3:70" ht="15.6" customHeight="1">
      <c r="C304" s="95"/>
      <c r="D304" s="134"/>
      <c r="E304" s="135"/>
      <c r="F304" s="135"/>
      <c r="G304" s="135"/>
      <c r="H304" s="135"/>
      <c r="I304" s="135"/>
      <c r="J304" s="135"/>
      <c r="K304" s="135"/>
      <c r="L304" s="135"/>
      <c r="M304" s="136"/>
      <c r="N304" s="137"/>
      <c r="O304" s="138"/>
      <c r="P304" s="138"/>
      <c r="Q304" s="139"/>
      <c r="R304" s="112"/>
      <c r="S304" s="112"/>
      <c r="T304" s="112"/>
      <c r="U304" s="140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2"/>
      <c r="AK304" s="129"/>
      <c r="AL304" s="129"/>
      <c r="AM304" s="261"/>
      <c r="AN304" s="261"/>
      <c r="AO304" s="261"/>
      <c r="AP304" s="261"/>
      <c r="AQ304" s="262"/>
      <c r="AR304" s="262"/>
      <c r="AS304" s="262"/>
      <c r="AT304" s="262"/>
      <c r="AU304" s="266"/>
      <c r="AV304" s="267"/>
      <c r="AW304" s="267"/>
      <c r="AX304" s="268"/>
      <c r="AY304" s="262"/>
      <c r="AZ304" s="262"/>
      <c r="BA304" s="262"/>
      <c r="BB304" s="262"/>
      <c r="BC304" s="113"/>
      <c r="BD304" s="36"/>
      <c r="BE304" s="36"/>
      <c r="BF304" s="143"/>
      <c r="BG304" s="144"/>
      <c r="BH304" s="144"/>
      <c r="BI304" s="144"/>
      <c r="BJ304" s="143"/>
      <c r="BK304" s="144"/>
      <c r="BL304" s="144"/>
      <c r="BM304" s="144"/>
      <c r="BN304" s="143"/>
      <c r="BO304" s="144"/>
      <c r="BP304" s="144"/>
      <c r="BQ304" s="145"/>
      <c r="BR304" s="105"/>
    </row>
    <row r="305" spans="3:70" ht="15.6" customHeight="1">
      <c r="C305" s="95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37"/>
      <c r="O305" s="138"/>
      <c r="P305" s="138"/>
      <c r="Q305" s="139"/>
      <c r="R305" s="112"/>
      <c r="S305" s="112"/>
      <c r="T305" s="112"/>
      <c r="U305" s="140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2"/>
      <c r="AK305" s="129"/>
      <c r="AL305" s="129"/>
      <c r="AM305" s="261" t="s">
        <v>75</v>
      </c>
      <c r="AN305" s="261"/>
      <c r="AO305" s="261"/>
      <c r="AP305" s="261"/>
      <c r="AQ305" s="262" t="str">
        <f>IF([2]回答表!X54="●",[2]回答表!BC511,IF([2]回答表!AA54="●",[2]回答表!BC534,""))</f>
        <v/>
      </c>
      <c r="AR305" s="262"/>
      <c r="AS305" s="262"/>
      <c r="AT305" s="262"/>
      <c r="AU305" s="266"/>
      <c r="AV305" s="267"/>
      <c r="AW305" s="267"/>
      <c r="AX305" s="268"/>
      <c r="AY305" s="262"/>
      <c r="AZ305" s="262"/>
      <c r="BA305" s="262"/>
      <c r="BB305" s="262"/>
      <c r="BC305" s="113"/>
      <c r="BD305" s="36"/>
      <c r="BE305" s="36"/>
      <c r="BF305" s="143"/>
      <c r="BG305" s="144"/>
      <c r="BH305" s="144"/>
      <c r="BI305" s="144"/>
      <c r="BJ305" s="143"/>
      <c r="BK305" s="144"/>
      <c r="BL305" s="144"/>
      <c r="BM305" s="144"/>
      <c r="BN305" s="143"/>
      <c r="BO305" s="144"/>
      <c r="BP305" s="144"/>
      <c r="BQ305" s="145"/>
      <c r="BR305" s="105"/>
    </row>
    <row r="306" spans="3:70" ht="15.6" customHeight="1">
      <c r="C306" s="95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47"/>
      <c r="O306" s="148"/>
      <c r="P306" s="148"/>
      <c r="Q306" s="149"/>
      <c r="R306" s="112"/>
      <c r="S306" s="112"/>
      <c r="T306" s="112"/>
      <c r="U306" s="140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2"/>
      <c r="AK306" s="129"/>
      <c r="AL306" s="129"/>
      <c r="AM306" s="261"/>
      <c r="AN306" s="261"/>
      <c r="AO306" s="261"/>
      <c r="AP306" s="261"/>
      <c r="AQ306" s="262"/>
      <c r="AR306" s="262"/>
      <c r="AS306" s="262"/>
      <c r="AT306" s="262"/>
      <c r="AU306" s="266"/>
      <c r="AV306" s="267"/>
      <c r="AW306" s="267"/>
      <c r="AX306" s="268"/>
      <c r="AY306" s="262"/>
      <c r="AZ306" s="262"/>
      <c r="BA306" s="262"/>
      <c r="BB306" s="262"/>
      <c r="BC306" s="113"/>
      <c r="BD306" s="36"/>
      <c r="BE306" s="36"/>
      <c r="BF306" s="143" t="str">
        <f>IF([2]回答表!X54="●",[2]回答表!V509,IF([2]回答表!AA54="●",[2]回答表!V532,""))</f>
        <v/>
      </c>
      <c r="BG306" s="144"/>
      <c r="BH306" s="144"/>
      <c r="BI306" s="144"/>
      <c r="BJ306" s="143" t="str">
        <f>IF([2]回答表!X54="●",[2]回答表!V510,IF([2]回答表!AA54="●",[2]回答表!V533,""))</f>
        <v/>
      </c>
      <c r="BK306" s="144"/>
      <c r="BL306" s="144"/>
      <c r="BM306" s="145"/>
      <c r="BN306" s="143" t="str">
        <f>IF([2]回答表!X54="●",[2]回答表!V511,IF([2]回答表!AA54="●",[2]回答表!V534,""))</f>
        <v/>
      </c>
      <c r="BO306" s="144"/>
      <c r="BP306" s="144"/>
      <c r="BQ306" s="145"/>
      <c r="BR306" s="105"/>
    </row>
    <row r="307" spans="3:70" ht="15.6" customHeight="1">
      <c r="C307" s="9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2"/>
      <c r="O307" s="152"/>
      <c r="P307" s="152"/>
      <c r="Q307" s="152"/>
      <c r="R307" s="152"/>
      <c r="S307" s="152"/>
      <c r="T307" s="152"/>
      <c r="U307" s="140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2"/>
      <c r="AK307" s="129"/>
      <c r="AL307" s="129"/>
      <c r="AM307" s="261" t="s">
        <v>76</v>
      </c>
      <c r="AN307" s="261"/>
      <c r="AO307" s="261"/>
      <c r="AP307" s="261"/>
      <c r="AQ307" s="262" t="str">
        <f>IF([2]回答表!X54="●",[2]回答表!BC512,IF([2]回答表!AA54="●",[2]回答表!BC535,""))</f>
        <v/>
      </c>
      <c r="AR307" s="262"/>
      <c r="AS307" s="262"/>
      <c r="AT307" s="262"/>
      <c r="AU307" s="269"/>
      <c r="AV307" s="270"/>
      <c r="AW307" s="270"/>
      <c r="AX307" s="271"/>
      <c r="AY307" s="262"/>
      <c r="AZ307" s="262"/>
      <c r="BA307" s="262"/>
      <c r="BB307" s="262"/>
      <c r="BC307" s="113"/>
      <c r="BD307" s="113"/>
      <c r="BE307" s="113"/>
      <c r="BF307" s="143"/>
      <c r="BG307" s="144"/>
      <c r="BH307" s="144"/>
      <c r="BI307" s="144"/>
      <c r="BJ307" s="143"/>
      <c r="BK307" s="144"/>
      <c r="BL307" s="144"/>
      <c r="BM307" s="145"/>
      <c r="BN307" s="143"/>
      <c r="BO307" s="144"/>
      <c r="BP307" s="144"/>
      <c r="BQ307" s="145"/>
      <c r="BR307" s="105"/>
    </row>
    <row r="308" spans="3:70" ht="15.6" customHeight="1">
      <c r="C308" s="9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2"/>
      <c r="O308" s="152"/>
      <c r="P308" s="152"/>
      <c r="Q308" s="152"/>
      <c r="R308" s="152"/>
      <c r="S308" s="152"/>
      <c r="T308" s="152"/>
      <c r="U308" s="140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2"/>
      <c r="AK308" s="129"/>
      <c r="AL308" s="129"/>
      <c r="AM308" s="261"/>
      <c r="AN308" s="261"/>
      <c r="AO308" s="261"/>
      <c r="AP308" s="261"/>
      <c r="AQ308" s="262"/>
      <c r="AR308" s="262"/>
      <c r="AS308" s="262"/>
      <c r="AT308" s="262"/>
      <c r="AU308" s="213" t="s">
        <v>77</v>
      </c>
      <c r="AV308" s="214"/>
      <c r="AW308" s="214"/>
      <c r="AX308" s="215"/>
      <c r="AY308" s="272" t="str">
        <f>IF([2]回答表!X54="●",[2]回答表!BC516,IF([2]回答表!AA54="●",[2]回答表!BC539,""))</f>
        <v/>
      </c>
      <c r="AZ308" s="273"/>
      <c r="BA308" s="273"/>
      <c r="BB308" s="274"/>
      <c r="BC308" s="113"/>
      <c r="BD308" s="36"/>
      <c r="BE308" s="36"/>
      <c r="BF308" s="143"/>
      <c r="BG308" s="144"/>
      <c r="BH308" s="144"/>
      <c r="BI308" s="144"/>
      <c r="BJ308" s="143"/>
      <c r="BK308" s="144"/>
      <c r="BL308" s="144"/>
      <c r="BM308" s="145"/>
      <c r="BN308" s="143"/>
      <c r="BO308" s="144"/>
      <c r="BP308" s="144"/>
      <c r="BQ308" s="145"/>
      <c r="BR308" s="105"/>
    </row>
    <row r="309" spans="3:70" ht="15.6" customHeight="1">
      <c r="C309" s="95"/>
      <c r="D309" s="159" t="s">
        <v>26</v>
      </c>
      <c r="E309" s="160"/>
      <c r="F309" s="160"/>
      <c r="G309" s="160"/>
      <c r="H309" s="160"/>
      <c r="I309" s="160"/>
      <c r="J309" s="160"/>
      <c r="K309" s="160"/>
      <c r="L309" s="160"/>
      <c r="M309" s="161"/>
      <c r="N309" s="123" t="str">
        <f>IF([2]回答表!AA54="●","●","")</f>
        <v/>
      </c>
      <c r="O309" s="124"/>
      <c r="P309" s="124"/>
      <c r="Q309" s="125"/>
      <c r="R309" s="112"/>
      <c r="S309" s="112"/>
      <c r="T309" s="112"/>
      <c r="U309" s="140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2"/>
      <c r="AK309" s="129"/>
      <c r="AL309" s="129"/>
      <c r="AM309" s="261" t="s">
        <v>78</v>
      </c>
      <c r="AN309" s="261"/>
      <c r="AO309" s="261"/>
      <c r="AP309" s="261"/>
      <c r="AQ309" s="275" t="str">
        <f>IF([2]回答表!X54="●",[2]回答表!BC513,IF([2]回答表!AA54="●",[2]回答表!BC536,""))</f>
        <v/>
      </c>
      <c r="AR309" s="262"/>
      <c r="AS309" s="262"/>
      <c r="AT309" s="262"/>
      <c r="AU309" s="276"/>
      <c r="AV309" s="277"/>
      <c r="AW309" s="277"/>
      <c r="AX309" s="278"/>
      <c r="AY309" s="279"/>
      <c r="AZ309" s="280"/>
      <c r="BA309" s="280"/>
      <c r="BB309" s="281"/>
      <c r="BC309" s="113"/>
      <c r="BD309" s="163"/>
      <c r="BE309" s="163"/>
      <c r="BF309" s="143"/>
      <c r="BG309" s="144"/>
      <c r="BH309" s="144"/>
      <c r="BI309" s="144"/>
      <c r="BJ309" s="143"/>
      <c r="BK309" s="144"/>
      <c r="BL309" s="144"/>
      <c r="BM309" s="145"/>
      <c r="BN309" s="143"/>
      <c r="BO309" s="144"/>
      <c r="BP309" s="144"/>
      <c r="BQ309" s="145"/>
      <c r="BR309" s="105"/>
    </row>
    <row r="310" spans="3:70" ht="15.6" customHeight="1">
      <c r="C310" s="95"/>
      <c r="D310" s="164"/>
      <c r="E310" s="165"/>
      <c r="F310" s="165"/>
      <c r="G310" s="165"/>
      <c r="H310" s="165"/>
      <c r="I310" s="165"/>
      <c r="J310" s="165"/>
      <c r="K310" s="165"/>
      <c r="L310" s="165"/>
      <c r="M310" s="166"/>
      <c r="N310" s="137"/>
      <c r="O310" s="138"/>
      <c r="P310" s="138"/>
      <c r="Q310" s="139"/>
      <c r="R310" s="112"/>
      <c r="S310" s="112"/>
      <c r="T310" s="112"/>
      <c r="U310" s="140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2"/>
      <c r="AK310" s="129"/>
      <c r="AL310" s="129"/>
      <c r="AM310" s="261"/>
      <c r="AN310" s="261"/>
      <c r="AO310" s="261"/>
      <c r="AP310" s="261"/>
      <c r="AQ310" s="262"/>
      <c r="AR310" s="262"/>
      <c r="AS310" s="262"/>
      <c r="AT310" s="262"/>
      <c r="AU310" s="219"/>
      <c r="AV310" s="220"/>
      <c r="AW310" s="220"/>
      <c r="AX310" s="221"/>
      <c r="AY310" s="282"/>
      <c r="AZ310" s="283"/>
      <c r="BA310" s="283"/>
      <c r="BB310" s="284"/>
      <c r="BC310" s="113"/>
      <c r="BD310" s="163"/>
      <c r="BE310" s="163"/>
      <c r="BF310" s="143" t="s">
        <v>23</v>
      </c>
      <c r="BG310" s="144"/>
      <c r="BH310" s="144"/>
      <c r="BI310" s="144"/>
      <c r="BJ310" s="143" t="s">
        <v>24</v>
      </c>
      <c r="BK310" s="144"/>
      <c r="BL310" s="144"/>
      <c r="BM310" s="144"/>
      <c r="BN310" s="143" t="s">
        <v>25</v>
      </c>
      <c r="BO310" s="144"/>
      <c r="BP310" s="144"/>
      <c r="BQ310" s="145"/>
      <c r="BR310" s="105"/>
    </row>
    <row r="311" spans="3:70" ht="15.6" customHeight="1">
      <c r="C311" s="95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37"/>
      <c r="O311" s="138"/>
      <c r="P311" s="138"/>
      <c r="Q311" s="139"/>
      <c r="R311" s="112"/>
      <c r="S311" s="112"/>
      <c r="T311" s="112"/>
      <c r="U311" s="140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2"/>
      <c r="AK311" s="129"/>
      <c r="AL311" s="129"/>
      <c r="AM311" s="261" t="s">
        <v>79</v>
      </c>
      <c r="AN311" s="261"/>
      <c r="AO311" s="261"/>
      <c r="AP311" s="261"/>
      <c r="AQ311" s="262" t="str">
        <f>IF([2]回答表!X54="●",[2]回答表!BC514,IF([2]回答表!AA54="●",[2]回答表!BC537,""))</f>
        <v/>
      </c>
      <c r="AR311" s="262"/>
      <c r="AS311" s="262"/>
      <c r="AT311" s="262"/>
      <c r="AU311" s="213" t="s">
        <v>80</v>
      </c>
      <c r="AV311" s="214"/>
      <c r="AW311" s="214"/>
      <c r="AX311" s="215"/>
      <c r="AY311" s="272" t="str">
        <f>IF([2]回答表!X54="●",[2]回答表!BC517,IF([2]回答表!AA54="●",[2]回答表!BC540,""))</f>
        <v/>
      </c>
      <c r="AZ311" s="273"/>
      <c r="BA311" s="273"/>
      <c r="BB311" s="274"/>
      <c r="BC311" s="113"/>
      <c r="BD311" s="163"/>
      <c r="BE311" s="163"/>
      <c r="BF311" s="143"/>
      <c r="BG311" s="144"/>
      <c r="BH311" s="144"/>
      <c r="BI311" s="144"/>
      <c r="BJ311" s="143"/>
      <c r="BK311" s="144"/>
      <c r="BL311" s="144"/>
      <c r="BM311" s="144"/>
      <c r="BN311" s="143"/>
      <c r="BO311" s="144"/>
      <c r="BP311" s="144"/>
      <c r="BQ311" s="145"/>
      <c r="BR311" s="105"/>
    </row>
    <row r="312" spans="3:70" ht="15.6" customHeight="1">
      <c r="C312" s="95"/>
      <c r="D312" s="167"/>
      <c r="E312" s="168"/>
      <c r="F312" s="168"/>
      <c r="G312" s="168"/>
      <c r="H312" s="168"/>
      <c r="I312" s="168"/>
      <c r="J312" s="168"/>
      <c r="K312" s="168"/>
      <c r="L312" s="168"/>
      <c r="M312" s="169"/>
      <c r="N312" s="147"/>
      <c r="O312" s="148"/>
      <c r="P312" s="148"/>
      <c r="Q312" s="149"/>
      <c r="R312" s="112"/>
      <c r="S312" s="112"/>
      <c r="T312" s="112"/>
      <c r="U312" s="170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2"/>
      <c r="AK312" s="129"/>
      <c r="AL312" s="129"/>
      <c r="AM312" s="261"/>
      <c r="AN312" s="261"/>
      <c r="AO312" s="261"/>
      <c r="AP312" s="261"/>
      <c r="AQ312" s="262"/>
      <c r="AR312" s="262"/>
      <c r="AS312" s="262"/>
      <c r="AT312" s="262"/>
      <c r="AU312" s="219"/>
      <c r="AV312" s="220"/>
      <c r="AW312" s="220"/>
      <c r="AX312" s="221"/>
      <c r="AY312" s="282"/>
      <c r="AZ312" s="283"/>
      <c r="BA312" s="283"/>
      <c r="BB312" s="284"/>
      <c r="BC312" s="113"/>
      <c r="BD312" s="163"/>
      <c r="BE312" s="163"/>
      <c r="BF312" s="187"/>
      <c r="BG312" s="188"/>
      <c r="BH312" s="188"/>
      <c r="BI312" s="188"/>
      <c r="BJ312" s="187"/>
      <c r="BK312" s="188"/>
      <c r="BL312" s="188"/>
      <c r="BM312" s="188"/>
      <c r="BN312" s="187"/>
      <c r="BO312" s="188"/>
      <c r="BP312" s="188"/>
      <c r="BQ312" s="189"/>
      <c r="BR312" s="105"/>
    </row>
    <row r="313" spans="3:70" ht="15.6" customHeight="1">
      <c r="C313" s="9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29"/>
      <c r="AL313" s="129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113"/>
      <c r="BD313" s="163"/>
      <c r="BE313" s="163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105"/>
    </row>
    <row r="314" spans="3:70" ht="15.6" customHeight="1">
      <c r="C314" s="9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12"/>
      <c r="S314" s="112"/>
      <c r="T314" s="112"/>
      <c r="U314" s="116" t="s">
        <v>31</v>
      </c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29"/>
      <c r="AL314" s="129"/>
      <c r="AM314" s="116" t="s">
        <v>32</v>
      </c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65"/>
      <c r="BR314" s="105"/>
    </row>
    <row r="315" spans="3:70" ht="15.6" customHeight="1">
      <c r="C315" s="9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12"/>
      <c r="S315" s="112"/>
      <c r="T315" s="112"/>
      <c r="U315" s="173" t="str">
        <f>IF([2]回答表!X54="●",[2]回答表!E516,IF([2]回答表!AA54="●",[2]回答表!E538,""))</f>
        <v/>
      </c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5" t="s">
        <v>33</v>
      </c>
      <c r="AF315" s="175"/>
      <c r="AG315" s="175"/>
      <c r="AH315" s="175"/>
      <c r="AI315" s="175"/>
      <c r="AJ315" s="176"/>
      <c r="AK315" s="129"/>
      <c r="AL315" s="129"/>
      <c r="AM315" s="126" t="str">
        <f>IF([2]回答表!X54="●",[2]回答表!B518,IF([2]回答表!AA54="●",[2]回答表!B540,""))</f>
        <v/>
      </c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8"/>
      <c r="BR315" s="105"/>
    </row>
    <row r="316" spans="3:70" ht="15.6" customHeight="1">
      <c r="C316" s="9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12"/>
      <c r="S316" s="112"/>
      <c r="T316" s="112"/>
      <c r="U316" s="177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9"/>
      <c r="AF316" s="179"/>
      <c r="AG316" s="179"/>
      <c r="AH316" s="179"/>
      <c r="AI316" s="179"/>
      <c r="AJ316" s="180"/>
      <c r="AK316" s="129"/>
      <c r="AL316" s="129"/>
      <c r="AM316" s="140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2"/>
      <c r="BR316" s="105"/>
    </row>
    <row r="317" spans="3:70" ht="15.6" customHeight="1">
      <c r="C317" s="9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29"/>
      <c r="AL317" s="129"/>
      <c r="AM317" s="140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2"/>
      <c r="BR317" s="105"/>
    </row>
    <row r="318" spans="3:70" ht="15.6" customHeight="1">
      <c r="C318" s="9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29"/>
      <c r="AL318" s="129"/>
      <c r="AM318" s="140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2"/>
      <c r="BR318" s="105"/>
    </row>
    <row r="319" spans="3:70" ht="15.6" customHeight="1">
      <c r="C319" s="9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29"/>
      <c r="AL319" s="129"/>
      <c r="AM319" s="170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2"/>
      <c r="BR319" s="105"/>
    </row>
    <row r="320" spans="3:70" ht="15.6" customHeight="1">
      <c r="C320" s="9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65"/>
      <c r="Y320" s="65"/>
      <c r="Z320" s="65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105"/>
    </row>
    <row r="321" spans="3:70" ht="18.600000000000001" customHeight="1">
      <c r="C321" s="9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12"/>
      <c r="O321" s="112"/>
      <c r="P321" s="112"/>
      <c r="Q321" s="112"/>
      <c r="R321" s="112"/>
      <c r="S321" s="112"/>
      <c r="T321" s="112"/>
      <c r="U321" s="116" t="s">
        <v>15</v>
      </c>
      <c r="V321" s="112"/>
      <c r="W321" s="112"/>
      <c r="X321" s="112"/>
      <c r="Y321" s="112"/>
      <c r="Z321" s="112"/>
      <c r="AA321" s="103"/>
      <c r="AB321" s="117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16" t="s">
        <v>34</v>
      </c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65"/>
      <c r="BR321" s="105"/>
    </row>
    <row r="322" spans="3:70" ht="15.6" customHeight="1">
      <c r="C322" s="95"/>
      <c r="D322" s="99" t="s">
        <v>35</v>
      </c>
      <c r="E322" s="100"/>
      <c r="F322" s="100"/>
      <c r="G322" s="100"/>
      <c r="H322" s="100"/>
      <c r="I322" s="100"/>
      <c r="J322" s="100"/>
      <c r="K322" s="100"/>
      <c r="L322" s="100"/>
      <c r="M322" s="101"/>
      <c r="N322" s="123" t="str">
        <f>IF([2]回答表!AD54="●","●","")</f>
        <v/>
      </c>
      <c r="O322" s="124"/>
      <c r="P322" s="124"/>
      <c r="Q322" s="125"/>
      <c r="R322" s="112"/>
      <c r="S322" s="112"/>
      <c r="T322" s="112"/>
      <c r="U322" s="126" t="str">
        <f>IF([2]回答表!AD54="●",[2]回答表!B548,"")</f>
        <v/>
      </c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8"/>
      <c r="AK322" s="181"/>
      <c r="AL322" s="181"/>
      <c r="AM322" s="126" t="str">
        <f>IF([2]回答表!AD54="●",[2]回答表!B554,"")</f>
        <v/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8"/>
      <c r="BR322" s="105"/>
    </row>
    <row r="323" spans="3:70" ht="15.6" customHeight="1">
      <c r="C323" s="95"/>
      <c r="D323" s="134"/>
      <c r="E323" s="135"/>
      <c r="F323" s="135"/>
      <c r="G323" s="135"/>
      <c r="H323" s="135"/>
      <c r="I323" s="135"/>
      <c r="J323" s="135"/>
      <c r="K323" s="135"/>
      <c r="L323" s="135"/>
      <c r="M323" s="136"/>
      <c r="N323" s="137"/>
      <c r="O323" s="138"/>
      <c r="P323" s="138"/>
      <c r="Q323" s="139"/>
      <c r="R323" s="112"/>
      <c r="S323" s="112"/>
      <c r="T323" s="112"/>
      <c r="U323" s="140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2"/>
      <c r="AK323" s="181"/>
      <c r="AL323" s="181"/>
      <c r="AM323" s="140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2"/>
      <c r="BR323" s="105"/>
    </row>
    <row r="324" spans="3:70" ht="15.6" customHeight="1">
      <c r="C324" s="95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37"/>
      <c r="O324" s="138"/>
      <c r="P324" s="138"/>
      <c r="Q324" s="139"/>
      <c r="R324" s="112"/>
      <c r="S324" s="112"/>
      <c r="T324" s="112"/>
      <c r="U324" s="140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  <c r="AK324" s="181"/>
      <c r="AL324" s="181"/>
      <c r="AM324" s="140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2"/>
      <c r="BR324" s="105"/>
    </row>
    <row r="325" spans="3:70" ht="15.6" customHeight="1">
      <c r="C325" s="95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47"/>
      <c r="O325" s="148"/>
      <c r="P325" s="148"/>
      <c r="Q325" s="149"/>
      <c r="R325" s="112"/>
      <c r="S325" s="112"/>
      <c r="T325" s="112"/>
      <c r="U325" s="170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2"/>
      <c r="AK325" s="181"/>
      <c r="AL325" s="181"/>
      <c r="AM325" s="170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2"/>
      <c r="BR325" s="105"/>
    </row>
    <row r="326" spans="3:70" ht="15.6" customHeight="1">
      <c r="C326" s="182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4"/>
    </row>
    <row r="327" spans="3:70" ht="15.6" customHeight="1"/>
    <row r="328" spans="3:70" ht="15.6" customHeight="1"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2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4"/>
    </row>
    <row r="329" spans="3:70" ht="15.6" customHeight="1">
      <c r="C329" s="95"/>
      <c r="D329" s="96" t="s">
        <v>14</v>
      </c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8"/>
      <c r="R329" s="99" t="s">
        <v>81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1"/>
      <c r="BC329" s="102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103"/>
      <c r="BO329" s="103"/>
      <c r="BP329" s="103"/>
      <c r="BQ329" s="104"/>
      <c r="BR329" s="105"/>
    </row>
    <row r="330" spans="3:70" ht="15.6" customHeight="1">
      <c r="C330" s="95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8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102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103"/>
      <c r="BO330" s="103"/>
      <c r="BP330" s="103"/>
      <c r="BQ330" s="104"/>
      <c r="BR330" s="105"/>
    </row>
    <row r="331" spans="3:70" ht="15.6" customHeight="1">
      <c r="C331" s="95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65"/>
      <c r="Y331" s="65"/>
      <c r="Z331" s="65"/>
      <c r="AA331" s="36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04"/>
      <c r="AO331" s="113"/>
      <c r="AP331" s="114"/>
      <c r="AQ331" s="114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02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103"/>
      <c r="BO331" s="103"/>
      <c r="BP331" s="103"/>
      <c r="BQ331" s="104"/>
      <c r="BR331" s="105"/>
    </row>
    <row r="332" spans="3:70" ht="19.350000000000001" customHeight="1">
      <c r="C332" s="95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6" t="s">
        <v>15</v>
      </c>
      <c r="V332" s="112"/>
      <c r="W332" s="112"/>
      <c r="X332" s="112"/>
      <c r="Y332" s="112"/>
      <c r="Z332" s="112"/>
      <c r="AA332" s="103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6" t="s">
        <v>82</v>
      </c>
      <c r="AN332" s="118"/>
      <c r="AO332" s="117"/>
      <c r="AP332" s="119"/>
      <c r="AQ332" s="119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1"/>
      <c r="BD332" s="103"/>
      <c r="BE332" s="103"/>
      <c r="BF332" s="122" t="s">
        <v>17</v>
      </c>
      <c r="BG332" s="185"/>
      <c r="BH332" s="185"/>
      <c r="BI332" s="185"/>
      <c r="BJ332" s="185"/>
      <c r="BK332" s="185"/>
      <c r="BL332" s="185"/>
      <c r="BM332" s="103"/>
      <c r="BN332" s="103"/>
      <c r="BO332" s="103"/>
      <c r="BP332" s="103"/>
      <c r="BQ332" s="118"/>
      <c r="BR332" s="105"/>
    </row>
    <row r="333" spans="3:70" ht="15.6" customHeight="1">
      <c r="C333" s="95"/>
      <c r="D333" s="99" t="s">
        <v>18</v>
      </c>
      <c r="E333" s="100"/>
      <c r="F333" s="100"/>
      <c r="G333" s="100"/>
      <c r="H333" s="100"/>
      <c r="I333" s="100"/>
      <c r="J333" s="100"/>
      <c r="K333" s="100"/>
      <c r="L333" s="100"/>
      <c r="M333" s="101"/>
      <c r="N333" s="123" t="str">
        <f>IF([2]回答表!X55="●","●","")</f>
        <v/>
      </c>
      <c r="O333" s="124"/>
      <c r="P333" s="124"/>
      <c r="Q333" s="125"/>
      <c r="R333" s="112"/>
      <c r="S333" s="112"/>
      <c r="T333" s="112"/>
      <c r="U333" s="126" t="str">
        <f>IF([2]回答表!X55="●",[2]回答表!B565,IF([2]回答表!AA55="●",[2]回答表!B590,""))</f>
        <v/>
      </c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9"/>
      <c r="AL333" s="129"/>
      <c r="AM333" s="241" t="s">
        <v>83</v>
      </c>
      <c r="AN333" s="242"/>
      <c r="AO333" s="242"/>
      <c r="AP333" s="242"/>
      <c r="AQ333" s="242"/>
      <c r="AR333" s="242"/>
      <c r="AS333" s="242"/>
      <c r="AT333" s="243"/>
      <c r="AU333" s="241" t="s">
        <v>84</v>
      </c>
      <c r="AV333" s="242"/>
      <c r="AW333" s="242"/>
      <c r="AX333" s="242"/>
      <c r="AY333" s="242"/>
      <c r="AZ333" s="242"/>
      <c r="BA333" s="242"/>
      <c r="BB333" s="243"/>
      <c r="BC333" s="113"/>
      <c r="BD333" s="36"/>
      <c r="BE333" s="36"/>
      <c r="BF333" s="131" t="str">
        <f>IF([2]回答表!X55="●",[2]回答表!B575,IF([2]回答表!AA55="●",[2]回答表!B600,""))</f>
        <v/>
      </c>
      <c r="BG333" s="132"/>
      <c r="BH333" s="132"/>
      <c r="BI333" s="132"/>
      <c r="BJ333" s="131"/>
      <c r="BK333" s="132"/>
      <c r="BL333" s="132"/>
      <c r="BM333" s="132"/>
      <c r="BN333" s="131"/>
      <c r="BO333" s="132"/>
      <c r="BP333" s="132"/>
      <c r="BQ333" s="133"/>
      <c r="BR333" s="105"/>
    </row>
    <row r="334" spans="3:70" ht="15.6" customHeight="1">
      <c r="C334" s="95"/>
      <c r="D334" s="134"/>
      <c r="E334" s="135"/>
      <c r="F334" s="135"/>
      <c r="G334" s="135"/>
      <c r="H334" s="135"/>
      <c r="I334" s="135"/>
      <c r="J334" s="135"/>
      <c r="K334" s="135"/>
      <c r="L334" s="135"/>
      <c r="M334" s="136"/>
      <c r="N334" s="137"/>
      <c r="O334" s="138"/>
      <c r="P334" s="138"/>
      <c r="Q334" s="139"/>
      <c r="R334" s="112"/>
      <c r="S334" s="112"/>
      <c r="T334" s="112"/>
      <c r="U334" s="140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2"/>
      <c r="AK334" s="129"/>
      <c r="AL334" s="129"/>
      <c r="AM334" s="247"/>
      <c r="AN334" s="248"/>
      <c r="AO334" s="248"/>
      <c r="AP334" s="248"/>
      <c r="AQ334" s="248"/>
      <c r="AR334" s="248"/>
      <c r="AS334" s="248"/>
      <c r="AT334" s="249"/>
      <c r="AU334" s="247"/>
      <c r="AV334" s="248"/>
      <c r="AW334" s="248"/>
      <c r="AX334" s="248"/>
      <c r="AY334" s="248"/>
      <c r="AZ334" s="248"/>
      <c r="BA334" s="248"/>
      <c r="BB334" s="249"/>
      <c r="BC334" s="113"/>
      <c r="BD334" s="36"/>
      <c r="BE334" s="36"/>
      <c r="BF334" s="143"/>
      <c r="BG334" s="144"/>
      <c r="BH334" s="144"/>
      <c r="BI334" s="144"/>
      <c r="BJ334" s="143"/>
      <c r="BK334" s="144"/>
      <c r="BL334" s="144"/>
      <c r="BM334" s="144"/>
      <c r="BN334" s="143"/>
      <c r="BO334" s="144"/>
      <c r="BP334" s="144"/>
      <c r="BQ334" s="145"/>
      <c r="BR334" s="105"/>
    </row>
    <row r="335" spans="3:70" ht="15.6" customHeight="1">
      <c r="C335" s="95"/>
      <c r="D335" s="134"/>
      <c r="E335" s="135"/>
      <c r="F335" s="135"/>
      <c r="G335" s="135"/>
      <c r="H335" s="135"/>
      <c r="I335" s="135"/>
      <c r="J335" s="135"/>
      <c r="K335" s="135"/>
      <c r="L335" s="135"/>
      <c r="M335" s="136"/>
      <c r="N335" s="137"/>
      <c r="O335" s="138"/>
      <c r="P335" s="138"/>
      <c r="Q335" s="139"/>
      <c r="R335" s="112"/>
      <c r="S335" s="112"/>
      <c r="T335" s="112"/>
      <c r="U335" s="140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2"/>
      <c r="AK335" s="129"/>
      <c r="AL335" s="129"/>
      <c r="AM335" s="79" t="str">
        <f>IF([2]回答表!X55="●",[2]回答表!G571,IF([2]回答表!AA55="●",[2]回答表!G596,""))</f>
        <v/>
      </c>
      <c r="AN335" s="80"/>
      <c r="AO335" s="80"/>
      <c r="AP335" s="80"/>
      <c r="AQ335" s="80"/>
      <c r="AR335" s="80"/>
      <c r="AS335" s="80"/>
      <c r="AT335" s="146"/>
      <c r="AU335" s="79" t="str">
        <f>IF([2]回答表!X55="●",[2]回答表!G572,IF([2]回答表!AA55="●",[2]回答表!G597,""))</f>
        <v/>
      </c>
      <c r="AV335" s="80"/>
      <c r="AW335" s="80"/>
      <c r="AX335" s="80"/>
      <c r="AY335" s="80"/>
      <c r="AZ335" s="80"/>
      <c r="BA335" s="80"/>
      <c r="BB335" s="146"/>
      <c r="BC335" s="113"/>
      <c r="BD335" s="36"/>
      <c r="BE335" s="36"/>
      <c r="BF335" s="143"/>
      <c r="BG335" s="144"/>
      <c r="BH335" s="144"/>
      <c r="BI335" s="144"/>
      <c r="BJ335" s="143"/>
      <c r="BK335" s="144"/>
      <c r="BL335" s="144"/>
      <c r="BM335" s="144"/>
      <c r="BN335" s="143"/>
      <c r="BO335" s="144"/>
      <c r="BP335" s="144"/>
      <c r="BQ335" s="145"/>
      <c r="BR335" s="105"/>
    </row>
    <row r="336" spans="3:70" ht="15.6" customHeight="1">
      <c r="C336" s="95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47"/>
      <c r="O336" s="148"/>
      <c r="P336" s="148"/>
      <c r="Q336" s="149"/>
      <c r="R336" s="112"/>
      <c r="S336" s="112"/>
      <c r="T336" s="112"/>
      <c r="U336" s="140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2"/>
      <c r="AK336" s="129"/>
      <c r="AL336" s="129"/>
      <c r="AM336" s="76"/>
      <c r="AN336" s="77"/>
      <c r="AO336" s="77"/>
      <c r="AP336" s="77"/>
      <c r="AQ336" s="77"/>
      <c r="AR336" s="77"/>
      <c r="AS336" s="77"/>
      <c r="AT336" s="78"/>
      <c r="AU336" s="76"/>
      <c r="AV336" s="77"/>
      <c r="AW336" s="77"/>
      <c r="AX336" s="77"/>
      <c r="AY336" s="77"/>
      <c r="AZ336" s="77"/>
      <c r="BA336" s="77"/>
      <c r="BB336" s="78"/>
      <c r="BC336" s="113"/>
      <c r="BD336" s="36"/>
      <c r="BE336" s="36"/>
      <c r="BF336" s="143" t="str">
        <f>IF([2]回答表!X55="●",[2]回答表!E575,IF([2]回答表!AA55="●",[2]回答表!E600,""))</f>
        <v/>
      </c>
      <c r="BG336" s="144"/>
      <c r="BH336" s="144"/>
      <c r="BI336" s="144"/>
      <c r="BJ336" s="143" t="str">
        <f>IF([2]回答表!X55="●",[2]回答表!E576,IF([2]回答表!AA55="●",[2]回答表!E601,""))</f>
        <v/>
      </c>
      <c r="BK336" s="144"/>
      <c r="BL336" s="144"/>
      <c r="BM336" s="145"/>
      <c r="BN336" s="143" t="str">
        <f>IF([2]回答表!X55="●",[2]回答表!E577,IF([2]回答表!AA55="●",[2]回答表!E602,""))</f>
        <v/>
      </c>
      <c r="BO336" s="144"/>
      <c r="BP336" s="144"/>
      <c r="BQ336" s="145"/>
      <c r="BR336" s="105"/>
    </row>
    <row r="337" spans="3:70" ht="15.6" customHeight="1">
      <c r="C337" s="9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2"/>
      <c r="O337" s="152"/>
      <c r="P337" s="152"/>
      <c r="Q337" s="152"/>
      <c r="R337" s="152"/>
      <c r="S337" s="152"/>
      <c r="T337" s="152"/>
      <c r="U337" s="140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2"/>
      <c r="AK337" s="129"/>
      <c r="AL337" s="129"/>
      <c r="AM337" s="82"/>
      <c r="AN337" s="83"/>
      <c r="AO337" s="83"/>
      <c r="AP337" s="83"/>
      <c r="AQ337" s="83"/>
      <c r="AR337" s="83"/>
      <c r="AS337" s="83"/>
      <c r="AT337" s="84"/>
      <c r="AU337" s="82"/>
      <c r="AV337" s="83"/>
      <c r="AW337" s="83"/>
      <c r="AX337" s="83"/>
      <c r="AY337" s="83"/>
      <c r="AZ337" s="83"/>
      <c r="BA337" s="83"/>
      <c r="BB337" s="84"/>
      <c r="BC337" s="113"/>
      <c r="BD337" s="113"/>
      <c r="BE337" s="113"/>
      <c r="BF337" s="143"/>
      <c r="BG337" s="144"/>
      <c r="BH337" s="144"/>
      <c r="BI337" s="144"/>
      <c r="BJ337" s="143"/>
      <c r="BK337" s="144"/>
      <c r="BL337" s="144"/>
      <c r="BM337" s="145"/>
      <c r="BN337" s="143"/>
      <c r="BO337" s="144"/>
      <c r="BP337" s="144"/>
      <c r="BQ337" s="145"/>
      <c r="BR337" s="105"/>
    </row>
    <row r="338" spans="3:70" ht="15.6" customHeight="1">
      <c r="C338" s="9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2"/>
      <c r="O338" s="152"/>
      <c r="P338" s="152"/>
      <c r="Q338" s="152"/>
      <c r="R338" s="152"/>
      <c r="S338" s="152"/>
      <c r="T338" s="152"/>
      <c r="U338" s="140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2"/>
      <c r="AK338" s="129"/>
      <c r="AL338" s="129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13"/>
      <c r="BD338" s="36"/>
      <c r="BE338" s="36"/>
      <c r="BF338" s="143"/>
      <c r="BG338" s="144"/>
      <c r="BH338" s="144"/>
      <c r="BI338" s="144"/>
      <c r="BJ338" s="143"/>
      <c r="BK338" s="144"/>
      <c r="BL338" s="144"/>
      <c r="BM338" s="145"/>
      <c r="BN338" s="143"/>
      <c r="BO338" s="144"/>
      <c r="BP338" s="144"/>
      <c r="BQ338" s="145"/>
      <c r="BR338" s="105"/>
    </row>
    <row r="339" spans="3:70" ht="15.6" customHeight="1">
      <c r="C339" s="95"/>
      <c r="D339" s="159" t="s">
        <v>26</v>
      </c>
      <c r="E339" s="160"/>
      <c r="F339" s="160"/>
      <c r="G339" s="160"/>
      <c r="H339" s="160"/>
      <c r="I339" s="160"/>
      <c r="J339" s="160"/>
      <c r="K339" s="160"/>
      <c r="L339" s="160"/>
      <c r="M339" s="161"/>
      <c r="N339" s="123" t="str">
        <f>IF([2]回答表!AA55="●","●","")</f>
        <v/>
      </c>
      <c r="O339" s="124"/>
      <c r="P339" s="124"/>
      <c r="Q339" s="125"/>
      <c r="R339" s="112"/>
      <c r="S339" s="112"/>
      <c r="T339" s="112"/>
      <c r="U339" s="140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2"/>
      <c r="AK339" s="129"/>
      <c r="AL339" s="129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113"/>
      <c r="BD339" s="163"/>
      <c r="BE339" s="163"/>
      <c r="BF339" s="143"/>
      <c r="BG339" s="144"/>
      <c r="BH339" s="144"/>
      <c r="BI339" s="144"/>
      <c r="BJ339" s="143"/>
      <c r="BK339" s="144"/>
      <c r="BL339" s="144"/>
      <c r="BM339" s="145"/>
      <c r="BN339" s="143"/>
      <c r="BO339" s="144"/>
      <c r="BP339" s="144"/>
      <c r="BQ339" s="145"/>
      <c r="BR339" s="105"/>
    </row>
    <row r="340" spans="3:70" ht="15.6" customHeight="1">
      <c r="C340" s="95"/>
      <c r="D340" s="164"/>
      <c r="E340" s="165"/>
      <c r="F340" s="165"/>
      <c r="G340" s="165"/>
      <c r="H340" s="165"/>
      <c r="I340" s="165"/>
      <c r="J340" s="165"/>
      <c r="K340" s="165"/>
      <c r="L340" s="165"/>
      <c r="M340" s="166"/>
      <c r="N340" s="137"/>
      <c r="O340" s="138"/>
      <c r="P340" s="138"/>
      <c r="Q340" s="139"/>
      <c r="R340" s="112"/>
      <c r="S340" s="112"/>
      <c r="T340" s="112"/>
      <c r="U340" s="140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2"/>
      <c r="AK340" s="129"/>
      <c r="AL340" s="129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113"/>
      <c r="BD340" s="163"/>
      <c r="BE340" s="163"/>
      <c r="BF340" s="143" t="s">
        <v>23</v>
      </c>
      <c r="BG340" s="144"/>
      <c r="BH340" s="144"/>
      <c r="BI340" s="144"/>
      <c r="BJ340" s="143" t="s">
        <v>24</v>
      </c>
      <c r="BK340" s="144"/>
      <c r="BL340" s="144"/>
      <c r="BM340" s="144"/>
      <c r="BN340" s="143" t="s">
        <v>25</v>
      </c>
      <c r="BO340" s="144"/>
      <c r="BP340" s="144"/>
      <c r="BQ340" s="145"/>
      <c r="BR340" s="105"/>
    </row>
    <row r="341" spans="3:70" ht="15.6" customHeight="1">
      <c r="C341" s="95"/>
      <c r="D341" s="164"/>
      <c r="E341" s="165"/>
      <c r="F341" s="165"/>
      <c r="G341" s="165"/>
      <c r="H341" s="165"/>
      <c r="I341" s="165"/>
      <c r="J341" s="165"/>
      <c r="K341" s="165"/>
      <c r="L341" s="165"/>
      <c r="M341" s="166"/>
      <c r="N341" s="137"/>
      <c r="O341" s="138"/>
      <c r="P341" s="138"/>
      <c r="Q341" s="139"/>
      <c r="R341" s="112"/>
      <c r="S341" s="112"/>
      <c r="T341" s="112"/>
      <c r="U341" s="140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2"/>
      <c r="AK341" s="129"/>
      <c r="AL341" s="129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113"/>
      <c r="BD341" s="163"/>
      <c r="BE341" s="163"/>
      <c r="BF341" s="143"/>
      <c r="BG341" s="144"/>
      <c r="BH341" s="144"/>
      <c r="BI341" s="144"/>
      <c r="BJ341" s="143"/>
      <c r="BK341" s="144"/>
      <c r="BL341" s="144"/>
      <c r="BM341" s="144"/>
      <c r="BN341" s="143"/>
      <c r="BO341" s="144"/>
      <c r="BP341" s="144"/>
      <c r="BQ341" s="145"/>
      <c r="BR341" s="105"/>
    </row>
    <row r="342" spans="3:70" ht="15.6" customHeight="1">
      <c r="C342" s="95"/>
      <c r="D342" s="167"/>
      <c r="E342" s="168"/>
      <c r="F342" s="168"/>
      <c r="G342" s="168"/>
      <c r="H342" s="168"/>
      <c r="I342" s="168"/>
      <c r="J342" s="168"/>
      <c r="K342" s="168"/>
      <c r="L342" s="168"/>
      <c r="M342" s="169"/>
      <c r="N342" s="147"/>
      <c r="O342" s="148"/>
      <c r="P342" s="148"/>
      <c r="Q342" s="149"/>
      <c r="R342" s="112"/>
      <c r="S342" s="112"/>
      <c r="T342" s="112"/>
      <c r="U342" s="170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2"/>
      <c r="AK342" s="129"/>
      <c r="AL342" s="129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113"/>
      <c r="BD342" s="163"/>
      <c r="BE342" s="163"/>
      <c r="BF342" s="187"/>
      <c r="BG342" s="188"/>
      <c r="BH342" s="188"/>
      <c r="BI342" s="188"/>
      <c r="BJ342" s="187"/>
      <c r="BK342" s="188"/>
      <c r="BL342" s="188"/>
      <c r="BM342" s="188"/>
      <c r="BN342" s="187"/>
      <c r="BO342" s="188"/>
      <c r="BP342" s="188"/>
      <c r="BQ342" s="189"/>
      <c r="BR342" s="105"/>
    </row>
    <row r="343" spans="3:70" ht="15.6" customHeight="1">
      <c r="C343" s="9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29"/>
      <c r="AL343" s="129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113"/>
      <c r="BD343" s="163"/>
      <c r="BE343" s="163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105"/>
    </row>
    <row r="344" spans="3:70" ht="15.6" customHeight="1">
      <c r="C344" s="9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12"/>
      <c r="S344" s="112"/>
      <c r="T344" s="112"/>
      <c r="U344" s="116" t="s">
        <v>31</v>
      </c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29"/>
      <c r="AL344" s="129"/>
      <c r="AM344" s="116" t="s">
        <v>32</v>
      </c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65"/>
      <c r="BR344" s="105"/>
    </row>
    <row r="345" spans="3:70" ht="15.6" customHeight="1">
      <c r="C345" s="9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12"/>
      <c r="S345" s="112"/>
      <c r="T345" s="112"/>
      <c r="U345" s="173" t="str">
        <f>IF([2]回答表!X55="●",[2]回答表!E580,IF([2]回答表!AA55="●",[2]回答表!E605,""))</f>
        <v/>
      </c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5" t="s">
        <v>33</v>
      </c>
      <c r="AF345" s="175"/>
      <c r="AG345" s="175"/>
      <c r="AH345" s="175"/>
      <c r="AI345" s="175"/>
      <c r="AJ345" s="176"/>
      <c r="AK345" s="129"/>
      <c r="AL345" s="129"/>
      <c r="AM345" s="126" t="str">
        <f>IF([2]回答表!X55="●",[2]回答表!B582,IF([2]回答表!AA55="●",[2]回答表!B607,""))</f>
        <v/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8"/>
      <c r="BR345" s="105"/>
    </row>
    <row r="346" spans="3:70" ht="15.6" customHeight="1">
      <c r="C346" s="9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12"/>
      <c r="S346" s="112"/>
      <c r="T346" s="112"/>
      <c r="U346" s="177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9"/>
      <c r="AF346" s="179"/>
      <c r="AG346" s="179"/>
      <c r="AH346" s="179"/>
      <c r="AI346" s="179"/>
      <c r="AJ346" s="180"/>
      <c r="AK346" s="129"/>
      <c r="AL346" s="129"/>
      <c r="AM346" s="140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  <c r="BP346" s="141"/>
      <c r="BQ346" s="142"/>
      <c r="BR346" s="105"/>
    </row>
    <row r="347" spans="3:70" ht="15.6" customHeight="1">
      <c r="C347" s="9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29"/>
      <c r="AL347" s="129"/>
      <c r="AM347" s="140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  <c r="BP347" s="141"/>
      <c r="BQ347" s="142"/>
      <c r="BR347" s="105"/>
    </row>
    <row r="348" spans="3:70" ht="15.6" customHeight="1">
      <c r="C348" s="9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29"/>
      <c r="AL348" s="129"/>
      <c r="AM348" s="140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2"/>
      <c r="BR348" s="105"/>
    </row>
    <row r="349" spans="3:70" ht="15.6" customHeight="1">
      <c r="C349" s="9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29"/>
      <c r="AL349" s="129"/>
      <c r="AM349" s="170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  <c r="BE349" s="171"/>
      <c r="BF349" s="171"/>
      <c r="BG349" s="171"/>
      <c r="BH349" s="171"/>
      <c r="BI349" s="171"/>
      <c r="BJ349" s="171"/>
      <c r="BK349" s="171"/>
      <c r="BL349" s="171"/>
      <c r="BM349" s="171"/>
      <c r="BN349" s="171"/>
      <c r="BO349" s="171"/>
      <c r="BP349" s="171"/>
      <c r="BQ349" s="172"/>
      <c r="BR349" s="105"/>
    </row>
    <row r="350" spans="3:70" ht="15.6" customHeight="1">
      <c r="C350" s="9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65"/>
      <c r="Y350" s="65"/>
      <c r="Z350" s="65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105"/>
    </row>
    <row r="351" spans="3:70" ht="19.350000000000001" customHeight="1">
      <c r="C351" s="9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12"/>
      <c r="O351" s="112"/>
      <c r="P351" s="112"/>
      <c r="Q351" s="112"/>
      <c r="R351" s="112"/>
      <c r="S351" s="112"/>
      <c r="T351" s="112"/>
      <c r="U351" s="116" t="s">
        <v>15</v>
      </c>
      <c r="V351" s="112"/>
      <c r="W351" s="112"/>
      <c r="X351" s="112"/>
      <c r="Y351" s="112"/>
      <c r="Z351" s="112"/>
      <c r="AA351" s="103"/>
      <c r="AB351" s="117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16" t="s">
        <v>34</v>
      </c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65"/>
      <c r="BR351" s="105"/>
    </row>
    <row r="352" spans="3:70" ht="15.6" customHeight="1">
      <c r="C352" s="95"/>
      <c r="D352" s="99" t="s">
        <v>35</v>
      </c>
      <c r="E352" s="100"/>
      <c r="F352" s="100"/>
      <c r="G352" s="100"/>
      <c r="H352" s="100"/>
      <c r="I352" s="100"/>
      <c r="J352" s="100"/>
      <c r="K352" s="100"/>
      <c r="L352" s="100"/>
      <c r="M352" s="101"/>
      <c r="N352" s="123" t="str">
        <f>IF([2]回答表!AD55="●","●","")</f>
        <v/>
      </c>
      <c r="O352" s="124"/>
      <c r="P352" s="124"/>
      <c r="Q352" s="125"/>
      <c r="R352" s="112"/>
      <c r="S352" s="112"/>
      <c r="T352" s="112"/>
      <c r="U352" s="126" t="str">
        <f>IF([2]回答表!AD55="●",[2]回答表!B615,"")</f>
        <v/>
      </c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8"/>
      <c r="AK352" s="129"/>
      <c r="AL352" s="129"/>
      <c r="AM352" s="126" t="str">
        <f>IF([2]回答表!AD55="●",[2]回答表!B621,"")</f>
        <v/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8"/>
      <c r="BR352" s="105"/>
    </row>
    <row r="353" spans="3:70" ht="15.6" customHeight="1">
      <c r="C353" s="95"/>
      <c r="D353" s="134"/>
      <c r="E353" s="135"/>
      <c r="F353" s="135"/>
      <c r="G353" s="135"/>
      <c r="H353" s="135"/>
      <c r="I353" s="135"/>
      <c r="J353" s="135"/>
      <c r="K353" s="135"/>
      <c r="L353" s="135"/>
      <c r="M353" s="136"/>
      <c r="N353" s="137"/>
      <c r="O353" s="138"/>
      <c r="P353" s="138"/>
      <c r="Q353" s="139"/>
      <c r="R353" s="112"/>
      <c r="S353" s="112"/>
      <c r="T353" s="112"/>
      <c r="U353" s="140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2"/>
      <c r="AK353" s="129"/>
      <c r="AL353" s="129"/>
      <c r="AM353" s="140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  <c r="BP353" s="141"/>
      <c r="BQ353" s="142"/>
      <c r="BR353" s="105"/>
    </row>
    <row r="354" spans="3:70" ht="15.6" customHeight="1">
      <c r="C354" s="95"/>
      <c r="D354" s="134"/>
      <c r="E354" s="135"/>
      <c r="F354" s="135"/>
      <c r="G354" s="135"/>
      <c r="H354" s="135"/>
      <c r="I354" s="135"/>
      <c r="J354" s="135"/>
      <c r="K354" s="135"/>
      <c r="L354" s="135"/>
      <c r="M354" s="136"/>
      <c r="N354" s="137"/>
      <c r="O354" s="138"/>
      <c r="P354" s="138"/>
      <c r="Q354" s="139"/>
      <c r="R354" s="112"/>
      <c r="S354" s="112"/>
      <c r="T354" s="11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2"/>
      <c r="AK354" s="129"/>
      <c r="AL354" s="129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  <c r="BP354" s="141"/>
      <c r="BQ354" s="142"/>
      <c r="BR354" s="105"/>
    </row>
    <row r="355" spans="3:70" ht="15.6" customHeight="1">
      <c r="C355" s="95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47"/>
      <c r="O355" s="148"/>
      <c r="P355" s="148"/>
      <c r="Q355" s="149"/>
      <c r="R355" s="112"/>
      <c r="S355" s="112"/>
      <c r="T355" s="112"/>
      <c r="U355" s="170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2"/>
      <c r="AK355" s="129"/>
      <c r="AL355" s="129"/>
      <c r="AM355" s="170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71"/>
      <c r="BF355" s="171"/>
      <c r="BG355" s="171"/>
      <c r="BH355" s="171"/>
      <c r="BI355" s="171"/>
      <c r="BJ355" s="171"/>
      <c r="BK355" s="171"/>
      <c r="BL355" s="171"/>
      <c r="BM355" s="171"/>
      <c r="BN355" s="171"/>
      <c r="BO355" s="171"/>
      <c r="BP355" s="171"/>
      <c r="BQ355" s="172"/>
      <c r="BR355" s="105"/>
    </row>
    <row r="356" spans="3:70" ht="15.6" customHeight="1">
      <c r="C356" s="182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4"/>
    </row>
    <row r="357" spans="3:70" ht="15.6" customHeight="1"/>
    <row r="358" spans="3:70" ht="15.6" customHeight="1"/>
    <row r="359" spans="3:70" ht="15.6" customHeight="1"/>
    <row r="360" spans="3:70" ht="15.6" customHeight="1"/>
    <row r="361" spans="3:70" ht="21.95" customHeight="1">
      <c r="C361" s="285" t="s">
        <v>85</v>
      </c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</row>
    <row r="362" spans="3:70" ht="21.95" customHeight="1"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</row>
    <row r="363" spans="3:70" ht="21.95" customHeight="1"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</row>
    <row r="364" spans="3:70" ht="15.6" customHeight="1">
      <c r="C364" s="89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4"/>
    </row>
    <row r="365" spans="3:70" ht="18.95" customHeight="1">
      <c r="C365" s="95"/>
      <c r="D365" s="287" t="str">
        <f>IF([2]回答表!R56="●",[2]回答表!B634,"")</f>
        <v/>
      </c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9"/>
      <c r="BR365" s="105"/>
    </row>
    <row r="366" spans="3:70" ht="23.45" customHeight="1">
      <c r="C366" s="95"/>
      <c r="D366" s="290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  <c r="AN366" s="291"/>
      <c r="AO366" s="291"/>
      <c r="AP366" s="291"/>
      <c r="AQ366" s="291"/>
      <c r="AR366" s="291"/>
      <c r="AS366" s="291"/>
      <c r="AT366" s="291"/>
      <c r="AU366" s="291"/>
      <c r="AV366" s="291"/>
      <c r="AW366" s="291"/>
      <c r="AX366" s="291"/>
      <c r="AY366" s="291"/>
      <c r="AZ366" s="291"/>
      <c r="BA366" s="291"/>
      <c r="BB366" s="291"/>
      <c r="BC366" s="291"/>
      <c r="BD366" s="291"/>
      <c r="BE366" s="291"/>
      <c r="BF366" s="291"/>
      <c r="BG366" s="291"/>
      <c r="BH366" s="291"/>
      <c r="BI366" s="291"/>
      <c r="BJ366" s="291"/>
      <c r="BK366" s="291"/>
      <c r="BL366" s="291"/>
      <c r="BM366" s="291"/>
      <c r="BN366" s="291"/>
      <c r="BO366" s="291"/>
      <c r="BP366" s="291"/>
      <c r="BQ366" s="292"/>
      <c r="BR366" s="105"/>
    </row>
    <row r="367" spans="3:70" ht="23.45" customHeight="1">
      <c r="C367" s="95"/>
      <c r="D367" s="290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  <c r="AN367" s="291"/>
      <c r="AO367" s="291"/>
      <c r="AP367" s="291"/>
      <c r="AQ367" s="291"/>
      <c r="AR367" s="291"/>
      <c r="AS367" s="291"/>
      <c r="AT367" s="291"/>
      <c r="AU367" s="291"/>
      <c r="AV367" s="291"/>
      <c r="AW367" s="291"/>
      <c r="AX367" s="291"/>
      <c r="AY367" s="291"/>
      <c r="AZ367" s="291"/>
      <c r="BA367" s="291"/>
      <c r="BB367" s="291"/>
      <c r="BC367" s="291"/>
      <c r="BD367" s="291"/>
      <c r="BE367" s="291"/>
      <c r="BF367" s="291"/>
      <c r="BG367" s="291"/>
      <c r="BH367" s="291"/>
      <c r="BI367" s="291"/>
      <c r="BJ367" s="291"/>
      <c r="BK367" s="291"/>
      <c r="BL367" s="291"/>
      <c r="BM367" s="291"/>
      <c r="BN367" s="291"/>
      <c r="BO367" s="291"/>
      <c r="BP367" s="291"/>
      <c r="BQ367" s="292"/>
      <c r="BR367" s="105"/>
    </row>
    <row r="368" spans="3:70" ht="23.45" customHeight="1">
      <c r="C368" s="95"/>
      <c r="D368" s="290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  <c r="AN368" s="291"/>
      <c r="AO368" s="291"/>
      <c r="AP368" s="291"/>
      <c r="AQ368" s="291"/>
      <c r="AR368" s="291"/>
      <c r="AS368" s="291"/>
      <c r="AT368" s="291"/>
      <c r="AU368" s="291"/>
      <c r="AV368" s="291"/>
      <c r="AW368" s="291"/>
      <c r="AX368" s="291"/>
      <c r="AY368" s="291"/>
      <c r="AZ368" s="291"/>
      <c r="BA368" s="291"/>
      <c r="BB368" s="291"/>
      <c r="BC368" s="291"/>
      <c r="BD368" s="291"/>
      <c r="BE368" s="291"/>
      <c r="BF368" s="291"/>
      <c r="BG368" s="291"/>
      <c r="BH368" s="291"/>
      <c r="BI368" s="291"/>
      <c r="BJ368" s="291"/>
      <c r="BK368" s="291"/>
      <c r="BL368" s="291"/>
      <c r="BM368" s="291"/>
      <c r="BN368" s="291"/>
      <c r="BO368" s="291"/>
      <c r="BP368" s="291"/>
      <c r="BQ368" s="292"/>
      <c r="BR368" s="105"/>
    </row>
    <row r="369" spans="3:70" ht="23.45" customHeight="1">
      <c r="C369" s="95"/>
      <c r="D369" s="290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1"/>
      <c r="AZ369" s="291"/>
      <c r="BA369" s="291"/>
      <c r="BB369" s="291"/>
      <c r="BC369" s="291"/>
      <c r="BD369" s="291"/>
      <c r="BE369" s="291"/>
      <c r="BF369" s="291"/>
      <c r="BG369" s="291"/>
      <c r="BH369" s="291"/>
      <c r="BI369" s="291"/>
      <c r="BJ369" s="291"/>
      <c r="BK369" s="291"/>
      <c r="BL369" s="291"/>
      <c r="BM369" s="291"/>
      <c r="BN369" s="291"/>
      <c r="BO369" s="291"/>
      <c r="BP369" s="291"/>
      <c r="BQ369" s="292"/>
      <c r="BR369" s="105"/>
    </row>
    <row r="370" spans="3:70" ht="23.45" customHeight="1">
      <c r="C370" s="95"/>
      <c r="D370" s="290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1"/>
      <c r="AZ370" s="291"/>
      <c r="BA370" s="291"/>
      <c r="BB370" s="291"/>
      <c r="BC370" s="291"/>
      <c r="BD370" s="291"/>
      <c r="BE370" s="291"/>
      <c r="BF370" s="291"/>
      <c r="BG370" s="291"/>
      <c r="BH370" s="291"/>
      <c r="BI370" s="291"/>
      <c r="BJ370" s="291"/>
      <c r="BK370" s="291"/>
      <c r="BL370" s="291"/>
      <c r="BM370" s="291"/>
      <c r="BN370" s="291"/>
      <c r="BO370" s="291"/>
      <c r="BP370" s="291"/>
      <c r="BQ370" s="292"/>
      <c r="BR370" s="105"/>
    </row>
    <row r="371" spans="3:70" ht="23.45" customHeight="1">
      <c r="C371" s="95"/>
      <c r="D371" s="290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  <c r="AN371" s="291"/>
      <c r="AO371" s="291"/>
      <c r="AP371" s="291"/>
      <c r="AQ371" s="291"/>
      <c r="AR371" s="291"/>
      <c r="AS371" s="291"/>
      <c r="AT371" s="291"/>
      <c r="AU371" s="291"/>
      <c r="AV371" s="291"/>
      <c r="AW371" s="291"/>
      <c r="AX371" s="291"/>
      <c r="AY371" s="291"/>
      <c r="AZ371" s="291"/>
      <c r="BA371" s="291"/>
      <c r="BB371" s="291"/>
      <c r="BC371" s="291"/>
      <c r="BD371" s="291"/>
      <c r="BE371" s="291"/>
      <c r="BF371" s="291"/>
      <c r="BG371" s="291"/>
      <c r="BH371" s="291"/>
      <c r="BI371" s="291"/>
      <c r="BJ371" s="291"/>
      <c r="BK371" s="291"/>
      <c r="BL371" s="291"/>
      <c r="BM371" s="291"/>
      <c r="BN371" s="291"/>
      <c r="BO371" s="291"/>
      <c r="BP371" s="291"/>
      <c r="BQ371" s="292"/>
      <c r="BR371" s="105"/>
    </row>
    <row r="372" spans="3:70" ht="23.45" customHeight="1">
      <c r="C372" s="95"/>
      <c r="D372" s="290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  <c r="AN372" s="291"/>
      <c r="AO372" s="291"/>
      <c r="AP372" s="291"/>
      <c r="AQ372" s="291"/>
      <c r="AR372" s="291"/>
      <c r="AS372" s="291"/>
      <c r="AT372" s="291"/>
      <c r="AU372" s="291"/>
      <c r="AV372" s="291"/>
      <c r="AW372" s="291"/>
      <c r="AX372" s="291"/>
      <c r="AY372" s="291"/>
      <c r="AZ372" s="291"/>
      <c r="BA372" s="291"/>
      <c r="BB372" s="291"/>
      <c r="BC372" s="291"/>
      <c r="BD372" s="291"/>
      <c r="BE372" s="291"/>
      <c r="BF372" s="291"/>
      <c r="BG372" s="291"/>
      <c r="BH372" s="291"/>
      <c r="BI372" s="291"/>
      <c r="BJ372" s="291"/>
      <c r="BK372" s="291"/>
      <c r="BL372" s="291"/>
      <c r="BM372" s="291"/>
      <c r="BN372" s="291"/>
      <c r="BO372" s="291"/>
      <c r="BP372" s="291"/>
      <c r="BQ372" s="292"/>
      <c r="BR372" s="105"/>
    </row>
    <row r="373" spans="3:70" ht="23.45" customHeight="1">
      <c r="C373" s="95"/>
      <c r="D373" s="290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  <c r="AN373" s="291"/>
      <c r="AO373" s="291"/>
      <c r="AP373" s="291"/>
      <c r="AQ373" s="291"/>
      <c r="AR373" s="291"/>
      <c r="AS373" s="291"/>
      <c r="AT373" s="291"/>
      <c r="AU373" s="291"/>
      <c r="AV373" s="291"/>
      <c r="AW373" s="291"/>
      <c r="AX373" s="291"/>
      <c r="AY373" s="291"/>
      <c r="AZ373" s="291"/>
      <c r="BA373" s="291"/>
      <c r="BB373" s="291"/>
      <c r="BC373" s="291"/>
      <c r="BD373" s="291"/>
      <c r="BE373" s="291"/>
      <c r="BF373" s="291"/>
      <c r="BG373" s="291"/>
      <c r="BH373" s="291"/>
      <c r="BI373" s="291"/>
      <c r="BJ373" s="291"/>
      <c r="BK373" s="291"/>
      <c r="BL373" s="291"/>
      <c r="BM373" s="291"/>
      <c r="BN373" s="291"/>
      <c r="BO373" s="291"/>
      <c r="BP373" s="291"/>
      <c r="BQ373" s="292"/>
      <c r="BR373" s="105"/>
    </row>
    <row r="374" spans="3:70" ht="23.45" customHeight="1">
      <c r="C374" s="95"/>
      <c r="D374" s="290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  <c r="AN374" s="291"/>
      <c r="AO374" s="291"/>
      <c r="AP374" s="291"/>
      <c r="AQ374" s="291"/>
      <c r="AR374" s="291"/>
      <c r="AS374" s="291"/>
      <c r="AT374" s="291"/>
      <c r="AU374" s="291"/>
      <c r="AV374" s="291"/>
      <c r="AW374" s="291"/>
      <c r="AX374" s="291"/>
      <c r="AY374" s="291"/>
      <c r="AZ374" s="291"/>
      <c r="BA374" s="291"/>
      <c r="BB374" s="291"/>
      <c r="BC374" s="291"/>
      <c r="BD374" s="291"/>
      <c r="BE374" s="291"/>
      <c r="BF374" s="291"/>
      <c r="BG374" s="291"/>
      <c r="BH374" s="291"/>
      <c r="BI374" s="291"/>
      <c r="BJ374" s="291"/>
      <c r="BK374" s="291"/>
      <c r="BL374" s="291"/>
      <c r="BM374" s="291"/>
      <c r="BN374" s="291"/>
      <c r="BO374" s="291"/>
      <c r="BP374" s="291"/>
      <c r="BQ374" s="292"/>
      <c r="BR374" s="105"/>
    </row>
    <row r="375" spans="3:70" ht="23.45" customHeight="1">
      <c r="C375" s="95"/>
      <c r="D375" s="290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1"/>
      <c r="BJ375" s="291"/>
      <c r="BK375" s="291"/>
      <c r="BL375" s="291"/>
      <c r="BM375" s="291"/>
      <c r="BN375" s="291"/>
      <c r="BO375" s="291"/>
      <c r="BP375" s="291"/>
      <c r="BQ375" s="292"/>
      <c r="BR375" s="105"/>
    </row>
    <row r="376" spans="3:70" ht="23.45" customHeight="1">
      <c r="C376" s="95"/>
      <c r="D376" s="290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  <c r="AN376" s="291"/>
      <c r="AO376" s="291"/>
      <c r="AP376" s="291"/>
      <c r="AQ376" s="291"/>
      <c r="AR376" s="291"/>
      <c r="AS376" s="291"/>
      <c r="AT376" s="291"/>
      <c r="AU376" s="291"/>
      <c r="AV376" s="291"/>
      <c r="AW376" s="291"/>
      <c r="AX376" s="291"/>
      <c r="AY376" s="291"/>
      <c r="AZ376" s="291"/>
      <c r="BA376" s="291"/>
      <c r="BB376" s="291"/>
      <c r="BC376" s="291"/>
      <c r="BD376" s="291"/>
      <c r="BE376" s="291"/>
      <c r="BF376" s="291"/>
      <c r="BG376" s="291"/>
      <c r="BH376" s="291"/>
      <c r="BI376" s="291"/>
      <c r="BJ376" s="291"/>
      <c r="BK376" s="291"/>
      <c r="BL376" s="291"/>
      <c r="BM376" s="291"/>
      <c r="BN376" s="291"/>
      <c r="BO376" s="291"/>
      <c r="BP376" s="291"/>
      <c r="BQ376" s="292"/>
      <c r="BR376" s="105"/>
    </row>
    <row r="377" spans="3:70" ht="23.45" customHeight="1">
      <c r="C377" s="95"/>
      <c r="D377" s="290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1"/>
      <c r="AZ377" s="291"/>
      <c r="BA377" s="291"/>
      <c r="BB377" s="291"/>
      <c r="BC377" s="291"/>
      <c r="BD377" s="291"/>
      <c r="BE377" s="291"/>
      <c r="BF377" s="291"/>
      <c r="BG377" s="291"/>
      <c r="BH377" s="291"/>
      <c r="BI377" s="291"/>
      <c r="BJ377" s="291"/>
      <c r="BK377" s="291"/>
      <c r="BL377" s="291"/>
      <c r="BM377" s="291"/>
      <c r="BN377" s="291"/>
      <c r="BO377" s="291"/>
      <c r="BP377" s="291"/>
      <c r="BQ377" s="292"/>
      <c r="BR377" s="105"/>
    </row>
    <row r="378" spans="3:70" ht="23.45" customHeight="1">
      <c r="C378" s="95"/>
      <c r="D378" s="290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  <c r="AN378" s="291"/>
      <c r="AO378" s="291"/>
      <c r="AP378" s="291"/>
      <c r="AQ378" s="291"/>
      <c r="AR378" s="291"/>
      <c r="AS378" s="291"/>
      <c r="AT378" s="291"/>
      <c r="AU378" s="291"/>
      <c r="AV378" s="291"/>
      <c r="AW378" s="291"/>
      <c r="AX378" s="291"/>
      <c r="AY378" s="291"/>
      <c r="AZ378" s="291"/>
      <c r="BA378" s="291"/>
      <c r="BB378" s="291"/>
      <c r="BC378" s="291"/>
      <c r="BD378" s="291"/>
      <c r="BE378" s="291"/>
      <c r="BF378" s="291"/>
      <c r="BG378" s="291"/>
      <c r="BH378" s="291"/>
      <c r="BI378" s="291"/>
      <c r="BJ378" s="291"/>
      <c r="BK378" s="291"/>
      <c r="BL378" s="291"/>
      <c r="BM378" s="291"/>
      <c r="BN378" s="291"/>
      <c r="BO378" s="291"/>
      <c r="BP378" s="291"/>
      <c r="BQ378" s="292"/>
      <c r="BR378" s="105"/>
    </row>
    <row r="379" spans="3:70" ht="23.45" customHeight="1">
      <c r="C379" s="95"/>
      <c r="D379" s="290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  <c r="BC379" s="291"/>
      <c r="BD379" s="291"/>
      <c r="BE379" s="291"/>
      <c r="BF379" s="291"/>
      <c r="BG379" s="291"/>
      <c r="BH379" s="291"/>
      <c r="BI379" s="291"/>
      <c r="BJ379" s="291"/>
      <c r="BK379" s="291"/>
      <c r="BL379" s="291"/>
      <c r="BM379" s="291"/>
      <c r="BN379" s="291"/>
      <c r="BO379" s="291"/>
      <c r="BP379" s="291"/>
      <c r="BQ379" s="292"/>
      <c r="BR379" s="105"/>
    </row>
    <row r="380" spans="3:70" ht="23.45" customHeight="1">
      <c r="C380" s="95"/>
      <c r="D380" s="290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  <c r="AN380" s="291"/>
      <c r="AO380" s="291"/>
      <c r="AP380" s="291"/>
      <c r="AQ380" s="291"/>
      <c r="AR380" s="291"/>
      <c r="AS380" s="291"/>
      <c r="AT380" s="291"/>
      <c r="AU380" s="291"/>
      <c r="AV380" s="291"/>
      <c r="AW380" s="291"/>
      <c r="AX380" s="291"/>
      <c r="AY380" s="291"/>
      <c r="AZ380" s="291"/>
      <c r="BA380" s="291"/>
      <c r="BB380" s="291"/>
      <c r="BC380" s="291"/>
      <c r="BD380" s="291"/>
      <c r="BE380" s="291"/>
      <c r="BF380" s="291"/>
      <c r="BG380" s="291"/>
      <c r="BH380" s="291"/>
      <c r="BI380" s="291"/>
      <c r="BJ380" s="291"/>
      <c r="BK380" s="291"/>
      <c r="BL380" s="291"/>
      <c r="BM380" s="291"/>
      <c r="BN380" s="291"/>
      <c r="BO380" s="291"/>
      <c r="BP380" s="291"/>
      <c r="BQ380" s="292"/>
      <c r="BR380" s="105"/>
    </row>
    <row r="381" spans="3:70" ht="23.45" customHeight="1">
      <c r="C381" s="95"/>
      <c r="D381" s="290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291"/>
      <c r="BI381" s="291"/>
      <c r="BJ381" s="291"/>
      <c r="BK381" s="291"/>
      <c r="BL381" s="291"/>
      <c r="BM381" s="291"/>
      <c r="BN381" s="291"/>
      <c r="BO381" s="291"/>
      <c r="BP381" s="291"/>
      <c r="BQ381" s="292"/>
      <c r="BR381" s="105"/>
    </row>
    <row r="382" spans="3:70" ht="23.45" customHeight="1">
      <c r="C382" s="95"/>
      <c r="D382" s="290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  <c r="BC382" s="291"/>
      <c r="BD382" s="291"/>
      <c r="BE382" s="291"/>
      <c r="BF382" s="291"/>
      <c r="BG382" s="291"/>
      <c r="BH382" s="291"/>
      <c r="BI382" s="291"/>
      <c r="BJ382" s="291"/>
      <c r="BK382" s="291"/>
      <c r="BL382" s="291"/>
      <c r="BM382" s="291"/>
      <c r="BN382" s="291"/>
      <c r="BO382" s="291"/>
      <c r="BP382" s="291"/>
      <c r="BQ382" s="292"/>
      <c r="BR382" s="105"/>
    </row>
    <row r="383" spans="3:70" ht="23.45" customHeight="1">
      <c r="C383" s="95"/>
      <c r="D383" s="293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5"/>
      <c r="BR383" s="105"/>
    </row>
    <row r="384" spans="3:70" ht="12.6" customHeight="1">
      <c r="C384" s="182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4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2A4C-4306-484F-A4BC-947655098553}">
  <dimension ref="C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>
      <c r="C11" s="19" t="str">
        <f>IF(COUNTIF([3]回答表!K16,"*")&gt;0,[3]回答表!K16,"")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IF(COUNTIF([3]回答表!F18,"*")&gt;0,[3]回答表!F18,"")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IF(COUNTIF([3]回答表!W18,"*")&gt;0,[3]回答表!W18,"")</f>
        <v>特定地域排水処理施設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IF(COUNTIF([3]回答表!F20,"*")&gt;0,[3]回答表!F20,"")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>
      <c r="C24" s="32"/>
      <c r="D24" s="76" t="str">
        <f>IF([3]回答表!R49="●","●","")</f>
        <v/>
      </c>
      <c r="E24" s="77"/>
      <c r="F24" s="77"/>
      <c r="G24" s="77"/>
      <c r="H24" s="77"/>
      <c r="I24" s="77"/>
      <c r="J24" s="78"/>
      <c r="K24" s="76" t="str">
        <f>IF([3]回答表!R50="●","●","")</f>
        <v/>
      </c>
      <c r="L24" s="77"/>
      <c r="M24" s="77"/>
      <c r="N24" s="77"/>
      <c r="O24" s="77"/>
      <c r="P24" s="77"/>
      <c r="Q24" s="78"/>
      <c r="R24" s="76" t="str">
        <f>IF([3]回答表!R51="●","●","")</f>
        <v/>
      </c>
      <c r="S24" s="77"/>
      <c r="T24" s="77"/>
      <c r="U24" s="77"/>
      <c r="V24" s="77"/>
      <c r="W24" s="77"/>
      <c r="X24" s="78"/>
      <c r="Y24" s="76" t="str">
        <f>IF([3]回答表!R52="●","●","")</f>
        <v/>
      </c>
      <c r="Z24" s="77"/>
      <c r="AA24" s="77"/>
      <c r="AB24" s="77"/>
      <c r="AC24" s="77"/>
      <c r="AD24" s="77"/>
      <c r="AE24" s="78"/>
      <c r="AF24" s="76" t="str">
        <f>IF([3]回答表!R53="●","●","")</f>
        <v/>
      </c>
      <c r="AG24" s="77"/>
      <c r="AH24" s="77"/>
      <c r="AI24" s="77"/>
      <c r="AJ24" s="77"/>
      <c r="AK24" s="77"/>
      <c r="AL24" s="78"/>
      <c r="AM24" s="76" t="str">
        <f>IF([3]回答表!R54="●","●","")</f>
        <v/>
      </c>
      <c r="AN24" s="77"/>
      <c r="AO24" s="77"/>
      <c r="AP24" s="77"/>
      <c r="AQ24" s="77"/>
      <c r="AR24" s="77"/>
      <c r="AS24" s="78"/>
      <c r="AT24" s="76" t="str">
        <f>IF([3]回答表!R55="●","●","")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IF([3]回答表!R56="●","●","")</f>
        <v>●</v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/>
    <row r="29" spans="3:71" ht="15.6" customHeight="1">
      <c r="BS29" s="88"/>
    </row>
    <row r="30" spans="3:71" ht="15.6" customHeight="1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IF([3]回答表!X49="●","●","")</f>
        <v/>
      </c>
      <c r="O36" s="124"/>
      <c r="P36" s="124"/>
      <c r="Q36" s="125"/>
      <c r="R36" s="112"/>
      <c r="S36" s="112"/>
      <c r="T36" s="112"/>
      <c r="U36" s="126" t="str">
        <f>IF([3]回答表!X49="●",[3]回答表!B67,IF([3]回答表!AA49="●",[3]回答表!B95,""))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IF([3]回答表!X49="●",[3]回答表!S73,IF([3]回答表!AA49="●",[3]回答表!S101,""))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IF([3]回答表!X49="●",[3]回答表!G73,IF([3]回答表!AA49="●",[3]回答表!G101,""))</f>
        <v/>
      </c>
      <c r="AN38" s="80"/>
      <c r="AO38" s="80"/>
      <c r="AP38" s="80"/>
      <c r="AQ38" s="80"/>
      <c r="AR38" s="80"/>
      <c r="AS38" s="80"/>
      <c r="AT38" s="146"/>
      <c r="AU38" s="79" t="str">
        <f>IF([3]回答表!X49="●",[3]回答表!G74,IF([3]回答表!AA49="●",[3]回答表!G102,""))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IF([3]回答表!X49="●",[3]回答表!V73,IF([3]回答表!AA49="●",[3]回答表!V101,""))</f>
        <v/>
      </c>
      <c r="BG39" s="14"/>
      <c r="BH39" s="14"/>
      <c r="BI39" s="15"/>
      <c r="BJ39" s="143" t="str">
        <f>IF([3]回答表!X49="●",[3]回答表!V74,IF([3]回答表!AA49="●",[3]回答表!V102,""))</f>
        <v/>
      </c>
      <c r="BK39" s="14"/>
      <c r="BL39" s="14"/>
      <c r="BM39" s="15"/>
      <c r="BN39" s="143" t="str">
        <f>IF([3]回答表!X49="●",[3]回答表!V75,IF([3]回答表!AA49="●",[3]回答表!V103,""))</f>
        <v/>
      </c>
      <c r="BO39" s="14"/>
      <c r="BP39" s="14"/>
      <c r="BQ39" s="15"/>
      <c r="BR39" s="105"/>
    </row>
    <row r="40" spans="3:70" ht="15.6" customHeight="1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IF([3]回答表!X49="●",[3]回答表!O79,IF([3]回答表!AA49="●",[3]回答表!O107,""))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IF([3]回答表!X49="●",[3]回答表!O80,IF([3]回答表!AA49="●",[3]回答表!O108,""))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15.75" customHeight="1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IF([3]回答表!AA49="●","●","")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IF([3]回答表!X49="●",[3]回答表!O81,IF([3]回答表!AA49="●",[3]回答表!O109,""))</f>
        <v/>
      </c>
      <c r="AN44" s="154"/>
      <c r="AO44" s="162" t="s">
        <v>27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113"/>
      <c r="BD44" s="163"/>
      <c r="BE44" s="163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75" customHeight="1">
      <c r="C45" s="95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IF([3]回答表!X49="●",[3]回答表!O82,IF([3]回答表!AA49="●",[3]回答表!O110,""))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3"/>
      <c r="BE45" s="163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>
      <c r="C46" s="95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IF([3]回答表!X49="●",[3]回答表!AG79,IF([3]回答表!AA49="●",[3]回答表!AG107,""))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3"/>
      <c r="BE46" s="1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>
      <c r="C47" s="95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7"/>
      <c r="O47" s="148"/>
      <c r="P47" s="148"/>
      <c r="Q47" s="149"/>
      <c r="R47" s="112"/>
      <c r="S47" s="112"/>
      <c r="T47" s="112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29"/>
      <c r="AL47" s="129"/>
      <c r="AM47" s="153" t="str">
        <f>IF([3]回答表!X49="●",[3]回答表!AG80,IF([3]回答表!AA49="●",[3]回答表!AG108,""))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3"/>
      <c r="BE47" s="1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3"/>
      <c r="BE48" s="1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15.6" customHeight="1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12"/>
      <c r="S49" s="112"/>
      <c r="T49" s="112"/>
      <c r="U49" s="116" t="s">
        <v>31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9"/>
      <c r="AL49" s="129"/>
      <c r="AM49" s="116" t="s">
        <v>32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65"/>
      <c r="BR49" s="105"/>
    </row>
    <row r="50" spans="3:70" ht="15.6" customHeight="1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12"/>
      <c r="S50" s="112"/>
      <c r="T50" s="112"/>
      <c r="U50" s="173" t="str">
        <f>IF([3]回答表!X49="●",[3]回答表!E85,IF([3]回答表!AA49="●",[3]回答表!E113,""))</f>
        <v/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33</v>
      </c>
      <c r="AF50" s="175"/>
      <c r="AG50" s="175"/>
      <c r="AH50" s="175"/>
      <c r="AI50" s="175"/>
      <c r="AJ50" s="176"/>
      <c r="AK50" s="129"/>
      <c r="AL50" s="129"/>
      <c r="AM50" s="126" t="str">
        <f>IF([3]回答表!X49="●",[3]回答表!B87,IF([3]回答表!AA49="●",[3]回答表!B115,""))</f>
        <v/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BR50" s="105"/>
    </row>
    <row r="51" spans="3:70" ht="15.6" customHeight="1">
      <c r="C51" s="9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12"/>
      <c r="S51" s="112"/>
      <c r="T51" s="112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79"/>
      <c r="AG51" s="179"/>
      <c r="AH51" s="179"/>
      <c r="AI51" s="179"/>
      <c r="AJ51" s="180"/>
      <c r="AK51" s="129"/>
      <c r="AL51" s="129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05"/>
    </row>
    <row r="52" spans="3:70" ht="15.6" customHeight="1">
      <c r="C52" s="9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29"/>
      <c r="AL52" s="129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>
      <c r="C53" s="9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29"/>
      <c r="AL53" s="129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29"/>
      <c r="AL54" s="129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105"/>
    </row>
    <row r="55" spans="3:70" ht="15.75" customHeight="1">
      <c r="C55" s="9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81"/>
      <c r="O55" s="81"/>
      <c r="P55" s="81"/>
      <c r="Q55" s="81"/>
      <c r="R55" s="112"/>
      <c r="S55" s="112"/>
      <c r="T55" s="112"/>
      <c r="U55" s="112"/>
      <c r="V55" s="112"/>
      <c r="W55" s="112"/>
      <c r="X55" s="65"/>
      <c r="Y55" s="65"/>
      <c r="Z55" s="65"/>
      <c r="AA55" s="103"/>
      <c r="AB55" s="103"/>
      <c r="AC55" s="103"/>
      <c r="AD55" s="103"/>
      <c r="AE55" s="103"/>
      <c r="AF55" s="103"/>
      <c r="AG55" s="103"/>
      <c r="AH55" s="103"/>
      <c r="AI55" s="103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5"/>
    </row>
    <row r="56" spans="3:70" ht="18.600000000000001" customHeight="1">
      <c r="C56" s="9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81"/>
      <c r="O56" s="81"/>
      <c r="P56" s="81"/>
      <c r="Q56" s="81"/>
      <c r="R56" s="112"/>
      <c r="S56" s="112"/>
      <c r="T56" s="112"/>
      <c r="U56" s="116" t="s">
        <v>15</v>
      </c>
      <c r="V56" s="112"/>
      <c r="W56" s="112"/>
      <c r="X56" s="112"/>
      <c r="Y56" s="112"/>
      <c r="Z56" s="112"/>
      <c r="AA56" s="103"/>
      <c r="AB56" s="117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16" t="s">
        <v>34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5"/>
      <c r="BR56" s="105"/>
    </row>
    <row r="57" spans="3:70" ht="15.6" customHeight="1">
      <c r="C57" s="95"/>
      <c r="D57" s="99" t="s">
        <v>35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23" t="str">
        <f>IF([3]回答表!AD49="●","●","")</f>
        <v/>
      </c>
      <c r="O57" s="124"/>
      <c r="P57" s="124"/>
      <c r="Q57" s="125"/>
      <c r="R57" s="112"/>
      <c r="S57" s="112"/>
      <c r="T57" s="112"/>
      <c r="U57" s="126" t="str">
        <f>IF([3]回答表!AD49="●",[3]回答表!B123,"")</f>
        <v/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181"/>
      <c r="AL57" s="181"/>
      <c r="AM57" s="126" t="str">
        <f>IF([3]回答表!AD49="●",[3]回答表!B128,"")</f>
        <v/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05"/>
    </row>
    <row r="58" spans="3:70" ht="15.6" customHeight="1">
      <c r="C58" s="9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37"/>
      <c r="O58" s="138"/>
      <c r="P58" s="138"/>
      <c r="Q58" s="139"/>
      <c r="R58" s="112"/>
      <c r="S58" s="112"/>
      <c r="T58" s="112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81"/>
      <c r="AL58" s="18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05"/>
    </row>
    <row r="59" spans="3:70" ht="15.6" customHeight="1">
      <c r="C59" s="9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37"/>
      <c r="O59" s="138"/>
      <c r="P59" s="138"/>
      <c r="Q59" s="139"/>
      <c r="R59" s="112"/>
      <c r="S59" s="112"/>
      <c r="T59" s="112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2"/>
      <c r="AK59" s="181"/>
      <c r="AL59" s="181"/>
      <c r="AM59" s="140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05"/>
    </row>
    <row r="60" spans="3:70" ht="15.6" customHeight="1">
      <c r="C60" s="95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47"/>
      <c r="O60" s="148"/>
      <c r="P60" s="148"/>
      <c r="Q60" s="149"/>
      <c r="R60" s="112"/>
      <c r="S60" s="112"/>
      <c r="T60" s="112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181"/>
      <c r="AL60" s="18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05"/>
    </row>
    <row r="61" spans="3:70" ht="15.6" customHeight="1"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4"/>
    </row>
    <row r="62" spans="3:70" ht="15.6" customHeight="1"/>
    <row r="63" spans="3:70" ht="15.6" customHeight="1"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</row>
    <row r="64" spans="3:70" ht="15.6" customHeight="1">
      <c r="C64" s="95"/>
      <c r="D64" s="96" t="s">
        <v>14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99" t="s">
        <v>36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2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103"/>
      <c r="BO64" s="103"/>
      <c r="BP64" s="103"/>
      <c r="BQ64" s="104"/>
      <c r="BR64" s="105"/>
    </row>
    <row r="65" spans="3:70" ht="15.6" customHeight="1">
      <c r="C65" s="95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102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103"/>
      <c r="BO65" s="103"/>
      <c r="BP65" s="103"/>
      <c r="BQ65" s="104"/>
      <c r="BR65" s="105"/>
    </row>
    <row r="66" spans="3:70" ht="15.6" customHeight="1">
      <c r="C66" s="95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65"/>
      <c r="Y66" s="65"/>
      <c r="Z66" s="65"/>
      <c r="AA66" s="36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4"/>
      <c r="AO66" s="113"/>
      <c r="AP66" s="114"/>
      <c r="AQ66" s="114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02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103"/>
      <c r="BO66" s="103"/>
      <c r="BP66" s="103"/>
      <c r="BQ66" s="104"/>
      <c r="BR66" s="105"/>
    </row>
    <row r="67" spans="3:70" ht="25.5">
      <c r="C67" s="9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6" t="s">
        <v>15</v>
      </c>
      <c r="V67" s="112"/>
      <c r="W67" s="112"/>
      <c r="X67" s="112"/>
      <c r="Y67" s="112"/>
      <c r="Z67" s="112"/>
      <c r="AA67" s="103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6" t="s">
        <v>16</v>
      </c>
      <c r="AN67" s="118"/>
      <c r="AO67" s="117"/>
      <c r="AP67" s="119"/>
      <c r="AQ67" s="119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103"/>
      <c r="BE67" s="103"/>
      <c r="BF67" s="122" t="s">
        <v>17</v>
      </c>
      <c r="BG67" s="185"/>
      <c r="BH67" s="185"/>
      <c r="BI67" s="185"/>
      <c r="BJ67" s="185"/>
      <c r="BK67" s="185"/>
      <c r="BL67" s="185"/>
      <c r="BM67" s="103"/>
      <c r="BN67" s="103"/>
      <c r="BO67" s="103"/>
      <c r="BP67" s="103"/>
      <c r="BQ67" s="118"/>
      <c r="BR67" s="105"/>
    </row>
    <row r="68" spans="3:70" ht="15.6" customHeight="1">
      <c r="C68" s="95"/>
      <c r="D68" s="99" t="s">
        <v>18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23" t="str">
        <f>IF([3]回答表!X50="●","●","")</f>
        <v/>
      </c>
      <c r="O68" s="124"/>
      <c r="P68" s="124"/>
      <c r="Q68" s="125"/>
      <c r="R68" s="112"/>
      <c r="S68" s="112"/>
      <c r="T68" s="112"/>
      <c r="U68" s="126" t="str">
        <f>IF([3]回答表!X50="●",[3]回答表!B138,IF([3]回答表!AA50="●",[3]回答表!B159,""))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9"/>
      <c r="AL68" s="129"/>
      <c r="AM68" s="186" t="s">
        <v>37</v>
      </c>
      <c r="AN68" s="186"/>
      <c r="AO68" s="186"/>
      <c r="AP68" s="186"/>
      <c r="AQ68" s="186"/>
      <c r="AR68" s="186"/>
      <c r="AS68" s="186"/>
      <c r="AT68" s="186"/>
      <c r="AU68" s="186" t="s">
        <v>38</v>
      </c>
      <c r="AV68" s="186"/>
      <c r="AW68" s="186"/>
      <c r="AX68" s="186"/>
      <c r="AY68" s="186"/>
      <c r="AZ68" s="186"/>
      <c r="BA68" s="186"/>
      <c r="BB68" s="186"/>
      <c r="BC68" s="113"/>
      <c r="BD68" s="36"/>
      <c r="BE68" s="36"/>
      <c r="BF68" s="131" t="str">
        <f>IF([3]回答表!X50="●",[3]回答表!S144,IF([3]回答表!AA50="●",[3]回答表!S165,""))</f>
        <v/>
      </c>
      <c r="BG68" s="132"/>
      <c r="BH68" s="132"/>
      <c r="BI68" s="132"/>
      <c r="BJ68" s="131"/>
      <c r="BK68" s="132"/>
      <c r="BL68" s="132"/>
      <c r="BM68" s="132"/>
      <c r="BN68" s="131"/>
      <c r="BO68" s="132"/>
      <c r="BP68" s="132"/>
      <c r="BQ68" s="133"/>
      <c r="BR68" s="105"/>
    </row>
    <row r="69" spans="3:70" ht="15.6" customHeight="1">
      <c r="C69" s="95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13"/>
      <c r="BD69" s="36"/>
      <c r="BE69" s="36"/>
      <c r="BF69" s="143"/>
      <c r="BG69" s="144"/>
      <c r="BH69" s="144"/>
      <c r="BI69" s="144"/>
      <c r="BJ69" s="143"/>
      <c r="BK69" s="144"/>
      <c r="BL69" s="144"/>
      <c r="BM69" s="144"/>
      <c r="BN69" s="143"/>
      <c r="BO69" s="144"/>
      <c r="BP69" s="144"/>
      <c r="BQ69" s="145"/>
      <c r="BR69" s="105"/>
    </row>
    <row r="70" spans="3:70" ht="15.6" customHeight="1">
      <c r="C70" s="95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13"/>
      <c r="BD70" s="36"/>
      <c r="BE70" s="36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>
      <c r="C71" s="95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47"/>
      <c r="O71" s="148"/>
      <c r="P71" s="148"/>
      <c r="Q71" s="149"/>
      <c r="R71" s="112"/>
      <c r="S71" s="112"/>
      <c r="T71" s="112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129"/>
      <c r="AL71" s="129"/>
      <c r="AM71" s="79" t="str">
        <f>IF([3]回答表!X50="●",[3]回答表!J144,IF([3]回答表!AA50="●",[3]回答表!J165,""))</f>
        <v/>
      </c>
      <c r="AN71" s="80"/>
      <c r="AO71" s="80"/>
      <c r="AP71" s="80"/>
      <c r="AQ71" s="80"/>
      <c r="AR71" s="80"/>
      <c r="AS71" s="80"/>
      <c r="AT71" s="146"/>
      <c r="AU71" s="79" t="str">
        <f>IF([3]回答表!X50="●",[3]回答表!J145,IF([3]回答表!AA50="●",[3]回答表!J166,""))</f>
        <v/>
      </c>
      <c r="AV71" s="80"/>
      <c r="AW71" s="80"/>
      <c r="AX71" s="80"/>
      <c r="AY71" s="80"/>
      <c r="AZ71" s="80"/>
      <c r="BA71" s="80"/>
      <c r="BB71" s="146"/>
      <c r="BC71" s="113"/>
      <c r="BD71" s="36"/>
      <c r="BE71" s="36"/>
      <c r="BF71" s="143" t="str">
        <f>IF([3]回答表!X50="●",[3]回答表!V144,IF([3]回答表!AA50="●",[3]回答表!V165,""))</f>
        <v/>
      </c>
      <c r="BG71" s="144"/>
      <c r="BH71" s="144"/>
      <c r="BI71" s="144"/>
      <c r="BJ71" s="143" t="str">
        <f>IF([3]回答表!X50="●",[3]回答表!V145,IF([3]回答表!AA50="●",[3]回答表!V166,""))</f>
        <v/>
      </c>
      <c r="BK71" s="144"/>
      <c r="BL71" s="144"/>
      <c r="BM71" s="144"/>
      <c r="BN71" s="143" t="str">
        <f>IF([3]回答表!X50="●",[3]回答表!V146,IF([3]回答表!AA50="●",[3]回答表!V167,""))</f>
        <v/>
      </c>
      <c r="BO71" s="144"/>
      <c r="BP71" s="144"/>
      <c r="BQ71" s="145"/>
      <c r="BR71" s="105"/>
    </row>
    <row r="72" spans="3:70" ht="15.6" customHeight="1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151"/>
      <c r="P72" s="151"/>
      <c r="Q72" s="151"/>
      <c r="R72" s="152"/>
      <c r="S72" s="152"/>
      <c r="T72" s="152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129"/>
      <c r="AL72" s="129"/>
      <c r="AM72" s="76"/>
      <c r="AN72" s="77"/>
      <c r="AO72" s="77"/>
      <c r="AP72" s="77"/>
      <c r="AQ72" s="77"/>
      <c r="AR72" s="77"/>
      <c r="AS72" s="77"/>
      <c r="AT72" s="78"/>
      <c r="AU72" s="76"/>
      <c r="AV72" s="77"/>
      <c r="AW72" s="77"/>
      <c r="AX72" s="77"/>
      <c r="AY72" s="77"/>
      <c r="AZ72" s="77"/>
      <c r="BA72" s="77"/>
      <c r="BB72" s="78"/>
      <c r="BC72" s="113"/>
      <c r="BD72" s="113"/>
      <c r="BE72" s="113"/>
      <c r="BF72" s="143"/>
      <c r="BG72" s="144"/>
      <c r="BH72" s="144"/>
      <c r="BI72" s="144"/>
      <c r="BJ72" s="143"/>
      <c r="BK72" s="144"/>
      <c r="BL72" s="144"/>
      <c r="BM72" s="144"/>
      <c r="BN72" s="143"/>
      <c r="BO72" s="144"/>
      <c r="BP72" s="144"/>
      <c r="BQ72" s="145"/>
      <c r="BR72" s="105"/>
    </row>
    <row r="73" spans="3:70" ht="15.6" customHeight="1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151"/>
      <c r="P73" s="151"/>
      <c r="Q73" s="151"/>
      <c r="R73" s="152"/>
      <c r="S73" s="152"/>
      <c r="T73" s="152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129"/>
      <c r="AL73" s="129"/>
      <c r="AM73" s="82"/>
      <c r="AN73" s="83"/>
      <c r="AO73" s="83"/>
      <c r="AP73" s="83"/>
      <c r="AQ73" s="83"/>
      <c r="AR73" s="83"/>
      <c r="AS73" s="83"/>
      <c r="AT73" s="84"/>
      <c r="AU73" s="82"/>
      <c r="AV73" s="83"/>
      <c r="AW73" s="83"/>
      <c r="AX73" s="83"/>
      <c r="AY73" s="83"/>
      <c r="AZ73" s="83"/>
      <c r="BA73" s="83"/>
      <c r="BB73" s="84"/>
      <c r="BC73" s="113"/>
      <c r="BD73" s="36"/>
      <c r="BE73" s="36"/>
      <c r="BF73" s="143"/>
      <c r="BG73" s="144"/>
      <c r="BH73" s="144"/>
      <c r="BI73" s="144"/>
      <c r="BJ73" s="143"/>
      <c r="BK73" s="144"/>
      <c r="BL73" s="144"/>
      <c r="BM73" s="144"/>
      <c r="BN73" s="143"/>
      <c r="BO73" s="144"/>
      <c r="BP73" s="144"/>
      <c r="BQ73" s="145"/>
      <c r="BR73" s="105"/>
    </row>
    <row r="74" spans="3:70" ht="15.6" customHeight="1">
      <c r="C74" s="95"/>
      <c r="D74" s="159" t="s">
        <v>26</v>
      </c>
      <c r="E74" s="160"/>
      <c r="F74" s="160"/>
      <c r="G74" s="160"/>
      <c r="H74" s="160"/>
      <c r="I74" s="160"/>
      <c r="J74" s="160"/>
      <c r="K74" s="160"/>
      <c r="L74" s="160"/>
      <c r="M74" s="161"/>
      <c r="N74" s="123" t="str">
        <f>IF([3]回答表!AA50="●","●","")</f>
        <v/>
      </c>
      <c r="O74" s="124"/>
      <c r="P74" s="124"/>
      <c r="Q74" s="125"/>
      <c r="R74" s="112"/>
      <c r="S74" s="112"/>
      <c r="T74" s="112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2"/>
      <c r="AK74" s="129"/>
      <c r="AL74" s="129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13"/>
      <c r="BD74" s="163"/>
      <c r="BE74" s="163"/>
      <c r="BF74" s="143"/>
      <c r="BG74" s="144"/>
      <c r="BH74" s="144"/>
      <c r="BI74" s="144"/>
      <c r="BJ74" s="143"/>
      <c r="BK74" s="144"/>
      <c r="BL74" s="144"/>
      <c r="BM74" s="144"/>
      <c r="BN74" s="143"/>
      <c r="BO74" s="144"/>
      <c r="BP74" s="144"/>
      <c r="BQ74" s="145"/>
      <c r="BR74" s="105"/>
    </row>
    <row r="75" spans="3:70" ht="15.6" customHeight="1">
      <c r="C75" s="95"/>
      <c r="D75" s="164"/>
      <c r="E75" s="165"/>
      <c r="F75" s="165"/>
      <c r="G75" s="165"/>
      <c r="H75" s="165"/>
      <c r="I75" s="165"/>
      <c r="J75" s="165"/>
      <c r="K75" s="165"/>
      <c r="L75" s="165"/>
      <c r="M75" s="16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29"/>
      <c r="AL75" s="129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13"/>
      <c r="BD75" s="163"/>
      <c r="BE75" s="163"/>
      <c r="BF75" s="143" t="s">
        <v>23</v>
      </c>
      <c r="BG75" s="144"/>
      <c r="BH75" s="144"/>
      <c r="BI75" s="144"/>
      <c r="BJ75" s="143" t="s">
        <v>24</v>
      </c>
      <c r="BK75" s="144"/>
      <c r="BL75" s="144"/>
      <c r="BM75" s="144"/>
      <c r="BN75" s="143" t="s">
        <v>25</v>
      </c>
      <c r="BO75" s="144"/>
      <c r="BP75" s="144"/>
      <c r="BQ75" s="145"/>
      <c r="BR75" s="105"/>
    </row>
    <row r="76" spans="3:70" ht="15.6" customHeight="1">
      <c r="C76" s="9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29"/>
      <c r="AL76" s="129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13"/>
      <c r="BD76" s="163"/>
      <c r="BE76" s="163"/>
      <c r="BF76" s="143"/>
      <c r="BG76" s="144"/>
      <c r="BH76" s="144"/>
      <c r="BI76" s="144"/>
      <c r="BJ76" s="143"/>
      <c r="BK76" s="144"/>
      <c r="BL76" s="144"/>
      <c r="BM76" s="144"/>
      <c r="BN76" s="143"/>
      <c r="BO76" s="144"/>
      <c r="BP76" s="144"/>
      <c r="BQ76" s="145"/>
      <c r="BR76" s="105"/>
    </row>
    <row r="77" spans="3:70" ht="15.6" customHeight="1">
      <c r="C77" s="95"/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47"/>
      <c r="O77" s="148"/>
      <c r="P77" s="148"/>
      <c r="Q77" s="149"/>
      <c r="R77" s="112"/>
      <c r="S77" s="112"/>
      <c r="T77" s="112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29"/>
      <c r="AL77" s="129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13"/>
      <c r="BD77" s="163"/>
      <c r="BE77" s="163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105"/>
    </row>
    <row r="78" spans="3:70" ht="15.6" customHeight="1">
      <c r="C78" s="9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29"/>
      <c r="AL78" s="129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113"/>
      <c r="BD78" s="163"/>
      <c r="BE78" s="1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05"/>
    </row>
    <row r="79" spans="3:70" ht="15.6" customHeight="1">
      <c r="C79" s="9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12"/>
      <c r="S79" s="112"/>
      <c r="T79" s="112"/>
      <c r="U79" s="116" t="s">
        <v>31</v>
      </c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29"/>
      <c r="AL79" s="129"/>
      <c r="AM79" s="116" t="s">
        <v>32</v>
      </c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5"/>
      <c r="BR79" s="105"/>
    </row>
    <row r="80" spans="3:70" ht="15.6" customHeight="1">
      <c r="C80" s="9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12"/>
      <c r="S80" s="112"/>
      <c r="T80" s="112"/>
      <c r="U80" s="173" t="str">
        <f>IF([3]回答表!X50="●",[3]回答表!E149,IF([3]回答表!AA50="●",[3]回答表!E170,""))</f>
        <v/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33</v>
      </c>
      <c r="AF80" s="175"/>
      <c r="AG80" s="175"/>
      <c r="AH80" s="175"/>
      <c r="AI80" s="175"/>
      <c r="AJ80" s="176"/>
      <c r="AK80" s="129"/>
      <c r="AL80" s="129"/>
      <c r="AM80" s="126" t="str">
        <f>IF([3]回答表!X50="●",[3]回答表!B151,IF([3]回答表!AA50="●",[3]回答表!B172,""))</f>
        <v/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105"/>
    </row>
    <row r="81" spans="3:70" ht="15.6" customHeight="1">
      <c r="C81" s="9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12"/>
      <c r="S81" s="112"/>
      <c r="T81" s="112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  <c r="AF81" s="179"/>
      <c r="AG81" s="179"/>
      <c r="AH81" s="179"/>
      <c r="AI81" s="179"/>
      <c r="AJ81" s="180"/>
      <c r="AK81" s="129"/>
      <c r="AL81" s="129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05"/>
    </row>
    <row r="82" spans="3:70" ht="15.6" customHeight="1">
      <c r="C82" s="9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29"/>
      <c r="AL82" s="129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05"/>
    </row>
    <row r="83" spans="3:70" ht="15.6" customHeight="1">
      <c r="C83" s="9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29"/>
      <c r="AL83" s="129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05"/>
    </row>
    <row r="84" spans="3:70" ht="15.6" customHeight="1">
      <c r="C84" s="9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29"/>
      <c r="AL84" s="129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5"/>
    </row>
    <row r="85" spans="3:70" ht="15.6" customHeight="1"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81"/>
      <c r="O85" s="81"/>
      <c r="P85" s="81"/>
      <c r="Q85" s="81"/>
      <c r="R85" s="112"/>
      <c r="S85" s="112"/>
      <c r="T85" s="112"/>
      <c r="U85" s="112"/>
      <c r="V85" s="112"/>
      <c r="W85" s="112"/>
      <c r="X85" s="65"/>
      <c r="Y85" s="65"/>
      <c r="Z85" s="65"/>
      <c r="AA85" s="103"/>
      <c r="AB85" s="103"/>
      <c r="AC85" s="103"/>
      <c r="AD85" s="103"/>
      <c r="AE85" s="103"/>
      <c r="AF85" s="103"/>
      <c r="AG85" s="103"/>
      <c r="AH85" s="103"/>
      <c r="AI85" s="103"/>
      <c r="AJ85" s="65"/>
      <c r="AK85" s="65"/>
      <c r="AL85" s="6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105"/>
    </row>
    <row r="86" spans="3:70" ht="18.600000000000001" customHeight="1">
      <c r="C86" s="9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81"/>
      <c r="O86" s="81"/>
      <c r="P86" s="81"/>
      <c r="Q86" s="81"/>
      <c r="R86" s="112"/>
      <c r="S86" s="112"/>
      <c r="T86" s="112"/>
      <c r="U86" s="116" t="s">
        <v>15</v>
      </c>
      <c r="V86" s="112"/>
      <c r="W86" s="112"/>
      <c r="X86" s="112"/>
      <c r="Y86" s="112"/>
      <c r="Z86" s="112"/>
      <c r="AA86" s="103"/>
      <c r="AB86" s="117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16" t="s">
        <v>34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65"/>
      <c r="BR86" s="105"/>
    </row>
    <row r="87" spans="3:70" ht="15.6" customHeight="1">
      <c r="C87" s="95"/>
      <c r="D87" s="99" t="s">
        <v>35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23" t="str">
        <f>IF([3]回答表!AD50="●","●","")</f>
        <v/>
      </c>
      <c r="O87" s="124"/>
      <c r="P87" s="124"/>
      <c r="Q87" s="125"/>
      <c r="R87" s="112"/>
      <c r="S87" s="112"/>
      <c r="T87" s="112"/>
      <c r="U87" s="126" t="str">
        <f>IF([3]回答表!AD50="●",[3]回答表!B180,"")</f>
        <v/>
      </c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  <c r="AK87" s="181"/>
      <c r="AL87" s="181"/>
      <c r="AM87" s="126" t="str">
        <f>IF([3]回答表!AD50="●",[3]回答表!B186,"")</f>
        <v/>
      </c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05"/>
    </row>
    <row r="88" spans="3:70" ht="15.6" customHeight="1">
      <c r="C88" s="95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137"/>
      <c r="O88" s="138"/>
      <c r="P88" s="138"/>
      <c r="Q88" s="139"/>
      <c r="R88" s="112"/>
      <c r="S88" s="112"/>
      <c r="T88" s="112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2"/>
      <c r="AK88" s="181"/>
      <c r="AL88" s="18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05"/>
    </row>
    <row r="89" spans="3:70" ht="15.6" customHeight="1">
      <c r="C89" s="95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137"/>
      <c r="O89" s="138"/>
      <c r="P89" s="138"/>
      <c r="Q89" s="139"/>
      <c r="R89" s="112"/>
      <c r="S89" s="112"/>
      <c r="T89" s="112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81"/>
      <c r="AL89" s="181"/>
      <c r="AM89" s="140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05"/>
    </row>
    <row r="90" spans="3:70" ht="15.6" customHeight="1">
      <c r="C90" s="95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47"/>
      <c r="O90" s="148"/>
      <c r="P90" s="148"/>
      <c r="Q90" s="149"/>
      <c r="R90" s="112"/>
      <c r="S90" s="112"/>
      <c r="T90" s="112"/>
      <c r="U90" s="170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2"/>
      <c r="AK90" s="181"/>
      <c r="AL90" s="18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2"/>
      <c r="BR90" s="105"/>
    </row>
    <row r="91" spans="3:70" ht="15.6" customHeight="1"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</row>
    <row r="92" spans="3:70" ht="15.6" customHeight="1"/>
    <row r="93" spans="3:70" ht="15.6" customHeight="1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3:70" ht="15.6" customHeight="1">
      <c r="C94" s="95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65"/>
      <c r="Y94" s="65"/>
      <c r="Z94" s="65"/>
      <c r="AA94" s="36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04"/>
      <c r="AO94" s="113"/>
      <c r="AP94" s="114"/>
      <c r="AQ94" s="114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2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103"/>
      <c r="BO94" s="103"/>
      <c r="BP94" s="103"/>
      <c r="BQ94" s="104"/>
      <c r="BR94" s="105"/>
    </row>
    <row r="95" spans="3:70" ht="15.6" customHeight="1">
      <c r="C95" s="95"/>
      <c r="D95" s="96" t="s">
        <v>14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 t="s">
        <v>39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2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103"/>
      <c r="BO95" s="103"/>
      <c r="BP95" s="103"/>
      <c r="BQ95" s="104"/>
      <c r="BR95" s="105"/>
    </row>
    <row r="96" spans="3:70" ht="15.6" customHeight="1">
      <c r="C96" s="95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102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103"/>
      <c r="BO96" s="103"/>
      <c r="BP96" s="103"/>
      <c r="BQ96" s="104"/>
      <c r="BR96" s="105"/>
    </row>
    <row r="97" spans="3:70" ht="15.6" customHeight="1">
      <c r="C97" s="9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65"/>
      <c r="Y97" s="65"/>
      <c r="Z97" s="65"/>
      <c r="AA97" s="36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4"/>
      <c r="AO97" s="113"/>
      <c r="AP97" s="114"/>
      <c r="AQ97" s="114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02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103"/>
      <c r="BO97" s="103"/>
      <c r="BP97" s="103"/>
      <c r="BQ97" s="104"/>
      <c r="BR97" s="105"/>
    </row>
    <row r="98" spans="3:70" ht="25.5">
      <c r="C98" s="95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6" t="s">
        <v>40</v>
      </c>
      <c r="V98" s="118"/>
      <c r="W98" s="117"/>
      <c r="X98" s="119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17"/>
      <c r="AL98" s="117"/>
      <c r="AM98" s="116" t="s">
        <v>15</v>
      </c>
      <c r="AN98" s="112"/>
      <c r="AO98" s="112"/>
      <c r="AP98" s="112"/>
      <c r="AQ98" s="112"/>
      <c r="AR98" s="112"/>
      <c r="AS98" s="103"/>
      <c r="AT98" s="117"/>
      <c r="AU98" s="117"/>
      <c r="AV98" s="117"/>
      <c r="AW98" s="117"/>
      <c r="AX98" s="117"/>
      <c r="AY98" s="117"/>
      <c r="AZ98" s="117"/>
      <c r="BA98" s="117"/>
      <c r="BB98" s="117"/>
      <c r="BC98" s="121"/>
      <c r="BD98" s="103"/>
      <c r="BE98" s="103"/>
      <c r="BF98" s="122" t="s">
        <v>17</v>
      </c>
      <c r="BG98" s="185"/>
      <c r="BH98" s="185"/>
      <c r="BI98" s="185"/>
      <c r="BJ98" s="185"/>
      <c r="BK98" s="185"/>
      <c r="BL98" s="185"/>
      <c r="BM98" s="103"/>
      <c r="BN98" s="103"/>
      <c r="BO98" s="103"/>
      <c r="BP98" s="103"/>
      <c r="BQ98" s="104"/>
      <c r="BR98" s="105"/>
    </row>
    <row r="99" spans="3:70" ht="19.350000000000001" customHeight="1">
      <c r="C99" s="95"/>
      <c r="D99" s="192" t="s">
        <v>18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23" t="str">
        <f>IF([3]回答表!F18="水道事業",IF([3]回答表!X51="●","●",""),"")</f>
        <v/>
      </c>
      <c r="O99" s="124"/>
      <c r="P99" s="124"/>
      <c r="Q99" s="125"/>
      <c r="R99" s="112"/>
      <c r="S99" s="112"/>
      <c r="T99" s="112"/>
      <c r="U99" s="193" t="s">
        <v>41</v>
      </c>
      <c r="V99" s="194"/>
      <c r="W99" s="194"/>
      <c r="X99" s="194"/>
      <c r="Y99" s="194"/>
      <c r="Z99" s="194"/>
      <c r="AA99" s="194"/>
      <c r="AB99" s="194"/>
      <c r="AC99" s="195" t="s">
        <v>42</v>
      </c>
      <c r="AD99" s="196"/>
      <c r="AE99" s="196"/>
      <c r="AF99" s="196"/>
      <c r="AG99" s="196"/>
      <c r="AH99" s="196"/>
      <c r="AI99" s="196"/>
      <c r="AJ99" s="197"/>
      <c r="AK99" s="129"/>
      <c r="AL99" s="129"/>
      <c r="AM99" s="126" t="str">
        <f>IF([3]回答表!F18="水道事業",IF([3]回答表!X51="●",[3]回答表!B197,IF([3]回答表!AA51="●",[3]回答表!B275,"")),"")</f>
        <v/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36"/>
      <c r="BE99" s="36"/>
      <c r="BF99" s="131" t="str">
        <f>IF([3]回答表!F18="水道事業",IF([3]回答表!X51="●",[3]回答表!B256,IF([3]回答表!AA51="●",[3]回答表!B335,"")),"")</f>
        <v/>
      </c>
      <c r="BG99" s="132"/>
      <c r="BH99" s="132"/>
      <c r="BI99" s="132"/>
      <c r="BJ99" s="131"/>
      <c r="BK99" s="132"/>
      <c r="BL99" s="132"/>
      <c r="BM99" s="132"/>
      <c r="BN99" s="131"/>
      <c r="BO99" s="132"/>
      <c r="BP99" s="132"/>
      <c r="BQ99" s="133"/>
      <c r="BR99" s="105"/>
    </row>
    <row r="100" spans="3:70" ht="19.350000000000001" customHeight="1"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37"/>
      <c r="O100" s="138"/>
      <c r="P100" s="138"/>
      <c r="Q100" s="139"/>
      <c r="R100" s="112"/>
      <c r="S100" s="112"/>
      <c r="T100" s="112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201"/>
      <c r="AE100" s="201"/>
      <c r="AF100" s="201"/>
      <c r="AG100" s="201"/>
      <c r="AH100" s="201"/>
      <c r="AI100" s="201"/>
      <c r="AJ100" s="202"/>
      <c r="AK100" s="129"/>
      <c r="AL100" s="129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2"/>
      <c r="BD100" s="36"/>
      <c r="BE100" s="36"/>
      <c r="BF100" s="143"/>
      <c r="BG100" s="144"/>
      <c r="BH100" s="144"/>
      <c r="BI100" s="144"/>
      <c r="BJ100" s="143"/>
      <c r="BK100" s="144"/>
      <c r="BL100" s="144"/>
      <c r="BM100" s="144"/>
      <c r="BN100" s="143"/>
      <c r="BO100" s="144"/>
      <c r="BP100" s="144"/>
      <c r="BQ100" s="145"/>
      <c r="BR100" s="105"/>
    </row>
    <row r="101" spans="3:70" ht="15.6" customHeight="1"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37"/>
      <c r="O101" s="138"/>
      <c r="P101" s="138"/>
      <c r="Q101" s="139"/>
      <c r="R101" s="112"/>
      <c r="S101" s="112"/>
      <c r="T101" s="112"/>
      <c r="U101" s="79" t="str">
        <f>IF([3]回答表!F18="水道事業",IF([3]回答表!X51="●",[3]回答表!J205,IF([3]回答表!AA51="●",[3]回答表!J283,"")),"")</f>
        <v/>
      </c>
      <c r="V101" s="80"/>
      <c r="W101" s="80"/>
      <c r="X101" s="80"/>
      <c r="Y101" s="80"/>
      <c r="Z101" s="80"/>
      <c r="AA101" s="80"/>
      <c r="AB101" s="146"/>
      <c r="AC101" s="79" t="str">
        <f>IF([3]回答表!F18="水道事業",IF([3]回答表!X51="●",[3]回答表!J210,IF([3]回答表!AA51="●",[3]回答表!J290,"")),"")</f>
        <v/>
      </c>
      <c r="AD101" s="80"/>
      <c r="AE101" s="80"/>
      <c r="AF101" s="80"/>
      <c r="AG101" s="80"/>
      <c r="AH101" s="80"/>
      <c r="AI101" s="80"/>
      <c r="AJ101" s="146"/>
      <c r="AK101" s="129"/>
      <c r="AL101" s="129"/>
      <c r="AM101" s="140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36"/>
      <c r="BE101" s="36"/>
      <c r="BF101" s="143"/>
      <c r="BG101" s="144"/>
      <c r="BH101" s="144"/>
      <c r="BI101" s="144"/>
      <c r="BJ101" s="143"/>
      <c r="BK101" s="144"/>
      <c r="BL101" s="144"/>
      <c r="BM101" s="144"/>
      <c r="BN101" s="143"/>
      <c r="BO101" s="144"/>
      <c r="BP101" s="144"/>
      <c r="BQ101" s="145"/>
      <c r="BR101" s="105"/>
    </row>
    <row r="102" spans="3:70" ht="15.6" customHeight="1"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47"/>
      <c r="O102" s="148"/>
      <c r="P102" s="148"/>
      <c r="Q102" s="149"/>
      <c r="R102" s="112"/>
      <c r="S102" s="112"/>
      <c r="T102" s="112"/>
      <c r="U102" s="76"/>
      <c r="V102" s="77"/>
      <c r="W102" s="77"/>
      <c r="X102" s="77"/>
      <c r="Y102" s="77"/>
      <c r="Z102" s="77"/>
      <c r="AA102" s="77"/>
      <c r="AB102" s="78"/>
      <c r="AC102" s="76"/>
      <c r="AD102" s="77"/>
      <c r="AE102" s="77"/>
      <c r="AF102" s="77"/>
      <c r="AG102" s="77"/>
      <c r="AH102" s="77"/>
      <c r="AI102" s="77"/>
      <c r="AJ102" s="78"/>
      <c r="AK102" s="129"/>
      <c r="AL102" s="129"/>
      <c r="AM102" s="140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36"/>
      <c r="BE102" s="36"/>
      <c r="BF102" s="143" t="str">
        <f>IF([3]回答表!F18="水道事業",IF([3]回答表!X51="●",[3]回答表!E256,IF([3]回答表!AA51="●",[3]回答表!E335,"")),"")</f>
        <v/>
      </c>
      <c r="BG102" s="144"/>
      <c r="BH102" s="144"/>
      <c r="BI102" s="144"/>
      <c r="BJ102" s="143" t="str">
        <f>IF([3]回答表!F18="水道事業",IF([3]回答表!X51="●",[3]回答表!E257,IF([3]回答表!AA51="●",[3]回答表!E336,"")),"")</f>
        <v/>
      </c>
      <c r="BK102" s="144"/>
      <c r="BL102" s="144"/>
      <c r="BM102" s="144"/>
      <c r="BN102" s="143" t="str">
        <f>IF([3]回答表!F18="水道事業",IF([3]回答表!X51="●",[3]回答表!E258,IF([3]回答表!AA51="●",[3]回答表!E337,"")),"")</f>
        <v/>
      </c>
      <c r="BO102" s="144"/>
      <c r="BP102" s="144"/>
      <c r="BQ102" s="145"/>
      <c r="BR102" s="105"/>
    </row>
    <row r="103" spans="3:70" ht="15.6" customHeight="1">
      <c r="C103" s="9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1"/>
      <c r="P103" s="151"/>
      <c r="Q103" s="151"/>
      <c r="R103" s="152"/>
      <c r="S103" s="152"/>
      <c r="T103" s="152"/>
      <c r="U103" s="82"/>
      <c r="V103" s="83"/>
      <c r="W103" s="83"/>
      <c r="X103" s="83"/>
      <c r="Y103" s="83"/>
      <c r="Z103" s="83"/>
      <c r="AA103" s="83"/>
      <c r="AB103" s="84"/>
      <c r="AC103" s="82"/>
      <c r="AD103" s="83"/>
      <c r="AE103" s="83"/>
      <c r="AF103" s="83"/>
      <c r="AG103" s="83"/>
      <c r="AH103" s="83"/>
      <c r="AI103" s="83"/>
      <c r="AJ103" s="84"/>
      <c r="AK103" s="129"/>
      <c r="AL103" s="129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13"/>
      <c r="BE103" s="113"/>
      <c r="BF103" s="143"/>
      <c r="BG103" s="144"/>
      <c r="BH103" s="144"/>
      <c r="BI103" s="144"/>
      <c r="BJ103" s="143"/>
      <c r="BK103" s="144"/>
      <c r="BL103" s="144"/>
      <c r="BM103" s="144"/>
      <c r="BN103" s="143"/>
      <c r="BO103" s="144"/>
      <c r="BP103" s="144"/>
      <c r="BQ103" s="145"/>
      <c r="BR103" s="105"/>
    </row>
    <row r="104" spans="3:70" ht="19.350000000000001" customHeight="1">
      <c r="C104" s="9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1"/>
      <c r="P104" s="151"/>
      <c r="Q104" s="151"/>
      <c r="R104" s="152"/>
      <c r="S104" s="152"/>
      <c r="T104" s="152"/>
      <c r="U104" s="193" t="s">
        <v>43</v>
      </c>
      <c r="V104" s="194"/>
      <c r="W104" s="194"/>
      <c r="X104" s="194"/>
      <c r="Y104" s="194"/>
      <c r="Z104" s="194"/>
      <c r="AA104" s="194"/>
      <c r="AB104" s="194"/>
      <c r="AC104" s="193" t="s">
        <v>44</v>
      </c>
      <c r="AD104" s="194"/>
      <c r="AE104" s="194"/>
      <c r="AF104" s="194"/>
      <c r="AG104" s="194"/>
      <c r="AH104" s="194"/>
      <c r="AI104" s="194"/>
      <c r="AJ104" s="203"/>
      <c r="AK104" s="129"/>
      <c r="AL104" s="129"/>
      <c r="AM104" s="140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36"/>
      <c r="BE104" s="36"/>
      <c r="BF104" s="143"/>
      <c r="BG104" s="144"/>
      <c r="BH104" s="144"/>
      <c r="BI104" s="144"/>
      <c r="BJ104" s="143"/>
      <c r="BK104" s="144"/>
      <c r="BL104" s="144"/>
      <c r="BM104" s="144"/>
      <c r="BN104" s="143"/>
      <c r="BO104" s="144"/>
      <c r="BP104" s="144"/>
      <c r="BQ104" s="145"/>
      <c r="BR104" s="105"/>
    </row>
    <row r="105" spans="3:70" ht="19.350000000000001" customHeight="1">
      <c r="C105" s="95"/>
      <c r="D105" s="204" t="s">
        <v>26</v>
      </c>
      <c r="E105" s="192"/>
      <c r="F105" s="192"/>
      <c r="G105" s="192"/>
      <c r="H105" s="192"/>
      <c r="I105" s="192"/>
      <c r="J105" s="192"/>
      <c r="K105" s="192"/>
      <c r="L105" s="192"/>
      <c r="M105" s="205"/>
      <c r="N105" s="123" t="str">
        <f>IF([3]回答表!F18="水道事業",IF([3]回答表!AA51="●","●",""),"")</f>
        <v/>
      </c>
      <c r="O105" s="124"/>
      <c r="P105" s="124"/>
      <c r="Q105" s="125"/>
      <c r="R105" s="112"/>
      <c r="S105" s="112"/>
      <c r="T105" s="112"/>
      <c r="U105" s="198"/>
      <c r="V105" s="199"/>
      <c r="W105" s="199"/>
      <c r="X105" s="199"/>
      <c r="Y105" s="199"/>
      <c r="Z105" s="199"/>
      <c r="AA105" s="199"/>
      <c r="AB105" s="199"/>
      <c r="AC105" s="198"/>
      <c r="AD105" s="199"/>
      <c r="AE105" s="199"/>
      <c r="AF105" s="199"/>
      <c r="AG105" s="199"/>
      <c r="AH105" s="199"/>
      <c r="AI105" s="199"/>
      <c r="AJ105" s="206"/>
      <c r="AK105" s="129"/>
      <c r="AL105" s="129"/>
      <c r="AM105" s="140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63"/>
      <c r="BE105" s="163"/>
      <c r="BF105" s="143"/>
      <c r="BG105" s="144"/>
      <c r="BH105" s="144"/>
      <c r="BI105" s="144"/>
      <c r="BJ105" s="143"/>
      <c r="BK105" s="144"/>
      <c r="BL105" s="144"/>
      <c r="BM105" s="144"/>
      <c r="BN105" s="143"/>
      <c r="BO105" s="144"/>
      <c r="BP105" s="144"/>
      <c r="BQ105" s="145"/>
      <c r="BR105" s="105"/>
    </row>
    <row r="106" spans="3:70" ht="15.6" customHeight="1"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205"/>
      <c r="N106" s="137"/>
      <c r="O106" s="138"/>
      <c r="P106" s="138"/>
      <c r="Q106" s="139"/>
      <c r="R106" s="112"/>
      <c r="S106" s="112"/>
      <c r="T106" s="112"/>
      <c r="U106" s="79" t="str">
        <f>IF([3]回答表!F18="水道事業",IF([3]回答表!X51="●",[3]回答表!J213,IF([3]回答表!AA51="●",[3]回答表!J293,"")),"")</f>
        <v/>
      </c>
      <c r="V106" s="80"/>
      <c r="W106" s="80"/>
      <c r="X106" s="80"/>
      <c r="Y106" s="80"/>
      <c r="Z106" s="80"/>
      <c r="AA106" s="80"/>
      <c r="AB106" s="146"/>
      <c r="AC106" s="79" t="str">
        <f>IF([3]回答表!F18="水道事業",IF([3]回答表!X51="●",[3]回答表!J217,IF([3]回答表!AA51="●",[3]回答表!J297,"")),"")</f>
        <v/>
      </c>
      <c r="AD106" s="80"/>
      <c r="AE106" s="80"/>
      <c r="AF106" s="80"/>
      <c r="AG106" s="80"/>
      <c r="AH106" s="80"/>
      <c r="AI106" s="80"/>
      <c r="AJ106" s="146"/>
      <c r="AK106" s="129"/>
      <c r="AL106" s="129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2"/>
      <c r="BD106" s="163"/>
      <c r="BE106" s="163"/>
      <c r="BF106" s="143" t="s">
        <v>23</v>
      </c>
      <c r="BG106" s="144"/>
      <c r="BH106" s="144"/>
      <c r="BI106" s="144"/>
      <c r="BJ106" s="143" t="s">
        <v>24</v>
      </c>
      <c r="BK106" s="144"/>
      <c r="BL106" s="144"/>
      <c r="BM106" s="144"/>
      <c r="BN106" s="143" t="s">
        <v>25</v>
      </c>
      <c r="BO106" s="144"/>
      <c r="BP106" s="144"/>
      <c r="BQ106" s="145"/>
      <c r="BR106" s="105"/>
    </row>
    <row r="107" spans="3:70" ht="15.6" customHeight="1"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205"/>
      <c r="N107" s="137"/>
      <c r="O107" s="138"/>
      <c r="P107" s="138"/>
      <c r="Q107" s="139"/>
      <c r="R107" s="112"/>
      <c r="S107" s="112"/>
      <c r="T107" s="112"/>
      <c r="U107" s="76"/>
      <c r="V107" s="77"/>
      <c r="W107" s="77"/>
      <c r="X107" s="77"/>
      <c r="Y107" s="77"/>
      <c r="Z107" s="77"/>
      <c r="AA107" s="77"/>
      <c r="AB107" s="78"/>
      <c r="AC107" s="76"/>
      <c r="AD107" s="77"/>
      <c r="AE107" s="77"/>
      <c r="AF107" s="77"/>
      <c r="AG107" s="77"/>
      <c r="AH107" s="77"/>
      <c r="AI107" s="77"/>
      <c r="AJ107" s="78"/>
      <c r="AK107" s="129"/>
      <c r="AL107" s="129"/>
      <c r="AM107" s="140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2"/>
      <c r="BD107" s="163"/>
      <c r="BE107" s="163"/>
      <c r="BF107" s="143"/>
      <c r="BG107" s="144"/>
      <c r="BH107" s="144"/>
      <c r="BI107" s="144"/>
      <c r="BJ107" s="143"/>
      <c r="BK107" s="144"/>
      <c r="BL107" s="144"/>
      <c r="BM107" s="144"/>
      <c r="BN107" s="143"/>
      <c r="BO107" s="144"/>
      <c r="BP107" s="144"/>
      <c r="BQ107" s="145"/>
      <c r="BR107" s="105"/>
    </row>
    <row r="108" spans="3:70" ht="15.6" customHeight="1"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205"/>
      <c r="N108" s="147"/>
      <c r="O108" s="148"/>
      <c r="P108" s="148"/>
      <c r="Q108" s="149"/>
      <c r="R108" s="112"/>
      <c r="S108" s="112"/>
      <c r="T108" s="112"/>
      <c r="U108" s="82"/>
      <c r="V108" s="83"/>
      <c r="W108" s="83"/>
      <c r="X108" s="83"/>
      <c r="Y108" s="83"/>
      <c r="Z108" s="83"/>
      <c r="AA108" s="83"/>
      <c r="AB108" s="84"/>
      <c r="AC108" s="82"/>
      <c r="AD108" s="83"/>
      <c r="AE108" s="83"/>
      <c r="AF108" s="83"/>
      <c r="AG108" s="83"/>
      <c r="AH108" s="83"/>
      <c r="AI108" s="83"/>
      <c r="AJ108" s="84"/>
      <c r="AK108" s="129"/>
      <c r="AL108" s="129"/>
      <c r="AM108" s="170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2"/>
      <c r="BD108" s="163"/>
      <c r="BE108" s="163"/>
      <c r="BF108" s="187"/>
      <c r="BG108" s="188"/>
      <c r="BH108" s="188"/>
      <c r="BI108" s="188"/>
      <c r="BJ108" s="187"/>
      <c r="BK108" s="188"/>
      <c r="BL108" s="188"/>
      <c r="BM108" s="188"/>
      <c r="BN108" s="187"/>
      <c r="BO108" s="188"/>
      <c r="BP108" s="188"/>
      <c r="BQ108" s="189"/>
      <c r="BR108" s="105"/>
    </row>
    <row r="109" spans="3:70" ht="15.6" customHeight="1">
      <c r="C109" s="9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29"/>
      <c r="AL109" s="129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113"/>
      <c r="BD109" s="163"/>
      <c r="BE109" s="163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105"/>
    </row>
    <row r="110" spans="3:70" ht="15.6" customHeight="1">
      <c r="C110" s="9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12"/>
      <c r="S110" s="112"/>
      <c r="T110" s="112"/>
      <c r="U110" s="116" t="s">
        <v>31</v>
      </c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29"/>
      <c r="AL110" s="129"/>
      <c r="AM110" s="116" t="s">
        <v>32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65"/>
      <c r="BR110" s="105"/>
    </row>
    <row r="111" spans="3:70" ht="15.6" customHeight="1">
      <c r="C111" s="9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12"/>
      <c r="S111" s="112"/>
      <c r="T111" s="112"/>
      <c r="U111" s="173" t="str">
        <f>IF([3]回答表!F18="水道事業",IF([3]回答表!X51="●",[3]回答表!E265,IF([3]回答表!AA51="●",[3]回答表!E344,"")),"")</f>
        <v/>
      </c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5" t="s">
        <v>33</v>
      </c>
      <c r="AF111" s="175"/>
      <c r="AG111" s="175"/>
      <c r="AH111" s="175"/>
      <c r="AI111" s="175"/>
      <c r="AJ111" s="176"/>
      <c r="AK111" s="129"/>
      <c r="AL111" s="129"/>
      <c r="AM111" s="126" t="str">
        <f>IF([3]回答表!F18="水道事業",IF([3]回答表!X51="●",[3]回答表!B267,IF([3]回答表!AA51="●",[3]回答表!B346,"")),"")</f>
        <v/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105"/>
    </row>
    <row r="112" spans="3:70" ht="15.6" customHeight="1">
      <c r="C112" s="9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12"/>
      <c r="S112" s="112"/>
      <c r="T112" s="112"/>
      <c r="U112" s="177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9"/>
      <c r="AF112" s="179"/>
      <c r="AG112" s="179"/>
      <c r="AH112" s="179"/>
      <c r="AI112" s="179"/>
      <c r="AJ112" s="180"/>
      <c r="AK112" s="129"/>
      <c r="AL112" s="129"/>
      <c r="AM112" s="140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105"/>
    </row>
    <row r="113" spans="3:70" ht="15.6" customHeight="1">
      <c r="C113" s="9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29"/>
      <c r="AL113" s="129"/>
      <c r="AM113" s="140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2"/>
      <c r="BR113" s="105"/>
    </row>
    <row r="114" spans="3:70" ht="15.6" customHeight="1">
      <c r="C114" s="9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29"/>
      <c r="AL114" s="129"/>
      <c r="AM114" s="140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2"/>
      <c r="BR114" s="105"/>
    </row>
    <row r="115" spans="3:70" ht="15.6" customHeight="1">
      <c r="C115" s="9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29"/>
      <c r="AL115" s="129"/>
      <c r="AM115" s="170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05"/>
    </row>
    <row r="116" spans="3:70" ht="15.6" customHeight="1">
      <c r="C116" s="9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81"/>
      <c r="O116" s="81"/>
      <c r="P116" s="81"/>
      <c r="Q116" s="81"/>
      <c r="R116" s="112"/>
      <c r="S116" s="112"/>
      <c r="T116" s="112"/>
      <c r="U116" s="112"/>
      <c r="V116" s="112"/>
      <c r="W116" s="112"/>
      <c r="X116" s="65"/>
      <c r="Y116" s="65"/>
      <c r="Z116" s="65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105"/>
    </row>
    <row r="117" spans="3:70" ht="18.600000000000001" customHeight="1">
      <c r="C117" s="9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81"/>
      <c r="O117" s="81"/>
      <c r="P117" s="81"/>
      <c r="Q117" s="81"/>
      <c r="R117" s="112"/>
      <c r="S117" s="112"/>
      <c r="T117" s="112"/>
      <c r="U117" s="116" t="s">
        <v>15</v>
      </c>
      <c r="V117" s="112"/>
      <c r="W117" s="112"/>
      <c r="X117" s="112"/>
      <c r="Y117" s="112"/>
      <c r="Z117" s="112"/>
      <c r="AA117" s="103"/>
      <c r="AB117" s="117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16" t="s">
        <v>34</v>
      </c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65"/>
      <c r="BR117" s="105"/>
    </row>
    <row r="118" spans="3:70" ht="15.6" customHeight="1">
      <c r="C118" s="95"/>
      <c r="D118" s="192" t="s">
        <v>35</v>
      </c>
      <c r="E118" s="192"/>
      <c r="F118" s="192"/>
      <c r="G118" s="192"/>
      <c r="H118" s="192"/>
      <c r="I118" s="192"/>
      <c r="J118" s="192"/>
      <c r="K118" s="192"/>
      <c r="L118" s="192"/>
      <c r="M118" s="205"/>
      <c r="N118" s="123" t="str">
        <f>IF([3]回答表!F18="水道事業",IF([3]回答表!AD51="●","●",""),"")</f>
        <v/>
      </c>
      <c r="O118" s="124"/>
      <c r="P118" s="124"/>
      <c r="Q118" s="125"/>
      <c r="R118" s="112"/>
      <c r="S118" s="112"/>
      <c r="T118" s="112"/>
      <c r="U118" s="126" t="str">
        <f>IF([3]回答表!F18="水道事業",IF([3]回答表!AD51="●",[3]回答表!B354,""),"")</f>
        <v/>
      </c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/>
      <c r="AK118" s="181"/>
      <c r="AL118" s="181"/>
      <c r="AM118" s="126" t="str">
        <f>IF([3]回答表!F18="水道事業",IF([3]回答表!AD51="●",[3]回答表!B360,""),"")</f>
        <v/>
      </c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8"/>
      <c r="BR118" s="105"/>
    </row>
    <row r="119" spans="3:70" ht="15.6" customHeight="1"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205"/>
      <c r="N119" s="137"/>
      <c r="O119" s="138"/>
      <c r="P119" s="138"/>
      <c r="Q119" s="139"/>
      <c r="R119" s="112"/>
      <c r="S119" s="112"/>
      <c r="T119" s="112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181"/>
      <c r="AL119" s="181"/>
      <c r="AM119" s="140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105"/>
    </row>
    <row r="120" spans="3:70" ht="15.6" customHeight="1"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205"/>
      <c r="N120" s="137"/>
      <c r="O120" s="138"/>
      <c r="P120" s="138"/>
      <c r="Q120" s="139"/>
      <c r="R120" s="112"/>
      <c r="S120" s="112"/>
      <c r="T120" s="112"/>
      <c r="U120" s="14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2"/>
      <c r="AK120" s="181"/>
      <c r="AL120" s="181"/>
      <c r="AM120" s="140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105"/>
    </row>
    <row r="121" spans="3:70" ht="15.6" customHeight="1"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205"/>
      <c r="N121" s="147"/>
      <c r="O121" s="148"/>
      <c r="P121" s="148"/>
      <c r="Q121" s="149"/>
      <c r="R121" s="112"/>
      <c r="S121" s="112"/>
      <c r="T121" s="112"/>
      <c r="U121" s="170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2"/>
      <c r="AK121" s="181"/>
      <c r="AL121" s="181"/>
      <c r="AM121" s="170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2"/>
      <c r="BR121" s="105"/>
    </row>
    <row r="122" spans="3:70" ht="15.6" customHeight="1"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4"/>
    </row>
    <row r="123" spans="3:70" ht="15.6" customHeight="1"/>
    <row r="124" spans="3:70" ht="15.6" customHeight="1"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92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4"/>
    </row>
    <row r="125" spans="3:70" ht="15.6" customHeight="1">
      <c r="C125" s="95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65"/>
      <c r="Y125" s="65"/>
      <c r="Z125" s="65"/>
      <c r="AA125" s="36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04"/>
      <c r="AO125" s="113"/>
      <c r="AP125" s="114"/>
      <c r="AQ125" s="114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2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103"/>
      <c r="BO125" s="103"/>
      <c r="BP125" s="103"/>
      <c r="BQ125" s="104"/>
      <c r="BR125" s="105"/>
    </row>
    <row r="126" spans="3:70" ht="15.6" customHeight="1">
      <c r="C126" s="95"/>
      <c r="D126" s="96" t="s">
        <v>14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99" t="s">
        <v>45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2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103"/>
      <c r="BO126" s="103"/>
      <c r="BP126" s="103"/>
      <c r="BQ126" s="104"/>
      <c r="BR126" s="105"/>
    </row>
    <row r="127" spans="3:70" ht="15.6" customHeight="1">
      <c r="C127" s="95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8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103"/>
      <c r="BO127" s="103"/>
      <c r="BP127" s="103"/>
      <c r="BQ127" s="104"/>
      <c r="BR127" s="105"/>
    </row>
    <row r="128" spans="3:70" ht="15.6" customHeight="1">
      <c r="C128" s="95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65"/>
      <c r="Y128" s="65"/>
      <c r="Z128" s="65"/>
      <c r="AA128" s="36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4"/>
      <c r="AO128" s="113"/>
      <c r="AP128" s="114"/>
      <c r="AQ128" s="114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02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103"/>
      <c r="BO128" s="103"/>
      <c r="BP128" s="103"/>
      <c r="BQ128" s="104"/>
      <c r="BR128" s="105"/>
    </row>
    <row r="129" spans="3:70" ht="25.5">
      <c r="C129" s="95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6" t="s">
        <v>40</v>
      </c>
      <c r="V129" s="118"/>
      <c r="W129" s="117"/>
      <c r="X129" s="119"/>
      <c r="Y129" s="11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17"/>
      <c r="AL129" s="117"/>
      <c r="AM129" s="116" t="s">
        <v>15</v>
      </c>
      <c r="AN129" s="112"/>
      <c r="AO129" s="112"/>
      <c r="AP129" s="112"/>
      <c r="AQ129" s="112"/>
      <c r="AR129" s="112"/>
      <c r="AS129" s="103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21"/>
      <c r="BD129" s="103"/>
      <c r="BE129" s="103"/>
      <c r="BF129" s="122" t="s">
        <v>17</v>
      </c>
      <c r="BG129" s="185"/>
      <c r="BH129" s="185"/>
      <c r="BI129" s="185"/>
      <c r="BJ129" s="185"/>
      <c r="BK129" s="185"/>
      <c r="BL129" s="185"/>
      <c r="BM129" s="103"/>
      <c r="BN129" s="103"/>
      <c r="BO129" s="103"/>
      <c r="BP129" s="103"/>
      <c r="BQ129" s="104"/>
      <c r="BR129" s="105"/>
    </row>
    <row r="130" spans="3:70" ht="19.350000000000001" customHeight="1">
      <c r="C130" s="9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112"/>
      <c r="S130" s="112"/>
      <c r="T130" s="112"/>
      <c r="U130" s="193" t="s">
        <v>46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203"/>
      <c r="AK130" s="129"/>
      <c r="AL130" s="129"/>
      <c r="AM130" s="126" t="str">
        <f>IF([3]回答表!F18="簡易水道事業",IF([3]回答表!X51="●",[3]回答表!B197,IF([3]回答表!AA51="●",[3]回答表!B275,"")),"")</f>
        <v/>
      </c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8"/>
      <c r="BC130" s="113"/>
      <c r="BD130" s="36"/>
      <c r="BE130" s="36"/>
      <c r="BF130" s="131" t="str">
        <f>IF([3]回答表!F18="簡易水道事業",IF([3]回答表!X51="●",[3]回答表!B256,IF([3]回答表!AA51="●",[3]回答表!B335,"")),"")</f>
        <v/>
      </c>
      <c r="BG130" s="132"/>
      <c r="BH130" s="132"/>
      <c r="BI130" s="132"/>
      <c r="BJ130" s="131"/>
      <c r="BK130" s="132"/>
      <c r="BL130" s="132"/>
      <c r="BM130" s="132"/>
      <c r="BN130" s="131"/>
      <c r="BO130" s="132"/>
      <c r="BP130" s="132"/>
      <c r="BQ130" s="133"/>
      <c r="BR130" s="105"/>
    </row>
    <row r="131" spans="3:70" ht="19.350000000000001" customHeight="1">
      <c r="C131" s="9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12"/>
      <c r="S131" s="112"/>
      <c r="T131" s="112"/>
      <c r="U131" s="207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129"/>
      <c r="AL131" s="129"/>
      <c r="AM131" s="140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2"/>
      <c r="BC131" s="113"/>
      <c r="BD131" s="36"/>
      <c r="BE131" s="36"/>
      <c r="BF131" s="143"/>
      <c r="BG131" s="144"/>
      <c r="BH131" s="144"/>
      <c r="BI131" s="144"/>
      <c r="BJ131" s="143"/>
      <c r="BK131" s="144"/>
      <c r="BL131" s="144"/>
      <c r="BM131" s="144"/>
      <c r="BN131" s="143"/>
      <c r="BO131" s="144"/>
      <c r="BP131" s="144"/>
      <c r="BQ131" s="145"/>
      <c r="BR131" s="105"/>
    </row>
    <row r="132" spans="3:70" ht="15.6" customHeight="1">
      <c r="C132" s="95"/>
      <c r="D132" s="99" t="s">
        <v>18</v>
      </c>
      <c r="E132" s="100"/>
      <c r="F132" s="100"/>
      <c r="G132" s="100"/>
      <c r="H132" s="100"/>
      <c r="I132" s="100"/>
      <c r="J132" s="100"/>
      <c r="K132" s="100"/>
      <c r="L132" s="100"/>
      <c r="M132" s="101"/>
      <c r="N132" s="123" t="str">
        <f>IF([3]回答表!F18="簡易水道事業",IF([3]回答表!X51="●","●",""),"")</f>
        <v/>
      </c>
      <c r="O132" s="124"/>
      <c r="P132" s="124"/>
      <c r="Q132" s="125"/>
      <c r="R132" s="112"/>
      <c r="S132" s="112"/>
      <c r="T132" s="112"/>
      <c r="U132" s="79" t="str">
        <f>IF([3]回答表!F18="簡易水道事業",IF([3]回答表!X51="●",[3]回答表!S224,IF([3]回答表!AA51="●",[3]回答表!S304,"")),"")</f>
        <v/>
      </c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146"/>
      <c r="AK132" s="129"/>
      <c r="AL132" s="129"/>
      <c r="AM132" s="140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2"/>
      <c r="BC132" s="113"/>
      <c r="BD132" s="36"/>
      <c r="BE132" s="36"/>
      <c r="BF132" s="143"/>
      <c r="BG132" s="144"/>
      <c r="BH132" s="144"/>
      <c r="BI132" s="144"/>
      <c r="BJ132" s="143"/>
      <c r="BK132" s="144"/>
      <c r="BL132" s="144"/>
      <c r="BM132" s="144"/>
      <c r="BN132" s="143"/>
      <c r="BO132" s="144"/>
      <c r="BP132" s="144"/>
      <c r="BQ132" s="145"/>
      <c r="BR132" s="105"/>
    </row>
    <row r="133" spans="3:70" ht="15.6" customHeight="1">
      <c r="C133" s="95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N133" s="137"/>
      <c r="O133" s="138"/>
      <c r="P133" s="138"/>
      <c r="Q133" s="139"/>
      <c r="R133" s="112"/>
      <c r="S133" s="112"/>
      <c r="T133" s="112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8"/>
      <c r="AK133" s="129"/>
      <c r="AL133" s="129"/>
      <c r="AM133" s="140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2"/>
      <c r="BC133" s="113"/>
      <c r="BD133" s="36"/>
      <c r="BE133" s="36"/>
      <c r="BF133" s="143" t="str">
        <f>IF([3]回答表!F18="簡易水道事業",IF([3]回答表!X51="●",[3]回答表!E256,IF([3]回答表!AA51="●",[3]回答表!E335,"")),"")</f>
        <v/>
      </c>
      <c r="BG133" s="144"/>
      <c r="BH133" s="144"/>
      <c r="BI133" s="144"/>
      <c r="BJ133" s="143" t="str">
        <f>IF([3]回答表!F18="簡易水道事業",IF([3]回答表!X51="●",[3]回答表!E257,IF([3]回答表!AA51="●",[3]回答表!E336,"")),"")</f>
        <v/>
      </c>
      <c r="BK133" s="144"/>
      <c r="BL133" s="144"/>
      <c r="BM133" s="144"/>
      <c r="BN133" s="143" t="str">
        <f>IF([3]回答表!F18="簡易水道事業",IF([3]回答表!X51="●",[3]回答表!E258,IF([3]回答表!AA51="●",[3]回答表!E337,"")),"")</f>
        <v/>
      </c>
      <c r="BO133" s="144"/>
      <c r="BP133" s="144"/>
      <c r="BQ133" s="145"/>
      <c r="BR133" s="105"/>
    </row>
    <row r="134" spans="3:70" ht="15.6" customHeight="1">
      <c r="C134" s="95"/>
      <c r="D134" s="134"/>
      <c r="E134" s="135"/>
      <c r="F134" s="135"/>
      <c r="G134" s="135"/>
      <c r="H134" s="135"/>
      <c r="I134" s="135"/>
      <c r="J134" s="135"/>
      <c r="K134" s="135"/>
      <c r="L134" s="135"/>
      <c r="M134" s="136"/>
      <c r="N134" s="137"/>
      <c r="O134" s="138"/>
      <c r="P134" s="138"/>
      <c r="Q134" s="139"/>
      <c r="R134" s="152"/>
      <c r="S134" s="152"/>
      <c r="T134" s="152"/>
      <c r="U134" s="82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4"/>
      <c r="AK134" s="129"/>
      <c r="AL134" s="129"/>
      <c r="AM134" s="140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13"/>
      <c r="BD134" s="113"/>
      <c r="BE134" s="113"/>
      <c r="BF134" s="143"/>
      <c r="BG134" s="144"/>
      <c r="BH134" s="144"/>
      <c r="BI134" s="144"/>
      <c r="BJ134" s="143"/>
      <c r="BK134" s="144"/>
      <c r="BL134" s="144"/>
      <c r="BM134" s="144"/>
      <c r="BN134" s="143"/>
      <c r="BO134" s="144"/>
      <c r="BP134" s="144"/>
      <c r="BQ134" s="145"/>
      <c r="BR134" s="105"/>
    </row>
    <row r="135" spans="3:70" ht="19.350000000000001" customHeight="1">
      <c r="C135" s="95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47"/>
      <c r="O135" s="148"/>
      <c r="P135" s="148"/>
      <c r="Q135" s="149"/>
      <c r="R135" s="152"/>
      <c r="S135" s="152"/>
      <c r="T135" s="152"/>
      <c r="U135" s="193" t="s">
        <v>47</v>
      </c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203"/>
      <c r="AK135" s="129"/>
      <c r="AL135" s="129"/>
      <c r="AM135" s="140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2"/>
      <c r="BC135" s="113"/>
      <c r="BD135" s="36"/>
      <c r="BE135" s="36"/>
      <c r="BF135" s="143"/>
      <c r="BG135" s="144"/>
      <c r="BH135" s="144"/>
      <c r="BI135" s="144"/>
      <c r="BJ135" s="143"/>
      <c r="BK135" s="144"/>
      <c r="BL135" s="144"/>
      <c r="BM135" s="144"/>
      <c r="BN135" s="143"/>
      <c r="BO135" s="144"/>
      <c r="BP135" s="144"/>
      <c r="BQ135" s="145"/>
      <c r="BR135" s="105"/>
    </row>
    <row r="136" spans="3:70" ht="19.350000000000001" customHeight="1">
      <c r="C136" s="95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207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9"/>
      <c r="AK136" s="129"/>
      <c r="AL136" s="129"/>
      <c r="AM136" s="140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2"/>
      <c r="BC136" s="113"/>
      <c r="BD136" s="163"/>
      <c r="BE136" s="163"/>
      <c r="BF136" s="143"/>
      <c r="BG136" s="144"/>
      <c r="BH136" s="144"/>
      <c r="BI136" s="144"/>
      <c r="BJ136" s="143"/>
      <c r="BK136" s="144"/>
      <c r="BL136" s="144"/>
      <c r="BM136" s="144"/>
      <c r="BN136" s="143"/>
      <c r="BO136" s="144"/>
      <c r="BP136" s="144"/>
      <c r="BQ136" s="145"/>
      <c r="BR136" s="105"/>
    </row>
    <row r="137" spans="3:70" ht="15.6" customHeight="1">
      <c r="C137" s="9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12"/>
      <c r="S137" s="112"/>
      <c r="T137" s="112"/>
      <c r="U137" s="79" t="str">
        <f>IF([3]回答表!F18="簡易水道事業",IF([3]回答表!X51="●",[3]回答表!S225,IF([3]回答表!AA51="●",[3]回答表!S305,"")),"")</f>
        <v/>
      </c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146"/>
      <c r="AK137" s="129"/>
      <c r="AL137" s="129"/>
      <c r="AM137" s="140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2"/>
      <c r="BC137" s="113"/>
      <c r="BD137" s="163"/>
      <c r="BE137" s="163"/>
      <c r="BF137" s="143" t="s">
        <v>23</v>
      </c>
      <c r="BG137" s="144"/>
      <c r="BH137" s="144"/>
      <c r="BI137" s="144"/>
      <c r="BJ137" s="143" t="s">
        <v>24</v>
      </c>
      <c r="BK137" s="144"/>
      <c r="BL137" s="144"/>
      <c r="BM137" s="144"/>
      <c r="BN137" s="143" t="s">
        <v>25</v>
      </c>
      <c r="BO137" s="144"/>
      <c r="BP137" s="144"/>
      <c r="BQ137" s="145"/>
      <c r="BR137" s="105"/>
    </row>
    <row r="138" spans="3:70" ht="15.6" customHeight="1">
      <c r="C138" s="9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12"/>
      <c r="S138" s="112"/>
      <c r="T138" s="112"/>
      <c r="U138" s="76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129"/>
      <c r="AL138" s="129"/>
      <c r="AM138" s="170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13"/>
      <c r="BD138" s="163"/>
      <c r="BE138" s="163"/>
      <c r="BF138" s="143"/>
      <c r="BG138" s="144"/>
      <c r="BH138" s="144"/>
      <c r="BI138" s="144"/>
      <c r="BJ138" s="143"/>
      <c r="BK138" s="144"/>
      <c r="BL138" s="144"/>
      <c r="BM138" s="144"/>
      <c r="BN138" s="143"/>
      <c r="BO138" s="144"/>
      <c r="BP138" s="144"/>
      <c r="BQ138" s="145"/>
      <c r="BR138" s="105"/>
    </row>
    <row r="139" spans="3:70" ht="15.6" customHeight="1">
      <c r="C139" s="95"/>
      <c r="D139" s="159" t="s">
        <v>26</v>
      </c>
      <c r="E139" s="160"/>
      <c r="F139" s="160"/>
      <c r="G139" s="160"/>
      <c r="H139" s="160"/>
      <c r="I139" s="160"/>
      <c r="J139" s="160"/>
      <c r="K139" s="160"/>
      <c r="L139" s="160"/>
      <c r="M139" s="161"/>
      <c r="N139" s="123" t="str">
        <f>IF([3]回答表!F18="簡易水道事業",IF([3]回答表!AA51="●","●",""),"")</f>
        <v/>
      </c>
      <c r="O139" s="124"/>
      <c r="P139" s="124"/>
      <c r="Q139" s="125"/>
      <c r="R139" s="112"/>
      <c r="S139" s="112"/>
      <c r="T139" s="112"/>
      <c r="U139" s="82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4"/>
      <c r="AK139" s="129"/>
      <c r="AL139" s="129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13"/>
      <c r="BD139" s="163"/>
      <c r="BE139" s="163"/>
      <c r="BF139" s="187"/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105"/>
    </row>
    <row r="140" spans="3:70" ht="15.6" customHeight="1">
      <c r="C140" s="95"/>
      <c r="D140" s="164"/>
      <c r="E140" s="165"/>
      <c r="F140" s="165"/>
      <c r="G140" s="165"/>
      <c r="H140" s="165"/>
      <c r="I140" s="165"/>
      <c r="J140" s="165"/>
      <c r="K140" s="165"/>
      <c r="L140" s="165"/>
      <c r="M140" s="166"/>
      <c r="N140" s="137"/>
      <c r="O140" s="138"/>
      <c r="P140" s="138"/>
      <c r="Q140" s="139"/>
      <c r="R140" s="112"/>
      <c r="S140" s="112"/>
      <c r="T140" s="112"/>
      <c r="U140" s="193" t="s">
        <v>48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203"/>
      <c r="AK140" s="65"/>
      <c r="AL140" s="65"/>
      <c r="AM140" s="210" t="s">
        <v>49</v>
      </c>
      <c r="AN140" s="211"/>
      <c r="AO140" s="211"/>
      <c r="AP140" s="211"/>
      <c r="AQ140" s="211"/>
      <c r="AR140" s="212"/>
      <c r="AS140" s="210" t="s">
        <v>50</v>
      </c>
      <c r="AT140" s="211"/>
      <c r="AU140" s="211"/>
      <c r="AV140" s="211"/>
      <c r="AW140" s="211"/>
      <c r="AX140" s="212"/>
      <c r="AY140" s="213" t="s">
        <v>51</v>
      </c>
      <c r="AZ140" s="214"/>
      <c r="BA140" s="214"/>
      <c r="BB140" s="214"/>
      <c r="BC140" s="214"/>
      <c r="BD140" s="21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105"/>
    </row>
    <row r="141" spans="3:70" ht="15.6" customHeight="1">
      <c r="C141" s="95"/>
      <c r="D141" s="164"/>
      <c r="E141" s="165"/>
      <c r="F141" s="165"/>
      <c r="G141" s="165"/>
      <c r="H141" s="165"/>
      <c r="I141" s="165"/>
      <c r="J141" s="165"/>
      <c r="K141" s="165"/>
      <c r="L141" s="165"/>
      <c r="M141" s="166"/>
      <c r="N141" s="137"/>
      <c r="O141" s="138"/>
      <c r="P141" s="138"/>
      <c r="Q141" s="139"/>
      <c r="R141" s="112"/>
      <c r="S141" s="112"/>
      <c r="T141" s="112"/>
      <c r="U141" s="207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9"/>
      <c r="AK141" s="65"/>
      <c r="AL141" s="65"/>
      <c r="AM141" s="216"/>
      <c r="AN141" s="217"/>
      <c r="AO141" s="217"/>
      <c r="AP141" s="217"/>
      <c r="AQ141" s="217"/>
      <c r="AR141" s="218"/>
      <c r="AS141" s="216"/>
      <c r="AT141" s="217"/>
      <c r="AU141" s="217"/>
      <c r="AV141" s="217"/>
      <c r="AW141" s="217"/>
      <c r="AX141" s="218"/>
      <c r="AY141" s="219"/>
      <c r="AZ141" s="220"/>
      <c r="BA141" s="220"/>
      <c r="BB141" s="220"/>
      <c r="BC141" s="220"/>
      <c r="BD141" s="221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105"/>
    </row>
    <row r="142" spans="3:70" ht="15.6" customHeight="1">
      <c r="C142" s="95"/>
      <c r="D142" s="167"/>
      <c r="E142" s="168"/>
      <c r="F142" s="168"/>
      <c r="G142" s="168"/>
      <c r="H142" s="168"/>
      <c r="I142" s="168"/>
      <c r="J142" s="168"/>
      <c r="K142" s="168"/>
      <c r="L142" s="168"/>
      <c r="M142" s="169"/>
      <c r="N142" s="147"/>
      <c r="O142" s="148"/>
      <c r="P142" s="148"/>
      <c r="Q142" s="149"/>
      <c r="R142" s="112"/>
      <c r="S142" s="112"/>
      <c r="T142" s="112"/>
      <c r="U142" s="79" t="str">
        <f>IF([3]回答表!F18="簡易水道事業",IF([3]回答表!X51="●",[3]回答表!S226,IF([3]回答表!AA51="●",[3]回答表!S306,"")),"")</f>
        <v/>
      </c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146"/>
      <c r="AK142" s="65"/>
      <c r="AL142" s="65"/>
      <c r="AM142" s="222" t="str">
        <f>IF([3]回答表!F18="簡易水道事業",IF([3]回答表!X51="●",[3]回答表!Y228,IF([3]回答表!AA51="●",[3]回答表!Y308,"")),"")</f>
        <v/>
      </c>
      <c r="AN142" s="222"/>
      <c r="AO142" s="222"/>
      <c r="AP142" s="222"/>
      <c r="AQ142" s="222"/>
      <c r="AR142" s="222"/>
      <c r="AS142" s="222" t="str">
        <f>IF([3]回答表!F18="簡易水道事業",IF([3]回答表!X51="●",[3]回答表!Y229,IF([3]回答表!AA51="●",[3]回答表!Y309,"")),"")</f>
        <v/>
      </c>
      <c r="AT142" s="222"/>
      <c r="AU142" s="222"/>
      <c r="AV142" s="222"/>
      <c r="AW142" s="222"/>
      <c r="AX142" s="222"/>
      <c r="AY142" s="222" t="str">
        <f>IF([3]回答表!F18="簡易水道事業",IF([3]回答表!X51="●",[3]回答表!Y230,IF([3]回答表!AA51="●",[3]回答表!Y310,"")),"")</f>
        <v/>
      </c>
      <c r="AZ142" s="222"/>
      <c r="BA142" s="222"/>
      <c r="BB142" s="222"/>
      <c r="BC142" s="222"/>
      <c r="BD142" s="222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105"/>
    </row>
    <row r="143" spans="3:70" ht="15.6" customHeight="1">
      <c r="C143" s="9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12"/>
      <c r="S143" s="112"/>
      <c r="T143" s="112"/>
      <c r="U143" s="76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8"/>
      <c r="AK143" s="65"/>
      <c r="AL143" s="65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105"/>
    </row>
    <row r="144" spans="3:70" ht="15.6" customHeight="1">
      <c r="C144" s="9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81"/>
      <c r="O144" s="81"/>
      <c r="P144" s="81"/>
      <c r="Q144" s="81"/>
      <c r="R144" s="112"/>
      <c r="S144" s="112"/>
      <c r="T144" s="223"/>
      <c r="U144" s="82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4"/>
      <c r="AK144" s="65"/>
      <c r="AL144" s="105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105"/>
    </row>
    <row r="145" spans="3:70" ht="15.6" customHeight="1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29"/>
      <c r="AL145" s="129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13"/>
      <c r="BD145" s="163"/>
      <c r="BE145" s="163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105"/>
    </row>
    <row r="146" spans="3:70" ht="15.6" customHeight="1">
      <c r="C146" s="9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12"/>
      <c r="S146" s="112"/>
      <c r="T146" s="112"/>
      <c r="U146" s="116" t="s">
        <v>31</v>
      </c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29"/>
      <c r="AL146" s="129"/>
      <c r="AM146" s="116" t="s">
        <v>32</v>
      </c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65"/>
      <c r="BR146" s="105"/>
    </row>
    <row r="147" spans="3:70" ht="15.6" customHeight="1">
      <c r="C147" s="9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12"/>
      <c r="S147" s="112"/>
      <c r="T147" s="112"/>
      <c r="U147" s="173" t="str">
        <f>IF([3]回答表!F18="簡易水道事業",IF([3]回答表!X51="●",[3]回答表!E265,IF([3]回答表!AA51="●",[3]回答表!E344,"")),"")</f>
        <v/>
      </c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5" t="s">
        <v>33</v>
      </c>
      <c r="AF147" s="175"/>
      <c r="AG147" s="175"/>
      <c r="AH147" s="175"/>
      <c r="AI147" s="175"/>
      <c r="AJ147" s="176"/>
      <c r="AK147" s="129"/>
      <c r="AL147" s="129"/>
      <c r="AM147" s="126" t="str">
        <f>IF([3]回答表!F18="簡易水道事業",IF([3]回答表!X51="●",[3]回答表!B267,IF([3]回答表!AA51="●",[3]回答表!B346,"")),"")</f>
        <v/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  <c r="BR147" s="105"/>
    </row>
    <row r="148" spans="3:70" ht="15.6" customHeight="1">
      <c r="C148" s="9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12"/>
      <c r="S148" s="112"/>
      <c r="T148" s="112"/>
      <c r="U148" s="177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9"/>
      <c r="AF148" s="179"/>
      <c r="AG148" s="179"/>
      <c r="AH148" s="179"/>
      <c r="AI148" s="179"/>
      <c r="AJ148" s="180"/>
      <c r="AK148" s="129"/>
      <c r="AL148" s="129"/>
      <c r="AM148" s="140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  <c r="BR148" s="105"/>
    </row>
    <row r="149" spans="3:70" ht="15.6" customHeight="1">
      <c r="C149" s="9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29"/>
      <c r="AL149" s="129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  <c r="BR149" s="105"/>
    </row>
    <row r="150" spans="3:70" ht="15.6" customHeight="1">
      <c r="C150" s="9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29"/>
      <c r="AL150" s="129"/>
      <c r="AM150" s="140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  <c r="BR150" s="105"/>
    </row>
    <row r="151" spans="3:70" ht="15.6" customHeight="1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29"/>
      <c r="AL151" s="129"/>
      <c r="AM151" s="170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2"/>
      <c r="BR151" s="105"/>
    </row>
    <row r="152" spans="3:70" ht="15.6" customHeight="1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02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5"/>
    </row>
    <row r="153" spans="3:70" ht="18.600000000000001" customHeight="1">
      <c r="C153" s="95"/>
      <c r="D153" s="224"/>
      <c r="E153" s="150"/>
      <c r="F153" s="150"/>
      <c r="G153" s="150"/>
      <c r="H153" s="150"/>
      <c r="I153" s="150"/>
      <c r="J153" s="150"/>
      <c r="K153" s="150"/>
      <c r="L153" s="150"/>
      <c r="M153" s="150"/>
      <c r="N153" s="81"/>
      <c r="O153" s="81"/>
      <c r="P153" s="81"/>
      <c r="Q153" s="81"/>
      <c r="R153" s="112"/>
      <c r="S153" s="112"/>
      <c r="T153" s="112"/>
      <c r="U153" s="116" t="s">
        <v>15</v>
      </c>
      <c r="V153" s="112"/>
      <c r="W153" s="112"/>
      <c r="X153" s="112"/>
      <c r="Y153" s="112"/>
      <c r="Z153" s="112"/>
      <c r="AA153" s="103"/>
      <c r="AB153" s="117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16" t="s">
        <v>34</v>
      </c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65"/>
      <c r="BR153" s="105"/>
    </row>
    <row r="154" spans="3:70" ht="15.6" customHeight="1">
      <c r="C154" s="95"/>
      <c r="D154" s="192" t="s">
        <v>35</v>
      </c>
      <c r="E154" s="192"/>
      <c r="F154" s="192"/>
      <c r="G154" s="192"/>
      <c r="H154" s="192"/>
      <c r="I154" s="192"/>
      <c r="J154" s="192"/>
      <c r="K154" s="192"/>
      <c r="L154" s="192"/>
      <c r="M154" s="205"/>
      <c r="N154" s="123" t="str">
        <f>IF([3]回答表!F18="簡易水道事業",IF([3]回答表!AD51="●","●",""),"")</f>
        <v/>
      </c>
      <c r="O154" s="124"/>
      <c r="P154" s="124"/>
      <c r="Q154" s="125"/>
      <c r="R154" s="112"/>
      <c r="S154" s="112"/>
      <c r="T154" s="112"/>
      <c r="U154" s="126" t="str">
        <f>IF([3]回答表!F18="簡易水道事業",IF([3]回答表!AD51="●",[3]回答表!B354,""),"")</f>
        <v/>
      </c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81"/>
      <c r="AL154" s="181"/>
      <c r="AM154" s="126" t="str">
        <f>IF([3]回答表!F18="簡易水道事業",IF([3]回答表!AD51="●",[3]回答表!B360,""),"")</f>
        <v/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  <c r="BR154" s="105"/>
    </row>
    <row r="155" spans="3:70" ht="15.6" customHeight="1"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205"/>
      <c r="N155" s="137"/>
      <c r="O155" s="138"/>
      <c r="P155" s="138"/>
      <c r="Q155" s="139"/>
      <c r="R155" s="112"/>
      <c r="S155" s="112"/>
      <c r="T155" s="112"/>
      <c r="U155" s="140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2"/>
      <c r="AK155" s="181"/>
      <c r="AL155" s="181"/>
      <c r="AM155" s="140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2"/>
      <c r="BR155" s="105"/>
    </row>
    <row r="156" spans="3:70" ht="15.6" customHeight="1"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205"/>
      <c r="N156" s="137"/>
      <c r="O156" s="138"/>
      <c r="P156" s="138"/>
      <c r="Q156" s="139"/>
      <c r="R156" s="112"/>
      <c r="S156" s="112"/>
      <c r="T156" s="112"/>
      <c r="U156" s="140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2"/>
      <c r="AK156" s="181"/>
      <c r="AL156" s="181"/>
      <c r="AM156" s="140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2"/>
      <c r="BR156" s="105"/>
    </row>
    <row r="157" spans="3:70" ht="15.6" customHeight="1"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205"/>
      <c r="N157" s="147"/>
      <c r="O157" s="148"/>
      <c r="P157" s="148"/>
      <c r="Q157" s="149"/>
      <c r="R157" s="112"/>
      <c r="S157" s="112"/>
      <c r="T157" s="112"/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2"/>
      <c r="AK157" s="181"/>
      <c r="AL157" s="181"/>
      <c r="AM157" s="170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2"/>
      <c r="BR157" s="105"/>
    </row>
    <row r="158" spans="3:70" ht="15.6" customHeight="1"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4"/>
    </row>
    <row r="159" spans="3:70" ht="15.6" customHeight="1"/>
    <row r="160" spans="3:70" ht="15.6" customHeight="1"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92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4"/>
    </row>
    <row r="161" spans="3:92" ht="15.6" customHeight="1">
      <c r="C161" s="95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65"/>
      <c r="Y161" s="65"/>
      <c r="Z161" s="65"/>
      <c r="AA161" s="36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04"/>
      <c r="AO161" s="113"/>
      <c r="AP161" s="114"/>
      <c r="AQ161" s="114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92" ht="15.6" customHeight="1">
      <c r="C162" s="95"/>
      <c r="D162" s="96" t="s">
        <v>14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 t="s">
        <v>52</v>
      </c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92" ht="15.6" customHeight="1">
      <c r="C163" s="95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8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102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103"/>
      <c r="BO163" s="103"/>
      <c r="BP163" s="103"/>
      <c r="BQ163" s="104"/>
      <c r="BR163" s="105"/>
    </row>
    <row r="164" spans="3:92" ht="15.6" customHeight="1">
      <c r="C164" s="95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65"/>
      <c r="Y164" s="65"/>
      <c r="Z164" s="65"/>
      <c r="AA164" s="36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04"/>
      <c r="AO164" s="113"/>
      <c r="AP164" s="114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02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103"/>
      <c r="BO164" s="103"/>
      <c r="BP164" s="103"/>
      <c r="BQ164" s="104"/>
      <c r="BR164" s="105"/>
    </row>
    <row r="165" spans="3:92" ht="25.5">
      <c r="C165" s="95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6" t="s">
        <v>40</v>
      </c>
      <c r="V165" s="118"/>
      <c r="W165" s="117"/>
      <c r="X165" s="119"/>
      <c r="Y165" s="119"/>
      <c r="Z165" s="120"/>
      <c r="AA165" s="120"/>
      <c r="AB165" s="120"/>
      <c r="AC165" s="121"/>
      <c r="AD165" s="121"/>
      <c r="AE165" s="121"/>
      <c r="AF165" s="121"/>
      <c r="AG165" s="121"/>
      <c r="AH165" s="121"/>
      <c r="AI165" s="121"/>
      <c r="AJ165" s="121"/>
      <c r="AK165" s="117"/>
      <c r="AL165" s="117"/>
      <c r="AM165" s="116" t="s">
        <v>15</v>
      </c>
      <c r="AN165" s="112"/>
      <c r="AO165" s="112"/>
      <c r="AP165" s="112"/>
      <c r="AQ165" s="112"/>
      <c r="AR165" s="112"/>
      <c r="AS165" s="103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21"/>
      <c r="BD165" s="103"/>
      <c r="BE165" s="103"/>
      <c r="BF165" s="122" t="s">
        <v>17</v>
      </c>
      <c r="BG165" s="185"/>
      <c r="BH165" s="185"/>
      <c r="BI165" s="185"/>
      <c r="BJ165" s="185"/>
      <c r="BK165" s="185"/>
      <c r="BL165" s="185"/>
      <c r="BM165" s="103"/>
      <c r="BN165" s="103"/>
      <c r="BO165" s="103"/>
      <c r="BP165" s="103"/>
      <c r="BQ165" s="104"/>
      <c r="BR165" s="105"/>
    </row>
    <row r="166" spans="3:92" ht="19.350000000000001" customHeight="1">
      <c r="C166" s="95"/>
      <c r="D166" s="192" t="s">
        <v>18</v>
      </c>
      <c r="E166" s="192"/>
      <c r="F166" s="192"/>
      <c r="G166" s="192"/>
      <c r="H166" s="192"/>
      <c r="I166" s="192"/>
      <c r="J166" s="192"/>
      <c r="K166" s="192"/>
      <c r="L166" s="192"/>
      <c r="M166" s="192"/>
      <c r="N166" s="123" t="str">
        <f>IF([3]回答表!F18="下水道事業",IF([3]回答表!X51="●","●",""),"")</f>
        <v/>
      </c>
      <c r="O166" s="124"/>
      <c r="P166" s="124"/>
      <c r="Q166" s="125"/>
      <c r="R166" s="112"/>
      <c r="S166" s="112"/>
      <c r="T166" s="112"/>
      <c r="U166" s="195" t="s">
        <v>53</v>
      </c>
      <c r="V166" s="196"/>
      <c r="W166" s="196"/>
      <c r="X166" s="196"/>
      <c r="Y166" s="196"/>
      <c r="Z166" s="196"/>
      <c r="AA166" s="196"/>
      <c r="AB166" s="196"/>
      <c r="AC166" s="95"/>
      <c r="AD166" s="65"/>
      <c r="AE166" s="65"/>
      <c r="AF166" s="65"/>
      <c r="AG166" s="65"/>
      <c r="AH166" s="65"/>
      <c r="AI166" s="65"/>
      <c r="AJ166" s="65"/>
      <c r="AK166" s="129"/>
      <c r="AL166" s="65"/>
      <c r="AM166" s="126" t="str">
        <f>IF([3]回答表!F18="下水道事業",IF([3]回答表!X51="●",[3]回答表!B197,IF([3]回答表!AA51="●",[3]回答表!B275,"")),"")</f>
        <v/>
      </c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36"/>
      <c r="BE166" s="36"/>
      <c r="BF166" s="131" t="str">
        <f>IF([3]回答表!F18="下水道事業",IF([3]回答表!X51="●",[3]回答表!B256,IF([3]回答表!AA51="●",[3]回答表!B335,"")),"")</f>
        <v/>
      </c>
      <c r="BG166" s="132"/>
      <c r="BH166" s="132"/>
      <c r="BI166" s="132"/>
      <c r="BJ166" s="131"/>
      <c r="BK166" s="132"/>
      <c r="BL166" s="132"/>
      <c r="BM166" s="132"/>
      <c r="BN166" s="131"/>
      <c r="BO166" s="132"/>
      <c r="BP166" s="132"/>
      <c r="BQ166" s="133"/>
      <c r="BR166" s="105"/>
    </row>
    <row r="167" spans="3:92" ht="19.350000000000001" customHeight="1"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37"/>
      <c r="O167" s="138"/>
      <c r="P167" s="138"/>
      <c r="Q167" s="139"/>
      <c r="R167" s="112"/>
      <c r="S167" s="112"/>
      <c r="T167" s="112"/>
      <c r="U167" s="200"/>
      <c r="V167" s="201"/>
      <c r="W167" s="201"/>
      <c r="X167" s="201"/>
      <c r="Y167" s="201"/>
      <c r="Z167" s="201"/>
      <c r="AA167" s="201"/>
      <c r="AB167" s="201"/>
      <c r="AC167" s="95"/>
      <c r="AD167" s="65"/>
      <c r="AE167" s="65"/>
      <c r="AF167" s="65"/>
      <c r="AG167" s="65"/>
      <c r="AH167" s="65"/>
      <c r="AI167" s="65"/>
      <c r="AJ167" s="65"/>
      <c r="AK167" s="129"/>
      <c r="AL167" s="65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36"/>
      <c r="BE167" s="36"/>
      <c r="BF167" s="143"/>
      <c r="BG167" s="144"/>
      <c r="BH167" s="144"/>
      <c r="BI167" s="144"/>
      <c r="BJ167" s="143"/>
      <c r="BK167" s="144"/>
      <c r="BL167" s="144"/>
      <c r="BM167" s="144"/>
      <c r="BN167" s="143"/>
      <c r="BO167" s="144"/>
      <c r="BP167" s="144"/>
      <c r="BQ167" s="145"/>
      <c r="BR167" s="105"/>
    </row>
    <row r="168" spans="3:92" ht="15.6" customHeight="1"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37"/>
      <c r="O168" s="138"/>
      <c r="P168" s="138"/>
      <c r="Q168" s="139"/>
      <c r="R168" s="112"/>
      <c r="S168" s="112"/>
      <c r="T168" s="112"/>
      <c r="U168" s="79" t="str">
        <f>IF([3]回答表!F18="下水道事業",IF([3]回答表!X51="●",[3]回答表!N234,IF([3]回答表!AA51="●",[3]回答表!N314,"")),"")</f>
        <v/>
      </c>
      <c r="V168" s="80"/>
      <c r="W168" s="80"/>
      <c r="X168" s="80"/>
      <c r="Y168" s="80"/>
      <c r="Z168" s="80"/>
      <c r="AA168" s="80"/>
      <c r="AB168" s="146"/>
      <c r="AC168" s="65"/>
      <c r="AD168" s="65"/>
      <c r="AE168" s="65"/>
      <c r="AF168" s="65"/>
      <c r="AG168" s="65"/>
      <c r="AH168" s="65"/>
      <c r="AI168" s="65"/>
      <c r="AJ168" s="65"/>
      <c r="AK168" s="129"/>
      <c r="AL168" s="65"/>
      <c r="AM168" s="140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36"/>
      <c r="BE168" s="36"/>
      <c r="BF168" s="143"/>
      <c r="BG168" s="144"/>
      <c r="BH168" s="144"/>
      <c r="BI168" s="144"/>
      <c r="BJ168" s="143"/>
      <c r="BK168" s="144"/>
      <c r="BL168" s="144"/>
      <c r="BM168" s="144"/>
      <c r="BN168" s="143"/>
      <c r="BO168" s="144"/>
      <c r="BP168" s="144"/>
      <c r="BQ168" s="145"/>
      <c r="BR168" s="105"/>
    </row>
    <row r="169" spans="3:92" ht="15.6" customHeight="1"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47"/>
      <c r="O169" s="148"/>
      <c r="P169" s="148"/>
      <c r="Q169" s="149"/>
      <c r="R169" s="112"/>
      <c r="S169" s="112"/>
      <c r="T169" s="112"/>
      <c r="U169" s="76"/>
      <c r="V169" s="77"/>
      <c r="W169" s="77"/>
      <c r="X169" s="77"/>
      <c r="Y169" s="77"/>
      <c r="Z169" s="77"/>
      <c r="AA169" s="77"/>
      <c r="AB169" s="78"/>
      <c r="AC169" s="36"/>
      <c r="AD169" s="36"/>
      <c r="AE169" s="36"/>
      <c r="AF169" s="36"/>
      <c r="AG169" s="36"/>
      <c r="AH169" s="36"/>
      <c r="AI169" s="36"/>
      <c r="AJ169" s="103"/>
      <c r="AK169" s="129"/>
      <c r="AL169" s="65"/>
      <c r="AM169" s="140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36"/>
      <c r="BE169" s="36"/>
      <c r="BF169" s="143" t="str">
        <f>IF([3]回答表!F18="下水道事業",IF([3]回答表!X51="●",[3]回答表!E256,IF([3]回答表!AA51="●",[3]回答表!E335,"")),"")</f>
        <v/>
      </c>
      <c r="BG169" s="144"/>
      <c r="BH169" s="144"/>
      <c r="BI169" s="144"/>
      <c r="BJ169" s="143" t="str">
        <f>IF([3]回答表!F18="下水道事業",IF([3]回答表!X51="●",[3]回答表!E257,IF([3]回答表!AA51="●",[3]回答表!E336,"")),"")</f>
        <v/>
      </c>
      <c r="BK169" s="144"/>
      <c r="BL169" s="144"/>
      <c r="BM169" s="144"/>
      <c r="BN169" s="143" t="str">
        <f>IF([3]回答表!F18="下水道事業",IF([3]回答表!X51="●",[3]回答表!E258,IF([3]回答表!AA51="●",[3]回答表!E337,"")),"")</f>
        <v/>
      </c>
      <c r="BO169" s="144"/>
      <c r="BP169" s="144"/>
      <c r="BQ169" s="145"/>
      <c r="BR169" s="105"/>
      <c r="BX169" s="225" t="str">
        <f>IF([3]回答表!AQ21="下水道事業",IF([3]回答表!BI54="○",[3]回答表!AM200,IF([3]回答表!BL54="○",[3]回答表!AM278,"")),"")</f>
        <v/>
      </c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</row>
    <row r="170" spans="3:92" ht="15.6" customHeight="1">
      <c r="C170" s="9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1"/>
      <c r="O170" s="151"/>
      <c r="P170" s="151"/>
      <c r="Q170" s="151"/>
      <c r="R170" s="152"/>
      <c r="S170" s="152"/>
      <c r="T170" s="152"/>
      <c r="U170" s="82"/>
      <c r="V170" s="83"/>
      <c r="W170" s="83"/>
      <c r="X170" s="83"/>
      <c r="Y170" s="83"/>
      <c r="Z170" s="83"/>
      <c r="AA170" s="83"/>
      <c r="AB170" s="84"/>
      <c r="AC170" s="36"/>
      <c r="AD170" s="36"/>
      <c r="AE170" s="36"/>
      <c r="AF170" s="36"/>
      <c r="AG170" s="36"/>
      <c r="AH170" s="36"/>
      <c r="AI170" s="36"/>
      <c r="AJ170" s="103"/>
      <c r="AK170" s="129"/>
      <c r="AL170" s="36"/>
      <c r="AM170" s="140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2"/>
      <c r="BD170" s="113"/>
      <c r="BE170" s="113"/>
      <c r="BF170" s="143"/>
      <c r="BG170" s="144"/>
      <c r="BH170" s="144"/>
      <c r="BI170" s="144"/>
      <c r="BJ170" s="143"/>
      <c r="BK170" s="144"/>
      <c r="BL170" s="144"/>
      <c r="BM170" s="144"/>
      <c r="BN170" s="143"/>
      <c r="BO170" s="144"/>
      <c r="BP170" s="144"/>
      <c r="BQ170" s="145"/>
      <c r="BR170" s="10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</row>
    <row r="171" spans="3:92" ht="18" customHeight="1">
      <c r="C171" s="9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36"/>
      <c r="Q171" s="36"/>
      <c r="R171" s="112"/>
      <c r="S171" s="112"/>
      <c r="T171" s="112"/>
      <c r="U171" s="65"/>
      <c r="V171" s="65"/>
      <c r="W171" s="65"/>
      <c r="X171" s="65"/>
      <c r="Y171" s="65"/>
      <c r="Z171" s="65"/>
      <c r="AA171" s="65"/>
      <c r="AB171" s="65"/>
      <c r="AC171" s="65"/>
      <c r="AD171" s="102"/>
      <c r="AE171" s="36"/>
      <c r="AF171" s="36"/>
      <c r="AG171" s="36"/>
      <c r="AH171" s="36"/>
      <c r="AI171" s="36"/>
      <c r="AJ171" s="36"/>
      <c r="AK171" s="36"/>
      <c r="AL171" s="36"/>
      <c r="AM171" s="140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2"/>
      <c r="BD171" s="65"/>
      <c r="BE171" s="65"/>
      <c r="BF171" s="143"/>
      <c r="BG171" s="144"/>
      <c r="BH171" s="144"/>
      <c r="BI171" s="144"/>
      <c r="BJ171" s="143"/>
      <c r="BK171" s="144"/>
      <c r="BL171" s="144"/>
      <c r="BM171" s="144"/>
      <c r="BN171" s="143"/>
      <c r="BO171" s="144"/>
      <c r="BP171" s="144"/>
      <c r="BQ171" s="145"/>
      <c r="BR171" s="105"/>
      <c r="BT171" s="65"/>
      <c r="BU171" s="65"/>
      <c r="BV171" s="65"/>
      <c r="BW171" s="6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</row>
    <row r="172" spans="3:92" ht="19.350000000000001" customHeight="1">
      <c r="C172" s="9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151"/>
      <c r="P172" s="151"/>
      <c r="Q172" s="151"/>
      <c r="R172" s="152"/>
      <c r="S172" s="152"/>
      <c r="T172" s="152"/>
      <c r="U172" s="195" t="s">
        <v>54</v>
      </c>
      <c r="V172" s="196"/>
      <c r="W172" s="196"/>
      <c r="X172" s="196"/>
      <c r="Y172" s="196"/>
      <c r="Z172" s="196"/>
      <c r="AA172" s="196"/>
      <c r="AB172" s="196"/>
      <c r="AC172" s="195" t="s">
        <v>55</v>
      </c>
      <c r="AD172" s="196"/>
      <c r="AE172" s="196"/>
      <c r="AF172" s="196"/>
      <c r="AG172" s="196"/>
      <c r="AH172" s="196"/>
      <c r="AI172" s="196"/>
      <c r="AJ172" s="197"/>
      <c r="AK172" s="129"/>
      <c r="AL172" s="36"/>
      <c r="AM172" s="140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36"/>
      <c r="BE172" s="36"/>
      <c r="BF172" s="143"/>
      <c r="BG172" s="144"/>
      <c r="BH172" s="144"/>
      <c r="BI172" s="144"/>
      <c r="BJ172" s="143"/>
      <c r="BK172" s="144"/>
      <c r="BL172" s="144"/>
      <c r="BM172" s="144"/>
      <c r="BN172" s="143"/>
      <c r="BO172" s="144"/>
      <c r="BP172" s="144"/>
      <c r="BQ172" s="145"/>
      <c r="BR172" s="10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</row>
    <row r="173" spans="3:92" ht="19.350000000000001" customHeight="1">
      <c r="C173" s="9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36"/>
      <c r="Q173" s="36"/>
      <c r="R173" s="36"/>
      <c r="S173" s="112"/>
      <c r="T173" s="112"/>
      <c r="U173" s="200"/>
      <c r="V173" s="201"/>
      <c r="W173" s="201"/>
      <c r="X173" s="201"/>
      <c r="Y173" s="201"/>
      <c r="Z173" s="201"/>
      <c r="AA173" s="201"/>
      <c r="AB173" s="201"/>
      <c r="AC173" s="226"/>
      <c r="AD173" s="227"/>
      <c r="AE173" s="227"/>
      <c r="AF173" s="227"/>
      <c r="AG173" s="227"/>
      <c r="AH173" s="227"/>
      <c r="AI173" s="227"/>
      <c r="AJ173" s="228"/>
      <c r="AK173" s="129"/>
      <c r="AL173" s="36"/>
      <c r="AM173" s="140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2"/>
      <c r="BD173" s="163"/>
      <c r="BE173" s="163"/>
      <c r="BF173" s="143"/>
      <c r="BG173" s="144"/>
      <c r="BH173" s="144"/>
      <c r="BI173" s="144"/>
      <c r="BJ173" s="143"/>
      <c r="BK173" s="144"/>
      <c r="BL173" s="144"/>
      <c r="BM173" s="144"/>
      <c r="BN173" s="143"/>
      <c r="BO173" s="144"/>
      <c r="BP173" s="144"/>
      <c r="BQ173" s="145"/>
      <c r="BR173" s="10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</row>
    <row r="174" spans="3:92" ht="15.6" customHeight="1">
      <c r="C174" s="9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36"/>
      <c r="Q174" s="36"/>
      <c r="R174" s="36"/>
      <c r="S174" s="112"/>
      <c r="T174" s="112"/>
      <c r="U174" s="79" t="str">
        <f>IF([3]回答表!F18="下水道事業",IF([3]回答表!X51="●",[3]回答表!Y236,IF([3]回答表!AA51="●",[3]回答表!Y316,"")),"")</f>
        <v/>
      </c>
      <c r="V174" s="80"/>
      <c r="W174" s="80"/>
      <c r="X174" s="80"/>
      <c r="Y174" s="80"/>
      <c r="Z174" s="80"/>
      <c r="AA174" s="80"/>
      <c r="AB174" s="146"/>
      <c r="AC174" s="79" t="str">
        <f>IF([3]回答表!F18="下水道事業",IF([3]回答表!X51="●",[3]回答表!Y237,IF([3]回答表!AA51="●",[3]回答表!Y317,"")),"")</f>
        <v/>
      </c>
      <c r="AD174" s="80"/>
      <c r="AE174" s="80"/>
      <c r="AF174" s="80"/>
      <c r="AG174" s="80"/>
      <c r="AH174" s="80"/>
      <c r="AI174" s="80"/>
      <c r="AJ174" s="146"/>
      <c r="AK174" s="129"/>
      <c r="AL174" s="36"/>
      <c r="AM174" s="140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2"/>
      <c r="BD174" s="163"/>
      <c r="BE174" s="163"/>
      <c r="BF174" s="143" t="s">
        <v>23</v>
      </c>
      <c r="BG174" s="144"/>
      <c r="BH174" s="144"/>
      <c r="BI174" s="144"/>
      <c r="BJ174" s="143" t="s">
        <v>24</v>
      </c>
      <c r="BK174" s="144"/>
      <c r="BL174" s="144"/>
      <c r="BM174" s="144"/>
      <c r="BN174" s="143" t="s">
        <v>25</v>
      </c>
      <c r="BO174" s="144"/>
      <c r="BP174" s="144"/>
      <c r="BQ174" s="145"/>
      <c r="BR174" s="10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</row>
    <row r="175" spans="3:92" ht="15.6" customHeight="1">
      <c r="C175" s="9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36"/>
      <c r="Q175" s="36"/>
      <c r="R175" s="36"/>
      <c r="S175" s="112"/>
      <c r="T175" s="112"/>
      <c r="U175" s="76"/>
      <c r="V175" s="77"/>
      <c r="W175" s="77"/>
      <c r="X175" s="77"/>
      <c r="Y175" s="77"/>
      <c r="Z175" s="77"/>
      <c r="AA175" s="77"/>
      <c r="AB175" s="78"/>
      <c r="AC175" s="76"/>
      <c r="AD175" s="77"/>
      <c r="AE175" s="77"/>
      <c r="AF175" s="77"/>
      <c r="AG175" s="77"/>
      <c r="AH175" s="77"/>
      <c r="AI175" s="77"/>
      <c r="AJ175" s="78"/>
      <c r="AK175" s="129"/>
      <c r="AL175" s="36"/>
      <c r="AM175" s="17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63"/>
      <c r="BE175" s="163"/>
      <c r="BF175" s="143"/>
      <c r="BG175" s="144"/>
      <c r="BH175" s="144"/>
      <c r="BI175" s="144"/>
      <c r="BJ175" s="143"/>
      <c r="BK175" s="144"/>
      <c r="BL175" s="144"/>
      <c r="BM175" s="144"/>
      <c r="BN175" s="143"/>
      <c r="BO175" s="144"/>
      <c r="BP175" s="144"/>
      <c r="BQ175" s="145"/>
      <c r="BR175" s="10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</row>
    <row r="176" spans="3:92" ht="15.6" customHeight="1">
      <c r="C176" s="9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36"/>
      <c r="Q176" s="36"/>
      <c r="R176" s="36"/>
      <c r="S176" s="112"/>
      <c r="T176" s="112"/>
      <c r="U176" s="82"/>
      <c r="V176" s="83"/>
      <c r="W176" s="83"/>
      <c r="X176" s="83"/>
      <c r="Y176" s="83"/>
      <c r="Z176" s="83"/>
      <c r="AA176" s="83"/>
      <c r="AB176" s="84"/>
      <c r="AC176" s="82"/>
      <c r="AD176" s="83"/>
      <c r="AE176" s="83"/>
      <c r="AF176" s="83"/>
      <c r="AG176" s="83"/>
      <c r="AH176" s="83"/>
      <c r="AI176" s="83"/>
      <c r="AJ176" s="84"/>
      <c r="AK176" s="129"/>
      <c r="AL176" s="36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13"/>
      <c r="BD176" s="163"/>
      <c r="BE176" s="163"/>
      <c r="BF176" s="187"/>
      <c r="BG176" s="188"/>
      <c r="BH176" s="188"/>
      <c r="BI176" s="188"/>
      <c r="BJ176" s="187"/>
      <c r="BK176" s="188"/>
      <c r="BL176" s="188"/>
      <c r="BM176" s="188"/>
      <c r="BN176" s="187"/>
      <c r="BO176" s="188"/>
      <c r="BP176" s="188"/>
      <c r="BQ176" s="189"/>
      <c r="BR176" s="10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</row>
    <row r="177" spans="3:92" ht="18" customHeight="1">
      <c r="C177" s="9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36"/>
      <c r="Q177" s="36"/>
      <c r="R177" s="112"/>
      <c r="S177" s="112"/>
      <c r="T177" s="112"/>
      <c r="U177" s="65"/>
      <c r="V177" s="65"/>
      <c r="W177" s="65"/>
      <c r="X177" s="65"/>
      <c r="Y177" s="65"/>
      <c r="Z177" s="65"/>
      <c r="AA177" s="65"/>
      <c r="AB177" s="65"/>
      <c r="AC177" s="65"/>
      <c r="AD177" s="102"/>
      <c r="AE177" s="36"/>
      <c r="AF177" s="36"/>
      <c r="AG177" s="36"/>
      <c r="AH177" s="36"/>
      <c r="AI177" s="36"/>
      <c r="AJ177" s="36"/>
      <c r="AK177" s="36"/>
      <c r="AL177" s="36"/>
      <c r="AM177" s="36"/>
      <c r="AN177" s="103"/>
      <c r="AO177" s="103"/>
      <c r="AP177" s="103"/>
      <c r="AQ177" s="104"/>
      <c r="AR177" s="65"/>
      <c r="AS177" s="183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105"/>
      <c r="BT177" s="65"/>
      <c r="BU177" s="65"/>
      <c r="BV177" s="65"/>
      <c r="BW177" s="6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</row>
    <row r="178" spans="3:92" ht="18.95" customHeight="1">
      <c r="C178" s="9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151"/>
      <c r="P178" s="151"/>
      <c r="Q178" s="151"/>
      <c r="R178" s="112"/>
      <c r="S178" s="112"/>
      <c r="T178" s="112"/>
      <c r="U178" s="210" t="s">
        <v>56</v>
      </c>
      <c r="V178" s="211"/>
      <c r="W178" s="211"/>
      <c r="X178" s="211"/>
      <c r="Y178" s="211"/>
      <c r="Z178" s="211"/>
      <c r="AA178" s="211"/>
      <c r="AB178" s="211"/>
      <c r="AC178" s="210" t="s">
        <v>57</v>
      </c>
      <c r="AD178" s="211"/>
      <c r="AE178" s="211"/>
      <c r="AF178" s="211"/>
      <c r="AG178" s="211"/>
      <c r="AH178" s="211"/>
      <c r="AI178" s="211"/>
      <c r="AJ178" s="212"/>
      <c r="AK178" s="210" t="s">
        <v>58</v>
      </c>
      <c r="AL178" s="211"/>
      <c r="AM178" s="211"/>
      <c r="AN178" s="211"/>
      <c r="AO178" s="211"/>
      <c r="AP178" s="211"/>
      <c r="AQ178" s="211"/>
      <c r="AR178" s="211"/>
      <c r="AS178" s="210" t="s">
        <v>59</v>
      </c>
      <c r="AT178" s="211"/>
      <c r="AU178" s="211"/>
      <c r="AV178" s="211"/>
      <c r="AW178" s="211"/>
      <c r="AX178" s="211"/>
      <c r="AY178" s="211"/>
      <c r="AZ178" s="212"/>
      <c r="BA178" s="210" t="s">
        <v>60</v>
      </c>
      <c r="BB178" s="211"/>
      <c r="BC178" s="211"/>
      <c r="BD178" s="211"/>
      <c r="BE178" s="211"/>
      <c r="BF178" s="211"/>
      <c r="BG178" s="211"/>
      <c r="BH178" s="212"/>
      <c r="BI178" s="65"/>
      <c r="BJ178" s="65"/>
      <c r="BK178" s="65"/>
      <c r="BL178" s="65"/>
      <c r="BM178" s="65"/>
      <c r="BN178" s="65"/>
      <c r="BO178" s="65"/>
      <c r="BP178" s="65"/>
      <c r="BQ178" s="65"/>
      <c r="BR178" s="105"/>
      <c r="BT178" s="65"/>
      <c r="BU178" s="65"/>
      <c r="BV178" s="65"/>
      <c r="BW178" s="6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</row>
    <row r="179" spans="3:92" ht="15.6" customHeight="1">
      <c r="C179" s="9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36"/>
      <c r="Q179" s="36"/>
      <c r="R179" s="112"/>
      <c r="S179" s="112"/>
      <c r="T179" s="112"/>
      <c r="U179" s="229"/>
      <c r="V179" s="230"/>
      <c r="W179" s="230"/>
      <c r="X179" s="230"/>
      <c r="Y179" s="230"/>
      <c r="Z179" s="230"/>
      <c r="AA179" s="230"/>
      <c r="AB179" s="230"/>
      <c r="AC179" s="229"/>
      <c r="AD179" s="230"/>
      <c r="AE179" s="230"/>
      <c r="AF179" s="230"/>
      <c r="AG179" s="230"/>
      <c r="AH179" s="230"/>
      <c r="AI179" s="230"/>
      <c r="AJ179" s="231"/>
      <c r="AK179" s="229"/>
      <c r="AL179" s="230"/>
      <c r="AM179" s="230"/>
      <c r="AN179" s="230"/>
      <c r="AO179" s="230"/>
      <c r="AP179" s="230"/>
      <c r="AQ179" s="230"/>
      <c r="AR179" s="230"/>
      <c r="AS179" s="229"/>
      <c r="AT179" s="230"/>
      <c r="AU179" s="230"/>
      <c r="AV179" s="230"/>
      <c r="AW179" s="230"/>
      <c r="AX179" s="230"/>
      <c r="AY179" s="230"/>
      <c r="AZ179" s="231"/>
      <c r="BA179" s="229"/>
      <c r="BB179" s="230"/>
      <c r="BC179" s="230"/>
      <c r="BD179" s="230"/>
      <c r="BE179" s="230"/>
      <c r="BF179" s="230"/>
      <c r="BG179" s="230"/>
      <c r="BH179" s="231"/>
      <c r="BI179" s="65"/>
      <c r="BJ179" s="65"/>
      <c r="BK179" s="65"/>
      <c r="BL179" s="65"/>
      <c r="BM179" s="65"/>
      <c r="BN179" s="65"/>
      <c r="BO179" s="65"/>
      <c r="BP179" s="65"/>
      <c r="BQ179" s="65"/>
      <c r="BR179" s="10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</row>
    <row r="180" spans="3:92" ht="15.6" customHeight="1">
      <c r="C180" s="9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36"/>
      <c r="Q180" s="36"/>
      <c r="R180" s="112"/>
      <c r="S180" s="112"/>
      <c r="T180" s="112"/>
      <c r="U180" s="79" t="str">
        <f>IF([3]回答表!F18="下水道事業",IF([3]回答表!X51="●",[3]回答表!Y239,IF([3]回答表!AA51="●",[3]回答表!Y319,"")),"")</f>
        <v/>
      </c>
      <c r="V180" s="80"/>
      <c r="W180" s="80"/>
      <c r="X180" s="80"/>
      <c r="Y180" s="80"/>
      <c r="Z180" s="80"/>
      <c r="AA180" s="80"/>
      <c r="AB180" s="146"/>
      <c r="AC180" s="79" t="str">
        <f>IF([3]回答表!F18="下水道事業",IF([3]回答表!X51="●",[3]回答表!Y240,IF([3]回答表!AA51="●",[3]回答表!Y320,"")),"")</f>
        <v/>
      </c>
      <c r="AD180" s="80"/>
      <c r="AE180" s="80"/>
      <c r="AF180" s="80"/>
      <c r="AG180" s="80"/>
      <c r="AH180" s="80"/>
      <c r="AI180" s="80"/>
      <c r="AJ180" s="146"/>
      <c r="AK180" s="79" t="str">
        <f>IF([3]回答表!F18="下水道事業",IF([3]回答表!X51="●",[3]回答表!Y241,IF([3]回答表!AA51="●",[3]回答表!Y321,"")),"")</f>
        <v/>
      </c>
      <c r="AL180" s="80"/>
      <c r="AM180" s="80"/>
      <c r="AN180" s="80"/>
      <c r="AO180" s="80"/>
      <c r="AP180" s="80"/>
      <c r="AQ180" s="80"/>
      <c r="AR180" s="146"/>
      <c r="AS180" s="79" t="str">
        <f>IF([3]回答表!F18="下水道事業",IF([3]回答表!X51="●",[3]回答表!Y242,IF([3]回答表!AA51="●",[3]回答表!Y322,"")),"")</f>
        <v/>
      </c>
      <c r="AT180" s="80"/>
      <c r="AU180" s="80"/>
      <c r="AV180" s="80"/>
      <c r="AW180" s="80"/>
      <c r="AX180" s="80"/>
      <c r="AY180" s="80"/>
      <c r="AZ180" s="146"/>
      <c r="BA180" s="79" t="str">
        <f>IF([3]回答表!F18="下水道事業",IF([3]回答表!X51="●",[3]回答表!Y243,IF([3]回答表!AA51="●",[3]回答表!Y323,"")),"")</f>
        <v/>
      </c>
      <c r="BB180" s="80"/>
      <c r="BC180" s="80"/>
      <c r="BD180" s="80"/>
      <c r="BE180" s="80"/>
      <c r="BF180" s="80"/>
      <c r="BG180" s="80"/>
      <c r="BH180" s="146"/>
      <c r="BI180" s="65"/>
      <c r="BJ180" s="65"/>
      <c r="BK180" s="65"/>
      <c r="BL180" s="65"/>
      <c r="BM180" s="65"/>
      <c r="BN180" s="65"/>
      <c r="BO180" s="65"/>
      <c r="BP180" s="65"/>
      <c r="BQ180" s="65"/>
      <c r="BR180" s="10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</row>
    <row r="181" spans="3:92" ht="15.6" customHeight="1">
      <c r="C181" s="9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36"/>
      <c r="Q181" s="36"/>
      <c r="R181" s="112"/>
      <c r="S181" s="112"/>
      <c r="T181" s="112"/>
      <c r="U181" s="76"/>
      <c r="V181" s="77"/>
      <c r="W181" s="77"/>
      <c r="X181" s="77"/>
      <c r="Y181" s="77"/>
      <c r="Z181" s="77"/>
      <c r="AA181" s="77"/>
      <c r="AB181" s="78"/>
      <c r="AC181" s="76"/>
      <c r="AD181" s="77"/>
      <c r="AE181" s="77"/>
      <c r="AF181" s="77"/>
      <c r="AG181" s="77"/>
      <c r="AH181" s="77"/>
      <c r="AI181" s="77"/>
      <c r="AJ181" s="78"/>
      <c r="AK181" s="76"/>
      <c r="AL181" s="77"/>
      <c r="AM181" s="77"/>
      <c r="AN181" s="77"/>
      <c r="AO181" s="77"/>
      <c r="AP181" s="77"/>
      <c r="AQ181" s="77"/>
      <c r="AR181" s="78"/>
      <c r="AS181" s="76"/>
      <c r="AT181" s="77"/>
      <c r="AU181" s="77"/>
      <c r="AV181" s="77"/>
      <c r="AW181" s="77"/>
      <c r="AX181" s="77"/>
      <c r="AY181" s="77"/>
      <c r="AZ181" s="78"/>
      <c r="BA181" s="76"/>
      <c r="BB181" s="77"/>
      <c r="BC181" s="77"/>
      <c r="BD181" s="77"/>
      <c r="BE181" s="77"/>
      <c r="BF181" s="77"/>
      <c r="BG181" s="77"/>
      <c r="BH181" s="78"/>
      <c r="BI181" s="65"/>
      <c r="BJ181" s="65"/>
      <c r="BK181" s="65"/>
      <c r="BL181" s="65"/>
      <c r="BM181" s="65"/>
      <c r="BN181" s="65"/>
      <c r="BO181" s="65"/>
      <c r="BP181" s="65"/>
      <c r="BQ181" s="65"/>
      <c r="BR181" s="10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</row>
    <row r="182" spans="3:92" ht="15.6" customHeight="1">
      <c r="C182" s="9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36"/>
      <c r="Q182" s="36"/>
      <c r="R182" s="112"/>
      <c r="S182" s="112"/>
      <c r="T182" s="112"/>
      <c r="U182" s="82"/>
      <c r="V182" s="83"/>
      <c r="W182" s="83"/>
      <c r="X182" s="83"/>
      <c r="Y182" s="83"/>
      <c r="Z182" s="83"/>
      <c r="AA182" s="83"/>
      <c r="AB182" s="84"/>
      <c r="AC182" s="82"/>
      <c r="AD182" s="83"/>
      <c r="AE182" s="83"/>
      <c r="AF182" s="83"/>
      <c r="AG182" s="83"/>
      <c r="AH182" s="83"/>
      <c r="AI182" s="83"/>
      <c r="AJ182" s="84"/>
      <c r="AK182" s="82"/>
      <c r="AL182" s="83"/>
      <c r="AM182" s="83"/>
      <c r="AN182" s="83"/>
      <c r="AO182" s="83"/>
      <c r="AP182" s="83"/>
      <c r="AQ182" s="83"/>
      <c r="AR182" s="84"/>
      <c r="AS182" s="82"/>
      <c r="AT182" s="83"/>
      <c r="AU182" s="83"/>
      <c r="AV182" s="83"/>
      <c r="AW182" s="83"/>
      <c r="AX182" s="83"/>
      <c r="AY182" s="83"/>
      <c r="AZ182" s="84"/>
      <c r="BA182" s="82"/>
      <c r="BB182" s="83"/>
      <c r="BC182" s="83"/>
      <c r="BD182" s="83"/>
      <c r="BE182" s="83"/>
      <c r="BF182" s="83"/>
      <c r="BG182" s="83"/>
      <c r="BH182" s="84"/>
      <c r="BI182" s="65"/>
      <c r="BJ182" s="65"/>
      <c r="BK182" s="65"/>
      <c r="BL182" s="65"/>
      <c r="BM182" s="65"/>
      <c r="BN182" s="65"/>
      <c r="BO182" s="65"/>
      <c r="BP182" s="65"/>
      <c r="BQ182" s="65"/>
      <c r="BR182" s="10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</row>
    <row r="183" spans="3:92" ht="29.45" customHeight="1">
      <c r="C183" s="9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36"/>
      <c r="Q183" s="36"/>
      <c r="R183" s="112"/>
      <c r="S183" s="112"/>
      <c r="T183" s="112"/>
      <c r="U183" s="65"/>
      <c r="V183" s="65"/>
      <c r="W183" s="65"/>
      <c r="X183" s="65"/>
      <c r="Y183" s="65"/>
      <c r="Z183" s="65"/>
      <c r="AA183" s="65"/>
      <c r="AB183" s="65"/>
      <c r="AC183" s="65"/>
      <c r="AD183" s="102"/>
      <c r="AE183" s="36"/>
      <c r="AF183" s="36"/>
      <c r="AG183" s="36"/>
      <c r="AH183" s="36"/>
      <c r="AI183" s="36"/>
      <c r="AJ183" s="36"/>
      <c r="AK183" s="36"/>
      <c r="AL183" s="36"/>
      <c r="AM183" s="36"/>
      <c r="AN183" s="103"/>
      <c r="AO183" s="103"/>
      <c r="AP183" s="103"/>
      <c r="AQ183" s="104"/>
      <c r="AR183" s="65"/>
      <c r="AS183" s="90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10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</row>
    <row r="184" spans="3:92" ht="15.6" customHeight="1">
      <c r="C184" s="95"/>
      <c r="D184" s="36"/>
      <c r="E184" s="36"/>
      <c r="F184" s="36"/>
      <c r="G184" s="36"/>
      <c r="H184" s="36"/>
      <c r="I184" s="36"/>
      <c r="J184" s="36"/>
      <c r="K184" s="36"/>
      <c r="L184" s="103"/>
      <c r="M184" s="103"/>
      <c r="N184" s="103"/>
      <c r="O184" s="104"/>
      <c r="P184" s="81"/>
      <c r="Q184" s="81"/>
      <c r="R184" s="112"/>
      <c r="S184" s="112"/>
      <c r="T184" s="112"/>
      <c r="U184" s="232" t="s">
        <v>61</v>
      </c>
      <c r="V184" s="233"/>
      <c r="W184" s="233"/>
      <c r="X184" s="233"/>
      <c r="Y184" s="233"/>
      <c r="Z184" s="233"/>
      <c r="AA184" s="233"/>
      <c r="AB184" s="233"/>
      <c r="AC184" s="232" t="s">
        <v>62</v>
      </c>
      <c r="AD184" s="233"/>
      <c r="AE184" s="233"/>
      <c r="AF184" s="233"/>
      <c r="AG184" s="233"/>
      <c r="AH184" s="233"/>
      <c r="AI184" s="233"/>
      <c r="AJ184" s="233"/>
      <c r="AK184" s="232" t="s">
        <v>63</v>
      </c>
      <c r="AL184" s="233"/>
      <c r="AM184" s="233"/>
      <c r="AN184" s="233"/>
      <c r="AO184" s="233"/>
      <c r="AP184" s="233"/>
      <c r="AQ184" s="233"/>
      <c r="AR184" s="234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102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103"/>
      <c r="BO184" s="103"/>
      <c r="BP184" s="103"/>
      <c r="BQ184" s="104"/>
      <c r="BR184" s="105"/>
    </row>
    <row r="185" spans="3:92" ht="15.6" customHeight="1">
      <c r="C185" s="95"/>
      <c r="D185" s="204" t="s">
        <v>26</v>
      </c>
      <c r="E185" s="192"/>
      <c r="F185" s="192"/>
      <c r="G185" s="192"/>
      <c r="H185" s="192"/>
      <c r="I185" s="192"/>
      <c r="J185" s="192"/>
      <c r="K185" s="192"/>
      <c r="L185" s="192"/>
      <c r="M185" s="205"/>
      <c r="N185" s="123" t="str">
        <f>IF([3]回答表!F18="下水道事業",IF([3]回答表!AA51="●","●",""),"")</f>
        <v/>
      </c>
      <c r="O185" s="124"/>
      <c r="P185" s="124"/>
      <c r="Q185" s="125"/>
      <c r="R185" s="112"/>
      <c r="S185" s="112"/>
      <c r="T185" s="112"/>
      <c r="U185" s="235"/>
      <c r="V185" s="236"/>
      <c r="W185" s="236"/>
      <c r="X185" s="236"/>
      <c r="Y185" s="236"/>
      <c r="Z185" s="236"/>
      <c r="AA185" s="236"/>
      <c r="AB185" s="236"/>
      <c r="AC185" s="235"/>
      <c r="AD185" s="236"/>
      <c r="AE185" s="236"/>
      <c r="AF185" s="236"/>
      <c r="AG185" s="236"/>
      <c r="AH185" s="236"/>
      <c r="AI185" s="236"/>
      <c r="AJ185" s="236"/>
      <c r="AK185" s="237"/>
      <c r="AL185" s="238"/>
      <c r="AM185" s="238"/>
      <c r="AN185" s="238"/>
      <c r="AO185" s="238"/>
      <c r="AP185" s="238"/>
      <c r="AQ185" s="238"/>
      <c r="AR185" s="239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102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103"/>
      <c r="BO185" s="103"/>
      <c r="BP185" s="103"/>
      <c r="BQ185" s="104"/>
      <c r="BR185" s="105"/>
    </row>
    <row r="186" spans="3:92" ht="15.6" customHeight="1"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205"/>
      <c r="N186" s="137"/>
      <c r="O186" s="138"/>
      <c r="P186" s="138"/>
      <c r="Q186" s="139"/>
      <c r="R186" s="112"/>
      <c r="S186" s="112"/>
      <c r="T186" s="112"/>
      <c r="U186" s="79" t="str">
        <f>IF([3]回答表!F18="下水道事業",IF([3]回答表!X51="●",[3]回答表!N248,IF([3]回答表!AA51="●",[3]回答表!N328,"")),"")</f>
        <v/>
      </c>
      <c r="V186" s="80"/>
      <c r="W186" s="80"/>
      <c r="X186" s="80"/>
      <c r="Y186" s="80"/>
      <c r="Z186" s="80"/>
      <c r="AA186" s="80"/>
      <c r="AB186" s="146"/>
      <c r="AC186" s="79" t="str">
        <f>IF([3]回答表!F18="下水道事業",IF([3]回答表!X51="●",[3]回答表!N249,IF([3]回答表!AA51="●",[3]回答表!N329,"")),"")</f>
        <v/>
      </c>
      <c r="AD186" s="80"/>
      <c r="AE186" s="80"/>
      <c r="AF186" s="80"/>
      <c r="AG186" s="80"/>
      <c r="AH186" s="80"/>
      <c r="AI186" s="80"/>
      <c r="AJ186" s="146"/>
      <c r="AK186" s="79" t="str">
        <f>IF([3]回答表!F18="下水道事業",IF([3]回答表!X51="●",[3]回答表!N250,IF([3]回答表!AA51="●",[3]回答表!N330,"")),"")</f>
        <v/>
      </c>
      <c r="AL186" s="80"/>
      <c r="AM186" s="80"/>
      <c r="AN186" s="80"/>
      <c r="AO186" s="80"/>
      <c r="AP186" s="80"/>
      <c r="AQ186" s="80"/>
      <c r="AR186" s="14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102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103"/>
      <c r="BO186" s="103"/>
      <c r="BP186" s="103"/>
      <c r="BQ186" s="104"/>
      <c r="BR186" s="105"/>
    </row>
    <row r="187" spans="3:92" ht="15.6" customHeight="1"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205"/>
      <c r="N187" s="137"/>
      <c r="O187" s="138"/>
      <c r="P187" s="138"/>
      <c r="Q187" s="139"/>
      <c r="R187" s="112"/>
      <c r="S187" s="112"/>
      <c r="T187" s="112"/>
      <c r="U187" s="76"/>
      <c r="V187" s="77"/>
      <c r="W187" s="77"/>
      <c r="X187" s="77"/>
      <c r="Y187" s="77"/>
      <c r="Z187" s="77"/>
      <c r="AA187" s="77"/>
      <c r="AB187" s="78"/>
      <c r="AC187" s="76"/>
      <c r="AD187" s="77"/>
      <c r="AE187" s="77"/>
      <c r="AF187" s="77"/>
      <c r="AG187" s="77"/>
      <c r="AH187" s="77"/>
      <c r="AI187" s="77"/>
      <c r="AJ187" s="78"/>
      <c r="AK187" s="76"/>
      <c r="AL187" s="77"/>
      <c r="AM187" s="77"/>
      <c r="AN187" s="77"/>
      <c r="AO187" s="77"/>
      <c r="AP187" s="77"/>
      <c r="AQ187" s="77"/>
      <c r="AR187" s="78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102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103"/>
      <c r="BO187" s="103"/>
      <c r="BP187" s="103"/>
      <c r="BQ187" s="104"/>
      <c r="BR187" s="105"/>
    </row>
    <row r="188" spans="3:92" ht="15.6" customHeight="1"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205"/>
      <c r="N188" s="147"/>
      <c r="O188" s="148"/>
      <c r="P188" s="148"/>
      <c r="Q188" s="149"/>
      <c r="R188" s="112"/>
      <c r="S188" s="112"/>
      <c r="T188" s="112"/>
      <c r="U188" s="82"/>
      <c r="V188" s="83"/>
      <c r="W188" s="83"/>
      <c r="X188" s="83"/>
      <c r="Y188" s="83"/>
      <c r="Z188" s="83"/>
      <c r="AA188" s="83"/>
      <c r="AB188" s="84"/>
      <c r="AC188" s="82"/>
      <c r="AD188" s="83"/>
      <c r="AE188" s="83"/>
      <c r="AF188" s="83"/>
      <c r="AG188" s="83"/>
      <c r="AH188" s="83"/>
      <c r="AI188" s="83"/>
      <c r="AJ188" s="84"/>
      <c r="AK188" s="82"/>
      <c r="AL188" s="83"/>
      <c r="AM188" s="83"/>
      <c r="AN188" s="83"/>
      <c r="AO188" s="83"/>
      <c r="AP188" s="83"/>
      <c r="AQ188" s="83"/>
      <c r="AR188" s="84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102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103"/>
      <c r="BO188" s="103"/>
      <c r="BP188" s="103"/>
      <c r="BQ188" s="104"/>
      <c r="BR188" s="105"/>
    </row>
    <row r="189" spans="3:92" ht="15.6" customHeight="1">
      <c r="C189" s="9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29"/>
      <c r="AL189" s="129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113"/>
      <c r="BD189" s="163"/>
      <c r="BE189" s="163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105"/>
    </row>
    <row r="190" spans="3:92" ht="15.6" customHeight="1">
      <c r="C190" s="9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12"/>
      <c r="S190" s="112"/>
      <c r="T190" s="112"/>
      <c r="U190" s="116" t="s">
        <v>31</v>
      </c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29"/>
      <c r="AL190" s="129"/>
      <c r="AM190" s="116" t="s">
        <v>32</v>
      </c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65"/>
      <c r="BR190" s="105"/>
    </row>
    <row r="191" spans="3:92" ht="15.6" customHeight="1">
      <c r="C191" s="9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12"/>
      <c r="S191" s="112"/>
      <c r="T191" s="112"/>
      <c r="U191" s="173" t="str">
        <f>IF([3]回答表!F18="下水道事業",IF([3]回答表!X51="●",[3]回答表!E265,IF([3]回答表!AA51="●",[3]回答表!E344,"")),"")</f>
        <v/>
      </c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5" t="s">
        <v>33</v>
      </c>
      <c r="AF191" s="175"/>
      <c r="AG191" s="175"/>
      <c r="AH191" s="175"/>
      <c r="AI191" s="175"/>
      <c r="AJ191" s="176"/>
      <c r="AK191" s="129"/>
      <c r="AL191" s="129"/>
      <c r="AM191" s="126" t="str">
        <f>IF([3]回答表!F18="下水道事業",IF([3]回答表!X51="●",[3]回答表!B267,IF([3]回答表!AA51="●",[3]回答表!B346,"")),"")</f>
        <v/>
      </c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8"/>
      <c r="BR191" s="105"/>
    </row>
    <row r="192" spans="3:92" ht="15.6" customHeight="1">
      <c r="C192" s="9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12"/>
      <c r="S192" s="112"/>
      <c r="T192" s="112"/>
      <c r="U192" s="177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9"/>
      <c r="AF192" s="179"/>
      <c r="AG192" s="179"/>
      <c r="AH192" s="179"/>
      <c r="AI192" s="179"/>
      <c r="AJ192" s="180"/>
      <c r="AK192" s="129"/>
      <c r="AL192" s="129"/>
      <c r="AM192" s="140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2"/>
      <c r="BR192" s="105"/>
    </row>
    <row r="193" spans="3:70" ht="15.6" customHeight="1">
      <c r="C193" s="9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29"/>
      <c r="AL193" s="129"/>
      <c r="AM193" s="140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2"/>
      <c r="BR193" s="105"/>
    </row>
    <row r="194" spans="3:70" ht="15.6" customHeight="1">
      <c r="C194" s="9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29"/>
      <c r="AL194" s="129"/>
      <c r="AM194" s="140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2"/>
      <c r="BR194" s="105"/>
    </row>
    <row r="195" spans="3:70" ht="15.6" customHeight="1">
      <c r="C195" s="9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29"/>
      <c r="AL195" s="129"/>
      <c r="AM195" s="170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05"/>
    </row>
    <row r="196" spans="3:70" ht="15.6" customHeight="1">
      <c r="C196" s="95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65"/>
      <c r="V196" s="65"/>
      <c r="W196" s="65"/>
      <c r="X196" s="65"/>
      <c r="Y196" s="65"/>
      <c r="Z196" s="102"/>
      <c r="AA196" s="36"/>
      <c r="AB196" s="36"/>
      <c r="AC196" s="36"/>
      <c r="AD196" s="36"/>
      <c r="AE196" s="36"/>
      <c r="AF196" s="36"/>
      <c r="AG196" s="36"/>
      <c r="AH196" s="36"/>
      <c r="AI196" s="36"/>
      <c r="AJ196" s="114"/>
      <c r="AK196" s="65"/>
      <c r="AL196" s="113"/>
      <c r="AM196" s="113"/>
      <c r="AN196" s="104"/>
      <c r="AO196" s="113"/>
      <c r="AP196" s="114"/>
      <c r="AQ196" s="114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33.6" customHeight="1">
      <c r="C197" s="9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81"/>
      <c r="O197" s="81"/>
      <c r="P197" s="81"/>
      <c r="Q197" s="81"/>
      <c r="R197" s="112"/>
      <c r="S197" s="112"/>
      <c r="T197" s="112"/>
      <c r="U197" s="116" t="s">
        <v>15</v>
      </c>
      <c r="V197" s="112"/>
      <c r="W197" s="112"/>
      <c r="X197" s="112"/>
      <c r="Y197" s="112"/>
      <c r="Z197" s="112"/>
      <c r="AA197" s="103"/>
      <c r="AB197" s="117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16" t="s">
        <v>34</v>
      </c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65"/>
      <c r="BR197" s="105"/>
    </row>
    <row r="198" spans="3:70" ht="15.6" customHeight="1">
      <c r="C198" s="95"/>
      <c r="D198" s="192" t="s">
        <v>35</v>
      </c>
      <c r="E198" s="192"/>
      <c r="F198" s="192"/>
      <c r="G198" s="192"/>
      <c r="H198" s="192"/>
      <c r="I198" s="192"/>
      <c r="J198" s="192"/>
      <c r="K198" s="192"/>
      <c r="L198" s="192"/>
      <c r="M198" s="205"/>
      <c r="N198" s="123" t="str">
        <f>IF([3]回答表!F18="下水道事業",IF([3]回答表!AD51="●","●",""),"")</f>
        <v/>
      </c>
      <c r="O198" s="124"/>
      <c r="P198" s="124"/>
      <c r="Q198" s="125"/>
      <c r="R198" s="112"/>
      <c r="S198" s="112"/>
      <c r="T198" s="112"/>
      <c r="U198" s="126" t="str">
        <f>IF([3]回答表!F18="下水道事業",IF([3]回答表!AD51="●",[3]回答表!B354,""),"")</f>
        <v/>
      </c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/>
      <c r="AK198" s="181"/>
      <c r="AL198" s="181"/>
      <c r="AM198" s="126" t="str">
        <f>IF([3]回答表!F18="下水道事業",IF([3]回答表!AD51="●",[3]回答表!B360,""),"")</f>
        <v/>
      </c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8"/>
      <c r="BR198" s="105"/>
    </row>
    <row r="199" spans="3:70" ht="15.6" customHeight="1"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205"/>
      <c r="N199" s="137"/>
      <c r="O199" s="138"/>
      <c r="P199" s="138"/>
      <c r="Q199" s="139"/>
      <c r="R199" s="112"/>
      <c r="S199" s="112"/>
      <c r="T199" s="112"/>
      <c r="U199" s="140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2"/>
      <c r="AK199" s="181"/>
      <c r="AL199" s="181"/>
      <c r="AM199" s="140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2"/>
      <c r="BR199" s="105"/>
    </row>
    <row r="200" spans="3:70" ht="15.6" customHeight="1"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205"/>
      <c r="N200" s="137"/>
      <c r="O200" s="138"/>
      <c r="P200" s="138"/>
      <c r="Q200" s="139"/>
      <c r="R200" s="112"/>
      <c r="S200" s="112"/>
      <c r="T200" s="112"/>
      <c r="U200" s="140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2"/>
      <c r="AK200" s="181"/>
      <c r="AL200" s="181"/>
      <c r="AM200" s="140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2"/>
      <c r="BR200" s="105"/>
    </row>
    <row r="201" spans="3:70" ht="15.6" customHeight="1"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205"/>
      <c r="N201" s="147"/>
      <c r="O201" s="148"/>
      <c r="P201" s="148"/>
      <c r="Q201" s="149"/>
      <c r="R201" s="112"/>
      <c r="S201" s="112"/>
      <c r="T201" s="112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181"/>
      <c r="AL201" s="181"/>
      <c r="AM201" s="170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2"/>
      <c r="BR201" s="105"/>
    </row>
    <row r="202" spans="3:70" ht="15.6" customHeight="1">
      <c r="C202" s="18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3:70" ht="15.6" customHeight="1"/>
    <row r="204" spans="3:70" ht="15.6" customHeight="1"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92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4"/>
    </row>
    <row r="205" spans="3:70" ht="15.6" customHeight="1">
      <c r="C205" s="95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65"/>
      <c r="Y205" s="65"/>
      <c r="Z205" s="65"/>
      <c r="AA205" s="36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04"/>
      <c r="AO205" s="113"/>
      <c r="AP205" s="114"/>
      <c r="AQ205" s="114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02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103"/>
      <c r="BO205" s="103"/>
      <c r="BP205" s="103"/>
      <c r="BQ205" s="104"/>
      <c r="BR205" s="105"/>
    </row>
    <row r="206" spans="3:70" ht="15.6" customHeight="1">
      <c r="C206" s="95"/>
      <c r="D206" s="96" t="s">
        <v>14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 t="s">
        <v>64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2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103"/>
      <c r="BO206" s="103"/>
      <c r="BP206" s="103"/>
      <c r="BQ206" s="104"/>
      <c r="BR206" s="105"/>
    </row>
    <row r="207" spans="3:70" ht="15.6" customHeight="1">
      <c r="C207" s="95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8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102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103"/>
      <c r="BO207" s="103"/>
      <c r="BP207" s="103"/>
      <c r="BQ207" s="104"/>
      <c r="BR207" s="105"/>
    </row>
    <row r="208" spans="3:70" ht="15.6" customHeight="1">
      <c r="C208" s="95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65"/>
      <c r="Y208" s="65"/>
      <c r="Z208" s="65"/>
      <c r="AA208" s="36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04"/>
      <c r="AO208" s="113"/>
      <c r="AP208" s="114"/>
      <c r="AQ208" s="114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02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103"/>
      <c r="BO208" s="103"/>
      <c r="BP208" s="103"/>
      <c r="BQ208" s="104"/>
      <c r="BR208" s="105"/>
    </row>
    <row r="209" spans="3:70" ht="25.5">
      <c r="C209" s="95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6" t="s">
        <v>15</v>
      </c>
      <c r="V209" s="112"/>
      <c r="W209" s="112"/>
      <c r="X209" s="112"/>
      <c r="Y209" s="112"/>
      <c r="Z209" s="112"/>
      <c r="AA209" s="10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22" t="s">
        <v>17</v>
      </c>
      <c r="AN209" s="185"/>
      <c r="AO209" s="185"/>
      <c r="AP209" s="185"/>
      <c r="AQ209" s="185"/>
      <c r="AR209" s="185"/>
      <c r="AS209" s="185"/>
      <c r="AT209" s="103"/>
      <c r="AU209" s="103"/>
      <c r="AV209" s="103"/>
      <c r="AW209" s="103"/>
      <c r="AX209" s="104"/>
      <c r="AY209" s="121"/>
      <c r="AZ209" s="121"/>
      <c r="BA209" s="121"/>
      <c r="BB209" s="121"/>
      <c r="BC209" s="121"/>
      <c r="BD209" s="103"/>
      <c r="BE209" s="103"/>
      <c r="BF209" s="122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4"/>
      <c r="BR209" s="105"/>
    </row>
    <row r="210" spans="3:70" ht="19.350000000000001" customHeight="1">
      <c r="C210" s="95"/>
      <c r="D210" s="192" t="s">
        <v>18</v>
      </c>
      <c r="E210" s="192"/>
      <c r="F210" s="192"/>
      <c r="G210" s="192"/>
      <c r="H210" s="192"/>
      <c r="I210" s="192"/>
      <c r="J210" s="192"/>
      <c r="K210" s="192"/>
      <c r="L210" s="192"/>
      <c r="M210" s="192"/>
      <c r="N210" s="123" t="str">
        <f>IF([3]回答表!BD18="●",IF([3]回答表!X51="●","●",""),"")</f>
        <v/>
      </c>
      <c r="O210" s="124"/>
      <c r="P210" s="124"/>
      <c r="Q210" s="125"/>
      <c r="R210" s="112"/>
      <c r="S210" s="112"/>
      <c r="T210" s="112"/>
      <c r="U210" s="126" t="str">
        <f>IF([3]回答表!BD18="●",IF([3]回答表!X51="●",[3]回答表!B197,IF([3]回答表!AA51="●",[3]回答表!B275,"")),"")</f>
        <v/>
      </c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9"/>
      <c r="AL210" s="129"/>
      <c r="AM210" s="131" t="str">
        <f>IF([3]回答表!BD18="●",IF([3]回答表!X51="●",[3]回答表!B256,IF([3]回答表!AA51="●",[3]回答表!B335,"")),"")</f>
        <v/>
      </c>
      <c r="AN210" s="132"/>
      <c r="AO210" s="132"/>
      <c r="AP210" s="132"/>
      <c r="AQ210" s="131"/>
      <c r="AR210" s="132"/>
      <c r="AS210" s="132"/>
      <c r="AT210" s="132"/>
      <c r="AU210" s="131"/>
      <c r="AV210" s="132"/>
      <c r="AW210" s="132"/>
      <c r="AX210" s="133"/>
      <c r="AY210" s="121"/>
      <c r="AZ210" s="121"/>
      <c r="BA210" s="121"/>
      <c r="BB210" s="121"/>
      <c r="BC210" s="121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105"/>
    </row>
    <row r="211" spans="3:70" ht="19.350000000000001" customHeight="1"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37"/>
      <c r="O211" s="138"/>
      <c r="P211" s="138"/>
      <c r="Q211" s="139"/>
      <c r="R211" s="112"/>
      <c r="S211" s="112"/>
      <c r="T211" s="112"/>
      <c r="U211" s="140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2"/>
      <c r="AK211" s="129"/>
      <c r="AL211" s="129"/>
      <c r="AM211" s="143"/>
      <c r="AN211" s="144"/>
      <c r="AO211" s="144"/>
      <c r="AP211" s="144"/>
      <c r="AQ211" s="143"/>
      <c r="AR211" s="144"/>
      <c r="AS211" s="144"/>
      <c r="AT211" s="144"/>
      <c r="AU211" s="143"/>
      <c r="AV211" s="144"/>
      <c r="AW211" s="144"/>
      <c r="AX211" s="145"/>
      <c r="AY211" s="121"/>
      <c r="AZ211" s="121"/>
      <c r="BA211" s="121"/>
      <c r="BB211" s="121"/>
      <c r="BC211" s="121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105"/>
    </row>
    <row r="212" spans="3:70" ht="15.6" customHeight="1"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37"/>
      <c r="O212" s="138"/>
      <c r="P212" s="138"/>
      <c r="Q212" s="139"/>
      <c r="R212" s="112"/>
      <c r="S212" s="112"/>
      <c r="T212" s="112"/>
      <c r="U212" s="140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2"/>
      <c r="AK212" s="129"/>
      <c r="AL212" s="129"/>
      <c r="AM212" s="143"/>
      <c r="AN212" s="144"/>
      <c r="AO212" s="144"/>
      <c r="AP212" s="144"/>
      <c r="AQ212" s="143"/>
      <c r="AR212" s="144"/>
      <c r="AS212" s="144"/>
      <c r="AT212" s="144"/>
      <c r="AU212" s="143"/>
      <c r="AV212" s="144"/>
      <c r="AW212" s="144"/>
      <c r="AX212" s="145"/>
      <c r="AY212" s="121"/>
      <c r="AZ212" s="121"/>
      <c r="BA212" s="121"/>
      <c r="BB212" s="121"/>
      <c r="BC212" s="121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105"/>
    </row>
    <row r="213" spans="3:70" ht="15.6" customHeight="1"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47"/>
      <c r="O213" s="148"/>
      <c r="P213" s="148"/>
      <c r="Q213" s="14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129"/>
      <c r="AL213" s="129"/>
      <c r="AM213" s="143" t="str">
        <f>IF([3]回答表!BD18="●",IF([3]回答表!X51="●",[3]回答表!E256,IF([3]回答表!AA51="●",[3]回答表!E335,"")),"")</f>
        <v/>
      </c>
      <c r="AN213" s="144"/>
      <c r="AO213" s="144"/>
      <c r="AP213" s="144"/>
      <c r="AQ213" s="143" t="str">
        <f>IF([3]回答表!BD18="●",IF([3]回答表!X51="●",[3]回答表!E257,IF([3]回答表!AA51="●",[3]回答表!E336,"")),"")</f>
        <v/>
      </c>
      <c r="AR213" s="144"/>
      <c r="AS213" s="144"/>
      <c r="AT213" s="144"/>
      <c r="AU213" s="143" t="str">
        <f>IF([3]回答表!BD18="●",IF([3]回答表!X51="●",[3]回答表!E258,IF([3]回答表!AA51="●",[3]回答表!E337,"")),"")</f>
        <v/>
      </c>
      <c r="AV213" s="144"/>
      <c r="AW213" s="144"/>
      <c r="AX213" s="145"/>
      <c r="AY213" s="121"/>
      <c r="AZ213" s="121"/>
      <c r="BA213" s="121"/>
      <c r="BB213" s="121"/>
      <c r="BC213" s="121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105"/>
    </row>
    <row r="214" spans="3:70" ht="15.6" customHeight="1">
      <c r="C214" s="9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1"/>
      <c r="O214" s="151"/>
      <c r="P214" s="151"/>
      <c r="Q214" s="151"/>
      <c r="R214" s="152"/>
      <c r="S214" s="152"/>
      <c r="T214" s="15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129"/>
      <c r="AL214" s="129"/>
      <c r="AM214" s="143"/>
      <c r="AN214" s="144"/>
      <c r="AO214" s="144"/>
      <c r="AP214" s="144"/>
      <c r="AQ214" s="143"/>
      <c r="AR214" s="144"/>
      <c r="AS214" s="144"/>
      <c r="AT214" s="144"/>
      <c r="AU214" s="143"/>
      <c r="AV214" s="144"/>
      <c r="AW214" s="144"/>
      <c r="AX214" s="145"/>
      <c r="AY214" s="121"/>
      <c r="AZ214" s="121"/>
      <c r="BA214" s="121"/>
      <c r="BB214" s="121"/>
      <c r="BC214" s="121"/>
      <c r="BD214" s="113"/>
      <c r="BE214" s="113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105"/>
    </row>
    <row r="215" spans="3:70" ht="19.350000000000001" customHeight="1">
      <c r="C215" s="9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1"/>
      <c r="O215" s="151"/>
      <c r="P215" s="151"/>
      <c r="Q215" s="151"/>
      <c r="R215" s="152"/>
      <c r="S215" s="152"/>
      <c r="T215" s="152"/>
      <c r="U215" s="140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2"/>
      <c r="AK215" s="129"/>
      <c r="AL215" s="129"/>
      <c r="AM215" s="143"/>
      <c r="AN215" s="144"/>
      <c r="AO215" s="144"/>
      <c r="AP215" s="144"/>
      <c r="AQ215" s="143"/>
      <c r="AR215" s="144"/>
      <c r="AS215" s="144"/>
      <c r="AT215" s="144"/>
      <c r="AU215" s="143"/>
      <c r="AV215" s="144"/>
      <c r="AW215" s="144"/>
      <c r="AX215" s="145"/>
      <c r="AY215" s="121"/>
      <c r="AZ215" s="121"/>
      <c r="BA215" s="121"/>
      <c r="BB215" s="121"/>
      <c r="BC215" s="121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105"/>
    </row>
    <row r="216" spans="3:70" ht="19.350000000000001" customHeight="1">
      <c r="C216" s="95"/>
      <c r="D216" s="204" t="s">
        <v>26</v>
      </c>
      <c r="E216" s="192"/>
      <c r="F216" s="192"/>
      <c r="G216" s="192"/>
      <c r="H216" s="192"/>
      <c r="I216" s="192"/>
      <c r="J216" s="192"/>
      <c r="K216" s="192"/>
      <c r="L216" s="192"/>
      <c r="M216" s="205"/>
      <c r="N216" s="123" t="str">
        <f>IF([3]回答表!BD18="●",IF([3]回答表!AA51="●","●",""),"")</f>
        <v/>
      </c>
      <c r="O216" s="124"/>
      <c r="P216" s="124"/>
      <c r="Q216" s="125"/>
      <c r="R216" s="112"/>
      <c r="S216" s="112"/>
      <c r="T216" s="112"/>
      <c r="U216" s="140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2"/>
      <c r="AK216" s="129"/>
      <c r="AL216" s="129"/>
      <c r="AM216" s="143"/>
      <c r="AN216" s="144"/>
      <c r="AO216" s="144"/>
      <c r="AP216" s="144"/>
      <c r="AQ216" s="143"/>
      <c r="AR216" s="144"/>
      <c r="AS216" s="144"/>
      <c r="AT216" s="144"/>
      <c r="AU216" s="143"/>
      <c r="AV216" s="144"/>
      <c r="AW216" s="144"/>
      <c r="AX216" s="145"/>
      <c r="AY216" s="121"/>
      <c r="AZ216" s="121"/>
      <c r="BA216" s="121"/>
      <c r="BB216" s="121"/>
      <c r="BC216" s="121"/>
      <c r="BD216" s="163"/>
      <c r="BE216" s="163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105"/>
    </row>
    <row r="217" spans="3:70" ht="15.6" customHeight="1">
      <c r="C217" s="95"/>
      <c r="D217" s="192"/>
      <c r="E217" s="192"/>
      <c r="F217" s="192"/>
      <c r="G217" s="192"/>
      <c r="H217" s="192"/>
      <c r="I217" s="192"/>
      <c r="J217" s="192"/>
      <c r="K217" s="192"/>
      <c r="L217" s="192"/>
      <c r="M217" s="205"/>
      <c r="N217" s="137"/>
      <c r="O217" s="138"/>
      <c r="P217" s="138"/>
      <c r="Q217" s="139"/>
      <c r="R217" s="112"/>
      <c r="S217" s="112"/>
      <c r="T217" s="112"/>
      <c r="U217" s="140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2"/>
      <c r="AK217" s="129"/>
      <c r="AL217" s="129"/>
      <c r="AM217" s="143" t="s">
        <v>23</v>
      </c>
      <c r="AN217" s="144"/>
      <c r="AO217" s="144"/>
      <c r="AP217" s="144"/>
      <c r="AQ217" s="143" t="s">
        <v>24</v>
      </c>
      <c r="AR217" s="144"/>
      <c r="AS217" s="144"/>
      <c r="AT217" s="144"/>
      <c r="AU217" s="143" t="s">
        <v>25</v>
      </c>
      <c r="AV217" s="144"/>
      <c r="AW217" s="144"/>
      <c r="AX217" s="145"/>
      <c r="AY217" s="121"/>
      <c r="AZ217" s="121"/>
      <c r="BA217" s="121"/>
      <c r="BB217" s="121"/>
      <c r="BC217" s="121"/>
      <c r="BD217" s="163"/>
      <c r="BE217" s="163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105"/>
    </row>
    <row r="218" spans="3:70" ht="15.6" customHeight="1">
      <c r="C218" s="95"/>
      <c r="D218" s="192"/>
      <c r="E218" s="192"/>
      <c r="F218" s="192"/>
      <c r="G218" s="192"/>
      <c r="H218" s="192"/>
      <c r="I218" s="192"/>
      <c r="J218" s="192"/>
      <c r="K218" s="192"/>
      <c r="L218" s="192"/>
      <c r="M218" s="205"/>
      <c r="N218" s="137"/>
      <c r="O218" s="138"/>
      <c r="P218" s="138"/>
      <c r="Q218" s="139"/>
      <c r="R218" s="112"/>
      <c r="S218" s="112"/>
      <c r="T218" s="112"/>
      <c r="U218" s="140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2"/>
      <c r="AK218" s="129"/>
      <c r="AL218" s="129"/>
      <c r="AM218" s="143"/>
      <c r="AN218" s="144"/>
      <c r="AO218" s="144"/>
      <c r="AP218" s="144"/>
      <c r="AQ218" s="143"/>
      <c r="AR218" s="144"/>
      <c r="AS218" s="144"/>
      <c r="AT218" s="144"/>
      <c r="AU218" s="143"/>
      <c r="AV218" s="144"/>
      <c r="AW218" s="144"/>
      <c r="AX218" s="145"/>
      <c r="AY218" s="121"/>
      <c r="AZ218" s="121"/>
      <c r="BA218" s="121"/>
      <c r="BB218" s="121"/>
      <c r="BC218" s="121"/>
      <c r="BD218" s="163"/>
      <c r="BE218" s="163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105"/>
    </row>
    <row r="219" spans="3:70" ht="15.6" customHeight="1">
      <c r="C219" s="95"/>
      <c r="D219" s="192"/>
      <c r="E219" s="192"/>
      <c r="F219" s="192"/>
      <c r="G219" s="192"/>
      <c r="H219" s="192"/>
      <c r="I219" s="192"/>
      <c r="J219" s="192"/>
      <c r="K219" s="192"/>
      <c r="L219" s="192"/>
      <c r="M219" s="205"/>
      <c r="N219" s="147"/>
      <c r="O219" s="148"/>
      <c r="P219" s="148"/>
      <c r="Q219" s="149"/>
      <c r="R219" s="112"/>
      <c r="S219" s="112"/>
      <c r="T219" s="112"/>
      <c r="U219" s="170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2"/>
      <c r="AK219" s="129"/>
      <c r="AL219" s="129"/>
      <c r="AM219" s="187"/>
      <c r="AN219" s="188"/>
      <c r="AO219" s="188"/>
      <c r="AP219" s="188"/>
      <c r="AQ219" s="187"/>
      <c r="AR219" s="188"/>
      <c r="AS219" s="188"/>
      <c r="AT219" s="188"/>
      <c r="AU219" s="187"/>
      <c r="AV219" s="188"/>
      <c r="AW219" s="188"/>
      <c r="AX219" s="189"/>
      <c r="AY219" s="121"/>
      <c r="AZ219" s="121"/>
      <c r="BA219" s="121"/>
      <c r="BB219" s="121"/>
      <c r="BC219" s="121"/>
      <c r="BD219" s="163"/>
      <c r="BE219" s="163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105"/>
    </row>
    <row r="220" spans="3:70" ht="15.6" customHeight="1">
      <c r="C220" s="9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29"/>
      <c r="AL220" s="129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13"/>
      <c r="BD220" s="163"/>
      <c r="BE220" s="163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105"/>
    </row>
    <row r="221" spans="3:70" ht="15.6" customHeight="1">
      <c r="C221" s="9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12"/>
      <c r="S221" s="112"/>
      <c r="T221" s="112"/>
      <c r="U221" s="116" t="s">
        <v>31</v>
      </c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29"/>
      <c r="AL221" s="129"/>
      <c r="AM221" s="116" t="s">
        <v>32</v>
      </c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65"/>
      <c r="BR221" s="105"/>
    </row>
    <row r="222" spans="3:70" ht="15.6" customHeight="1">
      <c r="C222" s="9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12"/>
      <c r="S222" s="112"/>
      <c r="T222" s="112"/>
      <c r="U222" s="173" t="str">
        <f>IF([3]回答表!BD18="●",IF([3]回答表!X51="●",[3]回答表!E265,IF([3]回答表!AA51="●",[3]回答表!E344,"")),"")</f>
        <v/>
      </c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5" t="s">
        <v>33</v>
      </c>
      <c r="AF222" s="175"/>
      <c r="AG222" s="175"/>
      <c r="AH222" s="175"/>
      <c r="AI222" s="175"/>
      <c r="AJ222" s="176"/>
      <c r="AK222" s="129"/>
      <c r="AL222" s="129"/>
      <c r="AM222" s="126" t="str">
        <f>IF([3]回答表!BD18="●",IF([3]回答表!X51="●",[3]回答表!B267,IF([3]回答表!AA51="●",[3]回答表!B346,"")),"")</f>
        <v/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8"/>
      <c r="BR222" s="105"/>
    </row>
    <row r="223" spans="3:70" ht="15.6" customHeight="1">
      <c r="C223" s="9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12"/>
      <c r="S223" s="112"/>
      <c r="T223" s="112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9"/>
      <c r="AF223" s="179"/>
      <c r="AG223" s="179"/>
      <c r="AH223" s="179"/>
      <c r="AI223" s="179"/>
      <c r="AJ223" s="180"/>
      <c r="AK223" s="129"/>
      <c r="AL223" s="129"/>
      <c r="AM223" s="140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2"/>
      <c r="BR223" s="105"/>
    </row>
    <row r="224" spans="3:70" ht="15.6" customHeight="1">
      <c r="C224" s="9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29"/>
      <c r="AL224" s="129"/>
      <c r="AM224" s="140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2"/>
      <c r="BR224" s="105"/>
    </row>
    <row r="225" spans="3:70" ht="15.6" customHeight="1">
      <c r="C225" s="9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29"/>
      <c r="AL225" s="129"/>
      <c r="AM225" s="140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2"/>
      <c r="BR225" s="105"/>
    </row>
    <row r="226" spans="3:70" ht="15.6" customHeight="1">
      <c r="C226" s="9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29"/>
      <c r="AL226" s="129"/>
      <c r="AM226" s="170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2"/>
      <c r="BR226" s="105"/>
    </row>
    <row r="227" spans="3:70" ht="15.6" customHeight="1">
      <c r="C227" s="9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105"/>
    </row>
    <row r="228" spans="3:70" ht="18.600000000000001" customHeight="1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12"/>
      <c r="O228" s="112"/>
      <c r="P228" s="112"/>
      <c r="Q228" s="112"/>
      <c r="R228" s="112"/>
      <c r="S228" s="112"/>
      <c r="T228" s="112"/>
      <c r="U228" s="116" t="s">
        <v>15</v>
      </c>
      <c r="V228" s="112"/>
      <c r="W228" s="112"/>
      <c r="X228" s="112"/>
      <c r="Y228" s="112"/>
      <c r="Z228" s="112"/>
      <c r="AA228" s="103"/>
      <c r="AB228" s="117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16" t="s">
        <v>34</v>
      </c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65"/>
      <c r="BR228" s="105"/>
    </row>
    <row r="229" spans="3:70" ht="15.6" customHeight="1">
      <c r="C229" s="95"/>
      <c r="D229" s="192" t="s">
        <v>35</v>
      </c>
      <c r="E229" s="192"/>
      <c r="F229" s="192"/>
      <c r="G229" s="192"/>
      <c r="H229" s="192"/>
      <c r="I229" s="192"/>
      <c r="J229" s="192"/>
      <c r="K229" s="192"/>
      <c r="L229" s="192"/>
      <c r="M229" s="205"/>
      <c r="N229" s="123" t="str">
        <f>IF([3]回答表!BD18="●",IF([3]回答表!AD51="●","●",""),"")</f>
        <v/>
      </c>
      <c r="O229" s="124"/>
      <c r="P229" s="124"/>
      <c r="Q229" s="125"/>
      <c r="R229" s="112"/>
      <c r="S229" s="112"/>
      <c r="T229" s="112"/>
      <c r="U229" s="126" t="str">
        <f>IF([3]回答表!BD18="●",IF([3]回答表!AD51="●",[3]回答表!B354,""),"")</f>
        <v/>
      </c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/>
      <c r="AK229" s="240"/>
      <c r="AL229" s="240"/>
      <c r="AM229" s="126" t="str">
        <f>IF([3]回答表!BD18="●",IF([3]回答表!AD51="●",[3]回答表!B360,""),"")</f>
        <v/>
      </c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8"/>
      <c r="BR229" s="105"/>
    </row>
    <row r="230" spans="3:70" ht="15.6" customHeight="1">
      <c r="C230" s="95"/>
      <c r="D230" s="192"/>
      <c r="E230" s="192"/>
      <c r="F230" s="192"/>
      <c r="G230" s="192"/>
      <c r="H230" s="192"/>
      <c r="I230" s="192"/>
      <c r="J230" s="192"/>
      <c r="K230" s="192"/>
      <c r="L230" s="192"/>
      <c r="M230" s="205"/>
      <c r="N230" s="137"/>
      <c r="O230" s="138"/>
      <c r="P230" s="138"/>
      <c r="Q230" s="139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240"/>
      <c r="AL230" s="240"/>
      <c r="AM230" s="140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2"/>
      <c r="BR230" s="105"/>
    </row>
    <row r="231" spans="3:70" ht="15.6" customHeight="1">
      <c r="C231" s="95"/>
      <c r="D231" s="192"/>
      <c r="E231" s="192"/>
      <c r="F231" s="192"/>
      <c r="G231" s="192"/>
      <c r="H231" s="192"/>
      <c r="I231" s="192"/>
      <c r="J231" s="192"/>
      <c r="K231" s="192"/>
      <c r="L231" s="192"/>
      <c r="M231" s="205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240"/>
      <c r="AL231" s="240"/>
      <c r="AM231" s="140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2"/>
      <c r="BR231" s="105"/>
    </row>
    <row r="232" spans="3:70" ht="15.6" customHeight="1">
      <c r="C232" s="95"/>
      <c r="D232" s="192"/>
      <c r="E232" s="192"/>
      <c r="F232" s="192"/>
      <c r="G232" s="192"/>
      <c r="H232" s="192"/>
      <c r="I232" s="192"/>
      <c r="J232" s="192"/>
      <c r="K232" s="192"/>
      <c r="L232" s="192"/>
      <c r="M232" s="205"/>
      <c r="N232" s="147"/>
      <c r="O232" s="148"/>
      <c r="P232" s="148"/>
      <c r="Q232" s="149"/>
      <c r="R232" s="112"/>
      <c r="S232" s="112"/>
      <c r="T232" s="112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240"/>
      <c r="AL232" s="240"/>
      <c r="AM232" s="170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2"/>
      <c r="BR232" s="105"/>
    </row>
    <row r="233" spans="3:70" ht="15.6" customHeight="1"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4"/>
    </row>
    <row r="234" spans="3:70" ht="15.6" customHeight="1"/>
    <row r="235" spans="3:70" ht="15.6" customHeight="1"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92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4"/>
    </row>
    <row r="236" spans="3:70" ht="15.6" customHeight="1">
      <c r="C236" s="95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65"/>
      <c r="Y236" s="65"/>
      <c r="Z236" s="65"/>
      <c r="AA236" s="36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04"/>
      <c r="AO236" s="113"/>
      <c r="AP236" s="114"/>
      <c r="AQ236" s="114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02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103"/>
      <c r="BO236" s="103"/>
      <c r="BP236" s="103"/>
      <c r="BQ236" s="104"/>
      <c r="BR236" s="105"/>
    </row>
    <row r="237" spans="3:70" ht="15.6" customHeight="1">
      <c r="C237" s="95"/>
      <c r="D237" s="96" t="s">
        <v>14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9" t="s">
        <v>65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1"/>
      <c r="BC237" s="102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103"/>
      <c r="BO237" s="103"/>
      <c r="BP237" s="103"/>
      <c r="BQ237" s="104"/>
      <c r="BR237" s="105"/>
    </row>
    <row r="238" spans="3:70" ht="15.6" customHeight="1">
      <c r="C238" s="95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8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02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103"/>
      <c r="BO238" s="103"/>
      <c r="BP238" s="103"/>
      <c r="BQ238" s="104"/>
      <c r="BR238" s="105"/>
    </row>
    <row r="239" spans="3:70" ht="15.6" customHeight="1">
      <c r="C239" s="95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65"/>
      <c r="Y239" s="65"/>
      <c r="Z239" s="65"/>
      <c r="AA239" s="36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04"/>
      <c r="AO239" s="113"/>
      <c r="AP239" s="114"/>
      <c r="AQ239" s="114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02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103"/>
      <c r="BO239" s="103"/>
      <c r="BP239" s="103"/>
      <c r="BQ239" s="104"/>
      <c r="BR239" s="105"/>
    </row>
    <row r="240" spans="3:70" ht="25.5">
      <c r="C240" s="95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6" t="s">
        <v>15</v>
      </c>
      <c r="V240" s="112"/>
      <c r="W240" s="112"/>
      <c r="X240" s="112"/>
      <c r="Y240" s="112"/>
      <c r="Z240" s="112"/>
      <c r="AA240" s="103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6" t="s">
        <v>66</v>
      </c>
      <c r="AN240" s="118"/>
      <c r="AO240" s="117"/>
      <c r="AP240" s="119"/>
      <c r="AQ240" s="119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103"/>
      <c r="BE240" s="103"/>
      <c r="BF240" s="122" t="s">
        <v>17</v>
      </c>
      <c r="BG240" s="185"/>
      <c r="BH240" s="185"/>
      <c r="BI240" s="185"/>
      <c r="BJ240" s="185"/>
      <c r="BK240" s="185"/>
      <c r="BL240" s="185"/>
      <c r="BM240" s="103"/>
      <c r="BN240" s="103"/>
      <c r="BO240" s="103"/>
      <c r="BP240" s="103"/>
      <c r="BQ240" s="118"/>
      <c r="BR240" s="105"/>
    </row>
    <row r="241" spans="3:70" ht="15.6" customHeight="1">
      <c r="C241" s="95"/>
      <c r="D241" s="192" t="s">
        <v>18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23" t="str">
        <f>IF([3]回答表!X52="●","●","")</f>
        <v/>
      </c>
      <c r="O241" s="124"/>
      <c r="P241" s="124"/>
      <c r="Q241" s="125"/>
      <c r="R241" s="112"/>
      <c r="S241" s="112"/>
      <c r="T241" s="112"/>
      <c r="U241" s="126" t="str">
        <f>IF([3]回答表!X52="●",[3]回答表!B371,IF([3]回答表!AA52="●",[3]回答表!B396,""))</f>
        <v/>
      </c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/>
      <c r="AK241" s="129"/>
      <c r="AL241" s="129"/>
      <c r="AM241" s="241" t="s">
        <v>67</v>
      </c>
      <c r="AN241" s="242"/>
      <c r="AO241" s="242"/>
      <c r="AP241" s="242"/>
      <c r="AQ241" s="242"/>
      <c r="AR241" s="242"/>
      <c r="AS241" s="242"/>
      <c r="AT241" s="243"/>
      <c r="AU241" s="241" t="s">
        <v>68</v>
      </c>
      <c r="AV241" s="242"/>
      <c r="AW241" s="242"/>
      <c r="AX241" s="242"/>
      <c r="AY241" s="242"/>
      <c r="AZ241" s="242"/>
      <c r="BA241" s="242"/>
      <c r="BB241" s="243"/>
      <c r="BC241" s="113"/>
      <c r="BD241" s="36"/>
      <c r="BE241" s="36"/>
      <c r="BF241" s="131" t="str">
        <f>IF([3]回答表!X52="●",[3]回答表!U377,IF([3]回答表!AA52="●",[3]回答表!U402,""))</f>
        <v/>
      </c>
      <c r="BG241" s="132"/>
      <c r="BH241" s="132"/>
      <c r="BI241" s="132"/>
      <c r="BJ241" s="131"/>
      <c r="BK241" s="132"/>
      <c r="BL241" s="132"/>
      <c r="BM241" s="132"/>
      <c r="BN241" s="131"/>
      <c r="BO241" s="132"/>
      <c r="BP241" s="132"/>
      <c r="BQ241" s="133"/>
      <c r="BR241" s="105"/>
    </row>
    <row r="242" spans="3:70" ht="15.6" customHeight="1">
      <c r="C242" s="95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37"/>
      <c r="O242" s="138"/>
      <c r="P242" s="138"/>
      <c r="Q242" s="139"/>
      <c r="R242" s="112"/>
      <c r="S242" s="112"/>
      <c r="T242" s="112"/>
      <c r="U242" s="140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2"/>
      <c r="AK242" s="129"/>
      <c r="AL242" s="129"/>
      <c r="AM242" s="244"/>
      <c r="AN242" s="245"/>
      <c r="AO242" s="245"/>
      <c r="AP242" s="245"/>
      <c r="AQ242" s="245"/>
      <c r="AR242" s="245"/>
      <c r="AS242" s="245"/>
      <c r="AT242" s="246"/>
      <c r="AU242" s="244"/>
      <c r="AV242" s="245"/>
      <c r="AW242" s="245"/>
      <c r="AX242" s="245"/>
      <c r="AY242" s="245"/>
      <c r="AZ242" s="245"/>
      <c r="BA242" s="245"/>
      <c r="BB242" s="246"/>
      <c r="BC242" s="113"/>
      <c r="BD242" s="36"/>
      <c r="BE242" s="36"/>
      <c r="BF242" s="143"/>
      <c r="BG242" s="144"/>
      <c r="BH242" s="144"/>
      <c r="BI242" s="144"/>
      <c r="BJ242" s="143"/>
      <c r="BK242" s="144"/>
      <c r="BL242" s="144"/>
      <c r="BM242" s="144"/>
      <c r="BN242" s="143"/>
      <c r="BO242" s="144"/>
      <c r="BP242" s="144"/>
      <c r="BQ242" s="145"/>
      <c r="BR242" s="105"/>
    </row>
    <row r="243" spans="3:70" ht="15.6" customHeight="1">
      <c r="C243" s="95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37"/>
      <c r="O243" s="138"/>
      <c r="P243" s="138"/>
      <c r="Q243" s="139"/>
      <c r="R243" s="112"/>
      <c r="S243" s="112"/>
      <c r="T243" s="112"/>
      <c r="U243" s="140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2"/>
      <c r="AK243" s="129"/>
      <c r="AL243" s="129"/>
      <c r="AM243" s="247"/>
      <c r="AN243" s="248"/>
      <c r="AO243" s="248"/>
      <c r="AP243" s="248"/>
      <c r="AQ243" s="248"/>
      <c r="AR243" s="248"/>
      <c r="AS243" s="248"/>
      <c r="AT243" s="249"/>
      <c r="AU243" s="247"/>
      <c r="AV243" s="248"/>
      <c r="AW243" s="248"/>
      <c r="AX243" s="248"/>
      <c r="AY243" s="248"/>
      <c r="AZ243" s="248"/>
      <c r="BA243" s="248"/>
      <c r="BB243" s="249"/>
      <c r="BC243" s="113"/>
      <c r="BD243" s="36"/>
      <c r="BE243" s="36"/>
      <c r="BF243" s="143"/>
      <c r="BG243" s="144"/>
      <c r="BH243" s="144"/>
      <c r="BI243" s="144"/>
      <c r="BJ243" s="143"/>
      <c r="BK243" s="144"/>
      <c r="BL243" s="144"/>
      <c r="BM243" s="144"/>
      <c r="BN243" s="143"/>
      <c r="BO243" s="144"/>
      <c r="BP243" s="144"/>
      <c r="BQ243" s="145"/>
      <c r="BR243" s="105"/>
    </row>
    <row r="244" spans="3:70" ht="15.6" customHeight="1">
      <c r="C244" s="95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47"/>
      <c r="O244" s="148"/>
      <c r="P244" s="148"/>
      <c r="Q244" s="149"/>
      <c r="R244" s="112"/>
      <c r="S244" s="112"/>
      <c r="T244" s="112"/>
      <c r="U244" s="140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  <c r="AK244" s="129"/>
      <c r="AL244" s="129"/>
      <c r="AM244" s="79" t="str">
        <f>IF([3]回答表!X52="●",[3]回答表!G377,IF([3]回答表!AA52="●",[3]回答表!G402,""))</f>
        <v/>
      </c>
      <c r="AN244" s="80"/>
      <c r="AO244" s="80"/>
      <c r="AP244" s="80"/>
      <c r="AQ244" s="80"/>
      <c r="AR244" s="80"/>
      <c r="AS244" s="80"/>
      <c r="AT244" s="146"/>
      <c r="AU244" s="79" t="str">
        <f>IF([3]回答表!X52="●",[3]回答表!G378,IF([3]回答表!AA52="●",[3]回答表!G403,""))</f>
        <v/>
      </c>
      <c r="AV244" s="80"/>
      <c r="AW244" s="80"/>
      <c r="AX244" s="80"/>
      <c r="AY244" s="80"/>
      <c r="AZ244" s="80"/>
      <c r="BA244" s="80"/>
      <c r="BB244" s="146"/>
      <c r="BC244" s="113"/>
      <c r="BD244" s="36"/>
      <c r="BE244" s="36"/>
      <c r="BF244" s="143" t="str">
        <f>IF([3]回答表!X52="●",[3]回答表!X377,IF([3]回答表!AA52="●",[3]回答表!X402,""))</f>
        <v/>
      </c>
      <c r="BG244" s="144"/>
      <c r="BH244" s="144"/>
      <c r="BI244" s="144"/>
      <c r="BJ244" s="143" t="str">
        <f>IF([3]回答表!X52="●",[3]回答表!X378,IF([3]回答表!AA52="●",[3]回答表!X403,""))</f>
        <v/>
      </c>
      <c r="BK244" s="144"/>
      <c r="BL244" s="144"/>
      <c r="BM244" s="145"/>
      <c r="BN244" s="143" t="str">
        <f>IF([3]回答表!X52="●",[3]回答表!X379,IF([3]回答表!AA52="●",[3]回答表!X404,""))</f>
        <v/>
      </c>
      <c r="BO244" s="144"/>
      <c r="BP244" s="144"/>
      <c r="BQ244" s="145"/>
      <c r="BR244" s="105"/>
    </row>
    <row r="245" spans="3:70" ht="15.6" customHeight="1">
      <c r="C245" s="9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2"/>
      <c r="O245" s="152"/>
      <c r="P245" s="152"/>
      <c r="Q245" s="152"/>
      <c r="R245" s="152"/>
      <c r="S245" s="152"/>
      <c r="T245" s="152"/>
      <c r="U245" s="140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2"/>
      <c r="AK245" s="129"/>
      <c r="AL245" s="129"/>
      <c r="AM245" s="76"/>
      <c r="AN245" s="77"/>
      <c r="AO245" s="77"/>
      <c r="AP245" s="77"/>
      <c r="AQ245" s="77"/>
      <c r="AR245" s="77"/>
      <c r="AS245" s="77"/>
      <c r="AT245" s="78"/>
      <c r="AU245" s="76"/>
      <c r="AV245" s="77"/>
      <c r="AW245" s="77"/>
      <c r="AX245" s="77"/>
      <c r="AY245" s="77"/>
      <c r="AZ245" s="77"/>
      <c r="BA245" s="77"/>
      <c r="BB245" s="78"/>
      <c r="BC245" s="113"/>
      <c r="BD245" s="113"/>
      <c r="BE245" s="113"/>
      <c r="BF245" s="143"/>
      <c r="BG245" s="144"/>
      <c r="BH245" s="144"/>
      <c r="BI245" s="144"/>
      <c r="BJ245" s="143"/>
      <c r="BK245" s="144"/>
      <c r="BL245" s="144"/>
      <c r="BM245" s="145"/>
      <c r="BN245" s="143"/>
      <c r="BO245" s="144"/>
      <c r="BP245" s="144"/>
      <c r="BQ245" s="145"/>
      <c r="BR245" s="105"/>
    </row>
    <row r="246" spans="3:70" ht="15.6" customHeight="1">
      <c r="C246" s="9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2"/>
      <c r="O246" s="152"/>
      <c r="P246" s="152"/>
      <c r="Q246" s="152"/>
      <c r="R246" s="152"/>
      <c r="S246" s="152"/>
      <c r="T246" s="152"/>
      <c r="U246" s="140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2"/>
      <c r="AK246" s="129"/>
      <c r="AL246" s="129"/>
      <c r="AM246" s="82"/>
      <c r="AN246" s="83"/>
      <c r="AO246" s="83"/>
      <c r="AP246" s="83"/>
      <c r="AQ246" s="83"/>
      <c r="AR246" s="83"/>
      <c r="AS246" s="83"/>
      <c r="AT246" s="84"/>
      <c r="AU246" s="82"/>
      <c r="AV246" s="83"/>
      <c r="AW246" s="83"/>
      <c r="AX246" s="83"/>
      <c r="AY246" s="83"/>
      <c r="AZ246" s="83"/>
      <c r="BA246" s="83"/>
      <c r="BB246" s="84"/>
      <c r="BC246" s="113"/>
      <c r="BD246" s="36"/>
      <c r="BE246" s="36"/>
      <c r="BF246" s="143"/>
      <c r="BG246" s="144"/>
      <c r="BH246" s="144"/>
      <c r="BI246" s="144"/>
      <c r="BJ246" s="143"/>
      <c r="BK246" s="144"/>
      <c r="BL246" s="144"/>
      <c r="BM246" s="145"/>
      <c r="BN246" s="143"/>
      <c r="BO246" s="144"/>
      <c r="BP246" s="144"/>
      <c r="BQ246" s="145"/>
      <c r="BR246" s="105"/>
    </row>
    <row r="247" spans="3:70" ht="15.6" customHeight="1">
      <c r="C247" s="95"/>
      <c r="D247" s="204" t="s">
        <v>26</v>
      </c>
      <c r="E247" s="192"/>
      <c r="F247" s="192"/>
      <c r="G247" s="192"/>
      <c r="H247" s="192"/>
      <c r="I247" s="192"/>
      <c r="J247" s="192"/>
      <c r="K247" s="192"/>
      <c r="L247" s="192"/>
      <c r="M247" s="205"/>
      <c r="N247" s="123" t="str">
        <f>IF([3]回答表!AA52="●","●","")</f>
        <v/>
      </c>
      <c r="O247" s="124"/>
      <c r="P247" s="124"/>
      <c r="Q247" s="125"/>
      <c r="R247" s="112"/>
      <c r="S247" s="112"/>
      <c r="T247" s="112"/>
      <c r="U247" s="140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2"/>
      <c r="AK247" s="129"/>
      <c r="AL247" s="129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113"/>
      <c r="BD247" s="163"/>
      <c r="BE247" s="163"/>
      <c r="BF247" s="143"/>
      <c r="BG247" s="144"/>
      <c r="BH247" s="144"/>
      <c r="BI247" s="144"/>
      <c r="BJ247" s="143"/>
      <c r="BK247" s="144"/>
      <c r="BL247" s="144"/>
      <c r="BM247" s="145"/>
      <c r="BN247" s="143"/>
      <c r="BO247" s="144"/>
      <c r="BP247" s="144"/>
      <c r="BQ247" s="145"/>
      <c r="BR247" s="105"/>
    </row>
    <row r="248" spans="3:70" ht="15.6" customHeight="1">
      <c r="C248" s="95"/>
      <c r="D248" s="192"/>
      <c r="E248" s="192"/>
      <c r="F248" s="192"/>
      <c r="G248" s="192"/>
      <c r="H248" s="192"/>
      <c r="I248" s="192"/>
      <c r="J248" s="192"/>
      <c r="K248" s="192"/>
      <c r="L248" s="192"/>
      <c r="M248" s="205"/>
      <c r="N248" s="137"/>
      <c r="O248" s="138"/>
      <c r="P248" s="138"/>
      <c r="Q248" s="139"/>
      <c r="R248" s="112"/>
      <c r="S248" s="112"/>
      <c r="T248" s="11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2"/>
      <c r="AK248" s="129"/>
      <c r="AL248" s="129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13"/>
      <c r="BD248" s="163"/>
      <c r="BE248" s="163"/>
      <c r="BF248" s="143" t="s">
        <v>23</v>
      </c>
      <c r="BG248" s="144"/>
      <c r="BH248" s="144"/>
      <c r="BI248" s="144"/>
      <c r="BJ248" s="143" t="s">
        <v>24</v>
      </c>
      <c r="BK248" s="144"/>
      <c r="BL248" s="144"/>
      <c r="BM248" s="144"/>
      <c r="BN248" s="143" t="s">
        <v>25</v>
      </c>
      <c r="BO248" s="144"/>
      <c r="BP248" s="144"/>
      <c r="BQ248" s="145"/>
      <c r="BR248" s="105"/>
    </row>
    <row r="249" spans="3:70" ht="15.6" customHeight="1">
      <c r="C249" s="95"/>
      <c r="D249" s="192"/>
      <c r="E249" s="192"/>
      <c r="F249" s="192"/>
      <c r="G249" s="192"/>
      <c r="H249" s="192"/>
      <c r="I249" s="192"/>
      <c r="J249" s="192"/>
      <c r="K249" s="192"/>
      <c r="L249" s="192"/>
      <c r="M249" s="205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113"/>
      <c r="BD249" s="163"/>
      <c r="BE249" s="163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>
      <c r="C250" s="95"/>
      <c r="D250" s="192"/>
      <c r="E250" s="192"/>
      <c r="F250" s="192"/>
      <c r="G250" s="192"/>
      <c r="H250" s="192"/>
      <c r="I250" s="192"/>
      <c r="J250" s="192"/>
      <c r="K250" s="192"/>
      <c r="L250" s="192"/>
      <c r="M250" s="205"/>
      <c r="N250" s="147"/>
      <c r="O250" s="148"/>
      <c r="P250" s="148"/>
      <c r="Q250" s="149"/>
      <c r="R250" s="112"/>
      <c r="S250" s="112"/>
      <c r="T250" s="112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129"/>
      <c r="AL250" s="129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113"/>
      <c r="BD250" s="163"/>
      <c r="BE250" s="163"/>
      <c r="BF250" s="187"/>
      <c r="BG250" s="188"/>
      <c r="BH250" s="188"/>
      <c r="BI250" s="188"/>
      <c r="BJ250" s="187"/>
      <c r="BK250" s="188"/>
      <c r="BL250" s="188"/>
      <c r="BM250" s="188"/>
      <c r="BN250" s="187"/>
      <c r="BO250" s="188"/>
      <c r="BP250" s="188"/>
      <c r="BQ250" s="189"/>
      <c r="BR250" s="105"/>
    </row>
    <row r="251" spans="3:70" ht="15.6" customHeight="1">
      <c r="C251" s="9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29"/>
      <c r="AL251" s="129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13"/>
      <c r="BD251" s="163"/>
      <c r="BE251" s="163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105"/>
    </row>
    <row r="252" spans="3:70" ht="15.6" customHeight="1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12"/>
      <c r="S252" s="112"/>
      <c r="T252" s="112"/>
      <c r="U252" s="116" t="s">
        <v>31</v>
      </c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29"/>
      <c r="AL252" s="129"/>
      <c r="AM252" s="116" t="s">
        <v>32</v>
      </c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65"/>
      <c r="BR252" s="105"/>
    </row>
    <row r="253" spans="3:70" ht="15.6" customHeight="1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12"/>
      <c r="S253" s="112"/>
      <c r="T253" s="112"/>
      <c r="U253" s="173" t="str">
        <f>IF([3]回答表!X52="●",[3]回答表!E386,IF([3]回答表!AA52="●",[3]回答表!E407,""))</f>
        <v/>
      </c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5" t="s">
        <v>33</v>
      </c>
      <c r="AF253" s="175"/>
      <c r="AG253" s="175"/>
      <c r="AH253" s="175"/>
      <c r="AI253" s="175"/>
      <c r="AJ253" s="176"/>
      <c r="AK253" s="129"/>
      <c r="AL253" s="129"/>
      <c r="AM253" s="126" t="str">
        <f>IF([3]回答表!X52="●",[3]回答表!B388,IF([3]回答表!AA52="●",[3]回答表!B409,""))</f>
        <v/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8"/>
      <c r="BR253" s="105"/>
    </row>
    <row r="254" spans="3:70" ht="15.6" customHeight="1">
      <c r="C254" s="9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12"/>
      <c r="S254" s="112"/>
      <c r="T254" s="112"/>
      <c r="U254" s="177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9"/>
      <c r="AF254" s="179"/>
      <c r="AG254" s="179"/>
      <c r="AH254" s="179"/>
      <c r="AI254" s="179"/>
      <c r="AJ254" s="180"/>
      <c r="AK254" s="129"/>
      <c r="AL254" s="129"/>
      <c r="AM254" s="140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  <c r="BR254" s="105"/>
    </row>
    <row r="255" spans="3:70" ht="15.6" customHeight="1">
      <c r="C255" s="9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29"/>
      <c r="AL255" s="129"/>
      <c r="AM255" s="140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  <c r="BR255" s="105"/>
    </row>
    <row r="256" spans="3:70" ht="15.6" customHeight="1">
      <c r="C256" s="9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29"/>
      <c r="AL256" s="129"/>
      <c r="AM256" s="140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  <c r="BR256" s="105"/>
    </row>
    <row r="257" spans="3:70" ht="15.6" customHeight="1">
      <c r="C257" s="9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29"/>
      <c r="AL257" s="129"/>
      <c r="AM257" s="170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2"/>
      <c r="BR257" s="105"/>
    </row>
    <row r="258" spans="3:70" ht="15.6" customHeight="1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15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34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>
      <c r="C260" s="95"/>
      <c r="D260" s="192" t="s">
        <v>35</v>
      </c>
      <c r="E260" s="192"/>
      <c r="F260" s="192"/>
      <c r="G260" s="192"/>
      <c r="H260" s="192"/>
      <c r="I260" s="192"/>
      <c r="J260" s="192"/>
      <c r="K260" s="192"/>
      <c r="L260" s="192"/>
      <c r="M260" s="205"/>
      <c r="N260" s="123" t="str">
        <f>IF([3]回答表!AD52="●","●","")</f>
        <v/>
      </c>
      <c r="O260" s="124"/>
      <c r="P260" s="124"/>
      <c r="Q260" s="125"/>
      <c r="R260" s="112"/>
      <c r="S260" s="112"/>
      <c r="T260" s="112"/>
      <c r="U260" s="126" t="str">
        <f>IF([3]回答表!AD52="●",[3]回答表!B417,"")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240"/>
      <c r="AL260" s="240"/>
      <c r="AM260" s="126" t="str">
        <f>IF([3]回答表!AD52="●",[3]回答表!B423,"")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>
      <c r="C261" s="95"/>
      <c r="D261" s="192"/>
      <c r="E261" s="192"/>
      <c r="F261" s="192"/>
      <c r="G261" s="192"/>
      <c r="H261" s="192"/>
      <c r="I261" s="192"/>
      <c r="J261" s="192"/>
      <c r="K261" s="192"/>
      <c r="L261" s="192"/>
      <c r="M261" s="205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240"/>
      <c r="AL261" s="240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>
      <c r="C262" s="95"/>
      <c r="D262" s="192"/>
      <c r="E262" s="192"/>
      <c r="F262" s="192"/>
      <c r="G262" s="192"/>
      <c r="H262" s="192"/>
      <c r="I262" s="192"/>
      <c r="J262" s="192"/>
      <c r="K262" s="192"/>
      <c r="L262" s="192"/>
      <c r="M262" s="205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240"/>
      <c r="AL262" s="240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>
      <c r="C263" s="95"/>
      <c r="D263" s="192"/>
      <c r="E263" s="192"/>
      <c r="F263" s="192"/>
      <c r="G263" s="192"/>
      <c r="H263" s="192"/>
      <c r="I263" s="192"/>
      <c r="J263" s="192"/>
      <c r="K263" s="192"/>
      <c r="L263" s="192"/>
      <c r="M263" s="205"/>
      <c r="N263" s="147"/>
      <c r="O263" s="148"/>
      <c r="P263" s="148"/>
      <c r="Q263" s="149"/>
      <c r="R263" s="112"/>
      <c r="S263" s="112"/>
      <c r="T263" s="112"/>
      <c r="U263" s="170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2"/>
      <c r="AK263" s="240"/>
      <c r="AL263" s="240"/>
      <c r="AM263" s="170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2"/>
      <c r="BR263" s="105"/>
    </row>
    <row r="264" spans="3:70" ht="15.6" customHeight="1">
      <c r="C264" s="182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4"/>
    </row>
    <row r="265" spans="3:70" ht="15.6" customHeight="1"/>
    <row r="266" spans="3:70" ht="15.6" customHeight="1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>
      <c r="C267" s="95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65"/>
      <c r="Y267" s="65"/>
      <c r="Z267" s="65"/>
      <c r="AA267" s="36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04"/>
      <c r="AO267" s="113"/>
      <c r="AP267" s="114"/>
      <c r="AQ267" s="114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>
      <c r="C268" s="95"/>
      <c r="D268" s="96" t="s">
        <v>14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9" t="s">
        <v>69</v>
      </c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>
      <c r="C269" s="95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8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5.6" customHeight="1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65"/>
      <c r="Y270" s="65"/>
      <c r="Z270" s="65"/>
      <c r="AA270" s="36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04"/>
      <c r="AO270" s="113"/>
      <c r="AP270" s="114"/>
      <c r="AQ270" s="114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02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103"/>
      <c r="BO270" s="103"/>
      <c r="BP270" s="103"/>
      <c r="BQ270" s="104"/>
      <c r="BR270" s="105"/>
    </row>
    <row r="271" spans="3:70" ht="19.350000000000001" customHeight="1">
      <c r="C271" s="95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 t="s">
        <v>15</v>
      </c>
      <c r="V271" s="112"/>
      <c r="W271" s="112"/>
      <c r="X271" s="112"/>
      <c r="Y271" s="112"/>
      <c r="Z271" s="112"/>
      <c r="AA271" s="103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251" t="s">
        <v>70</v>
      </c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18"/>
      <c r="AY271" s="116"/>
      <c r="AZ271" s="116"/>
      <c r="BA271" s="252"/>
      <c r="BB271" s="252"/>
      <c r="BC271" s="102"/>
      <c r="BD271" s="36"/>
      <c r="BE271" s="36"/>
      <c r="BF271" s="122" t="s">
        <v>17</v>
      </c>
      <c r="BG271" s="185"/>
      <c r="BH271" s="185"/>
      <c r="BI271" s="185"/>
      <c r="BJ271" s="185"/>
      <c r="BK271" s="185"/>
      <c r="BL271" s="185"/>
      <c r="BM271" s="103"/>
      <c r="BN271" s="103"/>
      <c r="BO271" s="103"/>
      <c r="BP271" s="103"/>
      <c r="BQ271" s="118"/>
      <c r="BR271" s="105"/>
    </row>
    <row r="272" spans="3:70" ht="15.6" customHeight="1">
      <c r="C272" s="95"/>
      <c r="D272" s="99" t="s">
        <v>18</v>
      </c>
      <c r="E272" s="100"/>
      <c r="F272" s="100"/>
      <c r="G272" s="100"/>
      <c r="H272" s="100"/>
      <c r="I272" s="100"/>
      <c r="J272" s="100"/>
      <c r="K272" s="100"/>
      <c r="L272" s="100"/>
      <c r="M272" s="101"/>
      <c r="N272" s="123" t="str">
        <f>IF([3]回答表!X53="●","●","")</f>
        <v/>
      </c>
      <c r="O272" s="124"/>
      <c r="P272" s="124"/>
      <c r="Q272" s="125"/>
      <c r="R272" s="112"/>
      <c r="S272" s="112"/>
      <c r="T272" s="112"/>
      <c r="U272" s="126" t="str">
        <f>IF([3]回答表!X53="●",[3]回答表!B434,IF([3]回答表!AA53="●",[3]回答表!B465,""))</f>
        <v/>
      </c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8"/>
      <c r="AK272" s="129"/>
      <c r="AL272" s="129"/>
      <c r="AM272" s="129"/>
      <c r="AN272" s="126" t="str">
        <f>IF([3]回答表!X53="●",[3]回答表!B440,"")</f>
        <v/>
      </c>
      <c r="AO272" s="253"/>
      <c r="AP272" s="253"/>
      <c r="AQ272" s="253"/>
      <c r="AR272" s="253"/>
      <c r="AS272" s="253"/>
      <c r="AT272" s="253"/>
      <c r="AU272" s="253"/>
      <c r="AV272" s="253"/>
      <c r="AW272" s="253"/>
      <c r="AX272" s="253"/>
      <c r="AY272" s="253"/>
      <c r="AZ272" s="253"/>
      <c r="BA272" s="253"/>
      <c r="BB272" s="254"/>
      <c r="BC272" s="113"/>
      <c r="BD272" s="36"/>
      <c r="BE272" s="36"/>
      <c r="BF272" s="131" t="str">
        <f>IF([3]回答表!X53="●",[3]回答表!B446,IF([3]回答表!AA53="●",[3]回答表!B471,""))</f>
        <v/>
      </c>
      <c r="BG272" s="132"/>
      <c r="BH272" s="132"/>
      <c r="BI272" s="132"/>
      <c r="BJ272" s="131"/>
      <c r="BK272" s="132"/>
      <c r="BL272" s="132"/>
      <c r="BM272" s="132"/>
      <c r="BN272" s="131"/>
      <c r="BO272" s="132"/>
      <c r="BP272" s="132"/>
      <c r="BQ272" s="133"/>
      <c r="BR272" s="105"/>
    </row>
    <row r="273" spans="3:70" ht="15.6" customHeight="1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129"/>
      <c r="AN273" s="255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7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>
      <c r="C274" s="95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37"/>
      <c r="O274" s="138"/>
      <c r="P274" s="138"/>
      <c r="Q274" s="13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129"/>
      <c r="AN274" s="255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7"/>
      <c r="BC274" s="113"/>
      <c r="BD274" s="36"/>
      <c r="BE274" s="36"/>
      <c r="BF274" s="143"/>
      <c r="BG274" s="144"/>
      <c r="BH274" s="144"/>
      <c r="BI274" s="144"/>
      <c r="BJ274" s="143"/>
      <c r="BK274" s="144"/>
      <c r="BL274" s="144"/>
      <c r="BM274" s="144"/>
      <c r="BN274" s="143"/>
      <c r="BO274" s="144"/>
      <c r="BP274" s="144"/>
      <c r="BQ274" s="145"/>
      <c r="BR274" s="105"/>
    </row>
    <row r="275" spans="3:70" ht="15.6" customHeight="1">
      <c r="C275" s="95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47"/>
      <c r="O275" s="148"/>
      <c r="P275" s="148"/>
      <c r="Q275" s="149"/>
      <c r="R275" s="112"/>
      <c r="S275" s="112"/>
      <c r="T275" s="11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129"/>
      <c r="AN275" s="255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7"/>
      <c r="BC275" s="113"/>
      <c r="BD275" s="36"/>
      <c r="BE275" s="36"/>
      <c r="BF275" s="143" t="str">
        <f>IF([3]回答表!X53="●",[3]回答表!E446,IF([3]回答表!AA53="●",[3]回答表!E471,""))</f>
        <v/>
      </c>
      <c r="BG275" s="144"/>
      <c r="BH275" s="144"/>
      <c r="BI275" s="144"/>
      <c r="BJ275" s="143" t="str">
        <f>IF([3]回答表!X53="●",[3]回答表!E447,IF([3]回答表!AA53="●",[3]回答表!E472,""))</f>
        <v/>
      </c>
      <c r="BK275" s="144"/>
      <c r="BL275" s="144"/>
      <c r="BM275" s="145"/>
      <c r="BN275" s="143" t="str">
        <f>IF([3]回答表!X53="●",[3]回答表!E448,IF([3]回答表!AA53="●",[3]回答表!E473,""))</f>
        <v/>
      </c>
      <c r="BO275" s="144"/>
      <c r="BP275" s="144"/>
      <c r="BQ275" s="145"/>
      <c r="BR275" s="105"/>
    </row>
    <row r="276" spans="3:70" ht="15.6" customHeight="1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129"/>
      <c r="AN276" s="255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7"/>
      <c r="BC276" s="113"/>
      <c r="BD276" s="113"/>
      <c r="BE276" s="113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>
      <c r="C277" s="9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2"/>
      <c r="O277" s="152"/>
      <c r="P277" s="152"/>
      <c r="Q277" s="152"/>
      <c r="R277" s="152"/>
      <c r="S277" s="152"/>
      <c r="T277" s="15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129"/>
      <c r="AN277" s="255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7"/>
      <c r="BC277" s="113"/>
      <c r="BD277" s="36"/>
      <c r="BE277" s="36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>
      <c r="C278" s="95"/>
      <c r="D278" s="159" t="s">
        <v>26</v>
      </c>
      <c r="E278" s="160"/>
      <c r="F278" s="160"/>
      <c r="G278" s="160"/>
      <c r="H278" s="160"/>
      <c r="I278" s="160"/>
      <c r="J278" s="160"/>
      <c r="K278" s="160"/>
      <c r="L278" s="160"/>
      <c r="M278" s="161"/>
      <c r="N278" s="123" t="str">
        <f>IF([3]回答表!AA53="●","●","")</f>
        <v/>
      </c>
      <c r="O278" s="124"/>
      <c r="P278" s="124"/>
      <c r="Q278" s="125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129"/>
      <c r="AN278" s="255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7"/>
      <c r="BC278" s="113"/>
      <c r="BD278" s="163"/>
      <c r="BE278" s="163"/>
      <c r="BF278" s="143"/>
      <c r="BG278" s="144"/>
      <c r="BH278" s="144"/>
      <c r="BI278" s="144"/>
      <c r="BJ278" s="143"/>
      <c r="BK278" s="144"/>
      <c r="BL278" s="144"/>
      <c r="BM278" s="145"/>
      <c r="BN278" s="143"/>
      <c r="BO278" s="144"/>
      <c r="BP278" s="144"/>
      <c r="BQ278" s="145"/>
      <c r="BR278" s="105"/>
    </row>
    <row r="279" spans="3:70" ht="15.6" customHeight="1">
      <c r="C279" s="95"/>
      <c r="D279" s="164"/>
      <c r="E279" s="165"/>
      <c r="F279" s="165"/>
      <c r="G279" s="165"/>
      <c r="H279" s="165"/>
      <c r="I279" s="165"/>
      <c r="J279" s="165"/>
      <c r="K279" s="165"/>
      <c r="L279" s="165"/>
      <c r="M279" s="166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129"/>
      <c r="AN279" s="255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7"/>
      <c r="BC279" s="113"/>
      <c r="BD279" s="163"/>
      <c r="BE279" s="163"/>
      <c r="BF279" s="143" t="s">
        <v>23</v>
      </c>
      <c r="BG279" s="144"/>
      <c r="BH279" s="144"/>
      <c r="BI279" s="144"/>
      <c r="BJ279" s="143" t="s">
        <v>24</v>
      </c>
      <c r="BK279" s="144"/>
      <c r="BL279" s="144"/>
      <c r="BM279" s="144"/>
      <c r="BN279" s="143" t="s">
        <v>25</v>
      </c>
      <c r="BO279" s="144"/>
      <c r="BP279" s="144"/>
      <c r="BQ279" s="145"/>
      <c r="BR279" s="105"/>
    </row>
    <row r="280" spans="3:70" ht="15.6" customHeight="1">
      <c r="C280" s="95"/>
      <c r="D280" s="164"/>
      <c r="E280" s="165"/>
      <c r="F280" s="165"/>
      <c r="G280" s="165"/>
      <c r="H280" s="165"/>
      <c r="I280" s="165"/>
      <c r="J280" s="165"/>
      <c r="K280" s="165"/>
      <c r="L280" s="165"/>
      <c r="M280" s="166"/>
      <c r="N280" s="137"/>
      <c r="O280" s="138"/>
      <c r="P280" s="138"/>
      <c r="Q280" s="139"/>
      <c r="R280" s="112"/>
      <c r="S280" s="112"/>
      <c r="T280" s="112"/>
      <c r="U280" s="140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2"/>
      <c r="AK280" s="129"/>
      <c r="AL280" s="129"/>
      <c r="AM280" s="129"/>
      <c r="AN280" s="255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7"/>
      <c r="BC280" s="113"/>
      <c r="BD280" s="163"/>
      <c r="BE280" s="163"/>
      <c r="BF280" s="143"/>
      <c r="BG280" s="144"/>
      <c r="BH280" s="144"/>
      <c r="BI280" s="144"/>
      <c r="BJ280" s="143"/>
      <c r="BK280" s="144"/>
      <c r="BL280" s="144"/>
      <c r="BM280" s="144"/>
      <c r="BN280" s="143"/>
      <c r="BO280" s="144"/>
      <c r="BP280" s="144"/>
      <c r="BQ280" s="145"/>
      <c r="BR280" s="105"/>
    </row>
    <row r="281" spans="3:70" ht="15.6" customHeight="1">
      <c r="C281" s="95"/>
      <c r="D281" s="167"/>
      <c r="E281" s="168"/>
      <c r="F281" s="168"/>
      <c r="G281" s="168"/>
      <c r="H281" s="168"/>
      <c r="I281" s="168"/>
      <c r="J281" s="168"/>
      <c r="K281" s="168"/>
      <c r="L281" s="168"/>
      <c r="M281" s="169"/>
      <c r="N281" s="147"/>
      <c r="O281" s="148"/>
      <c r="P281" s="148"/>
      <c r="Q281" s="149"/>
      <c r="R281" s="112"/>
      <c r="S281" s="112"/>
      <c r="T281" s="112"/>
      <c r="U281" s="170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2"/>
      <c r="AK281" s="129"/>
      <c r="AL281" s="129"/>
      <c r="AM281" s="129"/>
      <c r="AN281" s="258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60"/>
      <c r="BC281" s="113"/>
      <c r="BD281" s="163"/>
      <c r="BE281" s="163"/>
      <c r="BF281" s="187"/>
      <c r="BG281" s="188"/>
      <c r="BH281" s="188"/>
      <c r="BI281" s="188"/>
      <c r="BJ281" s="187"/>
      <c r="BK281" s="188"/>
      <c r="BL281" s="188"/>
      <c r="BM281" s="188"/>
      <c r="BN281" s="187"/>
      <c r="BO281" s="188"/>
      <c r="BP281" s="188"/>
      <c r="BQ281" s="189"/>
      <c r="BR281" s="105"/>
    </row>
    <row r="282" spans="3:70" ht="15.6" customHeight="1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29"/>
      <c r="AL282" s="129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13"/>
      <c r="BD282" s="163"/>
      <c r="BE282" s="163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105"/>
    </row>
    <row r="283" spans="3:70" ht="15.6" customHeight="1">
      <c r="C283" s="9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12"/>
      <c r="S283" s="112"/>
      <c r="T283" s="112"/>
      <c r="U283" s="116" t="s">
        <v>31</v>
      </c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29"/>
      <c r="AL283" s="129"/>
      <c r="AM283" s="116" t="s">
        <v>32</v>
      </c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65"/>
      <c r="BR283" s="105"/>
    </row>
    <row r="284" spans="3:70" ht="15.6" customHeight="1">
      <c r="C284" s="9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12"/>
      <c r="S284" s="112"/>
      <c r="T284" s="112"/>
      <c r="U284" s="173" t="str">
        <f>IF([3]回答表!X53="●",[3]回答表!E455,IF([3]回答表!AA53="●",[3]回答表!E476,""))</f>
        <v/>
      </c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5" t="s">
        <v>33</v>
      </c>
      <c r="AF284" s="175"/>
      <c r="AG284" s="175"/>
      <c r="AH284" s="175"/>
      <c r="AI284" s="175"/>
      <c r="AJ284" s="176"/>
      <c r="AK284" s="129"/>
      <c r="AL284" s="129"/>
      <c r="AM284" s="126" t="str">
        <f>IF([3]回答表!X53="●",[3]回答表!B457,IF([3]回答表!AA53="●",[3]回答表!B478,""))</f>
        <v/>
      </c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8"/>
      <c r="BR284" s="105"/>
    </row>
    <row r="285" spans="3:70" ht="15.6" customHeight="1">
      <c r="C285" s="9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12"/>
      <c r="S285" s="112"/>
      <c r="T285" s="112"/>
      <c r="U285" s="177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9"/>
      <c r="AF285" s="179"/>
      <c r="AG285" s="179"/>
      <c r="AH285" s="179"/>
      <c r="AI285" s="179"/>
      <c r="AJ285" s="180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>
      <c r="C286" s="9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29"/>
      <c r="AL286" s="129"/>
      <c r="AM286" s="140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2"/>
      <c r="BR286" s="105"/>
    </row>
    <row r="287" spans="3:70" ht="15.6" customHeight="1">
      <c r="C287" s="9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29"/>
      <c r="AL287" s="129"/>
      <c r="AM287" s="140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2"/>
      <c r="BR287" s="105"/>
    </row>
    <row r="288" spans="3:70" ht="15.6" customHeight="1">
      <c r="C288" s="9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29"/>
      <c r="AL288" s="129"/>
      <c r="AM288" s="170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2"/>
      <c r="BR288" s="105"/>
    </row>
    <row r="289" spans="3:70" ht="15.6" customHeight="1">
      <c r="C289" s="9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65"/>
      <c r="Y289" s="65"/>
      <c r="Z289" s="6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105"/>
    </row>
    <row r="290" spans="3:70" ht="19.350000000000001" customHeight="1">
      <c r="C290" s="9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12"/>
      <c r="O290" s="112"/>
      <c r="P290" s="112"/>
      <c r="Q290" s="112"/>
      <c r="R290" s="112"/>
      <c r="S290" s="112"/>
      <c r="T290" s="112"/>
      <c r="U290" s="116" t="s">
        <v>15</v>
      </c>
      <c r="V290" s="112"/>
      <c r="W290" s="112"/>
      <c r="X290" s="112"/>
      <c r="Y290" s="112"/>
      <c r="Z290" s="112"/>
      <c r="AA290" s="103"/>
      <c r="AB290" s="117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16" t="s">
        <v>34</v>
      </c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65"/>
      <c r="BR290" s="105"/>
    </row>
    <row r="291" spans="3:70" ht="15.6" customHeight="1">
      <c r="C291" s="95"/>
      <c r="D291" s="99" t="s">
        <v>35</v>
      </c>
      <c r="E291" s="100"/>
      <c r="F291" s="100"/>
      <c r="G291" s="100"/>
      <c r="H291" s="100"/>
      <c r="I291" s="100"/>
      <c r="J291" s="100"/>
      <c r="K291" s="100"/>
      <c r="L291" s="100"/>
      <c r="M291" s="101"/>
      <c r="N291" s="123" t="str">
        <f>IF([3]回答表!AD53="●","●","")</f>
        <v/>
      </c>
      <c r="O291" s="124"/>
      <c r="P291" s="124"/>
      <c r="Q291" s="125"/>
      <c r="R291" s="112"/>
      <c r="S291" s="112"/>
      <c r="T291" s="112"/>
      <c r="U291" s="126" t="str">
        <f>IF([3]回答表!AD53="●",[3]回答表!B486,"")</f>
        <v/>
      </c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8"/>
      <c r="AK291" s="240"/>
      <c r="AL291" s="240"/>
      <c r="AM291" s="126" t="str">
        <f>IF([3]回答表!AD53="●",[3]回答表!B492,"")</f>
        <v/>
      </c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8"/>
      <c r="BR291" s="105"/>
    </row>
    <row r="292" spans="3:70" ht="15.6" customHeight="1">
      <c r="C292" s="95"/>
      <c r="D292" s="134"/>
      <c r="E292" s="135"/>
      <c r="F292" s="135"/>
      <c r="G292" s="135"/>
      <c r="H292" s="135"/>
      <c r="I292" s="135"/>
      <c r="J292" s="135"/>
      <c r="K292" s="135"/>
      <c r="L292" s="135"/>
      <c r="M292" s="136"/>
      <c r="N292" s="137"/>
      <c r="O292" s="138"/>
      <c r="P292" s="138"/>
      <c r="Q292" s="139"/>
      <c r="R292" s="112"/>
      <c r="S292" s="112"/>
      <c r="T292" s="112"/>
      <c r="U292" s="140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2"/>
      <c r="AK292" s="240"/>
      <c r="AL292" s="240"/>
      <c r="AM292" s="140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2"/>
      <c r="BR292" s="105"/>
    </row>
    <row r="293" spans="3:70" ht="15.6" customHeight="1">
      <c r="C293" s="95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37"/>
      <c r="O293" s="138"/>
      <c r="P293" s="138"/>
      <c r="Q293" s="139"/>
      <c r="R293" s="112"/>
      <c r="S293" s="112"/>
      <c r="T293" s="112"/>
      <c r="U293" s="140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2"/>
      <c r="AK293" s="240"/>
      <c r="AL293" s="240"/>
      <c r="AM293" s="140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2"/>
      <c r="BR293" s="105"/>
    </row>
    <row r="294" spans="3:70" ht="15.6" customHeight="1">
      <c r="C294" s="95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47"/>
      <c r="O294" s="148"/>
      <c r="P294" s="148"/>
      <c r="Q294" s="149"/>
      <c r="R294" s="112"/>
      <c r="S294" s="112"/>
      <c r="T294" s="112"/>
      <c r="U294" s="170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2"/>
      <c r="AK294" s="240"/>
      <c r="AL294" s="240"/>
      <c r="AM294" s="170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2"/>
      <c r="BR294" s="105"/>
    </row>
    <row r="295" spans="3:70" ht="15.6" customHeight="1">
      <c r="C295" s="182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4"/>
    </row>
    <row r="296" spans="3:70" ht="15.6" customHeight="1"/>
    <row r="297" spans="3:70" ht="15.6" customHeight="1"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92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4"/>
    </row>
    <row r="298" spans="3:70" ht="15.6" customHeight="1">
      <c r="C298" s="95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65"/>
      <c r="Y298" s="65"/>
      <c r="Z298" s="65"/>
      <c r="AA298" s="36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04"/>
      <c r="AO298" s="113"/>
      <c r="AP298" s="114"/>
      <c r="AQ298" s="114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  <c r="BC298" s="102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103"/>
      <c r="BO298" s="103"/>
      <c r="BP298" s="103"/>
      <c r="BQ298" s="104"/>
      <c r="BR298" s="105"/>
    </row>
    <row r="299" spans="3:70" ht="15.6" customHeight="1">
      <c r="C299" s="95"/>
      <c r="D299" s="96" t="s">
        <v>14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8"/>
      <c r="R299" s="99" t="s">
        <v>71</v>
      </c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1"/>
      <c r="BC299" s="102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103"/>
      <c r="BO299" s="103"/>
      <c r="BP299" s="103"/>
      <c r="BQ299" s="104"/>
      <c r="BR299" s="105"/>
    </row>
    <row r="300" spans="3:70" ht="15.6" customHeight="1">
      <c r="C300" s="95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8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102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103"/>
      <c r="BO300" s="103"/>
      <c r="BP300" s="103"/>
      <c r="BQ300" s="104"/>
      <c r="BR300" s="105"/>
    </row>
    <row r="301" spans="3:70" ht="15.6" customHeight="1">
      <c r="C301" s="95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65"/>
      <c r="Y301" s="65"/>
      <c r="Z301" s="65"/>
      <c r="AA301" s="36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04"/>
      <c r="AO301" s="113"/>
      <c r="AP301" s="114"/>
      <c r="AQ301" s="114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02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103"/>
      <c r="BO301" s="103"/>
      <c r="BP301" s="103"/>
      <c r="BQ301" s="104"/>
      <c r="BR301" s="105"/>
    </row>
    <row r="302" spans="3:70" ht="25.5">
      <c r="C302" s="95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 t="s">
        <v>15</v>
      </c>
      <c r="V302" s="112"/>
      <c r="W302" s="112"/>
      <c r="X302" s="112"/>
      <c r="Y302" s="112"/>
      <c r="Z302" s="112"/>
      <c r="AA302" s="103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6" t="s">
        <v>66</v>
      </c>
      <c r="AN302" s="118"/>
      <c r="AO302" s="117"/>
      <c r="AP302" s="119"/>
      <c r="AQ302" s="119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103"/>
      <c r="BE302" s="103"/>
      <c r="BF302" s="251" t="s">
        <v>72</v>
      </c>
      <c r="BG302" s="185"/>
      <c r="BH302" s="185"/>
      <c r="BI302" s="185"/>
      <c r="BJ302" s="185"/>
      <c r="BK302" s="185"/>
      <c r="BL302" s="185"/>
      <c r="BM302" s="103"/>
      <c r="BN302" s="103"/>
      <c r="BO302" s="103"/>
      <c r="BP302" s="103"/>
      <c r="BQ302" s="118"/>
      <c r="BR302" s="105"/>
    </row>
    <row r="303" spans="3:70" ht="15.6" customHeight="1">
      <c r="C303" s="95"/>
      <c r="D303" s="99" t="s">
        <v>18</v>
      </c>
      <c r="E303" s="100"/>
      <c r="F303" s="100"/>
      <c r="G303" s="100"/>
      <c r="H303" s="100"/>
      <c r="I303" s="100"/>
      <c r="J303" s="100"/>
      <c r="K303" s="100"/>
      <c r="L303" s="100"/>
      <c r="M303" s="101"/>
      <c r="N303" s="123" t="str">
        <f>IF([3]回答表!X54="●","●","")</f>
        <v/>
      </c>
      <c r="O303" s="124"/>
      <c r="P303" s="124"/>
      <c r="Q303" s="125"/>
      <c r="R303" s="112"/>
      <c r="S303" s="112"/>
      <c r="T303" s="112"/>
      <c r="U303" s="126" t="str">
        <f>IF([3]回答表!X54="●",[3]回答表!B503,IF([3]回答表!AA54="●",[3]回答表!B526,""))</f>
        <v/>
      </c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8"/>
      <c r="AK303" s="129"/>
      <c r="AL303" s="129"/>
      <c r="AM303" s="261" t="s">
        <v>73</v>
      </c>
      <c r="AN303" s="261"/>
      <c r="AO303" s="261"/>
      <c r="AP303" s="261"/>
      <c r="AQ303" s="262" t="str">
        <f>IF([3]回答表!X54="●",[3]回答表!BC510,IF([3]回答表!AA54="●",[3]回答表!BC533,""))</f>
        <v/>
      </c>
      <c r="AR303" s="262"/>
      <c r="AS303" s="262"/>
      <c r="AT303" s="262"/>
      <c r="AU303" s="263" t="s">
        <v>74</v>
      </c>
      <c r="AV303" s="264"/>
      <c r="AW303" s="264"/>
      <c r="AX303" s="265"/>
      <c r="AY303" s="262" t="str">
        <f>IF([3]回答表!X54="●",[3]回答表!BC515,IF([3]回答表!AA54="●",[3]回答表!BC538,""))</f>
        <v/>
      </c>
      <c r="AZ303" s="262"/>
      <c r="BA303" s="262"/>
      <c r="BB303" s="262"/>
      <c r="BC303" s="113"/>
      <c r="BD303" s="36"/>
      <c r="BE303" s="36"/>
      <c r="BF303" s="131" t="str">
        <f>IF([3]回答表!X54="●",[3]回答表!S509,IF([3]回答表!AA54="●",[3]回答表!S532,""))</f>
        <v/>
      </c>
      <c r="BG303" s="132"/>
      <c r="BH303" s="132"/>
      <c r="BI303" s="132"/>
      <c r="BJ303" s="131"/>
      <c r="BK303" s="132"/>
      <c r="BL303" s="132"/>
      <c r="BM303" s="132"/>
      <c r="BN303" s="131"/>
      <c r="BO303" s="132"/>
      <c r="BP303" s="132"/>
      <c r="BQ303" s="133"/>
      <c r="BR303" s="105"/>
    </row>
    <row r="304" spans="3:70" ht="15.6" customHeight="1">
      <c r="C304" s="95"/>
      <c r="D304" s="134"/>
      <c r="E304" s="135"/>
      <c r="F304" s="135"/>
      <c r="G304" s="135"/>
      <c r="H304" s="135"/>
      <c r="I304" s="135"/>
      <c r="J304" s="135"/>
      <c r="K304" s="135"/>
      <c r="L304" s="135"/>
      <c r="M304" s="136"/>
      <c r="N304" s="137"/>
      <c r="O304" s="138"/>
      <c r="P304" s="138"/>
      <c r="Q304" s="139"/>
      <c r="R304" s="112"/>
      <c r="S304" s="112"/>
      <c r="T304" s="112"/>
      <c r="U304" s="140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2"/>
      <c r="AK304" s="129"/>
      <c r="AL304" s="129"/>
      <c r="AM304" s="261"/>
      <c r="AN304" s="261"/>
      <c r="AO304" s="261"/>
      <c r="AP304" s="261"/>
      <c r="AQ304" s="262"/>
      <c r="AR304" s="262"/>
      <c r="AS304" s="262"/>
      <c r="AT304" s="262"/>
      <c r="AU304" s="266"/>
      <c r="AV304" s="267"/>
      <c r="AW304" s="267"/>
      <c r="AX304" s="268"/>
      <c r="AY304" s="262"/>
      <c r="AZ304" s="262"/>
      <c r="BA304" s="262"/>
      <c r="BB304" s="262"/>
      <c r="BC304" s="113"/>
      <c r="BD304" s="36"/>
      <c r="BE304" s="36"/>
      <c r="BF304" s="143"/>
      <c r="BG304" s="144"/>
      <c r="BH304" s="144"/>
      <c r="BI304" s="144"/>
      <c r="BJ304" s="143"/>
      <c r="BK304" s="144"/>
      <c r="BL304" s="144"/>
      <c r="BM304" s="144"/>
      <c r="BN304" s="143"/>
      <c r="BO304" s="144"/>
      <c r="BP304" s="144"/>
      <c r="BQ304" s="145"/>
      <c r="BR304" s="105"/>
    </row>
    <row r="305" spans="3:70" ht="15.6" customHeight="1">
      <c r="C305" s="95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37"/>
      <c r="O305" s="138"/>
      <c r="P305" s="138"/>
      <c r="Q305" s="139"/>
      <c r="R305" s="112"/>
      <c r="S305" s="112"/>
      <c r="T305" s="112"/>
      <c r="U305" s="140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2"/>
      <c r="AK305" s="129"/>
      <c r="AL305" s="129"/>
      <c r="AM305" s="261" t="s">
        <v>75</v>
      </c>
      <c r="AN305" s="261"/>
      <c r="AO305" s="261"/>
      <c r="AP305" s="261"/>
      <c r="AQ305" s="262" t="str">
        <f>IF([3]回答表!X54="●",[3]回答表!BC511,IF([3]回答表!AA54="●",[3]回答表!BC534,""))</f>
        <v/>
      </c>
      <c r="AR305" s="262"/>
      <c r="AS305" s="262"/>
      <c r="AT305" s="262"/>
      <c r="AU305" s="266"/>
      <c r="AV305" s="267"/>
      <c r="AW305" s="267"/>
      <c r="AX305" s="268"/>
      <c r="AY305" s="262"/>
      <c r="AZ305" s="262"/>
      <c r="BA305" s="262"/>
      <c r="BB305" s="262"/>
      <c r="BC305" s="113"/>
      <c r="BD305" s="36"/>
      <c r="BE305" s="36"/>
      <c r="BF305" s="143"/>
      <c r="BG305" s="144"/>
      <c r="BH305" s="144"/>
      <c r="BI305" s="144"/>
      <c r="BJ305" s="143"/>
      <c r="BK305" s="144"/>
      <c r="BL305" s="144"/>
      <c r="BM305" s="144"/>
      <c r="BN305" s="143"/>
      <c r="BO305" s="144"/>
      <c r="BP305" s="144"/>
      <c r="BQ305" s="145"/>
      <c r="BR305" s="105"/>
    </row>
    <row r="306" spans="3:70" ht="15.6" customHeight="1">
      <c r="C306" s="95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47"/>
      <c r="O306" s="148"/>
      <c r="P306" s="148"/>
      <c r="Q306" s="149"/>
      <c r="R306" s="112"/>
      <c r="S306" s="112"/>
      <c r="T306" s="112"/>
      <c r="U306" s="140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2"/>
      <c r="AK306" s="129"/>
      <c r="AL306" s="129"/>
      <c r="AM306" s="261"/>
      <c r="AN306" s="261"/>
      <c r="AO306" s="261"/>
      <c r="AP306" s="261"/>
      <c r="AQ306" s="262"/>
      <c r="AR306" s="262"/>
      <c r="AS306" s="262"/>
      <c r="AT306" s="262"/>
      <c r="AU306" s="266"/>
      <c r="AV306" s="267"/>
      <c r="AW306" s="267"/>
      <c r="AX306" s="268"/>
      <c r="AY306" s="262"/>
      <c r="AZ306" s="262"/>
      <c r="BA306" s="262"/>
      <c r="BB306" s="262"/>
      <c r="BC306" s="113"/>
      <c r="BD306" s="36"/>
      <c r="BE306" s="36"/>
      <c r="BF306" s="143" t="str">
        <f>IF([3]回答表!X54="●",[3]回答表!V509,IF([3]回答表!AA54="●",[3]回答表!V532,""))</f>
        <v/>
      </c>
      <c r="BG306" s="144"/>
      <c r="BH306" s="144"/>
      <c r="BI306" s="144"/>
      <c r="BJ306" s="143" t="str">
        <f>IF([3]回答表!X54="●",[3]回答表!V510,IF([3]回答表!AA54="●",[3]回答表!V533,""))</f>
        <v/>
      </c>
      <c r="BK306" s="144"/>
      <c r="BL306" s="144"/>
      <c r="BM306" s="145"/>
      <c r="BN306" s="143" t="str">
        <f>IF([3]回答表!X54="●",[3]回答表!V511,IF([3]回答表!AA54="●",[3]回答表!V534,""))</f>
        <v/>
      </c>
      <c r="BO306" s="144"/>
      <c r="BP306" s="144"/>
      <c r="BQ306" s="145"/>
      <c r="BR306" s="105"/>
    </row>
    <row r="307" spans="3:70" ht="15.6" customHeight="1">
      <c r="C307" s="9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2"/>
      <c r="O307" s="152"/>
      <c r="P307" s="152"/>
      <c r="Q307" s="152"/>
      <c r="R307" s="152"/>
      <c r="S307" s="152"/>
      <c r="T307" s="152"/>
      <c r="U307" s="140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2"/>
      <c r="AK307" s="129"/>
      <c r="AL307" s="129"/>
      <c r="AM307" s="261" t="s">
        <v>76</v>
      </c>
      <c r="AN307" s="261"/>
      <c r="AO307" s="261"/>
      <c r="AP307" s="261"/>
      <c r="AQ307" s="262" t="str">
        <f>IF([3]回答表!X54="●",[3]回答表!BC512,IF([3]回答表!AA54="●",[3]回答表!BC535,""))</f>
        <v/>
      </c>
      <c r="AR307" s="262"/>
      <c r="AS307" s="262"/>
      <c r="AT307" s="262"/>
      <c r="AU307" s="269"/>
      <c r="AV307" s="270"/>
      <c r="AW307" s="270"/>
      <c r="AX307" s="271"/>
      <c r="AY307" s="262"/>
      <c r="AZ307" s="262"/>
      <c r="BA307" s="262"/>
      <c r="BB307" s="262"/>
      <c r="BC307" s="113"/>
      <c r="BD307" s="113"/>
      <c r="BE307" s="113"/>
      <c r="BF307" s="143"/>
      <c r="BG307" s="144"/>
      <c r="BH307" s="144"/>
      <c r="BI307" s="144"/>
      <c r="BJ307" s="143"/>
      <c r="BK307" s="144"/>
      <c r="BL307" s="144"/>
      <c r="BM307" s="145"/>
      <c r="BN307" s="143"/>
      <c r="BO307" s="144"/>
      <c r="BP307" s="144"/>
      <c r="BQ307" s="145"/>
      <c r="BR307" s="105"/>
    </row>
    <row r="308" spans="3:70" ht="15.6" customHeight="1">
      <c r="C308" s="9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2"/>
      <c r="O308" s="152"/>
      <c r="P308" s="152"/>
      <c r="Q308" s="152"/>
      <c r="R308" s="152"/>
      <c r="S308" s="152"/>
      <c r="T308" s="152"/>
      <c r="U308" s="140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2"/>
      <c r="AK308" s="129"/>
      <c r="AL308" s="129"/>
      <c r="AM308" s="261"/>
      <c r="AN308" s="261"/>
      <c r="AO308" s="261"/>
      <c r="AP308" s="261"/>
      <c r="AQ308" s="262"/>
      <c r="AR308" s="262"/>
      <c r="AS308" s="262"/>
      <c r="AT308" s="262"/>
      <c r="AU308" s="213" t="s">
        <v>77</v>
      </c>
      <c r="AV308" s="214"/>
      <c r="AW308" s="214"/>
      <c r="AX308" s="215"/>
      <c r="AY308" s="272" t="str">
        <f>IF([3]回答表!X54="●",[3]回答表!BC516,IF([3]回答表!AA54="●",[3]回答表!BC539,""))</f>
        <v/>
      </c>
      <c r="AZ308" s="273"/>
      <c r="BA308" s="273"/>
      <c r="BB308" s="274"/>
      <c r="BC308" s="113"/>
      <c r="BD308" s="36"/>
      <c r="BE308" s="36"/>
      <c r="BF308" s="143"/>
      <c r="BG308" s="144"/>
      <c r="BH308" s="144"/>
      <c r="BI308" s="144"/>
      <c r="BJ308" s="143"/>
      <c r="BK308" s="144"/>
      <c r="BL308" s="144"/>
      <c r="BM308" s="145"/>
      <c r="BN308" s="143"/>
      <c r="BO308" s="144"/>
      <c r="BP308" s="144"/>
      <c r="BQ308" s="145"/>
      <c r="BR308" s="105"/>
    </row>
    <row r="309" spans="3:70" ht="15.6" customHeight="1">
      <c r="C309" s="95"/>
      <c r="D309" s="159" t="s">
        <v>26</v>
      </c>
      <c r="E309" s="160"/>
      <c r="F309" s="160"/>
      <c r="G309" s="160"/>
      <c r="H309" s="160"/>
      <c r="I309" s="160"/>
      <c r="J309" s="160"/>
      <c r="K309" s="160"/>
      <c r="L309" s="160"/>
      <c r="M309" s="161"/>
      <c r="N309" s="123" t="str">
        <f>IF([3]回答表!AA54="●","●","")</f>
        <v/>
      </c>
      <c r="O309" s="124"/>
      <c r="P309" s="124"/>
      <c r="Q309" s="125"/>
      <c r="R309" s="112"/>
      <c r="S309" s="112"/>
      <c r="T309" s="112"/>
      <c r="U309" s="140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2"/>
      <c r="AK309" s="129"/>
      <c r="AL309" s="129"/>
      <c r="AM309" s="261" t="s">
        <v>78</v>
      </c>
      <c r="AN309" s="261"/>
      <c r="AO309" s="261"/>
      <c r="AP309" s="261"/>
      <c r="AQ309" s="275" t="str">
        <f>IF([3]回答表!X54="●",[3]回答表!BC513,IF([3]回答表!AA54="●",[3]回答表!BC536,""))</f>
        <v/>
      </c>
      <c r="AR309" s="262"/>
      <c r="AS309" s="262"/>
      <c r="AT309" s="262"/>
      <c r="AU309" s="276"/>
      <c r="AV309" s="277"/>
      <c r="AW309" s="277"/>
      <c r="AX309" s="278"/>
      <c r="AY309" s="279"/>
      <c r="AZ309" s="280"/>
      <c r="BA309" s="280"/>
      <c r="BB309" s="281"/>
      <c r="BC309" s="113"/>
      <c r="BD309" s="163"/>
      <c r="BE309" s="163"/>
      <c r="BF309" s="143"/>
      <c r="BG309" s="144"/>
      <c r="BH309" s="144"/>
      <c r="BI309" s="144"/>
      <c r="BJ309" s="143"/>
      <c r="BK309" s="144"/>
      <c r="BL309" s="144"/>
      <c r="BM309" s="145"/>
      <c r="BN309" s="143"/>
      <c r="BO309" s="144"/>
      <c r="BP309" s="144"/>
      <c r="BQ309" s="145"/>
      <c r="BR309" s="105"/>
    </row>
    <row r="310" spans="3:70" ht="15.6" customHeight="1">
      <c r="C310" s="95"/>
      <c r="D310" s="164"/>
      <c r="E310" s="165"/>
      <c r="F310" s="165"/>
      <c r="G310" s="165"/>
      <c r="H310" s="165"/>
      <c r="I310" s="165"/>
      <c r="J310" s="165"/>
      <c r="K310" s="165"/>
      <c r="L310" s="165"/>
      <c r="M310" s="166"/>
      <c r="N310" s="137"/>
      <c r="O310" s="138"/>
      <c r="P310" s="138"/>
      <c r="Q310" s="139"/>
      <c r="R310" s="112"/>
      <c r="S310" s="112"/>
      <c r="T310" s="112"/>
      <c r="U310" s="140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2"/>
      <c r="AK310" s="129"/>
      <c r="AL310" s="129"/>
      <c r="AM310" s="261"/>
      <c r="AN310" s="261"/>
      <c r="AO310" s="261"/>
      <c r="AP310" s="261"/>
      <c r="AQ310" s="262"/>
      <c r="AR310" s="262"/>
      <c r="AS310" s="262"/>
      <c r="AT310" s="262"/>
      <c r="AU310" s="219"/>
      <c r="AV310" s="220"/>
      <c r="AW310" s="220"/>
      <c r="AX310" s="221"/>
      <c r="AY310" s="282"/>
      <c r="AZ310" s="283"/>
      <c r="BA310" s="283"/>
      <c r="BB310" s="284"/>
      <c r="BC310" s="113"/>
      <c r="BD310" s="163"/>
      <c r="BE310" s="163"/>
      <c r="BF310" s="143" t="s">
        <v>23</v>
      </c>
      <c r="BG310" s="144"/>
      <c r="BH310" s="144"/>
      <c r="BI310" s="144"/>
      <c r="BJ310" s="143" t="s">
        <v>24</v>
      </c>
      <c r="BK310" s="144"/>
      <c r="BL310" s="144"/>
      <c r="BM310" s="144"/>
      <c r="BN310" s="143" t="s">
        <v>25</v>
      </c>
      <c r="BO310" s="144"/>
      <c r="BP310" s="144"/>
      <c r="BQ310" s="145"/>
      <c r="BR310" s="105"/>
    </row>
    <row r="311" spans="3:70" ht="15.6" customHeight="1">
      <c r="C311" s="95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37"/>
      <c r="O311" s="138"/>
      <c r="P311" s="138"/>
      <c r="Q311" s="139"/>
      <c r="R311" s="112"/>
      <c r="S311" s="112"/>
      <c r="T311" s="112"/>
      <c r="U311" s="140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2"/>
      <c r="AK311" s="129"/>
      <c r="AL311" s="129"/>
      <c r="AM311" s="261" t="s">
        <v>79</v>
      </c>
      <c r="AN311" s="261"/>
      <c r="AO311" s="261"/>
      <c r="AP311" s="261"/>
      <c r="AQ311" s="262" t="str">
        <f>IF([3]回答表!X54="●",[3]回答表!BC514,IF([3]回答表!AA54="●",[3]回答表!BC537,""))</f>
        <v/>
      </c>
      <c r="AR311" s="262"/>
      <c r="AS311" s="262"/>
      <c r="AT311" s="262"/>
      <c r="AU311" s="213" t="s">
        <v>80</v>
      </c>
      <c r="AV311" s="214"/>
      <c r="AW311" s="214"/>
      <c r="AX311" s="215"/>
      <c r="AY311" s="272" t="str">
        <f>IF([3]回答表!X54="●",[3]回答表!BC517,IF([3]回答表!AA54="●",[3]回答表!BC540,""))</f>
        <v/>
      </c>
      <c r="AZ311" s="273"/>
      <c r="BA311" s="273"/>
      <c r="BB311" s="274"/>
      <c r="BC311" s="113"/>
      <c r="BD311" s="163"/>
      <c r="BE311" s="163"/>
      <c r="BF311" s="143"/>
      <c r="BG311" s="144"/>
      <c r="BH311" s="144"/>
      <c r="BI311" s="144"/>
      <c r="BJ311" s="143"/>
      <c r="BK311" s="144"/>
      <c r="BL311" s="144"/>
      <c r="BM311" s="144"/>
      <c r="BN311" s="143"/>
      <c r="BO311" s="144"/>
      <c r="BP311" s="144"/>
      <c r="BQ311" s="145"/>
      <c r="BR311" s="105"/>
    </row>
    <row r="312" spans="3:70" ht="15.6" customHeight="1">
      <c r="C312" s="95"/>
      <c r="D312" s="167"/>
      <c r="E312" s="168"/>
      <c r="F312" s="168"/>
      <c r="G312" s="168"/>
      <c r="H312" s="168"/>
      <c r="I312" s="168"/>
      <c r="J312" s="168"/>
      <c r="K312" s="168"/>
      <c r="L312" s="168"/>
      <c r="M312" s="169"/>
      <c r="N312" s="147"/>
      <c r="O312" s="148"/>
      <c r="P312" s="148"/>
      <c r="Q312" s="149"/>
      <c r="R312" s="112"/>
      <c r="S312" s="112"/>
      <c r="T312" s="112"/>
      <c r="U312" s="170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2"/>
      <c r="AK312" s="129"/>
      <c r="AL312" s="129"/>
      <c r="AM312" s="261"/>
      <c r="AN312" s="261"/>
      <c r="AO312" s="261"/>
      <c r="AP312" s="261"/>
      <c r="AQ312" s="262"/>
      <c r="AR312" s="262"/>
      <c r="AS312" s="262"/>
      <c r="AT312" s="262"/>
      <c r="AU312" s="219"/>
      <c r="AV312" s="220"/>
      <c r="AW312" s="220"/>
      <c r="AX312" s="221"/>
      <c r="AY312" s="282"/>
      <c r="AZ312" s="283"/>
      <c r="BA312" s="283"/>
      <c r="BB312" s="284"/>
      <c r="BC312" s="113"/>
      <c r="BD312" s="163"/>
      <c r="BE312" s="163"/>
      <c r="BF312" s="187"/>
      <c r="BG312" s="188"/>
      <c r="BH312" s="188"/>
      <c r="BI312" s="188"/>
      <c r="BJ312" s="187"/>
      <c r="BK312" s="188"/>
      <c r="BL312" s="188"/>
      <c r="BM312" s="188"/>
      <c r="BN312" s="187"/>
      <c r="BO312" s="188"/>
      <c r="BP312" s="188"/>
      <c r="BQ312" s="189"/>
      <c r="BR312" s="105"/>
    </row>
    <row r="313" spans="3:70" ht="15.6" customHeight="1">
      <c r="C313" s="9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29"/>
      <c r="AL313" s="129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113"/>
      <c r="BD313" s="163"/>
      <c r="BE313" s="163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105"/>
    </row>
    <row r="314" spans="3:70" ht="15.6" customHeight="1">
      <c r="C314" s="9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12"/>
      <c r="S314" s="112"/>
      <c r="T314" s="112"/>
      <c r="U314" s="116" t="s">
        <v>31</v>
      </c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29"/>
      <c r="AL314" s="129"/>
      <c r="AM314" s="116" t="s">
        <v>32</v>
      </c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65"/>
      <c r="BR314" s="105"/>
    </row>
    <row r="315" spans="3:70" ht="15.6" customHeight="1">
      <c r="C315" s="9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12"/>
      <c r="S315" s="112"/>
      <c r="T315" s="112"/>
      <c r="U315" s="173" t="str">
        <f>IF([3]回答表!X54="●",[3]回答表!E516,IF([3]回答表!AA54="●",[3]回答表!E538,""))</f>
        <v/>
      </c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5" t="s">
        <v>33</v>
      </c>
      <c r="AF315" s="175"/>
      <c r="AG315" s="175"/>
      <c r="AH315" s="175"/>
      <c r="AI315" s="175"/>
      <c r="AJ315" s="176"/>
      <c r="AK315" s="129"/>
      <c r="AL315" s="129"/>
      <c r="AM315" s="126" t="str">
        <f>IF([3]回答表!X54="●",[3]回答表!B518,IF([3]回答表!AA54="●",[3]回答表!B540,""))</f>
        <v/>
      </c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8"/>
      <c r="BR315" s="105"/>
    </row>
    <row r="316" spans="3:70" ht="15.6" customHeight="1">
      <c r="C316" s="9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12"/>
      <c r="S316" s="112"/>
      <c r="T316" s="112"/>
      <c r="U316" s="177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9"/>
      <c r="AF316" s="179"/>
      <c r="AG316" s="179"/>
      <c r="AH316" s="179"/>
      <c r="AI316" s="179"/>
      <c r="AJ316" s="180"/>
      <c r="AK316" s="129"/>
      <c r="AL316" s="129"/>
      <c r="AM316" s="140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2"/>
      <c r="BR316" s="105"/>
    </row>
    <row r="317" spans="3:70" ht="15.6" customHeight="1">
      <c r="C317" s="9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29"/>
      <c r="AL317" s="129"/>
      <c r="AM317" s="140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2"/>
      <c r="BR317" s="105"/>
    </row>
    <row r="318" spans="3:70" ht="15.6" customHeight="1">
      <c r="C318" s="9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29"/>
      <c r="AL318" s="129"/>
      <c r="AM318" s="140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2"/>
      <c r="BR318" s="105"/>
    </row>
    <row r="319" spans="3:70" ht="15.6" customHeight="1">
      <c r="C319" s="9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29"/>
      <c r="AL319" s="129"/>
      <c r="AM319" s="170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2"/>
      <c r="BR319" s="105"/>
    </row>
    <row r="320" spans="3:70" ht="15.6" customHeight="1">
      <c r="C320" s="9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65"/>
      <c r="Y320" s="65"/>
      <c r="Z320" s="65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105"/>
    </row>
    <row r="321" spans="3:70" ht="18.600000000000001" customHeight="1">
      <c r="C321" s="9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12"/>
      <c r="O321" s="112"/>
      <c r="P321" s="112"/>
      <c r="Q321" s="112"/>
      <c r="R321" s="112"/>
      <c r="S321" s="112"/>
      <c r="T321" s="112"/>
      <c r="U321" s="116" t="s">
        <v>15</v>
      </c>
      <c r="V321" s="112"/>
      <c r="W321" s="112"/>
      <c r="X321" s="112"/>
      <c r="Y321" s="112"/>
      <c r="Z321" s="112"/>
      <c r="AA321" s="103"/>
      <c r="AB321" s="117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16" t="s">
        <v>34</v>
      </c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65"/>
      <c r="BR321" s="105"/>
    </row>
    <row r="322" spans="3:70" ht="15.6" customHeight="1">
      <c r="C322" s="95"/>
      <c r="D322" s="99" t="s">
        <v>35</v>
      </c>
      <c r="E322" s="100"/>
      <c r="F322" s="100"/>
      <c r="G322" s="100"/>
      <c r="H322" s="100"/>
      <c r="I322" s="100"/>
      <c r="J322" s="100"/>
      <c r="K322" s="100"/>
      <c r="L322" s="100"/>
      <c r="M322" s="101"/>
      <c r="N322" s="123" t="str">
        <f>IF([3]回答表!AD54="●","●","")</f>
        <v/>
      </c>
      <c r="O322" s="124"/>
      <c r="P322" s="124"/>
      <c r="Q322" s="125"/>
      <c r="R322" s="112"/>
      <c r="S322" s="112"/>
      <c r="T322" s="112"/>
      <c r="U322" s="126" t="str">
        <f>IF([3]回答表!AD54="●",[3]回答表!B548,"")</f>
        <v/>
      </c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8"/>
      <c r="AK322" s="181"/>
      <c r="AL322" s="181"/>
      <c r="AM322" s="126" t="str">
        <f>IF([3]回答表!AD54="●",[3]回答表!B554,"")</f>
        <v/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8"/>
      <c r="BR322" s="105"/>
    </row>
    <row r="323" spans="3:70" ht="15.6" customHeight="1">
      <c r="C323" s="95"/>
      <c r="D323" s="134"/>
      <c r="E323" s="135"/>
      <c r="F323" s="135"/>
      <c r="G323" s="135"/>
      <c r="H323" s="135"/>
      <c r="I323" s="135"/>
      <c r="J323" s="135"/>
      <c r="K323" s="135"/>
      <c r="L323" s="135"/>
      <c r="M323" s="136"/>
      <c r="N323" s="137"/>
      <c r="O323" s="138"/>
      <c r="P323" s="138"/>
      <c r="Q323" s="139"/>
      <c r="R323" s="112"/>
      <c r="S323" s="112"/>
      <c r="T323" s="112"/>
      <c r="U323" s="140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2"/>
      <c r="AK323" s="181"/>
      <c r="AL323" s="181"/>
      <c r="AM323" s="140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2"/>
      <c r="BR323" s="105"/>
    </row>
    <row r="324" spans="3:70" ht="15.6" customHeight="1">
      <c r="C324" s="95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37"/>
      <c r="O324" s="138"/>
      <c r="P324" s="138"/>
      <c r="Q324" s="139"/>
      <c r="R324" s="112"/>
      <c r="S324" s="112"/>
      <c r="T324" s="112"/>
      <c r="U324" s="140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  <c r="AK324" s="181"/>
      <c r="AL324" s="181"/>
      <c r="AM324" s="140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2"/>
      <c r="BR324" s="105"/>
    </row>
    <row r="325" spans="3:70" ht="15.6" customHeight="1">
      <c r="C325" s="95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47"/>
      <c r="O325" s="148"/>
      <c r="P325" s="148"/>
      <c r="Q325" s="149"/>
      <c r="R325" s="112"/>
      <c r="S325" s="112"/>
      <c r="T325" s="112"/>
      <c r="U325" s="170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2"/>
      <c r="AK325" s="181"/>
      <c r="AL325" s="181"/>
      <c r="AM325" s="170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2"/>
      <c r="BR325" s="105"/>
    </row>
    <row r="326" spans="3:70" ht="15.6" customHeight="1">
      <c r="C326" s="182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4"/>
    </row>
    <row r="327" spans="3:70" ht="15.6" customHeight="1"/>
    <row r="328" spans="3:70" ht="15.6" customHeight="1"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2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4"/>
    </row>
    <row r="329" spans="3:70" ht="15.6" customHeight="1">
      <c r="C329" s="95"/>
      <c r="D329" s="96" t="s">
        <v>14</v>
      </c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8"/>
      <c r="R329" s="99" t="s">
        <v>81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1"/>
      <c r="BC329" s="102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103"/>
      <c r="BO329" s="103"/>
      <c r="BP329" s="103"/>
      <c r="BQ329" s="104"/>
      <c r="BR329" s="105"/>
    </row>
    <row r="330" spans="3:70" ht="15.6" customHeight="1">
      <c r="C330" s="95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8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102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103"/>
      <c r="BO330" s="103"/>
      <c r="BP330" s="103"/>
      <c r="BQ330" s="104"/>
      <c r="BR330" s="105"/>
    </row>
    <row r="331" spans="3:70" ht="15.6" customHeight="1">
      <c r="C331" s="95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65"/>
      <c r="Y331" s="65"/>
      <c r="Z331" s="65"/>
      <c r="AA331" s="36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04"/>
      <c r="AO331" s="113"/>
      <c r="AP331" s="114"/>
      <c r="AQ331" s="114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02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103"/>
      <c r="BO331" s="103"/>
      <c r="BP331" s="103"/>
      <c r="BQ331" s="104"/>
      <c r="BR331" s="105"/>
    </row>
    <row r="332" spans="3:70" ht="19.350000000000001" customHeight="1">
      <c r="C332" s="95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6" t="s">
        <v>15</v>
      </c>
      <c r="V332" s="112"/>
      <c r="W332" s="112"/>
      <c r="X332" s="112"/>
      <c r="Y332" s="112"/>
      <c r="Z332" s="112"/>
      <c r="AA332" s="103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6" t="s">
        <v>82</v>
      </c>
      <c r="AN332" s="118"/>
      <c r="AO332" s="117"/>
      <c r="AP332" s="119"/>
      <c r="AQ332" s="119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1"/>
      <c r="BD332" s="103"/>
      <c r="BE332" s="103"/>
      <c r="BF332" s="122" t="s">
        <v>17</v>
      </c>
      <c r="BG332" s="185"/>
      <c r="BH332" s="185"/>
      <c r="BI332" s="185"/>
      <c r="BJ332" s="185"/>
      <c r="BK332" s="185"/>
      <c r="BL332" s="185"/>
      <c r="BM332" s="103"/>
      <c r="BN332" s="103"/>
      <c r="BO332" s="103"/>
      <c r="BP332" s="103"/>
      <c r="BQ332" s="118"/>
      <c r="BR332" s="105"/>
    </row>
    <row r="333" spans="3:70" ht="15.6" customHeight="1">
      <c r="C333" s="95"/>
      <c r="D333" s="99" t="s">
        <v>18</v>
      </c>
      <c r="E333" s="100"/>
      <c r="F333" s="100"/>
      <c r="G333" s="100"/>
      <c r="H333" s="100"/>
      <c r="I333" s="100"/>
      <c r="J333" s="100"/>
      <c r="K333" s="100"/>
      <c r="L333" s="100"/>
      <c r="M333" s="101"/>
      <c r="N333" s="123" t="str">
        <f>IF([3]回答表!X55="●","●","")</f>
        <v/>
      </c>
      <c r="O333" s="124"/>
      <c r="P333" s="124"/>
      <c r="Q333" s="125"/>
      <c r="R333" s="112"/>
      <c r="S333" s="112"/>
      <c r="T333" s="112"/>
      <c r="U333" s="126" t="str">
        <f>IF([3]回答表!X55="●",[3]回答表!B565,IF([3]回答表!AA55="●",[3]回答表!B590,""))</f>
        <v/>
      </c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9"/>
      <c r="AL333" s="129"/>
      <c r="AM333" s="241" t="s">
        <v>83</v>
      </c>
      <c r="AN333" s="242"/>
      <c r="AO333" s="242"/>
      <c r="AP333" s="242"/>
      <c r="AQ333" s="242"/>
      <c r="AR333" s="242"/>
      <c r="AS333" s="242"/>
      <c r="AT333" s="243"/>
      <c r="AU333" s="241" t="s">
        <v>84</v>
      </c>
      <c r="AV333" s="242"/>
      <c r="AW333" s="242"/>
      <c r="AX333" s="242"/>
      <c r="AY333" s="242"/>
      <c r="AZ333" s="242"/>
      <c r="BA333" s="242"/>
      <c r="BB333" s="243"/>
      <c r="BC333" s="113"/>
      <c r="BD333" s="36"/>
      <c r="BE333" s="36"/>
      <c r="BF333" s="131" t="str">
        <f>IF([3]回答表!X55="●",[3]回答表!B575,IF([3]回答表!AA55="●",[3]回答表!B600,""))</f>
        <v/>
      </c>
      <c r="BG333" s="132"/>
      <c r="BH333" s="132"/>
      <c r="BI333" s="132"/>
      <c r="BJ333" s="131"/>
      <c r="BK333" s="132"/>
      <c r="BL333" s="132"/>
      <c r="BM333" s="132"/>
      <c r="BN333" s="131"/>
      <c r="BO333" s="132"/>
      <c r="BP333" s="132"/>
      <c r="BQ333" s="133"/>
      <c r="BR333" s="105"/>
    </row>
    <row r="334" spans="3:70" ht="15.6" customHeight="1">
      <c r="C334" s="95"/>
      <c r="D334" s="134"/>
      <c r="E334" s="135"/>
      <c r="F334" s="135"/>
      <c r="G334" s="135"/>
      <c r="H334" s="135"/>
      <c r="I334" s="135"/>
      <c r="J334" s="135"/>
      <c r="K334" s="135"/>
      <c r="L334" s="135"/>
      <c r="M334" s="136"/>
      <c r="N334" s="137"/>
      <c r="O334" s="138"/>
      <c r="P334" s="138"/>
      <c r="Q334" s="139"/>
      <c r="R334" s="112"/>
      <c r="S334" s="112"/>
      <c r="T334" s="112"/>
      <c r="U334" s="140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2"/>
      <c r="AK334" s="129"/>
      <c r="AL334" s="129"/>
      <c r="AM334" s="247"/>
      <c r="AN334" s="248"/>
      <c r="AO334" s="248"/>
      <c r="AP334" s="248"/>
      <c r="AQ334" s="248"/>
      <c r="AR334" s="248"/>
      <c r="AS334" s="248"/>
      <c r="AT334" s="249"/>
      <c r="AU334" s="247"/>
      <c r="AV334" s="248"/>
      <c r="AW334" s="248"/>
      <c r="AX334" s="248"/>
      <c r="AY334" s="248"/>
      <c r="AZ334" s="248"/>
      <c r="BA334" s="248"/>
      <c r="BB334" s="249"/>
      <c r="BC334" s="113"/>
      <c r="BD334" s="36"/>
      <c r="BE334" s="36"/>
      <c r="BF334" s="143"/>
      <c r="BG334" s="144"/>
      <c r="BH334" s="144"/>
      <c r="BI334" s="144"/>
      <c r="BJ334" s="143"/>
      <c r="BK334" s="144"/>
      <c r="BL334" s="144"/>
      <c r="BM334" s="144"/>
      <c r="BN334" s="143"/>
      <c r="BO334" s="144"/>
      <c r="BP334" s="144"/>
      <c r="BQ334" s="145"/>
      <c r="BR334" s="105"/>
    </row>
    <row r="335" spans="3:70" ht="15.6" customHeight="1">
      <c r="C335" s="95"/>
      <c r="D335" s="134"/>
      <c r="E335" s="135"/>
      <c r="F335" s="135"/>
      <c r="G335" s="135"/>
      <c r="H335" s="135"/>
      <c r="I335" s="135"/>
      <c r="J335" s="135"/>
      <c r="K335" s="135"/>
      <c r="L335" s="135"/>
      <c r="M335" s="136"/>
      <c r="N335" s="137"/>
      <c r="O335" s="138"/>
      <c r="P335" s="138"/>
      <c r="Q335" s="139"/>
      <c r="R335" s="112"/>
      <c r="S335" s="112"/>
      <c r="T335" s="112"/>
      <c r="U335" s="140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2"/>
      <c r="AK335" s="129"/>
      <c r="AL335" s="129"/>
      <c r="AM335" s="79" t="str">
        <f>IF([3]回答表!X55="●",[3]回答表!G571,IF([3]回答表!AA55="●",[3]回答表!G596,""))</f>
        <v/>
      </c>
      <c r="AN335" s="80"/>
      <c r="AO335" s="80"/>
      <c r="AP335" s="80"/>
      <c r="AQ335" s="80"/>
      <c r="AR335" s="80"/>
      <c r="AS335" s="80"/>
      <c r="AT335" s="146"/>
      <c r="AU335" s="79" t="str">
        <f>IF([3]回答表!X55="●",[3]回答表!G572,IF([3]回答表!AA55="●",[3]回答表!G597,""))</f>
        <v/>
      </c>
      <c r="AV335" s="80"/>
      <c r="AW335" s="80"/>
      <c r="AX335" s="80"/>
      <c r="AY335" s="80"/>
      <c r="AZ335" s="80"/>
      <c r="BA335" s="80"/>
      <c r="BB335" s="146"/>
      <c r="BC335" s="113"/>
      <c r="BD335" s="36"/>
      <c r="BE335" s="36"/>
      <c r="BF335" s="143"/>
      <c r="BG335" s="144"/>
      <c r="BH335" s="144"/>
      <c r="BI335" s="144"/>
      <c r="BJ335" s="143"/>
      <c r="BK335" s="144"/>
      <c r="BL335" s="144"/>
      <c r="BM335" s="144"/>
      <c r="BN335" s="143"/>
      <c r="BO335" s="144"/>
      <c r="BP335" s="144"/>
      <c r="BQ335" s="145"/>
      <c r="BR335" s="105"/>
    </row>
    <row r="336" spans="3:70" ht="15.6" customHeight="1">
      <c r="C336" s="95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47"/>
      <c r="O336" s="148"/>
      <c r="P336" s="148"/>
      <c r="Q336" s="149"/>
      <c r="R336" s="112"/>
      <c r="S336" s="112"/>
      <c r="T336" s="112"/>
      <c r="U336" s="140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2"/>
      <c r="AK336" s="129"/>
      <c r="AL336" s="129"/>
      <c r="AM336" s="76"/>
      <c r="AN336" s="77"/>
      <c r="AO336" s="77"/>
      <c r="AP336" s="77"/>
      <c r="AQ336" s="77"/>
      <c r="AR336" s="77"/>
      <c r="AS336" s="77"/>
      <c r="AT336" s="78"/>
      <c r="AU336" s="76"/>
      <c r="AV336" s="77"/>
      <c r="AW336" s="77"/>
      <c r="AX336" s="77"/>
      <c r="AY336" s="77"/>
      <c r="AZ336" s="77"/>
      <c r="BA336" s="77"/>
      <c r="BB336" s="78"/>
      <c r="BC336" s="113"/>
      <c r="BD336" s="36"/>
      <c r="BE336" s="36"/>
      <c r="BF336" s="143" t="str">
        <f>IF([3]回答表!X55="●",[3]回答表!E575,IF([3]回答表!AA55="●",[3]回答表!E600,""))</f>
        <v/>
      </c>
      <c r="BG336" s="144"/>
      <c r="BH336" s="144"/>
      <c r="BI336" s="144"/>
      <c r="BJ336" s="143" t="str">
        <f>IF([3]回答表!X55="●",[3]回答表!E576,IF([3]回答表!AA55="●",[3]回答表!E601,""))</f>
        <v/>
      </c>
      <c r="BK336" s="144"/>
      <c r="BL336" s="144"/>
      <c r="BM336" s="145"/>
      <c r="BN336" s="143" t="str">
        <f>IF([3]回答表!X55="●",[3]回答表!E577,IF([3]回答表!AA55="●",[3]回答表!E602,""))</f>
        <v/>
      </c>
      <c r="BO336" s="144"/>
      <c r="BP336" s="144"/>
      <c r="BQ336" s="145"/>
      <c r="BR336" s="105"/>
    </row>
    <row r="337" spans="3:70" ht="15.6" customHeight="1">
      <c r="C337" s="9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2"/>
      <c r="O337" s="152"/>
      <c r="P337" s="152"/>
      <c r="Q337" s="152"/>
      <c r="R337" s="152"/>
      <c r="S337" s="152"/>
      <c r="T337" s="152"/>
      <c r="U337" s="140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2"/>
      <c r="AK337" s="129"/>
      <c r="AL337" s="129"/>
      <c r="AM337" s="82"/>
      <c r="AN337" s="83"/>
      <c r="AO337" s="83"/>
      <c r="AP337" s="83"/>
      <c r="AQ337" s="83"/>
      <c r="AR337" s="83"/>
      <c r="AS337" s="83"/>
      <c r="AT337" s="84"/>
      <c r="AU337" s="82"/>
      <c r="AV337" s="83"/>
      <c r="AW337" s="83"/>
      <c r="AX337" s="83"/>
      <c r="AY337" s="83"/>
      <c r="AZ337" s="83"/>
      <c r="BA337" s="83"/>
      <c r="BB337" s="84"/>
      <c r="BC337" s="113"/>
      <c r="BD337" s="113"/>
      <c r="BE337" s="113"/>
      <c r="BF337" s="143"/>
      <c r="BG337" s="144"/>
      <c r="BH337" s="144"/>
      <c r="BI337" s="144"/>
      <c r="BJ337" s="143"/>
      <c r="BK337" s="144"/>
      <c r="BL337" s="144"/>
      <c r="BM337" s="145"/>
      <c r="BN337" s="143"/>
      <c r="BO337" s="144"/>
      <c r="BP337" s="144"/>
      <c r="BQ337" s="145"/>
      <c r="BR337" s="105"/>
    </row>
    <row r="338" spans="3:70" ht="15.6" customHeight="1">
      <c r="C338" s="9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2"/>
      <c r="O338" s="152"/>
      <c r="P338" s="152"/>
      <c r="Q338" s="152"/>
      <c r="R338" s="152"/>
      <c r="S338" s="152"/>
      <c r="T338" s="152"/>
      <c r="U338" s="140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2"/>
      <c r="AK338" s="129"/>
      <c r="AL338" s="129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13"/>
      <c r="BD338" s="36"/>
      <c r="BE338" s="36"/>
      <c r="BF338" s="143"/>
      <c r="BG338" s="144"/>
      <c r="BH338" s="144"/>
      <c r="BI338" s="144"/>
      <c r="BJ338" s="143"/>
      <c r="BK338" s="144"/>
      <c r="BL338" s="144"/>
      <c r="BM338" s="145"/>
      <c r="BN338" s="143"/>
      <c r="BO338" s="144"/>
      <c r="BP338" s="144"/>
      <c r="BQ338" s="145"/>
      <c r="BR338" s="105"/>
    </row>
    <row r="339" spans="3:70" ht="15.6" customHeight="1">
      <c r="C339" s="95"/>
      <c r="D339" s="159" t="s">
        <v>26</v>
      </c>
      <c r="E339" s="160"/>
      <c r="F339" s="160"/>
      <c r="G339" s="160"/>
      <c r="H339" s="160"/>
      <c r="I339" s="160"/>
      <c r="J339" s="160"/>
      <c r="K339" s="160"/>
      <c r="L339" s="160"/>
      <c r="M339" s="161"/>
      <c r="N339" s="123" t="str">
        <f>IF([3]回答表!AA55="●","●","")</f>
        <v/>
      </c>
      <c r="O339" s="124"/>
      <c r="P339" s="124"/>
      <c r="Q339" s="125"/>
      <c r="R339" s="112"/>
      <c r="S339" s="112"/>
      <c r="T339" s="112"/>
      <c r="U339" s="140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2"/>
      <c r="AK339" s="129"/>
      <c r="AL339" s="129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113"/>
      <c r="BD339" s="163"/>
      <c r="BE339" s="163"/>
      <c r="BF339" s="143"/>
      <c r="BG339" s="144"/>
      <c r="BH339" s="144"/>
      <c r="BI339" s="144"/>
      <c r="BJ339" s="143"/>
      <c r="BK339" s="144"/>
      <c r="BL339" s="144"/>
      <c r="BM339" s="145"/>
      <c r="BN339" s="143"/>
      <c r="BO339" s="144"/>
      <c r="BP339" s="144"/>
      <c r="BQ339" s="145"/>
      <c r="BR339" s="105"/>
    </row>
    <row r="340" spans="3:70" ht="15.6" customHeight="1">
      <c r="C340" s="95"/>
      <c r="D340" s="164"/>
      <c r="E340" s="165"/>
      <c r="F340" s="165"/>
      <c r="G340" s="165"/>
      <c r="H340" s="165"/>
      <c r="I340" s="165"/>
      <c r="J340" s="165"/>
      <c r="K340" s="165"/>
      <c r="L340" s="165"/>
      <c r="M340" s="166"/>
      <c r="N340" s="137"/>
      <c r="O340" s="138"/>
      <c r="P340" s="138"/>
      <c r="Q340" s="139"/>
      <c r="R340" s="112"/>
      <c r="S340" s="112"/>
      <c r="T340" s="112"/>
      <c r="U340" s="140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2"/>
      <c r="AK340" s="129"/>
      <c r="AL340" s="129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113"/>
      <c r="BD340" s="163"/>
      <c r="BE340" s="163"/>
      <c r="BF340" s="143" t="s">
        <v>23</v>
      </c>
      <c r="BG340" s="144"/>
      <c r="BH340" s="144"/>
      <c r="BI340" s="144"/>
      <c r="BJ340" s="143" t="s">
        <v>24</v>
      </c>
      <c r="BK340" s="144"/>
      <c r="BL340" s="144"/>
      <c r="BM340" s="144"/>
      <c r="BN340" s="143" t="s">
        <v>25</v>
      </c>
      <c r="BO340" s="144"/>
      <c r="BP340" s="144"/>
      <c r="BQ340" s="145"/>
      <c r="BR340" s="105"/>
    </row>
    <row r="341" spans="3:70" ht="15.6" customHeight="1">
      <c r="C341" s="95"/>
      <c r="D341" s="164"/>
      <c r="E341" s="165"/>
      <c r="F341" s="165"/>
      <c r="G341" s="165"/>
      <c r="H341" s="165"/>
      <c r="I341" s="165"/>
      <c r="J341" s="165"/>
      <c r="K341" s="165"/>
      <c r="L341" s="165"/>
      <c r="M341" s="166"/>
      <c r="N341" s="137"/>
      <c r="O341" s="138"/>
      <c r="P341" s="138"/>
      <c r="Q341" s="139"/>
      <c r="R341" s="112"/>
      <c r="S341" s="112"/>
      <c r="T341" s="112"/>
      <c r="U341" s="140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2"/>
      <c r="AK341" s="129"/>
      <c r="AL341" s="129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113"/>
      <c r="BD341" s="163"/>
      <c r="BE341" s="163"/>
      <c r="BF341" s="143"/>
      <c r="BG341" s="144"/>
      <c r="BH341" s="144"/>
      <c r="BI341" s="144"/>
      <c r="BJ341" s="143"/>
      <c r="BK341" s="144"/>
      <c r="BL341" s="144"/>
      <c r="BM341" s="144"/>
      <c r="BN341" s="143"/>
      <c r="BO341" s="144"/>
      <c r="BP341" s="144"/>
      <c r="BQ341" s="145"/>
      <c r="BR341" s="105"/>
    </row>
    <row r="342" spans="3:70" ht="15.6" customHeight="1">
      <c r="C342" s="95"/>
      <c r="D342" s="167"/>
      <c r="E342" s="168"/>
      <c r="F342" s="168"/>
      <c r="G342" s="168"/>
      <c r="H342" s="168"/>
      <c r="I342" s="168"/>
      <c r="J342" s="168"/>
      <c r="K342" s="168"/>
      <c r="L342" s="168"/>
      <c r="M342" s="169"/>
      <c r="N342" s="147"/>
      <c r="O342" s="148"/>
      <c r="P342" s="148"/>
      <c r="Q342" s="149"/>
      <c r="R342" s="112"/>
      <c r="S342" s="112"/>
      <c r="T342" s="112"/>
      <c r="U342" s="170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2"/>
      <c r="AK342" s="129"/>
      <c r="AL342" s="129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113"/>
      <c r="BD342" s="163"/>
      <c r="BE342" s="163"/>
      <c r="BF342" s="187"/>
      <c r="BG342" s="188"/>
      <c r="BH342" s="188"/>
      <c r="BI342" s="188"/>
      <c r="BJ342" s="187"/>
      <c r="BK342" s="188"/>
      <c r="BL342" s="188"/>
      <c r="BM342" s="188"/>
      <c r="BN342" s="187"/>
      <c r="BO342" s="188"/>
      <c r="BP342" s="188"/>
      <c r="BQ342" s="189"/>
      <c r="BR342" s="105"/>
    </row>
    <row r="343" spans="3:70" ht="15.6" customHeight="1">
      <c r="C343" s="9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29"/>
      <c r="AL343" s="129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113"/>
      <c r="BD343" s="163"/>
      <c r="BE343" s="163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105"/>
    </row>
    <row r="344" spans="3:70" ht="15.6" customHeight="1">
      <c r="C344" s="9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12"/>
      <c r="S344" s="112"/>
      <c r="T344" s="112"/>
      <c r="U344" s="116" t="s">
        <v>31</v>
      </c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29"/>
      <c r="AL344" s="129"/>
      <c r="AM344" s="116" t="s">
        <v>32</v>
      </c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65"/>
      <c r="BR344" s="105"/>
    </row>
    <row r="345" spans="3:70" ht="15.6" customHeight="1">
      <c r="C345" s="9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12"/>
      <c r="S345" s="112"/>
      <c r="T345" s="112"/>
      <c r="U345" s="173" t="str">
        <f>IF([3]回答表!X55="●",[3]回答表!E580,IF([3]回答表!AA55="●",[3]回答表!E605,""))</f>
        <v/>
      </c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5" t="s">
        <v>33</v>
      </c>
      <c r="AF345" s="175"/>
      <c r="AG345" s="175"/>
      <c r="AH345" s="175"/>
      <c r="AI345" s="175"/>
      <c r="AJ345" s="176"/>
      <c r="AK345" s="129"/>
      <c r="AL345" s="129"/>
      <c r="AM345" s="126" t="str">
        <f>IF([3]回答表!X55="●",[3]回答表!B582,IF([3]回答表!AA55="●",[3]回答表!B607,""))</f>
        <v/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8"/>
      <c r="BR345" s="105"/>
    </row>
    <row r="346" spans="3:70" ht="15.6" customHeight="1">
      <c r="C346" s="9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12"/>
      <c r="S346" s="112"/>
      <c r="T346" s="112"/>
      <c r="U346" s="177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9"/>
      <c r="AF346" s="179"/>
      <c r="AG346" s="179"/>
      <c r="AH346" s="179"/>
      <c r="AI346" s="179"/>
      <c r="AJ346" s="180"/>
      <c r="AK346" s="129"/>
      <c r="AL346" s="129"/>
      <c r="AM346" s="140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  <c r="BP346" s="141"/>
      <c r="BQ346" s="142"/>
      <c r="BR346" s="105"/>
    </row>
    <row r="347" spans="3:70" ht="15.6" customHeight="1">
      <c r="C347" s="9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29"/>
      <c r="AL347" s="129"/>
      <c r="AM347" s="140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  <c r="BP347" s="141"/>
      <c r="BQ347" s="142"/>
      <c r="BR347" s="105"/>
    </row>
    <row r="348" spans="3:70" ht="15.6" customHeight="1">
      <c r="C348" s="9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29"/>
      <c r="AL348" s="129"/>
      <c r="AM348" s="140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2"/>
      <c r="BR348" s="105"/>
    </row>
    <row r="349" spans="3:70" ht="15.6" customHeight="1">
      <c r="C349" s="9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29"/>
      <c r="AL349" s="129"/>
      <c r="AM349" s="170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  <c r="BE349" s="171"/>
      <c r="BF349" s="171"/>
      <c r="BG349" s="171"/>
      <c r="BH349" s="171"/>
      <c r="BI349" s="171"/>
      <c r="BJ349" s="171"/>
      <c r="BK349" s="171"/>
      <c r="BL349" s="171"/>
      <c r="BM349" s="171"/>
      <c r="BN349" s="171"/>
      <c r="BO349" s="171"/>
      <c r="BP349" s="171"/>
      <c r="BQ349" s="172"/>
      <c r="BR349" s="105"/>
    </row>
    <row r="350" spans="3:70" ht="15.6" customHeight="1">
      <c r="C350" s="9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65"/>
      <c r="Y350" s="65"/>
      <c r="Z350" s="65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105"/>
    </row>
    <row r="351" spans="3:70" ht="19.350000000000001" customHeight="1">
      <c r="C351" s="9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12"/>
      <c r="O351" s="112"/>
      <c r="P351" s="112"/>
      <c r="Q351" s="112"/>
      <c r="R351" s="112"/>
      <c r="S351" s="112"/>
      <c r="T351" s="112"/>
      <c r="U351" s="116" t="s">
        <v>15</v>
      </c>
      <c r="V351" s="112"/>
      <c r="W351" s="112"/>
      <c r="X351" s="112"/>
      <c r="Y351" s="112"/>
      <c r="Z351" s="112"/>
      <c r="AA351" s="103"/>
      <c r="AB351" s="117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16" t="s">
        <v>34</v>
      </c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65"/>
      <c r="BR351" s="105"/>
    </row>
    <row r="352" spans="3:70" ht="15.6" customHeight="1">
      <c r="C352" s="95"/>
      <c r="D352" s="99" t="s">
        <v>35</v>
      </c>
      <c r="E352" s="100"/>
      <c r="F352" s="100"/>
      <c r="G352" s="100"/>
      <c r="H352" s="100"/>
      <c r="I352" s="100"/>
      <c r="J352" s="100"/>
      <c r="K352" s="100"/>
      <c r="L352" s="100"/>
      <c r="M352" s="101"/>
      <c r="N352" s="123" t="str">
        <f>IF([3]回答表!AD55="●","●","")</f>
        <v/>
      </c>
      <c r="O352" s="124"/>
      <c r="P352" s="124"/>
      <c r="Q352" s="125"/>
      <c r="R352" s="112"/>
      <c r="S352" s="112"/>
      <c r="T352" s="112"/>
      <c r="U352" s="126" t="str">
        <f>IF([3]回答表!AD55="●",[3]回答表!B615,"")</f>
        <v/>
      </c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8"/>
      <c r="AK352" s="129"/>
      <c r="AL352" s="129"/>
      <c r="AM352" s="126" t="str">
        <f>IF([3]回答表!AD55="●",[3]回答表!B621,"")</f>
        <v/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8"/>
      <c r="BR352" s="105"/>
    </row>
    <row r="353" spans="3:70" ht="15.6" customHeight="1">
      <c r="C353" s="95"/>
      <c r="D353" s="134"/>
      <c r="E353" s="135"/>
      <c r="F353" s="135"/>
      <c r="G353" s="135"/>
      <c r="H353" s="135"/>
      <c r="I353" s="135"/>
      <c r="J353" s="135"/>
      <c r="K353" s="135"/>
      <c r="L353" s="135"/>
      <c r="M353" s="136"/>
      <c r="N353" s="137"/>
      <c r="O353" s="138"/>
      <c r="P353" s="138"/>
      <c r="Q353" s="139"/>
      <c r="R353" s="112"/>
      <c r="S353" s="112"/>
      <c r="T353" s="112"/>
      <c r="U353" s="140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2"/>
      <c r="AK353" s="129"/>
      <c r="AL353" s="129"/>
      <c r="AM353" s="140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  <c r="BP353" s="141"/>
      <c r="BQ353" s="142"/>
      <c r="BR353" s="105"/>
    </row>
    <row r="354" spans="3:70" ht="15.6" customHeight="1">
      <c r="C354" s="95"/>
      <c r="D354" s="134"/>
      <c r="E354" s="135"/>
      <c r="F354" s="135"/>
      <c r="G354" s="135"/>
      <c r="H354" s="135"/>
      <c r="I354" s="135"/>
      <c r="J354" s="135"/>
      <c r="K354" s="135"/>
      <c r="L354" s="135"/>
      <c r="M354" s="136"/>
      <c r="N354" s="137"/>
      <c r="O354" s="138"/>
      <c r="P354" s="138"/>
      <c r="Q354" s="139"/>
      <c r="R354" s="112"/>
      <c r="S354" s="112"/>
      <c r="T354" s="11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2"/>
      <c r="AK354" s="129"/>
      <c r="AL354" s="129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  <c r="BP354" s="141"/>
      <c r="BQ354" s="142"/>
      <c r="BR354" s="105"/>
    </row>
    <row r="355" spans="3:70" ht="15.6" customHeight="1">
      <c r="C355" s="95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47"/>
      <c r="O355" s="148"/>
      <c r="P355" s="148"/>
      <c r="Q355" s="149"/>
      <c r="R355" s="112"/>
      <c r="S355" s="112"/>
      <c r="T355" s="112"/>
      <c r="U355" s="170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2"/>
      <c r="AK355" s="129"/>
      <c r="AL355" s="129"/>
      <c r="AM355" s="170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71"/>
      <c r="BF355" s="171"/>
      <c r="BG355" s="171"/>
      <c r="BH355" s="171"/>
      <c r="BI355" s="171"/>
      <c r="BJ355" s="171"/>
      <c r="BK355" s="171"/>
      <c r="BL355" s="171"/>
      <c r="BM355" s="171"/>
      <c r="BN355" s="171"/>
      <c r="BO355" s="171"/>
      <c r="BP355" s="171"/>
      <c r="BQ355" s="172"/>
      <c r="BR355" s="105"/>
    </row>
    <row r="356" spans="3:70" ht="15.6" customHeight="1">
      <c r="C356" s="182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4"/>
    </row>
    <row r="357" spans="3:70" ht="15.6" customHeight="1"/>
    <row r="358" spans="3:70" ht="15.6" customHeight="1"/>
    <row r="359" spans="3:70" ht="15.6" customHeight="1"/>
    <row r="360" spans="3:70" ht="15.6" customHeight="1"/>
    <row r="361" spans="3:70" ht="21.95" customHeight="1">
      <c r="C361" s="285" t="s">
        <v>85</v>
      </c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</row>
    <row r="362" spans="3:70" ht="21.95" customHeight="1"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</row>
    <row r="363" spans="3:70" ht="21.95" customHeight="1"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</row>
    <row r="364" spans="3:70" ht="15.6" customHeight="1">
      <c r="C364" s="89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4"/>
    </row>
    <row r="365" spans="3:70" ht="18.95" customHeight="1">
      <c r="C365" s="95"/>
      <c r="D365" s="287" t="str">
        <f>IF([3]回答表!R56="●",[3]回答表!B634,"")</f>
        <v>町が管理している合併処理浄化槽事業については管理が24基と規模が小さく、また、今後は高齢化等の進行等による人口減少、新規設置には個人型設置を進めていることから、現行の経営体制・手法を継続せざるを得ないと認識している。</v>
      </c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9"/>
      <c r="BR365" s="105"/>
    </row>
    <row r="366" spans="3:70" ht="23.45" customHeight="1">
      <c r="C366" s="95"/>
      <c r="D366" s="290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  <c r="AN366" s="291"/>
      <c r="AO366" s="291"/>
      <c r="AP366" s="291"/>
      <c r="AQ366" s="291"/>
      <c r="AR366" s="291"/>
      <c r="AS366" s="291"/>
      <c r="AT366" s="291"/>
      <c r="AU366" s="291"/>
      <c r="AV366" s="291"/>
      <c r="AW366" s="291"/>
      <c r="AX366" s="291"/>
      <c r="AY366" s="291"/>
      <c r="AZ366" s="291"/>
      <c r="BA366" s="291"/>
      <c r="BB366" s="291"/>
      <c r="BC366" s="291"/>
      <c r="BD366" s="291"/>
      <c r="BE366" s="291"/>
      <c r="BF366" s="291"/>
      <c r="BG366" s="291"/>
      <c r="BH366" s="291"/>
      <c r="BI366" s="291"/>
      <c r="BJ366" s="291"/>
      <c r="BK366" s="291"/>
      <c r="BL366" s="291"/>
      <c r="BM366" s="291"/>
      <c r="BN366" s="291"/>
      <c r="BO366" s="291"/>
      <c r="BP366" s="291"/>
      <c r="BQ366" s="292"/>
      <c r="BR366" s="105"/>
    </row>
    <row r="367" spans="3:70" ht="23.45" customHeight="1">
      <c r="C367" s="95"/>
      <c r="D367" s="290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  <c r="AN367" s="291"/>
      <c r="AO367" s="291"/>
      <c r="AP367" s="291"/>
      <c r="AQ367" s="291"/>
      <c r="AR367" s="291"/>
      <c r="AS367" s="291"/>
      <c r="AT367" s="291"/>
      <c r="AU367" s="291"/>
      <c r="AV367" s="291"/>
      <c r="AW367" s="291"/>
      <c r="AX367" s="291"/>
      <c r="AY367" s="291"/>
      <c r="AZ367" s="291"/>
      <c r="BA367" s="291"/>
      <c r="BB367" s="291"/>
      <c r="BC367" s="291"/>
      <c r="BD367" s="291"/>
      <c r="BE367" s="291"/>
      <c r="BF367" s="291"/>
      <c r="BG367" s="291"/>
      <c r="BH367" s="291"/>
      <c r="BI367" s="291"/>
      <c r="BJ367" s="291"/>
      <c r="BK367" s="291"/>
      <c r="BL367" s="291"/>
      <c r="BM367" s="291"/>
      <c r="BN367" s="291"/>
      <c r="BO367" s="291"/>
      <c r="BP367" s="291"/>
      <c r="BQ367" s="292"/>
      <c r="BR367" s="105"/>
    </row>
    <row r="368" spans="3:70" ht="23.45" customHeight="1">
      <c r="C368" s="95"/>
      <c r="D368" s="290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  <c r="AN368" s="291"/>
      <c r="AO368" s="291"/>
      <c r="AP368" s="291"/>
      <c r="AQ368" s="291"/>
      <c r="AR368" s="291"/>
      <c r="AS368" s="291"/>
      <c r="AT368" s="291"/>
      <c r="AU368" s="291"/>
      <c r="AV368" s="291"/>
      <c r="AW368" s="291"/>
      <c r="AX368" s="291"/>
      <c r="AY368" s="291"/>
      <c r="AZ368" s="291"/>
      <c r="BA368" s="291"/>
      <c r="BB368" s="291"/>
      <c r="BC368" s="291"/>
      <c r="BD368" s="291"/>
      <c r="BE368" s="291"/>
      <c r="BF368" s="291"/>
      <c r="BG368" s="291"/>
      <c r="BH368" s="291"/>
      <c r="BI368" s="291"/>
      <c r="BJ368" s="291"/>
      <c r="BK368" s="291"/>
      <c r="BL368" s="291"/>
      <c r="BM368" s="291"/>
      <c r="BN368" s="291"/>
      <c r="BO368" s="291"/>
      <c r="BP368" s="291"/>
      <c r="BQ368" s="292"/>
      <c r="BR368" s="105"/>
    </row>
    <row r="369" spans="3:70" ht="23.45" customHeight="1">
      <c r="C369" s="95"/>
      <c r="D369" s="290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1"/>
      <c r="AZ369" s="291"/>
      <c r="BA369" s="291"/>
      <c r="BB369" s="291"/>
      <c r="BC369" s="291"/>
      <c r="BD369" s="291"/>
      <c r="BE369" s="291"/>
      <c r="BF369" s="291"/>
      <c r="BG369" s="291"/>
      <c r="BH369" s="291"/>
      <c r="BI369" s="291"/>
      <c r="BJ369" s="291"/>
      <c r="BK369" s="291"/>
      <c r="BL369" s="291"/>
      <c r="BM369" s="291"/>
      <c r="BN369" s="291"/>
      <c r="BO369" s="291"/>
      <c r="BP369" s="291"/>
      <c r="BQ369" s="292"/>
      <c r="BR369" s="105"/>
    </row>
    <row r="370" spans="3:70" ht="23.45" customHeight="1">
      <c r="C370" s="95"/>
      <c r="D370" s="290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1"/>
      <c r="AZ370" s="291"/>
      <c r="BA370" s="291"/>
      <c r="BB370" s="291"/>
      <c r="BC370" s="291"/>
      <c r="BD370" s="291"/>
      <c r="BE370" s="291"/>
      <c r="BF370" s="291"/>
      <c r="BG370" s="291"/>
      <c r="BH370" s="291"/>
      <c r="BI370" s="291"/>
      <c r="BJ370" s="291"/>
      <c r="BK370" s="291"/>
      <c r="BL370" s="291"/>
      <c r="BM370" s="291"/>
      <c r="BN370" s="291"/>
      <c r="BO370" s="291"/>
      <c r="BP370" s="291"/>
      <c r="BQ370" s="292"/>
      <c r="BR370" s="105"/>
    </row>
    <row r="371" spans="3:70" ht="23.45" customHeight="1">
      <c r="C371" s="95"/>
      <c r="D371" s="290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  <c r="AN371" s="291"/>
      <c r="AO371" s="291"/>
      <c r="AP371" s="291"/>
      <c r="AQ371" s="291"/>
      <c r="AR371" s="291"/>
      <c r="AS371" s="291"/>
      <c r="AT371" s="291"/>
      <c r="AU371" s="291"/>
      <c r="AV371" s="291"/>
      <c r="AW371" s="291"/>
      <c r="AX371" s="291"/>
      <c r="AY371" s="291"/>
      <c r="AZ371" s="291"/>
      <c r="BA371" s="291"/>
      <c r="BB371" s="291"/>
      <c r="BC371" s="291"/>
      <c r="BD371" s="291"/>
      <c r="BE371" s="291"/>
      <c r="BF371" s="291"/>
      <c r="BG371" s="291"/>
      <c r="BH371" s="291"/>
      <c r="BI371" s="291"/>
      <c r="BJ371" s="291"/>
      <c r="BK371" s="291"/>
      <c r="BL371" s="291"/>
      <c r="BM371" s="291"/>
      <c r="BN371" s="291"/>
      <c r="BO371" s="291"/>
      <c r="BP371" s="291"/>
      <c r="BQ371" s="292"/>
      <c r="BR371" s="105"/>
    </row>
    <row r="372" spans="3:70" ht="23.45" customHeight="1">
      <c r="C372" s="95"/>
      <c r="D372" s="290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  <c r="AN372" s="291"/>
      <c r="AO372" s="291"/>
      <c r="AP372" s="291"/>
      <c r="AQ372" s="291"/>
      <c r="AR372" s="291"/>
      <c r="AS372" s="291"/>
      <c r="AT372" s="291"/>
      <c r="AU372" s="291"/>
      <c r="AV372" s="291"/>
      <c r="AW372" s="291"/>
      <c r="AX372" s="291"/>
      <c r="AY372" s="291"/>
      <c r="AZ372" s="291"/>
      <c r="BA372" s="291"/>
      <c r="BB372" s="291"/>
      <c r="BC372" s="291"/>
      <c r="BD372" s="291"/>
      <c r="BE372" s="291"/>
      <c r="BF372" s="291"/>
      <c r="BG372" s="291"/>
      <c r="BH372" s="291"/>
      <c r="BI372" s="291"/>
      <c r="BJ372" s="291"/>
      <c r="BK372" s="291"/>
      <c r="BL372" s="291"/>
      <c r="BM372" s="291"/>
      <c r="BN372" s="291"/>
      <c r="BO372" s="291"/>
      <c r="BP372" s="291"/>
      <c r="BQ372" s="292"/>
      <c r="BR372" s="105"/>
    </row>
    <row r="373" spans="3:70" ht="23.45" customHeight="1">
      <c r="C373" s="95"/>
      <c r="D373" s="290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  <c r="AN373" s="291"/>
      <c r="AO373" s="291"/>
      <c r="AP373" s="291"/>
      <c r="AQ373" s="291"/>
      <c r="AR373" s="291"/>
      <c r="AS373" s="291"/>
      <c r="AT373" s="291"/>
      <c r="AU373" s="291"/>
      <c r="AV373" s="291"/>
      <c r="AW373" s="291"/>
      <c r="AX373" s="291"/>
      <c r="AY373" s="291"/>
      <c r="AZ373" s="291"/>
      <c r="BA373" s="291"/>
      <c r="BB373" s="291"/>
      <c r="BC373" s="291"/>
      <c r="BD373" s="291"/>
      <c r="BE373" s="291"/>
      <c r="BF373" s="291"/>
      <c r="BG373" s="291"/>
      <c r="BH373" s="291"/>
      <c r="BI373" s="291"/>
      <c r="BJ373" s="291"/>
      <c r="BK373" s="291"/>
      <c r="BL373" s="291"/>
      <c r="BM373" s="291"/>
      <c r="BN373" s="291"/>
      <c r="BO373" s="291"/>
      <c r="BP373" s="291"/>
      <c r="BQ373" s="292"/>
      <c r="BR373" s="105"/>
    </row>
    <row r="374" spans="3:70" ht="23.45" customHeight="1">
      <c r="C374" s="95"/>
      <c r="D374" s="290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  <c r="AN374" s="291"/>
      <c r="AO374" s="291"/>
      <c r="AP374" s="291"/>
      <c r="AQ374" s="291"/>
      <c r="AR374" s="291"/>
      <c r="AS374" s="291"/>
      <c r="AT374" s="291"/>
      <c r="AU374" s="291"/>
      <c r="AV374" s="291"/>
      <c r="AW374" s="291"/>
      <c r="AX374" s="291"/>
      <c r="AY374" s="291"/>
      <c r="AZ374" s="291"/>
      <c r="BA374" s="291"/>
      <c r="BB374" s="291"/>
      <c r="BC374" s="291"/>
      <c r="BD374" s="291"/>
      <c r="BE374" s="291"/>
      <c r="BF374" s="291"/>
      <c r="BG374" s="291"/>
      <c r="BH374" s="291"/>
      <c r="BI374" s="291"/>
      <c r="BJ374" s="291"/>
      <c r="BK374" s="291"/>
      <c r="BL374" s="291"/>
      <c r="BM374" s="291"/>
      <c r="BN374" s="291"/>
      <c r="BO374" s="291"/>
      <c r="BP374" s="291"/>
      <c r="BQ374" s="292"/>
      <c r="BR374" s="105"/>
    </row>
    <row r="375" spans="3:70" ht="23.45" customHeight="1">
      <c r="C375" s="95"/>
      <c r="D375" s="290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1"/>
      <c r="BJ375" s="291"/>
      <c r="BK375" s="291"/>
      <c r="BL375" s="291"/>
      <c r="BM375" s="291"/>
      <c r="BN375" s="291"/>
      <c r="BO375" s="291"/>
      <c r="BP375" s="291"/>
      <c r="BQ375" s="292"/>
      <c r="BR375" s="105"/>
    </row>
    <row r="376" spans="3:70" ht="23.45" customHeight="1">
      <c r="C376" s="95"/>
      <c r="D376" s="290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  <c r="AN376" s="291"/>
      <c r="AO376" s="291"/>
      <c r="AP376" s="291"/>
      <c r="AQ376" s="291"/>
      <c r="AR376" s="291"/>
      <c r="AS376" s="291"/>
      <c r="AT376" s="291"/>
      <c r="AU376" s="291"/>
      <c r="AV376" s="291"/>
      <c r="AW376" s="291"/>
      <c r="AX376" s="291"/>
      <c r="AY376" s="291"/>
      <c r="AZ376" s="291"/>
      <c r="BA376" s="291"/>
      <c r="BB376" s="291"/>
      <c r="BC376" s="291"/>
      <c r="BD376" s="291"/>
      <c r="BE376" s="291"/>
      <c r="BF376" s="291"/>
      <c r="BG376" s="291"/>
      <c r="BH376" s="291"/>
      <c r="BI376" s="291"/>
      <c r="BJ376" s="291"/>
      <c r="BK376" s="291"/>
      <c r="BL376" s="291"/>
      <c r="BM376" s="291"/>
      <c r="BN376" s="291"/>
      <c r="BO376" s="291"/>
      <c r="BP376" s="291"/>
      <c r="BQ376" s="292"/>
      <c r="BR376" s="105"/>
    </row>
    <row r="377" spans="3:70" ht="23.45" customHeight="1">
      <c r="C377" s="95"/>
      <c r="D377" s="290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1"/>
      <c r="AZ377" s="291"/>
      <c r="BA377" s="291"/>
      <c r="BB377" s="291"/>
      <c r="BC377" s="291"/>
      <c r="BD377" s="291"/>
      <c r="BE377" s="291"/>
      <c r="BF377" s="291"/>
      <c r="BG377" s="291"/>
      <c r="BH377" s="291"/>
      <c r="BI377" s="291"/>
      <c r="BJ377" s="291"/>
      <c r="BK377" s="291"/>
      <c r="BL377" s="291"/>
      <c r="BM377" s="291"/>
      <c r="BN377" s="291"/>
      <c r="BO377" s="291"/>
      <c r="BP377" s="291"/>
      <c r="BQ377" s="292"/>
      <c r="BR377" s="105"/>
    </row>
    <row r="378" spans="3:70" ht="23.45" customHeight="1">
      <c r="C378" s="95"/>
      <c r="D378" s="290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  <c r="AN378" s="291"/>
      <c r="AO378" s="291"/>
      <c r="AP378" s="291"/>
      <c r="AQ378" s="291"/>
      <c r="AR378" s="291"/>
      <c r="AS378" s="291"/>
      <c r="AT378" s="291"/>
      <c r="AU378" s="291"/>
      <c r="AV378" s="291"/>
      <c r="AW378" s="291"/>
      <c r="AX378" s="291"/>
      <c r="AY378" s="291"/>
      <c r="AZ378" s="291"/>
      <c r="BA378" s="291"/>
      <c r="BB378" s="291"/>
      <c r="BC378" s="291"/>
      <c r="BD378" s="291"/>
      <c r="BE378" s="291"/>
      <c r="BF378" s="291"/>
      <c r="BG378" s="291"/>
      <c r="BH378" s="291"/>
      <c r="BI378" s="291"/>
      <c r="BJ378" s="291"/>
      <c r="BK378" s="291"/>
      <c r="BL378" s="291"/>
      <c r="BM378" s="291"/>
      <c r="BN378" s="291"/>
      <c r="BO378" s="291"/>
      <c r="BP378" s="291"/>
      <c r="BQ378" s="292"/>
      <c r="BR378" s="105"/>
    </row>
    <row r="379" spans="3:70" ht="23.45" customHeight="1">
      <c r="C379" s="95"/>
      <c r="D379" s="290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  <c r="BC379" s="291"/>
      <c r="BD379" s="291"/>
      <c r="BE379" s="291"/>
      <c r="BF379" s="291"/>
      <c r="BG379" s="291"/>
      <c r="BH379" s="291"/>
      <c r="BI379" s="291"/>
      <c r="BJ379" s="291"/>
      <c r="BK379" s="291"/>
      <c r="BL379" s="291"/>
      <c r="BM379" s="291"/>
      <c r="BN379" s="291"/>
      <c r="BO379" s="291"/>
      <c r="BP379" s="291"/>
      <c r="BQ379" s="292"/>
      <c r="BR379" s="105"/>
    </row>
    <row r="380" spans="3:70" ht="23.45" customHeight="1">
      <c r="C380" s="95"/>
      <c r="D380" s="290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  <c r="AN380" s="291"/>
      <c r="AO380" s="291"/>
      <c r="AP380" s="291"/>
      <c r="AQ380" s="291"/>
      <c r="AR380" s="291"/>
      <c r="AS380" s="291"/>
      <c r="AT380" s="291"/>
      <c r="AU380" s="291"/>
      <c r="AV380" s="291"/>
      <c r="AW380" s="291"/>
      <c r="AX380" s="291"/>
      <c r="AY380" s="291"/>
      <c r="AZ380" s="291"/>
      <c r="BA380" s="291"/>
      <c r="BB380" s="291"/>
      <c r="BC380" s="291"/>
      <c r="BD380" s="291"/>
      <c r="BE380" s="291"/>
      <c r="BF380" s="291"/>
      <c r="BG380" s="291"/>
      <c r="BH380" s="291"/>
      <c r="BI380" s="291"/>
      <c r="BJ380" s="291"/>
      <c r="BK380" s="291"/>
      <c r="BL380" s="291"/>
      <c r="BM380" s="291"/>
      <c r="BN380" s="291"/>
      <c r="BO380" s="291"/>
      <c r="BP380" s="291"/>
      <c r="BQ380" s="292"/>
      <c r="BR380" s="105"/>
    </row>
    <row r="381" spans="3:70" ht="23.45" customHeight="1">
      <c r="C381" s="95"/>
      <c r="D381" s="290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291"/>
      <c r="BI381" s="291"/>
      <c r="BJ381" s="291"/>
      <c r="BK381" s="291"/>
      <c r="BL381" s="291"/>
      <c r="BM381" s="291"/>
      <c r="BN381" s="291"/>
      <c r="BO381" s="291"/>
      <c r="BP381" s="291"/>
      <c r="BQ381" s="292"/>
      <c r="BR381" s="105"/>
    </row>
    <row r="382" spans="3:70" ht="23.45" customHeight="1">
      <c r="C382" s="95"/>
      <c r="D382" s="290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  <c r="BC382" s="291"/>
      <c r="BD382" s="291"/>
      <c r="BE382" s="291"/>
      <c r="BF382" s="291"/>
      <c r="BG382" s="291"/>
      <c r="BH382" s="291"/>
      <c r="BI382" s="291"/>
      <c r="BJ382" s="291"/>
      <c r="BK382" s="291"/>
      <c r="BL382" s="291"/>
      <c r="BM382" s="291"/>
      <c r="BN382" s="291"/>
      <c r="BO382" s="291"/>
      <c r="BP382" s="291"/>
      <c r="BQ382" s="292"/>
      <c r="BR382" s="105"/>
    </row>
    <row r="383" spans="3:70" ht="23.45" customHeight="1">
      <c r="C383" s="95"/>
      <c r="D383" s="293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5"/>
      <c r="BR383" s="105"/>
    </row>
    <row r="384" spans="3:70" ht="12.6" customHeight="1">
      <c r="C384" s="182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4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7FFF9-2F8B-4C37-8990-C6799602227B}">
  <dimension ref="C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>
      <c r="C11" s="19" t="str">
        <f>IF(COUNTIF([4]回答表!K16,"*")&gt;0,[4]回答表!K16,"")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IF(COUNTIF([4]回答表!F18,"*")&gt;0,[4]回答表!F18,"")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IF(COUNTIF([4]回答表!W18,"*")&gt;0,[4]回答表!W18,"")</f>
        <v>漁業集落排水施設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IF(COUNTIF([4]回答表!F20,"*")&gt;0,[4]回答表!F20,"")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>
      <c r="C24" s="32"/>
      <c r="D24" s="76" t="str">
        <f>IF([4]回答表!R49="●","●","")</f>
        <v/>
      </c>
      <c r="E24" s="77"/>
      <c r="F24" s="77"/>
      <c r="G24" s="77"/>
      <c r="H24" s="77"/>
      <c r="I24" s="77"/>
      <c r="J24" s="78"/>
      <c r="K24" s="76" t="str">
        <f>IF([4]回答表!R50="●","●","")</f>
        <v/>
      </c>
      <c r="L24" s="77"/>
      <c r="M24" s="77"/>
      <c r="N24" s="77"/>
      <c r="O24" s="77"/>
      <c r="P24" s="77"/>
      <c r="Q24" s="78"/>
      <c r="R24" s="76" t="str">
        <f>IF([4]回答表!R51="●","●","")</f>
        <v/>
      </c>
      <c r="S24" s="77"/>
      <c r="T24" s="77"/>
      <c r="U24" s="77"/>
      <c r="V24" s="77"/>
      <c r="W24" s="77"/>
      <c r="X24" s="78"/>
      <c r="Y24" s="76" t="str">
        <f>IF([4]回答表!R52="●","●","")</f>
        <v/>
      </c>
      <c r="Z24" s="77"/>
      <c r="AA24" s="77"/>
      <c r="AB24" s="77"/>
      <c r="AC24" s="77"/>
      <c r="AD24" s="77"/>
      <c r="AE24" s="78"/>
      <c r="AF24" s="76" t="str">
        <f>IF([4]回答表!R53="●","●","")</f>
        <v>●</v>
      </c>
      <c r="AG24" s="77"/>
      <c r="AH24" s="77"/>
      <c r="AI24" s="77"/>
      <c r="AJ24" s="77"/>
      <c r="AK24" s="77"/>
      <c r="AL24" s="78"/>
      <c r="AM24" s="76" t="str">
        <f>IF([4]回答表!R54="●","●","")</f>
        <v/>
      </c>
      <c r="AN24" s="77"/>
      <c r="AO24" s="77"/>
      <c r="AP24" s="77"/>
      <c r="AQ24" s="77"/>
      <c r="AR24" s="77"/>
      <c r="AS24" s="78"/>
      <c r="AT24" s="76" t="str">
        <f>IF([4]回答表!R55="●","●","")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IF([4]回答表!R56="●","●","")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/>
    <row r="29" spans="3:71" ht="15.6" customHeight="1">
      <c r="BS29" s="88"/>
    </row>
    <row r="30" spans="3:71" ht="15.6" customHeight="1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IF([4]回答表!X49="●","●","")</f>
        <v/>
      </c>
      <c r="O36" s="124"/>
      <c r="P36" s="124"/>
      <c r="Q36" s="125"/>
      <c r="R36" s="112"/>
      <c r="S36" s="112"/>
      <c r="T36" s="112"/>
      <c r="U36" s="126" t="str">
        <f>IF([4]回答表!X49="●",[4]回答表!B67,IF([4]回答表!AA49="●",[4]回答表!B95,""))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IF([4]回答表!X49="●",[4]回答表!S73,IF([4]回答表!AA49="●",[4]回答表!S101,""))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IF([4]回答表!X49="●",[4]回答表!G73,IF([4]回答表!AA49="●",[4]回答表!G101,""))</f>
        <v/>
      </c>
      <c r="AN38" s="80"/>
      <c r="AO38" s="80"/>
      <c r="AP38" s="80"/>
      <c r="AQ38" s="80"/>
      <c r="AR38" s="80"/>
      <c r="AS38" s="80"/>
      <c r="AT38" s="146"/>
      <c r="AU38" s="79" t="str">
        <f>IF([4]回答表!X49="●",[4]回答表!G74,IF([4]回答表!AA49="●",[4]回答表!G102,""))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IF([4]回答表!X49="●",[4]回答表!V73,IF([4]回答表!AA49="●",[4]回答表!V101,""))</f>
        <v/>
      </c>
      <c r="BG39" s="14"/>
      <c r="BH39" s="14"/>
      <c r="BI39" s="15"/>
      <c r="BJ39" s="143" t="str">
        <f>IF([4]回答表!X49="●",[4]回答表!V74,IF([4]回答表!AA49="●",[4]回答表!V102,""))</f>
        <v/>
      </c>
      <c r="BK39" s="14"/>
      <c r="BL39" s="14"/>
      <c r="BM39" s="15"/>
      <c r="BN39" s="143" t="str">
        <f>IF([4]回答表!X49="●",[4]回答表!V75,IF([4]回答表!AA49="●",[4]回答表!V103,""))</f>
        <v/>
      </c>
      <c r="BO39" s="14"/>
      <c r="BP39" s="14"/>
      <c r="BQ39" s="15"/>
      <c r="BR39" s="105"/>
    </row>
    <row r="40" spans="3:70" ht="15.6" customHeight="1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IF([4]回答表!X49="●",[4]回答表!O79,IF([4]回答表!AA49="●",[4]回答表!O107,""))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IF([4]回答表!X49="●",[4]回答表!O80,IF([4]回答表!AA49="●",[4]回答表!O108,""))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15.75" customHeight="1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IF([4]回答表!AA49="●","●","")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IF([4]回答表!X49="●",[4]回答表!O81,IF([4]回答表!AA49="●",[4]回答表!O109,""))</f>
        <v/>
      </c>
      <c r="AN44" s="154"/>
      <c r="AO44" s="162" t="s">
        <v>27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113"/>
      <c r="BD44" s="163"/>
      <c r="BE44" s="163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75" customHeight="1">
      <c r="C45" s="95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IF([4]回答表!X49="●",[4]回答表!O82,IF([4]回答表!AA49="●",[4]回答表!O110,""))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3"/>
      <c r="BE45" s="163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>
      <c r="C46" s="95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IF([4]回答表!X49="●",[4]回答表!AG79,IF([4]回答表!AA49="●",[4]回答表!AG107,""))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3"/>
      <c r="BE46" s="1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>
      <c r="C47" s="95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7"/>
      <c r="O47" s="148"/>
      <c r="P47" s="148"/>
      <c r="Q47" s="149"/>
      <c r="R47" s="112"/>
      <c r="S47" s="112"/>
      <c r="T47" s="112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29"/>
      <c r="AL47" s="129"/>
      <c r="AM47" s="153" t="str">
        <f>IF([4]回答表!X49="●",[4]回答表!AG80,IF([4]回答表!AA49="●",[4]回答表!AG108,""))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3"/>
      <c r="BE47" s="1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3"/>
      <c r="BE48" s="1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15.6" customHeight="1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12"/>
      <c r="S49" s="112"/>
      <c r="T49" s="112"/>
      <c r="U49" s="116" t="s">
        <v>31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9"/>
      <c r="AL49" s="129"/>
      <c r="AM49" s="116" t="s">
        <v>32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65"/>
      <c r="BR49" s="105"/>
    </row>
    <row r="50" spans="3:70" ht="15.6" customHeight="1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12"/>
      <c r="S50" s="112"/>
      <c r="T50" s="112"/>
      <c r="U50" s="173" t="str">
        <f>IF([4]回答表!X49="●",[4]回答表!E85,IF([4]回答表!AA49="●",[4]回答表!E113,""))</f>
        <v/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33</v>
      </c>
      <c r="AF50" s="175"/>
      <c r="AG50" s="175"/>
      <c r="AH50" s="175"/>
      <c r="AI50" s="175"/>
      <c r="AJ50" s="176"/>
      <c r="AK50" s="129"/>
      <c r="AL50" s="129"/>
      <c r="AM50" s="126" t="str">
        <f>IF([4]回答表!X49="●",[4]回答表!B87,IF([4]回答表!AA49="●",[4]回答表!B115,""))</f>
        <v/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BR50" s="105"/>
    </row>
    <row r="51" spans="3:70" ht="15.6" customHeight="1">
      <c r="C51" s="9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12"/>
      <c r="S51" s="112"/>
      <c r="T51" s="112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79"/>
      <c r="AG51" s="179"/>
      <c r="AH51" s="179"/>
      <c r="AI51" s="179"/>
      <c r="AJ51" s="180"/>
      <c r="AK51" s="129"/>
      <c r="AL51" s="129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05"/>
    </row>
    <row r="52" spans="3:70" ht="15.6" customHeight="1">
      <c r="C52" s="9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29"/>
      <c r="AL52" s="129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>
      <c r="C53" s="9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29"/>
      <c r="AL53" s="129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29"/>
      <c r="AL54" s="129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105"/>
    </row>
    <row r="55" spans="3:70" ht="15.75" customHeight="1">
      <c r="C55" s="9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81"/>
      <c r="O55" s="81"/>
      <c r="P55" s="81"/>
      <c r="Q55" s="81"/>
      <c r="R55" s="112"/>
      <c r="S55" s="112"/>
      <c r="T55" s="112"/>
      <c r="U55" s="112"/>
      <c r="V55" s="112"/>
      <c r="W55" s="112"/>
      <c r="X55" s="65"/>
      <c r="Y55" s="65"/>
      <c r="Z55" s="65"/>
      <c r="AA55" s="103"/>
      <c r="AB55" s="103"/>
      <c r="AC55" s="103"/>
      <c r="AD55" s="103"/>
      <c r="AE55" s="103"/>
      <c r="AF55" s="103"/>
      <c r="AG55" s="103"/>
      <c r="AH55" s="103"/>
      <c r="AI55" s="103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5"/>
    </row>
    <row r="56" spans="3:70" ht="18.600000000000001" customHeight="1">
      <c r="C56" s="9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81"/>
      <c r="O56" s="81"/>
      <c r="P56" s="81"/>
      <c r="Q56" s="81"/>
      <c r="R56" s="112"/>
      <c r="S56" s="112"/>
      <c r="T56" s="112"/>
      <c r="U56" s="116" t="s">
        <v>15</v>
      </c>
      <c r="V56" s="112"/>
      <c r="W56" s="112"/>
      <c r="X56" s="112"/>
      <c r="Y56" s="112"/>
      <c r="Z56" s="112"/>
      <c r="AA56" s="103"/>
      <c r="AB56" s="117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16" t="s">
        <v>34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5"/>
      <c r="BR56" s="105"/>
    </row>
    <row r="57" spans="3:70" ht="15.6" customHeight="1">
      <c r="C57" s="95"/>
      <c r="D57" s="99" t="s">
        <v>35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23" t="str">
        <f>IF([4]回答表!AD49="●","●","")</f>
        <v/>
      </c>
      <c r="O57" s="124"/>
      <c r="P57" s="124"/>
      <c r="Q57" s="125"/>
      <c r="R57" s="112"/>
      <c r="S57" s="112"/>
      <c r="T57" s="112"/>
      <c r="U57" s="126" t="str">
        <f>IF([4]回答表!AD49="●",[4]回答表!B123,"")</f>
        <v/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181"/>
      <c r="AL57" s="181"/>
      <c r="AM57" s="126" t="str">
        <f>IF([4]回答表!AD49="●",[4]回答表!B128,"")</f>
        <v/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05"/>
    </row>
    <row r="58" spans="3:70" ht="15.6" customHeight="1">
      <c r="C58" s="9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37"/>
      <c r="O58" s="138"/>
      <c r="P58" s="138"/>
      <c r="Q58" s="139"/>
      <c r="R58" s="112"/>
      <c r="S58" s="112"/>
      <c r="T58" s="112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81"/>
      <c r="AL58" s="18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05"/>
    </row>
    <row r="59" spans="3:70" ht="15.6" customHeight="1">
      <c r="C59" s="9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37"/>
      <c r="O59" s="138"/>
      <c r="P59" s="138"/>
      <c r="Q59" s="139"/>
      <c r="R59" s="112"/>
      <c r="S59" s="112"/>
      <c r="T59" s="112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2"/>
      <c r="AK59" s="181"/>
      <c r="AL59" s="181"/>
      <c r="AM59" s="140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05"/>
    </row>
    <row r="60" spans="3:70" ht="15.6" customHeight="1">
      <c r="C60" s="95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47"/>
      <c r="O60" s="148"/>
      <c r="P60" s="148"/>
      <c r="Q60" s="149"/>
      <c r="R60" s="112"/>
      <c r="S60" s="112"/>
      <c r="T60" s="112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181"/>
      <c r="AL60" s="18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05"/>
    </row>
    <row r="61" spans="3:70" ht="15.6" customHeight="1"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4"/>
    </row>
    <row r="62" spans="3:70" ht="15.6" customHeight="1"/>
    <row r="63" spans="3:70" ht="15.6" customHeight="1"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</row>
    <row r="64" spans="3:70" ht="15.6" customHeight="1">
      <c r="C64" s="95"/>
      <c r="D64" s="96" t="s">
        <v>14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99" t="s">
        <v>36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2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103"/>
      <c r="BO64" s="103"/>
      <c r="BP64" s="103"/>
      <c r="BQ64" s="104"/>
      <c r="BR64" s="105"/>
    </row>
    <row r="65" spans="3:70" ht="15.6" customHeight="1">
      <c r="C65" s="95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102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103"/>
      <c r="BO65" s="103"/>
      <c r="BP65" s="103"/>
      <c r="BQ65" s="104"/>
      <c r="BR65" s="105"/>
    </row>
    <row r="66" spans="3:70" ht="15.6" customHeight="1">
      <c r="C66" s="95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65"/>
      <c r="Y66" s="65"/>
      <c r="Z66" s="65"/>
      <c r="AA66" s="36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4"/>
      <c r="AO66" s="113"/>
      <c r="AP66" s="114"/>
      <c r="AQ66" s="114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02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103"/>
      <c r="BO66" s="103"/>
      <c r="BP66" s="103"/>
      <c r="BQ66" s="104"/>
      <c r="BR66" s="105"/>
    </row>
    <row r="67" spans="3:70" ht="25.5">
      <c r="C67" s="9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6" t="s">
        <v>15</v>
      </c>
      <c r="V67" s="112"/>
      <c r="W67" s="112"/>
      <c r="X67" s="112"/>
      <c r="Y67" s="112"/>
      <c r="Z67" s="112"/>
      <c r="AA67" s="103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6" t="s">
        <v>16</v>
      </c>
      <c r="AN67" s="118"/>
      <c r="AO67" s="117"/>
      <c r="AP67" s="119"/>
      <c r="AQ67" s="119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103"/>
      <c r="BE67" s="103"/>
      <c r="BF67" s="122" t="s">
        <v>17</v>
      </c>
      <c r="BG67" s="185"/>
      <c r="BH67" s="185"/>
      <c r="BI67" s="185"/>
      <c r="BJ67" s="185"/>
      <c r="BK67" s="185"/>
      <c r="BL67" s="185"/>
      <c r="BM67" s="103"/>
      <c r="BN67" s="103"/>
      <c r="BO67" s="103"/>
      <c r="BP67" s="103"/>
      <c r="BQ67" s="118"/>
      <c r="BR67" s="105"/>
    </row>
    <row r="68" spans="3:70" ht="15.6" customHeight="1">
      <c r="C68" s="95"/>
      <c r="D68" s="99" t="s">
        <v>18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23" t="str">
        <f>IF([4]回答表!X50="●","●","")</f>
        <v/>
      </c>
      <c r="O68" s="124"/>
      <c r="P68" s="124"/>
      <c r="Q68" s="125"/>
      <c r="R68" s="112"/>
      <c r="S68" s="112"/>
      <c r="T68" s="112"/>
      <c r="U68" s="126" t="str">
        <f>IF([4]回答表!X50="●",[4]回答表!B138,IF([4]回答表!AA50="●",[4]回答表!B159,""))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9"/>
      <c r="AL68" s="129"/>
      <c r="AM68" s="186" t="s">
        <v>37</v>
      </c>
      <c r="AN68" s="186"/>
      <c r="AO68" s="186"/>
      <c r="AP68" s="186"/>
      <c r="AQ68" s="186"/>
      <c r="AR68" s="186"/>
      <c r="AS68" s="186"/>
      <c r="AT68" s="186"/>
      <c r="AU68" s="186" t="s">
        <v>38</v>
      </c>
      <c r="AV68" s="186"/>
      <c r="AW68" s="186"/>
      <c r="AX68" s="186"/>
      <c r="AY68" s="186"/>
      <c r="AZ68" s="186"/>
      <c r="BA68" s="186"/>
      <c r="BB68" s="186"/>
      <c r="BC68" s="113"/>
      <c r="BD68" s="36"/>
      <c r="BE68" s="36"/>
      <c r="BF68" s="131" t="str">
        <f>IF([4]回答表!X50="●",[4]回答表!S144,IF([4]回答表!AA50="●",[4]回答表!S165,""))</f>
        <v/>
      </c>
      <c r="BG68" s="132"/>
      <c r="BH68" s="132"/>
      <c r="BI68" s="132"/>
      <c r="BJ68" s="131"/>
      <c r="BK68" s="132"/>
      <c r="BL68" s="132"/>
      <c r="BM68" s="132"/>
      <c r="BN68" s="131"/>
      <c r="BO68" s="132"/>
      <c r="BP68" s="132"/>
      <c r="BQ68" s="133"/>
      <c r="BR68" s="105"/>
    </row>
    <row r="69" spans="3:70" ht="15.6" customHeight="1">
      <c r="C69" s="95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13"/>
      <c r="BD69" s="36"/>
      <c r="BE69" s="36"/>
      <c r="BF69" s="143"/>
      <c r="BG69" s="144"/>
      <c r="BH69" s="144"/>
      <c r="BI69" s="144"/>
      <c r="BJ69" s="143"/>
      <c r="BK69" s="144"/>
      <c r="BL69" s="144"/>
      <c r="BM69" s="144"/>
      <c r="BN69" s="143"/>
      <c r="BO69" s="144"/>
      <c r="BP69" s="144"/>
      <c r="BQ69" s="145"/>
      <c r="BR69" s="105"/>
    </row>
    <row r="70" spans="3:70" ht="15.6" customHeight="1">
      <c r="C70" s="95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13"/>
      <c r="BD70" s="36"/>
      <c r="BE70" s="36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>
      <c r="C71" s="95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47"/>
      <c r="O71" s="148"/>
      <c r="P71" s="148"/>
      <c r="Q71" s="149"/>
      <c r="R71" s="112"/>
      <c r="S71" s="112"/>
      <c r="T71" s="112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129"/>
      <c r="AL71" s="129"/>
      <c r="AM71" s="79" t="str">
        <f>IF([4]回答表!X50="●",[4]回答表!J144,IF([4]回答表!AA50="●",[4]回答表!J165,""))</f>
        <v/>
      </c>
      <c r="AN71" s="80"/>
      <c r="AO71" s="80"/>
      <c r="AP71" s="80"/>
      <c r="AQ71" s="80"/>
      <c r="AR71" s="80"/>
      <c r="AS71" s="80"/>
      <c r="AT71" s="146"/>
      <c r="AU71" s="79" t="str">
        <f>IF([4]回答表!X50="●",[4]回答表!J145,IF([4]回答表!AA50="●",[4]回答表!J166,""))</f>
        <v/>
      </c>
      <c r="AV71" s="80"/>
      <c r="AW71" s="80"/>
      <c r="AX71" s="80"/>
      <c r="AY71" s="80"/>
      <c r="AZ71" s="80"/>
      <c r="BA71" s="80"/>
      <c r="BB71" s="146"/>
      <c r="BC71" s="113"/>
      <c r="BD71" s="36"/>
      <c r="BE71" s="36"/>
      <c r="BF71" s="143" t="str">
        <f>IF([4]回答表!X50="●",[4]回答表!V144,IF([4]回答表!AA50="●",[4]回答表!V165,""))</f>
        <v/>
      </c>
      <c r="BG71" s="144"/>
      <c r="BH71" s="144"/>
      <c r="BI71" s="144"/>
      <c r="BJ71" s="143" t="str">
        <f>IF([4]回答表!X50="●",[4]回答表!V145,IF([4]回答表!AA50="●",[4]回答表!V166,""))</f>
        <v/>
      </c>
      <c r="BK71" s="144"/>
      <c r="BL71" s="144"/>
      <c r="BM71" s="144"/>
      <c r="BN71" s="143" t="str">
        <f>IF([4]回答表!X50="●",[4]回答表!V146,IF([4]回答表!AA50="●",[4]回答表!V167,""))</f>
        <v/>
      </c>
      <c r="BO71" s="144"/>
      <c r="BP71" s="144"/>
      <c r="BQ71" s="145"/>
      <c r="BR71" s="105"/>
    </row>
    <row r="72" spans="3:70" ht="15.6" customHeight="1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151"/>
      <c r="P72" s="151"/>
      <c r="Q72" s="151"/>
      <c r="R72" s="152"/>
      <c r="S72" s="152"/>
      <c r="T72" s="152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129"/>
      <c r="AL72" s="129"/>
      <c r="AM72" s="76"/>
      <c r="AN72" s="77"/>
      <c r="AO72" s="77"/>
      <c r="AP72" s="77"/>
      <c r="AQ72" s="77"/>
      <c r="AR72" s="77"/>
      <c r="AS72" s="77"/>
      <c r="AT72" s="78"/>
      <c r="AU72" s="76"/>
      <c r="AV72" s="77"/>
      <c r="AW72" s="77"/>
      <c r="AX72" s="77"/>
      <c r="AY72" s="77"/>
      <c r="AZ72" s="77"/>
      <c r="BA72" s="77"/>
      <c r="BB72" s="78"/>
      <c r="BC72" s="113"/>
      <c r="BD72" s="113"/>
      <c r="BE72" s="113"/>
      <c r="BF72" s="143"/>
      <c r="BG72" s="144"/>
      <c r="BH72" s="144"/>
      <c r="BI72" s="144"/>
      <c r="BJ72" s="143"/>
      <c r="BK72" s="144"/>
      <c r="BL72" s="144"/>
      <c r="BM72" s="144"/>
      <c r="BN72" s="143"/>
      <c r="BO72" s="144"/>
      <c r="BP72" s="144"/>
      <c r="BQ72" s="145"/>
      <c r="BR72" s="105"/>
    </row>
    <row r="73" spans="3:70" ht="15.6" customHeight="1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151"/>
      <c r="P73" s="151"/>
      <c r="Q73" s="151"/>
      <c r="R73" s="152"/>
      <c r="S73" s="152"/>
      <c r="T73" s="152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129"/>
      <c r="AL73" s="129"/>
      <c r="AM73" s="82"/>
      <c r="AN73" s="83"/>
      <c r="AO73" s="83"/>
      <c r="AP73" s="83"/>
      <c r="AQ73" s="83"/>
      <c r="AR73" s="83"/>
      <c r="AS73" s="83"/>
      <c r="AT73" s="84"/>
      <c r="AU73" s="82"/>
      <c r="AV73" s="83"/>
      <c r="AW73" s="83"/>
      <c r="AX73" s="83"/>
      <c r="AY73" s="83"/>
      <c r="AZ73" s="83"/>
      <c r="BA73" s="83"/>
      <c r="BB73" s="84"/>
      <c r="BC73" s="113"/>
      <c r="BD73" s="36"/>
      <c r="BE73" s="36"/>
      <c r="BF73" s="143"/>
      <c r="BG73" s="144"/>
      <c r="BH73" s="144"/>
      <c r="BI73" s="144"/>
      <c r="BJ73" s="143"/>
      <c r="BK73" s="144"/>
      <c r="BL73" s="144"/>
      <c r="BM73" s="144"/>
      <c r="BN73" s="143"/>
      <c r="BO73" s="144"/>
      <c r="BP73" s="144"/>
      <c r="BQ73" s="145"/>
      <c r="BR73" s="105"/>
    </row>
    <row r="74" spans="3:70" ht="15.6" customHeight="1">
      <c r="C74" s="95"/>
      <c r="D74" s="159" t="s">
        <v>26</v>
      </c>
      <c r="E74" s="160"/>
      <c r="F74" s="160"/>
      <c r="G74" s="160"/>
      <c r="H74" s="160"/>
      <c r="I74" s="160"/>
      <c r="J74" s="160"/>
      <c r="K74" s="160"/>
      <c r="L74" s="160"/>
      <c r="M74" s="161"/>
      <c r="N74" s="123" t="str">
        <f>IF([4]回答表!AA50="●","●","")</f>
        <v/>
      </c>
      <c r="O74" s="124"/>
      <c r="P74" s="124"/>
      <c r="Q74" s="125"/>
      <c r="R74" s="112"/>
      <c r="S74" s="112"/>
      <c r="T74" s="112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2"/>
      <c r="AK74" s="129"/>
      <c r="AL74" s="129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13"/>
      <c r="BD74" s="163"/>
      <c r="BE74" s="163"/>
      <c r="BF74" s="143"/>
      <c r="BG74" s="144"/>
      <c r="BH74" s="144"/>
      <c r="BI74" s="144"/>
      <c r="BJ74" s="143"/>
      <c r="BK74" s="144"/>
      <c r="BL74" s="144"/>
      <c r="BM74" s="144"/>
      <c r="BN74" s="143"/>
      <c r="BO74" s="144"/>
      <c r="BP74" s="144"/>
      <c r="BQ74" s="145"/>
      <c r="BR74" s="105"/>
    </row>
    <row r="75" spans="3:70" ht="15.6" customHeight="1">
      <c r="C75" s="95"/>
      <c r="D75" s="164"/>
      <c r="E75" s="165"/>
      <c r="F75" s="165"/>
      <c r="G75" s="165"/>
      <c r="H75" s="165"/>
      <c r="I75" s="165"/>
      <c r="J75" s="165"/>
      <c r="K75" s="165"/>
      <c r="L75" s="165"/>
      <c r="M75" s="16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29"/>
      <c r="AL75" s="129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13"/>
      <c r="BD75" s="163"/>
      <c r="BE75" s="163"/>
      <c r="BF75" s="143" t="s">
        <v>23</v>
      </c>
      <c r="BG75" s="144"/>
      <c r="BH75" s="144"/>
      <c r="BI75" s="144"/>
      <c r="BJ75" s="143" t="s">
        <v>24</v>
      </c>
      <c r="BK75" s="144"/>
      <c r="BL75" s="144"/>
      <c r="BM75" s="144"/>
      <c r="BN75" s="143" t="s">
        <v>25</v>
      </c>
      <c r="BO75" s="144"/>
      <c r="BP75" s="144"/>
      <c r="BQ75" s="145"/>
      <c r="BR75" s="105"/>
    </row>
    <row r="76" spans="3:70" ht="15.6" customHeight="1">
      <c r="C76" s="9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29"/>
      <c r="AL76" s="129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13"/>
      <c r="BD76" s="163"/>
      <c r="BE76" s="163"/>
      <c r="BF76" s="143"/>
      <c r="BG76" s="144"/>
      <c r="BH76" s="144"/>
      <c r="BI76" s="144"/>
      <c r="BJ76" s="143"/>
      <c r="BK76" s="144"/>
      <c r="BL76" s="144"/>
      <c r="BM76" s="144"/>
      <c r="BN76" s="143"/>
      <c r="BO76" s="144"/>
      <c r="BP76" s="144"/>
      <c r="BQ76" s="145"/>
      <c r="BR76" s="105"/>
    </row>
    <row r="77" spans="3:70" ht="15.6" customHeight="1">
      <c r="C77" s="95"/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47"/>
      <c r="O77" s="148"/>
      <c r="P77" s="148"/>
      <c r="Q77" s="149"/>
      <c r="R77" s="112"/>
      <c r="S77" s="112"/>
      <c r="T77" s="112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29"/>
      <c r="AL77" s="129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13"/>
      <c r="BD77" s="163"/>
      <c r="BE77" s="163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105"/>
    </row>
    <row r="78" spans="3:70" ht="15.6" customHeight="1">
      <c r="C78" s="9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29"/>
      <c r="AL78" s="129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113"/>
      <c r="BD78" s="163"/>
      <c r="BE78" s="1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05"/>
    </row>
    <row r="79" spans="3:70" ht="15.6" customHeight="1">
      <c r="C79" s="9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12"/>
      <c r="S79" s="112"/>
      <c r="T79" s="112"/>
      <c r="U79" s="116" t="s">
        <v>31</v>
      </c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29"/>
      <c r="AL79" s="129"/>
      <c r="AM79" s="116" t="s">
        <v>32</v>
      </c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5"/>
      <c r="BR79" s="105"/>
    </row>
    <row r="80" spans="3:70" ht="15.6" customHeight="1">
      <c r="C80" s="9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12"/>
      <c r="S80" s="112"/>
      <c r="T80" s="112"/>
      <c r="U80" s="173" t="str">
        <f>IF([4]回答表!X50="●",[4]回答表!E149,IF([4]回答表!AA50="●",[4]回答表!E170,""))</f>
        <v/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33</v>
      </c>
      <c r="AF80" s="175"/>
      <c r="AG80" s="175"/>
      <c r="AH80" s="175"/>
      <c r="AI80" s="175"/>
      <c r="AJ80" s="176"/>
      <c r="AK80" s="129"/>
      <c r="AL80" s="129"/>
      <c r="AM80" s="126" t="str">
        <f>IF([4]回答表!X50="●",[4]回答表!B151,IF([4]回答表!AA50="●",[4]回答表!B172,""))</f>
        <v/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105"/>
    </row>
    <row r="81" spans="3:70" ht="15.6" customHeight="1">
      <c r="C81" s="9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12"/>
      <c r="S81" s="112"/>
      <c r="T81" s="112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  <c r="AF81" s="179"/>
      <c r="AG81" s="179"/>
      <c r="AH81" s="179"/>
      <c r="AI81" s="179"/>
      <c r="AJ81" s="180"/>
      <c r="AK81" s="129"/>
      <c r="AL81" s="129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05"/>
    </row>
    <row r="82" spans="3:70" ht="15.6" customHeight="1">
      <c r="C82" s="9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29"/>
      <c r="AL82" s="129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05"/>
    </row>
    <row r="83" spans="3:70" ht="15.6" customHeight="1">
      <c r="C83" s="9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29"/>
      <c r="AL83" s="129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05"/>
    </row>
    <row r="84" spans="3:70" ht="15.6" customHeight="1">
      <c r="C84" s="9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29"/>
      <c r="AL84" s="129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5"/>
    </row>
    <row r="85" spans="3:70" ht="15.6" customHeight="1"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81"/>
      <c r="O85" s="81"/>
      <c r="P85" s="81"/>
      <c r="Q85" s="81"/>
      <c r="R85" s="112"/>
      <c r="S85" s="112"/>
      <c r="T85" s="112"/>
      <c r="U85" s="112"/>
      <c r="V85" s="112"/>
      <c r="W85" s="112"/>
      <c r="X85" s="65"/>
      <c r="Y85" s="65"/>
      <c r="Z85" s="65"/>
      <c r="AA85" s="103"/>
      <c r="AB85" s="103"/>
      <c r="AC85" s="103"/>
      <c r="AD85" s="103"/>
      <c r="AE85" s="103"/>
      <c r="AF85" s="103"/>
      <c r="AG85" s="103"/>
      <c r="AH85" s="103"/>
      <c r="AI85" s="103"/>
      <c r="AJ85" s="65"/>
      <c r="AK85" s="65"/>
      <c r="AL85" s="6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105"/>
    </row>
    <row r="86" spans="3:70" ht="18.600000000000001" customHeight="1">
      <c r="C86" s="9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81"/>
      <c r="O86" s="81"/>
      <c r="P86" s="81"/>
      <c r="Q86" s="81"/>
      <c r="R86" s="112"/>
      <c r="S86" s="112"/>
      <c r="T86" s="112"/>
      <c r="U86" s="116" t="s">
        <v>15</v>
      </c>
      <c r="V86" s="112"/>
      <c r="W86" s="112"/>
      <c r="X86" s="112"/>
      <c r="Y86" s="112"/>
      <c r="Z86" s="112"/>
      <c r="AA86" s="103"/>
      <c r="AB86" s="117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16" t="s">
        <v>34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65"/>
      <c r="BR86" s="105"/>
    </row>
    <row r="87" spans="3:70" ht="15.6" customHeight="1">
      <c r="C87" s="95"/>
      <c r="D87" s="99" t="s">
        <v>35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23" t="str">
        <f>IF([4]回答表!AD50="●","●","")</f>
        <v/>
      </c>
      <c r="O87" s="124"/>
      <c r="P87" s="124"/>
      <c r="Q87" s="125"/>
      <c r="R87" s="112"/>
      <c r="S87" s="112"/>
      <c r="T87" s="112"/>
      <c r="U87" s="126" t="str">
        <f>IF([4]回答表!AD50="●",[4]回答表!B180,"")</f>
        <v/>
      </c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  <c r="AK87" s="181"/>
      <c r="AL87" s="181"/>
      <c r="AM87" s="126" t="str">
        <f>IF([4]回答表!AD50="●",[4]回答表!B186,"")</f>
        <v/>
      </c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05"/>
    </row>
    <row r="88" spans="3:70" ht="15.6" customHeight="1">
      <c r="C88" s="95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137"/>
      <c r="O88" s="138"/>
      <c r="P88" s="138"/>
      <c r="Q88" s="139"/>
      <c r="R88" s="112"/>
      <c r="S88" s="112"/>
      <c r="T88" s="112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2"/>
      <c r="AK88" s="181"/>
      <c r="AL88" s="18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05"/>
    </row>
    <row r="89" spans="3:70" ht="15.6" customHeight="1">
      <c r="C89" s="95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137"/>
      <c r="O89" s="138"/>
      <c r="P89" s="138"/>
      <c r="Q89" s="139"/>
      <c r="R89" s="112"/>
      <c r="S89" s="112"/>
      <c r="T89" s="112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81"/>
      <c r="AL89" s="181"/>
      <c r="AM89" s="140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05"/>
    </row>
    <row r="90" spans="3:70" ht="15.6" customHeight="1">
      <c r="C90" s="95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47"/>
      <c r="O90" s="148"/>
      <c r="P90" s="148"/>
      <c r="Q90" s="149"/>
      <c r="R90" s="112"/>
      <c r="S90" s="112"/>
      <c r="T90" s="112"/>
      <c r="U90" s="170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2"/>
      <c r="AK90" s="181"/>
      <c r="AL90" s="18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2"/>
      <c r="BR90" s="105"/>
    </row>
    <row r="91" spans="3:70" ht="15.6" customHeight="1"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</row>
    <row r="92" spans="3:70" ht="15.6" customHeight="1"/>
    <row r="93" spans="3:70" ht="15.6" customHeight="1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3:70" ht="15.6" customHeight="1">
      <c r="C94" s="95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65"/>
      <c r="Y94" s="65"/>
      <c r="Z94" s="65"/>
      <c r="AA94" s="36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04"/>
      <c r="AO94" s="113"/>
      <c r="AP94" s="114"/>
      <c r="AQ94" s="114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2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103"/>
      <c r="BO94" s="103"/>
      <c r="BP94" s="103"/>
      <c r="BQ94" s="104"/>
      <c r="BR94" s="105"/>
    </row>
    <row r="95" spans="3:70" ht="15.6" customHeight="1">
      <c r="C95" s="95"/>
      <c r="D95" s="96" t="s">
        <v>14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 t="s">
        <v>39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2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103"/>
      <c r="BO95" s="103"/>
      <c r="BP95" s="103"/>
      <c r="BQ95" s="104"/>
      <c r="BR95" s="105"/>
    </row>
    <row r="96" spans="3:70" ht="15.6" customHeight="1">
      <c r="C96" s="95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102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103"/>
      <c r="BO96" s="103"/>
      <c r="BP96" s="103"/>
      <c r="BQ96" s="104"/>
      <c r="BR96" s="105"/>
    </row>
    <row r="97" spans="3:70" ht="15.6" customHeight="1">
      <c r="C97" s="9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65"/>
      <c r="Y97" s="65"/>
      <c r="Z97" s="65"/>
      <c r="AA97" s="36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4"/>
      <c r="AO97" s="113"/>
      <c r="AP97" s="114"/>
      <c r="AQ97" s="114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02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103"/>
      <c r="BO97" s="103"/>
      <c r="BP97" s="103"/>
      <c r="BQ97" s="104"/>
      <c r="BR97" s="105"/>
    </row>
    <row r="98" spans="3:70" ht="25.5">
      <c r="C98" s="95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6" t="s">
        <v>40</v>
      </c>
      <c r="V98" s="118"/>
      <c r="W98" s="117"/>
      <c r="X98" s="119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17"/>
      <c r="AL98" s="117"/>
      <c r="AM98" s="116" t="s">
        <v>15</v>
      </c>
      <c r="AN98" s="112"/>
      <c r="AO98" s="112"/>
      <c r="AP98" s="112"/>
      <c r="AQ98" s="112"/>
      <c r="AR98" s="112"/>
      <c r="AS98" s="103"/>
      <c r="AT98" s="117"/>
      <c r="AU98" s="117"/>
      <c r="AV98" s="117"/>
      <c r="AW98" s="117"/>
      <c r="AX98" s="117"/>
      <c r="AY98" s="117"/>
      <c r="AZ98" s="117"/>
      <c r="BA98" s="117"/>
      <c r="BB98" s="117"/>
      <c r="BC98" s="121"/>
      <c r="BD98" s="103"/>
      <c r="BE98" s="103"/>
      <c r="BF98" s="122" t="s">
        <v>17</v>
      </c>
      <c r="BG98" s="185"/>
      <c r="BH98" s="185"/>
      <c r="BI98" s="185"/>
      <c r="BJ98" s="185"/>
      <c r="BK98" s="185"/>
      <c r="BL98" s="185"/>
      <c r="BM98" s="103"/>
      <c r="BN98" s="103"/>
      <c r="BO98" s="103"/>
      <c r="BP98" s="103"/>
      <c r="BQ98" s="104"/>
      <c r="BR98" s="105"/>
    </row>
    <row r="99" spans="3:70" ht="19.350000000000001" customHeight="1">
      <c r="C99" s="95"/>
      <c r="D99" s="192" t="s">
        <v>18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23" t="str">
        <f>IF([4]回答表!F18="水道事業",IF([4]回答表!X51="●","●",""),"")</f>
        <v/>
      </c>
      <c r="O99" s="124"/>
      <c r="P99" s="124"/>
      <c r="Q99" s="125"/>
      <c r="R99" s="112"/>
      <c r="S99" s="112"/>
      <c r="T99" s="112"/>
      <c r="U99" s="193" t="s">
        <v>41</v>
      </c>
      <c r="V99" s="194"/>
      <c r="W99" s="194"/>
      <c r="X99" s="194"/>
      <c r="Y99" s="194"/>
      <c r="Z99" s="194"/>
      <c r="AA99" s="194"/>
      <c r="AB99" s="194"/>
      <c r="AC99" s="195" t="s">
        <v>42</v>
      </c>
      <c r="AD99" s="196"/>
      <c r="AE99" s="196"/>
      <c r="AF99" s="196"/>
      <c r="AG99" s="196"/>
      <c r="AH99" s="196"/>
      <c r="AI99" s="196"/>
      <c r="AJ99" s="197"/>
      <c r="AK99" s="129"/>
      <c r="AL99" s="129"/>
      <c r="AM99" s="126" t="str">
        <f>IF([4]回答表!F18="水道事業",IF([4]回答表!X51="●",[4]回答表!B197,IF([4]回答表!AA51="●",[4]回答表!B275,"")),"")</f>
        <v/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36"/>
      <c r="BE99" s="36"/>
      <c r="BF99" s="131" t="str">
        <f>IF([4]回答表!F18="水道事業",IF([4]回答表!X51="●",[4]回答表!B256,IF([4]回答表!AA51="●",[4]回答表!B335,"")),"")</f>
        <v/>
      </c>
      <c r="BG99" s="132"/>
      <c r="BH99" s="132"/>
      <c r="BI99" s="132"/>
      <c r="BJ99" s="131"/>
      <c r="BK99" s="132"/>
      <c r="BL99" s="132"/>
      <c r="BM99" s="132"/>
      <c r="BN99" s="131"/>
      <c r="BO99" s="132"/>
      <c r="BP99" s="132"/>
      <c r="BQ99" s="133"/>
      <c r="BR99" s="105"/>
    </row>
    <row r="100" spans="3:70" ht="19.350000000000001" customHeight="1"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37"/>
      <c r="O100" s="138"/>
      <c r="P100" s="138"/>
      <c r="Q100" s="139"/>
      <c r="R100" s="112"/>
      <c r="S100" s="112"/>
      <c r="T100" s="112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201"/>
      <c r="AE100" s="201"/>
      <c r="AF100" s="201"/>
      <c r="AG100" s="201"/>
      <c r="AH100" s="201"/>
      <c r="AI100" s="201"/>
      <c r="AJ100" s="202"/>
      <c r="AK100" s="129"/>
      <c r="AL100" s="129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2"/>
      <c r="BD100" s="36"/>
      <c r="BE100" s="36"/>
      <c r="BF100" s="143"/>
      <c r="BG100" s="144"/>
      <c r="BH100" s="144"/>
      <c r="BI100" s="144"/>
      <c r="BJ100" s="143"/>
      <c r="BK100" s="144"/>
      <c r="BL100" s="144"/>
      <c r="BM100" s="144"/>
      <c r="BN100" s="143"/>
      <c r="BO100" s="144"/>
      <c r="BP100" s="144"/>
      <c r="BQ100" s="145"/>
      <c r="BR100" s="105"/>
    </row>
    <row r="101" spans="3:70" ht="15.6" customHeight="1"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37"/>
      <c r="O101" s="138"/>
      <c r="P101" s="138"/>
      <c r="Q101" s="139"/>
      <c r="R101" s="112"/>
      <c r="S101" s="112"/>
      <c r="T101" s="112"/>
      <c r="U101" s="79" t="str">
        <f>IF([4]回答表!F18="水道事業",IF([4]回答表!X51="●",[4]回答表!J205,IF([4]回答表!AA51="●",[4]回答表!J283,"")),"")</f>
        <v/>
      </c>
      <c r="V101" s="80"/>
      <c r="W101" s="80"/>
      <c r="X101" s="80"/>
      <c r="Y101" s="80"/>
      <c r="Z101" s="80"/>
      <c r="AA101" s="80"/>
      <c r="AB101" s="146"/>
      <c r="AC101" s="79" t="str">
        <f>IF([4]回答表!F18="水道事業",IF([4]回答表!X51="●",[4]回答表!J210,IF([4]回答表!AA51="●",[4]回答表!J290,"")),"")</f>
        <v/>
      </c>
      <c r="AD101" s="80"/>
      <c r="AE101" s="80"/>
      <c r="AF101" s="80"/>
      <c r="AG101" s="80"/>
      <c r="AH101" s="80"/>
      <c r="AI101" s="80"/>
      <c r="AJ101" s="146"/>
      <c r="AK101" s="129"/>
      <c r="AL101" s="129"/>
      <c r="AM101" s="140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36"/>
      <c r="BE101" s="36"/>
      <c r="BF101" s="143"/>
      <c r="BG101" s="144"/>
      <c r="BH101" s="144"/>
      <c r="BI101" s="144"/>
      <c r="BJ101" s="143"/>
      <c r="BK101" s="144"/>
      <c r="BL101" s="144"/>
      <c r="BM101" s="144"/>
      <c r="BN101" s="143"/>
      <c r="BO101" s="144"/>
      <c r="BP101" s="144"/>
      <c r="BQ101" s="145"/>
      <c r="BR101" s="105"/>
    </row>
    <row r="102" spans="3:70" ht="15.6" customHeight="1"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47"/>
      <c r="O102" s="148"/>
      <c r="P102" s="148"/>
      <c r="Q102" s="149"/>
      <c r="R102" s="112"/>
      <c r="S102" s="112"/>
      <c r="T102" s="112"/>
      <c r="U102" s="76"/>
      <c r="V102" s="77"/>
      <c r="W102" s="77"/>
      <c r="X102" s="77"/>
      <c r="Y102" s="77"/>
      <c r="Z102" s="77"/>
      <c r="AA102" s="77"/>
      <c r="AB102" s="78"/>
      <c r="AC102" s="76"/>
      <c r="AD102" s="77"/>
      <c r="AE102" s="77"/>
      <c r="AF102" s="77"/>
      <c r="AG102" s="77"/>
      <c r="AH102" s="77"/>
      <c r="AI102" s="77"/>
      <c r="AJ102" s="78"/>
      <c r="AK102" s="129"/>
      <c r="AL102" s="129"/>
      <c r="AM102" s="140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36"/>
      <c r="BE102" s="36"/>
      <c r="BF102" s="143" t="str">
        <f>IF([4]回答表!F18="水道事業",IF([4]回答表!X51="●",[4]回答表!E256,IF([4]回答表!AA51="●",[4]回答表!E335,"")),"")</f>
        <v/>
      </c>
      <c r="BG102" s="144"/>
      <c r="BH102" s="144"/>
      <c r="BI102" s="144"/>
      <c r="BJ102" s="143" t="str">
        <f>IF([4]回答表!F18="水道事業",IF([4]回答表!X51="●",[4]回答表!E257,IF([4]回答表!AA51="●",[4]回答表!E336,"")),"")</f>
        <v/>
      </c>
      <c r="BK102" s="144"/>
      <c r="BL102" s="144"/>
      <c r="BM102" s="144"/>
      <c r="BN102" s="143" t="str">
        <f>IF([4]回答表!F18="水道事業",IF([4]回答表!X51="●",[4]回答表!E258,IF([4]回答表!AA51="●",[4]回答表!E337,"")),"")</f>
        <v/>
      </c>
      <c r="BO102" s="144"/>
      <c r="BP102" s="144"/>
      <c r="BQ102" s="145"/>
      <c r="BR102" s="105"/>
    </row>
    <row r="103" spans="3:70" ht="15.6" customHeight="1">
      <c r="C103" s="9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1"/>
      <c r="P103" s="151"/>
      <c r="Q103" s="151"/>
      <c r="R103" s="152"/>
      <c r="S103" s="152"/>
      <c r="T103" s="152"/>
      <c r="U103" s="82"/>
      <c r="V103" s="83"/>
      <c r="W103" s="83"/>
      <c r="X103" s="83"/>
      <c r="Y103" s="83"/>
      <c r="Z103" s="83"/>
      <c r="AA103" s="83"/>
      <c r="AB103" s="84"/>
      <c r="AC103" s="82"/>
      <c r="AD103" s="83"/>
      <c r="AE103" s="83"/>
      <c r="AF103" s="83"/>
      <c r="AG103" s="83"/>
      <c r="AH103" s="83"/>
      <c r="AI103" s="83"/>
      <c r="AJ103" s="84"/>
      <c r="AK103" s="129"/>
      <c r="AL103" s="129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13"/>
      <c r="BE103" s="113"/>
      <c r="BF103" s="143"/>
      <c r="BG103" s="144"/>
      <c r="BH103" s="144"/>
      <c r="BI103" s="144"/>
      <c r="BJ103" s="143"/>
      <c r="BK103" s="144"/>
      <c r="BL103" s="144"/>
      <c r="BM103" s="144"/>
      <c r="BN103" s="143"/>
      <c r="BO103" s="144"/>
      <c r="BP103" s="144"/>
      <c r="BQ103" s="145"/>
      <c r="BR103" s="105"/>
    </row>
    <row r="104" spans="3:70" ht="19.350000000000001" customHeight="1">
      <c r="C104" s="9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1"/>
      <c r="P104" s="151"/>
      <c r="Q104" s="151"/>
      <c r="R104" s="152"/>
      <c r="S104" s="152"/>
      <c r="T104" s="152"/>
      <c r="U104" s="193" t="s">
        <v>43</v>
      </c>
      <c r="V104" s="194"/>
      <c r="W104" s="194"/>
      <c r="X104" s="194"/>
      <c r="Y104" s="194"/>
      <c r="Z104" s="194"/>
      <c r="AA104" s="194"/>
      <c r="AB104" s="194"/>
      <c r="AC104" s="193" t="s">
        <v>44</v>
      </c>
      <c r="AD104" s="194"/>
      <c r="AE104" s="194"/>
      <c r="AF104" s="194"/>
      <c r="AG104" s="194"/>
      <c r="AH104" s="194"/>
      <c r="AI104" s="194"/>
      <c r="AJ104" s="203"/>
      <c r="AK104" s="129"/>
      <c r="AL104" s="129"/>
      <c r="AM104" s="140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36"/>
      <c r="BE104" s="36"/>
      <c r="BF104" s="143"/>
      <c r="BG104" s="144"/>
      <c r="BH104" s="144"/>
      <c r="BI104" s="144"/>
      <c r="BJ104" s="143"/>
      <c r="BK104" s="144"/>
      <c r="BL104" s="144"/>
      <c r="BM104" s="144"/>
      <c r="BN104" s="143"/>
      <c r="BO104" s="144"/>
      <c r="BP104" s="144"/>
      <c r="BQ104" s="145"/>
      <c r="BR104" s="105"/>
    </row>
    <row r="105" spans="3:70" ht="19.350000000000001" customHeight="1">
      <c r="C105" s="95"/>
      <c r="D105" s="204" t="s">
        <v>26</v>
      </c>
      <c r="E105" s="192"/>
      <c r="F105" s="192"/>
      <c r="G105" s="192"/>
      <c r="H105" s="192"/>
      <c r="I105" s="192"/>
      <c r="J105" s="192"/>
      <c r="K105" s="192"/>
      <c r="L105" s="192"/>
      <c r="M105" s="205"/>
      <c r="N105" s="123" t="str">
        <f>IF([4]回答表!F18="水道事業",IF([4]回答表!AA51="●","●",""),"")</f>
        <v/>
      </c>
      <c r="O105" s="124"/>
      <c r="P105" s="124"/>
      <c r="Q105" s="125"/>
      <c r="R105" s="112"/>
      <c r="S105" s="112"/>
      <c r="T105" s="112"/>
      <c r="U105" s="198"/>
      <c r="V105" s="199"/>
      <c r="W105" s="199"/>
      <c r="X105" s="199"/>
      <c r="Y105" s="199"/>
      <c r="Z105" s="199"/>
      <c r="AA105" s="199"/>
      <c r="AB105" s="199"/>
      <c r="AC105" s="198"/>
      <c r="AD105" s="199"/>
      <c r="AE105" s="199"/>
      <c r="AF105" s="199"/>
      <c r="AG105" s="199"/>
      <c r="AH105" s="199"/>
      <c r="AI105" s="199"/>
      <c r="AJ105" s="206"/>
      <c r="AK105" s="129"/>
      <c r="AL105" s="129"/>
      <c r="AM105" s="140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63"/>
      <c r="BE105" s="163"/>
      <c r="BF105" s="143"/>
      <c r="BG105" s="144"/>
      <c r="BH105" s="144"/>
      <c r="BI105" s="144"/>
      <c r="BJ105" s="143"/>
      <c r="BK105" s="144"/>
      <c r="BL105" s="144"/>
      <c r="BM105" s="144"/>
      <c r="BN105" s="143"/>
      <c r="BO105" s="144"/>
      <c r="BP105" s="144"/>
      <c r="BQ105" s="145"/>
      <c r="BR105" s="105"/>
    </row>
    <row r="106" spans="3:70" ht="15.6" customHeight="1"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205"/>
      <c r="N106" s="137"/>
      <c r="O106" s="138"/>
      <c r="P106" s="138"/>
      <c r="Q106" s="139"/>
      <c r="R106" s="112"/>
      <c r="S106" s="112"/>
      <c r="T106" s="112"/>
      <c r="U106" s="79" t="str">
        <f>IF([4]回答表!F18="水道事業",IF([4]回答表!X51="●",[4]回答表!J213,IF([4]回答表!AA51="●",[4]回答表!J293,"")),"")</f>
        <v/>
      </c>
      <c r="V106" s="80"/>
      <c r="W106" s="80"/>
      <c r="X106" s="80"/>
      <c r="Y106" s="80"/>
      <c r="Z106" s="80"/>
      <c r="AA106" s="80"/>
      <c r="AB106" s="146"/>
      <c r="AC106" s="79" t="str">
        <f>IF([4]回答表!F18="水道事業",IF([4]回答表!X51="●",[4]回答表!J217,IF([4]回答表!AA51="●",[4]回答表!J297,"")),"")</f>
        <v/>
      </c>
      <c r="AD106" s="80"/>
      <c r="AE106" s="80"/>
      <c r="AF106" s="80"/>
      <c r="AG106" s="80"/>
      <c r="AH106" s="80"/>
      <c r="AI106" s="80"/>
      <c r="AJ106" s="146"/>
      <c r="AK106" s="129"/>
      <c r="AL106" s="129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2"/>
      <c r="BD106" s="163"/>
      <c r="BE106" s="163"/>
      <c r="BF106" s="143" t="s">
        <v>23</v>
      </c>
      <c r="BG106" s="144"/>
      <c r="BH106" s="144"/>
      <c r="BI106" s="144"/>
      <c r="BJ106" s="143" t="s">
        <v>24</v>
      </c>
      <c r="BK106" s="144"/>
      <c r="BL106" s="144"/>
      <c r="BM106" s="144"/>
      <c r="BN106" s="143" t="s">
        <v>25</v>
      </c>
      <c r="BO106" s="144"/>
      <c r="BP106" s="144"/>
      <c r="BQ106" s="145"/>
      <c r="BR106" s="105"/>
    </row>
    <row r="107" spans="3:70" ht="15.6" customHeight="1"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205"/>
      <c r="N107" s="137"/>
      <c r="O107" s="138"/>
      <c r="P107" s="138"/>
      <c r="Q107" s="139"/>
      <c r="R107" s="112"/>
      <c r="S107" s="112"/>
      <c r="T107" s="112"/>
      <c r="U107" s="76"/>
      <c r="V107" s="77"/>
      <c r="W107" s="77"/>
      <c r="X107" s="77"/>
      <c r="Y107" s="77"/>
      <c r="Z107" s="77"/>
      <c r="AA107" s="77"/>
      <c r="AB107" s="78"/>
      <c r="AC107" s="76"/>
      <c r="AD107" s="77"/>
      <c r="AE107" s="77"/>
      <c r="AF107" s="77"/>
      <c r="AG107" s="77"/>
      <c r="AH107" s="77"/>
      <c r="AI107" s="77"/>
      <c r="AJ107" s="78"/>
      <c r="AK107" s="129"/>
      <c r="AL107" s="129"/>
      <c r="AM107" s="140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2"/>
      <c r="BD107" s="163"/>
      <c r="BE107" s="163"/>
      <c r="BF107" s="143"/>
      <c r="BG107" s="144"/>
      <c r="BH107" s="144"/>
      <c r="BI107" s="144"/>
      <c r="BJ107" s="143"/>
      <c r="BK107" s="144"/>
      <c r="BL107" s="144"/>
      <c r="BM107" s="144"/>
      <c r="BN107" s="143"/>
      <c r="BO107" s="144"/>
      <c r="BP107" s="144"/>
      <c r="BQ107" s="145"/>
      <c r="BR107" s="105"/>
    </row>
    <row r="108" spans="3:70" ht="15.6" customHeight="1"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205"/>
      <c r="N108" s="147"/>
      <c r="O108" s="148"/>
      <c r="P108" s="148"/>
      <c r="Q108" s="149"/>
      <c r="R108" s="112"/>
      <c r="S108" s="112"/>
      <c r="T108" s="112"/>
      <c r="U108" s="82"/>
      <c r="V108" s="83"/>
      <c r="W108" s="83"/>
      <c r="X108" s="83"/>
      <c r="Y108" s="83"/>
      <c r="Z108" s="83"/>
      <c r="AA108" s="83"/>
      <c r="AB108" s="84"/>
      <c r="AC108" s="82"/>
      <c r="AD108" s="83"/>
      <c r="AE108" s="83"/>
      <c r="AF108" s="83"/>
      <c r="AG108" s="83"/>
      <c r="AH108" s="83"/>
      <c r="AI108" s="83"/>
      <c r="AJ108" s="84"/>
      <c r="AK108" s="129"/>
      <c r="AL108" s="129"/>
      <c r="AM108" s="170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2"/>
      <c r="BD108" s="163"/>
      <c r="BE108" s="163"/>
      <c r="BF108" s="187"/>
      <c r="BG108" s="188"/>
      <c r="BH108" s="188"/>
      <c r="BI108" s="188"/>
      <c r="BJ108" s="187"/>
      <c r="BK108" s="188"/>
      <c r="BL108" s="188"/>
      <c r="BM108" s="188"/>
      <c r="BN108" s="187"/>
      <c r="BO108" s="188"/>
      <c r="BP108" s="188"/>
      <c r="BQ108" s="189"/>
      <c r="BR108" s="105"/>
    </row>
    <row r="109" spans="3:70" ht="15.6" customHeight="1">
      <c r="C109" s="9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29"/>
      <c r="AL109" s="129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113"/>
      <c r="BD109" s="163"/>
      <c r="BE109" s="163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105"/>
    </row>
    <row r="110" spans="3:70" ht="15.6" customHeight="1">
      <c r="C110" s="9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12"/>
      <c r="S110" s="112"/>
      <c r="T110" s="112"/>
      <c r="U110" s="116" t="s">
        <v>31</v>
      </c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29"/>
      <c r="AL110" s="129"/>
      <c r="AM110" s="116" t="s">
        <v>32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65"/>
      <c r="BR110" s="105"/>
    </row>
    <row r="111" spans="3:70" ht="15.6" customHeight="1">
      <c r="C111" s="9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12"/>
      <c r="S111" s="112"/>
      <c r="T111" s="112"/>
      <c r="U111" s="173" t="str">
        <f>IF([4]回答表!F18="水道事業",IF([4]回答表!X51="●",[4]回答表!E265,IF([4]回答表!AA51="●",[4]回答表!E344,"")),"")</f>
        <v/>
      </c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5" t="s">
        <v>33</v>
      </c>
      <c r="AF111" s="175"/>
      <c r="AG111" s="175"/>
      <c r="AH111" s="175"/>
      <c r="AI111" s="175"/>
      <c r="AJ111" s="176"/>
      <c r="AK111" s="129"/>
      <c r="AL111" s="129"/>
      <c r="AM111" s="126" t="str">
        <f>IF([4]回答表!F18="水道事業",IF([4]回答表!X51="●",[4]回答表!B267,IF([4]回答表!AA51="●",[4]回答表!B346,"")),"")</f>
        <v/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105"/>
    </row>
    <row r="112" spans="3:70" ht="15.6" customHeight="1">
      <c r="C112" s="9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12"/>
      <c r="S112" s="112"/>
      <c r="T112" s="112"/>
      <c r="U112" s="177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9"/>
      <c r="AF112" s="179"/>
      <c r="AG112" s="179"/>
      <c r="AH112" s="179"/>
      <c r="AI112" s="179"/>
      <c r="AJ112" s="180"/>
      <c r="AK112" s="129"/>
      <c r="AL112" s="129"/>
      <c r="AM112" s="140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105"/>
    </row>
    <row r="113" spans="3:70" ht="15.6" customHeight="1">
      <c r="C113" s="9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29"/>
      <c r="AL113" s="129"/>
      <c r="AM113" s="140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2"/>
      <c r="BR113" s="105"/>
    </row>
    <row r="114" spans="3:70" ht="15.6" customHeight="1">
      <c r="C114" s="9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29"/>
      <c r="AL114" s="129"/>
      <c r="AM114" s="140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2"/>
      <c r="BR114" s="105"/>
    </row>
    <row r="115" spans="3:70" ht="15.6" customHeight="1">
      <c r="C115" s="9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29"/>
      <c r="AL115" s="129"/>
      <c r="AM115" s="170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05"/>
    </row>
    <row r="116" spans="3:70" ht="15.6" customHeight="1">
      <c r="C116" s="9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81"/>
      <c r="O116" s="81"/>
      <c r="P116" s="81"/>
      <c r="Q116" s="81"/>
      <c r="R116" s="112"/>
      <c r="S116" s="112"/>
      <c r="T116" s="112"/>
      <c r="U116" s="112"/>
      <c r="V116" s="112"/>
      <c r="W116" s="112"/>
      <c r="X116" s="65"/>
      <c r="Y116" s="65"/>
      <c r="Z116" s="65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105"/>
    </row>
    <row r="117" spans="3:70" ht="18.600000000000001" customHeight="1">
      <c r="C117" s="9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81"/>
      <c r="O117" s="81"/>
      <c r="P117" s="81"/>
      <c r="Q117" s="81"/>
      <c r="R117" s="112"/>
      <c r="S117" s="112"/>
      <c r="T117" s="112"/>
      <c r="U117" s="116" t="s">
        <v>15</v>
      </c>
      <c r="V117" s="112"/>
      <c r="W117" s="112"/>
      <c r="X117" s="112"/>
      <c r="Y117" s="112"/>
      <c r="Z117" s="112"/>
      <c r="AA117" s="103"/>
      <c r="AB117" s="117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16" t="s">
        <v>34</v>
      </c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65"/>
      <c r="BR117" s="105"/>
    </row>
    <row r="118" spans="3:70" ht="15.6" customHeight="1">
      <c r="C118" s="95"/>
      <c r="D118" s="192" t="s">
        <v>35</v>
      </c>
      <c r="E118" s="192"/>
      <c r="F118" s="192"/>
      <c r="G118" s="192"/>
      <c r="H118" s="192"/>
      <c r="I118" s="192"/>
      <c r="J118" s="192"/>
      <c r="K118" s="192"/>
      <c r="L118" s="192"/>
      <c r="M118" s="205"/>
      <c r="N118" s="123" t="str">
        <f>IF([4]回答表!F18="水道事業",IF([4]回答表!AD51="●","●",""),"")</f>
        <v/>
      </c>
      <c r="O118" s="124"/>
      <c r="P118" s="124"/>
      <c r="Q118" s="125"/>
      <c r="R118" s="112"/>
      <c r="S118" s="112"/>
      <c r="T118" s="112"/>
      <c r="U118" s="126" t="str">
        <f>IF([4]回答表!F18="水道事業",IF([4]回答表!AD51="●",[4]回答表!B354,""),"")</f>
        <v/>
      </c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/>
      <c r="AK118" s="181"/>
      <c r="AL118" s="181"/>
      <c r="AM118" s="126" t="str">
        <f>IF([4]回答表!F18="水道事業",IF([4]回答表!AD51="●",[4]回答表!B360,""),"")</f>
        <v/>
      </c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8"/>
      <c r="BR118" s="105"/>
    </row>
    <row r="119" spans="3:70" ht="15.6" customHeight="1"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205"/>
      <c r="N119" s="137"/>
      <c r="O119" s="138"/>
      <c r="P119" s="138"/>
      <c r="Q119" s="139"/>
      <c r="R119" s="112"/>
      <c r="S119" s="112"/>
      <c r="T119" s="112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181"/>
      <c r="AL119" s="181"/>
      <c r="AM119" s="140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105"/>
    </row>
    <row r="120" spans="3:70" ht="15.6" customHeight="1"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205"/>
      <c r="N120" s="137"/>
      <c r="O120" s="138"/>
      <c r="P120" s="138"/>
      <c r="Q120" s="139"/>
      <c r="R120" s="112"/>
      <c r="S120" s="112"/>
      <c r="T120" s="112"/>
      <c r="U120" s="14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2"/>
      <c r="AK120" s="181"/>
      <c r="AL120" s="181"/>
      <c r="AM120" s="140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105"/>
    </row>
    <row r="121" spans="3:70" ht="15.6" customHeight="1"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205"/>
      <c r="N121" s="147"/>
      <c r="O121" s="148"/>
      <c r="P121" s="148"/>
      <c r="Q121" s="149"/>
      <c r="R121" s="112"/>
      <c r="S121" s="112"/>
      <c r="T121" s="112"/>
      <c r="U121" s="170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2"/>
      <c r="AK121" s="181"/>
      <c r="AL121" s="181"/>
      <c r="AM121" s="170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2"/>
      <c r="BR121" s="105"/>
    </row>
    <row r="122" spans="3:70" ht="15.6" customHeight="1"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4"/>
    </row>
    <row r="123" spans="3:70" ht="15.6" customHeight="1"/>
    <row r="124" spans="3:70" ht="15.6" customHeight="1"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92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4"/>
    </row>
    <row r="125" spans="3:70" ht="15.6" customHeight="1">
      <c r="C125" s="95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65"/>
      <c r="Y125" s="65"/>
      <c r="Z125" s="65"/>
      <c r="AA125" s="36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04"/>
      <c r="AO125" s="113"/>
      <c r="AP125" s="114"/>
      <c r="AQ125" s="114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2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103"/>
      <c r="BO125" s="103"/>
      <c r="BP125" s="103"/>
      <c r="BQ125" s="104"/>
      <c r="BR125" s="105"/>
    </row>
    <row r="126" spans="3:70" ht="15.6" customHeight="1">
      <c r="C126" s="95"/>
      <c r="D126" s="96" t="s">
        <v>14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99" t="s">
        <v>45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2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103"/>
      <c r="BO126" s="103"/>
      <c r="BP126" s="103"/>
      <c r="BQ126" s="104"/>
      <c r="BR126" s="105"/>
    </row>
    <row r="127" spans="3:70" ht="15.6" customHeight="1">
      <c r="C127" s="95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8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103"/>
      <c r="BO127" s="103"/>
      <c r="BP127" s="103"/>
      <c r="BQ127" s="104"/>
      <c r="BR127" s="105"/>
    </row>
    <row r="128" spans="3:70" ht="15.6" customHeight="1">
      <c r="C128" s="95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65"/>
      <c r="Y128" s="65"/>
      <c r="Z128" s="65"/>
      <c r="AA128" s="36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4"/>
      <c r="AO128" s="113"/>
      <c r="AP128" s="114"/>
      <c r="AQ128" s="114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02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103"/>
      <c r="BO128" s="103"/>
      <c r="BP128" s="103"/>
      <c r="BQ128" s="104"/>
      <c r="BR128" s="105"/>
    </row>
    <row r="129" spans="3:70" ht="25.5">
      <c r="C129" s="95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6" t="s">
        <v>40</v>
      </c>
      <c r="V129" s="118"/>
      <c r="W129" s="117"/>
      <c r="X129" s="119"/>
      <c r="Y129" s="11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17"/>
      <c r="AL129" s="117"/>
      <c r="AM129" s="116" t="s">
        <v>15</v>
      </c>
      <c r="AN129" s="112"/>
      <c r="AO129" s="112"/>
      <c r="AP129" s="112"/>
      <c r="AQ129" s="112"/>
      <c r="AR129" s="112"/>
      <c r="AS129" s="103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21"/>
      <c r="BD129" s="103"/>
      <c r="BE129" s="103"/>
      <c r="BF129" s="122" t="s">
        <v>17</v>
      </c>
      <c r="BG129" s="185"/>
      <c r="BH129" s="185"/>
      <c r="BI129" s="185"/>
      <c r="BJ129" s="185"/>
      <c r="BK129" s="185"/>
      <c r="BL129" s="185"/>
      <c r="BM129" s="103"/>
      <c r="BN129" s="103"/>
      <c r="BO129" s="103"/>
      <c r="BP129" s="103"/>
      <c r="BQ129" s="104"/>
      <c r="BR129" s="105"/>
    </row>
    <row r="130" spans="3:70" ht="19.350000000000001" customHeight="1">
      <c r="C130" s="9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112"/>
      <c r="S130" s="112"/>
      <c r="T130" s="112"/>
      <c r="U130" s="193" t="s">
        <v>46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203"/>
      <c r="AK130" s="129"/>
      <c r="AL130" s="129"/>
      <c r="AM130" s="126" t="str">
        <f>IF([4]回答表!F18="簡易水道事業",IF([4]回答表!X51="●",[4]回答表!B197,IF([4]回答表!AA51="●",[4]回答表!B275,"")),"")</f>
        <v/>
      </c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8"/>
      <c r="BC130" s="113"/>
      <c r="BD130" s="36"/>
      <c r="BE130" s="36"/>
      <c r="BF130" s="131" t="str">
        <f>IF([4]回答表!F18="簡易水道事業",IF([4]回答表!X51="●",[4]回答表!B256,IF([4]回答表!AA51="●",[4]回答表!B335,"")),"")</f>
        <v/>
      </c>
      <c r="BG130" s="132"/>
      <c r="BH130" s="132"/>
      <c r="BI130" s="132"/>
      <c r="BJ130" s="131"/>
      <c r="BK130" s="132"/>
      <c r="BL130" s="132"/>
      <c r="BM130" s="132"/>
      <c r="BN130" s="131"/>
      <c r="BO130" s="132"/>
      <c r="BP130" s="132"/>
      <c r="BQ130" s="133"/>
      <c r="BR130" s="105"/>
    </row>
    <row r="131" spans="3:70" ht="19.350000000000001" customHeight="1">
      <c r="C131" s="9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12"/>
      <c r="S131" s="112"/>
      <c r="T131" s="112"/>
      <c r="U131" s="207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129"/>
      <c r="AL131" s="129"/>
      <c r="AM131" s="140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2"/>
      <c r="BC131" s="113"/>
      <c r="BD131" s="36"/>
      <c r="BE131" s="36"/>
      <c r="BF131" s="143"/>
      <c r="BG131" s="144"/>
      <c r="BH131" s="144"/>
      <c r="BI131" s="144"/>
      <c r="BJ131" s="143"/>
      <c r="BK131" s="144"/>
      <c r="BL131" s="144"/>
      <c r="BM131" s="144"/>
      <c r="BN131" s="143"/>
      <c r="BO131" s="144"/>
      <c r="BP131" s="144"/>
      <c r="BQ131" s="145"/>
      <c r="BR131" s="105"/>
    </row>
    <row r="132" spans="3:70" ht="15.6" customHeight="1">
      <c r="C132" s="95"/>
      <c r="D132" s="99" t="s">
        <v>18</v>
      </c>
      <c r="E132" s="100"/>
      <c r="F132" s="100"/>
      <c r="G132" s="100"/>
      <c r="H132" s="100"/>
      <c r="I132" s="100"/>
      <c r="J132" s="100"/>
      <c r="K132" s="100"/>
      <c r="L132" s="100"/>
      <c r="M132" s="101"/>
      <c r="N132" s="123" t="str">
        <f>IF([4]回答表!F18="簡易水道事業",IF([4]回答表!X51="●","●",""),"")</f>
        <v/>
      </c>
      <c r="O132" s="124"/>
      <c r="P132" s="124"/>
      <c r="Q132" s="125"/>
      <c r="R132" s="112"/>
      <c r="S132" s="112"/>
      <c r="T132" s="112"/>
      <c r="U132" s="79" t="str">
        <f>IF([4]回答表!F18="簡易水道事業",IF([4]回答表!X51="●",[4]回答表!S224,IF([4]回答表!AA51="●",[4]回答表!S304,"")),"")</f>
        <v/>
      </c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146"/>
      <c r="AK132" s="129"/>
      <c r="AL132" s="129"/>
      <c r="AM132" s="140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2"/>
      <c r="BC132" s="113"/>
      <c r="BD132" s="36"/>
      <c r="BE132" s="36"/>
      <c r="BF132" s="143"/>
      <c r="BG132" s="144"/>
      <c r="BH132" s="144"/>
      <c r="BI132" s="144"/>
      <c r="BJ132" s="143"/>
      <c r="BK132" s="144"/>
      <c r="BL132" s="144"/>
      <c r="BM132" s="144"/>
      <c r="BN132" s="143"/>
      <c r="BO132" s="144"/>
      <c r="BP132" s="144"/>
      <c r="BQ132" s="145"/>
      <c r="BR132" s="105"/>
    </row>
    <row r="133" spans="3:70" ht="15.6" customHeight="1">
      <c r="C133" s="95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N133" s="137"/>
      <c r="O133" s="138"/>
      <c r="P133" s="138"/>
      <c r="Q133" s="139"/>
      <c r="R133" s="112"/>
      <c r="S133" s="112"/>
      <c r="T133" s="112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8"/>
      <c r="AK133" s="129"/>
      <c r="AL133" s="129"/>
      <c r="AM133" s="140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2"/>
      <c r="BC133" s="113"/>
      <c r="BD133" s="36"/>
      <c r="BE133" s="36"/>
      <c r="BF133" s="143" t="str">
        <f>IF([4]回答表!F18="簡易水道事業",IF([4]回答表!X51="●",[4]回答表!E256,IF([4]回答表!AA51="●",[4]回答表!E335,"")),"")</f>
        <v/>
      </c>
      <c r="BG133" s="144"/>
      <c r="BH133" s="144"/>
      <c r="BI133" s="144"/>
      <c r="BJ133" s="143" t="str">
        <f>IF([4]回答表!F18="簡易水道事業",IF([4]回答表!X51="●",[4]回答表!E257,IF([4]回答表!AA51="●",[4]回答表!E336,"")),"")</f>
        <v/>
      </c>
      <c r="BK133" s="144"/>
      <c r="BL133" s="144"/>
      <c r="BM133" s="144"/>
      <c r="BN133" s="143" t="str">
        <f>IF([4]回答表!F18="簡易水道事業",IF([4]回答表!X51="●",[4]回答表!E258,IF([4]回答表!AA51="●",[4]回答表!E337,"")),"")</f>
        <v/>
      </c>
      <c r="BO133" s="144"/>
      <c r="BP133" s="144"/>
      <c r="BQ133" s="145"/>
      <c r="BR133" s="105"/>
    </row>
    <row r="134" spans="3:70" ht="15.6" customHeight="1">
      <c r="C134" s="95"/>
      <c r="D134" s="134"/>
      <c r="E134" s="135"/>
      <c r="F134" s="135"/>
      <c r="G134" s="135"/>
      <c r="H134" s="135"/>
      <c r="I134" s="135"/>
      <c r="J134" s="135"/>
      <c r="K134" s="135"/>
      <c r="L134" s="135"/>
      <c r="M134" s="136"/>
      <c r="N134" s="137"/>
      <c r="O134" s="138"/>
      <c r="P134" s="138"/>
      <c r="Q134" s="139"/>
      <c r="R134" s="152"/>
      <c r="S134" s="152"/>
      <c r="T134" s="152"/>
      <c r="U134" s="82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4"/>
      <c r="AK134" s="129"/>
      <c r="AL134" s="129"/>
      <c r="AM134" s="140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13"/>
      <c r="BD134" s="113"/>
      <c r="BE134" s="113"/>
      <c r="BF134" s="143"/>
      <c r="BG134" s="144"/>
      <c r="BH134" s="144"/>
      <c r="BI134" s="144"/>
      <c r="BJ134" s="143"/>
      <c r="BK134" s="144"/>
      <c r="BL134" s="144"/>
      <c r="BM134" s="144"/>
      <c r="BN134" s="143"/>
      <c r="BO134" s="144"/>
      <c r="BP134" s="144"/>
      <c r="BQ134" s="145"/>
      <c r="BR134" s="105"/>
    </row>
    <row r="135" spans="3:70" ht="19.350000000000001" customHeight="1">
      <c r="C135" s="95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47"/>
      <c r="O135" s="148"/>
      <c r="P135" s="148"/>
      <c r="Q135" s="149"/>
      <c r="R135" s="152"/>
      <c r="S135" s="152"/>
      <c r="T135" s="152"/>
      <c r="U135" s="193" t="s">
        <v>47</v>
      </c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203"/>
      <c r="AK135" s="129"/>
      <c r="AL135" s="129"/>
      <c r="AM135" s="140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2"/>
      <c r="BC135" s="113"/>
      <c r="BD135" s="36"/>
      <c r="BE135" s="36"/>
      <c r="BF135" s="143"/>
      <c r="BG135" s="144"/>
      <c r="BH135" s="144"/>
      <c r="BI135" s="144"/>
      <c r="BJ135" s="143"/>
      <c r="BK135" s="144"/>
      <c r="BL135" s="144"/>
      <c r="BM135" s="144"/>
      <c r="BN135" s="143"/>
      <c r="BO135" s="144"/>
      <c r="BP135" s="144"/>
      <c r="BQ135" s="145"/>
      <c r="BR135" s="105"/>
    </row>
    <row r="136" spans="3:70" ht="19.350000000000001" customHeight="1">
      <c r="C136" s="95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207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9"/>
      <c r="AK136" s="129"/>
      <c r="AL136" s="129"/>
      <c r="AM136" s="140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2"/>
      <c r="BC136" s="113"/>
      <c r="BD136" s="163"/>
      <c r="BE136" s="163"/>
      <c r="BF136" s="143"/>
      <c r="BG136" s="144"/>
      <c r="BH136" s="144"/>
      <c r="BI136" s="144"/>
      <c r="BJ136" s="143"/>
      <c r="BK136" s="144"/>
      <c r="BL136" s="144"/>
      <c r="BM136" s="144"/>
      <c r="BN136" s="143"/>
      <c r="BO136" s="144"/>
      <c r="BP136" s="144"/>
      <c r="BQ136" s="145"/>
      <c r="BR136" s="105"/>
    </row>
    <row r="137" spans="3:70" ht="15.6" customHeight="1">
      <c r="C137" s="9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12"/>
      <c r="S137" s="112"/>
      <c r="T137" s="112"/>
      <c r="U137" s="79" t="str">
        <f>IF([4]回答表!F18="簡易水道事業",IF([4]回答表!X51="●",[4]回答表!S225,IF([4]回答表!AA51="●",[4]回答表!S305,"")),"")</f>
        <v/>
      </c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146"/>
      <c r="AK137" s="129"/>
      <c r="AL137" s="129"/>
      <c r="AM137" s="140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2"/>
      <c r="BC137" s="113"/>
      <c r="BD137" s="163"/>
      <c r="BE137" s="163"/>
      <c r="BF137" s="143" t="s">
        <v>23</v>
      </c>
      <c r="BG137" s="144"/>
      <c r="BH137" s="144"/>
      <c r="BI137" s="144"/>
      <c r="BJ137" s="143" t="s">
        <v>24</v>
      </c>
      <c r="BK137" s="144"/>
      <c r="BL137" s="144"/>
      <c r="BM137" s="144"/>
      <c r="BN137" s="143" t="s">
        <v>25</v>
      </c>
      <c r="BO137" s="144"/>
      <c r="BP137" s="144"/>
      <c r="BQ137" s="145"/>
      <c r="BR137" s="105"/>
    </row>
    <row r="138" spans="3:70" ht="15.6" customHeight="1">
      <c r="C138" s="9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12"/>
      <c r="S138" s="112"/>
      <c r="T138" s="112"/>
      <c r="U138" s="76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129"/>
      <c r="AL138" s="129"/>
      <c r="AM138" s="170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13"/>
      <c r="BD138" s="163"/>
      <c r="BE138" s="163"/>
      <c r="BF138" s="143"/>
      <c r="BG138" s="144"/>
      <c r="BH138" s="144"/>
      <c r="BI138" s="144"/>
      <c r="BJ138" s="143"/>
      <c r="BK138" s="144"/>
      <c r="BL138" s="144"/>
      <c r="BM138" s="144"/>
      <c r="BN138" s="143"/>
      <c r="BO138" s="144"/>
      <c r="BP138" s="144"/>
      <c r="BQ138" s="145"/>
      <c r="BR138" s="105"/>
    </row>
    <row r="139" spans="3:70" ht="15.6" customHeight="1">
      <c r="C139" s="95"/>
      <c r="D139" s="159" t="s">
        <v>26</v>
      </c>
      <c r="E139" s="160"/>
      <c r="F139" s="160"/>
      <c r="G139" s="160"/>
      <c r="H139" s="160"/>
      <c r="I139" s="160"/>
      <c r="J139" s="160"/>
      <c r="K139" s="160"/>
      <c r="L139" s="160"/>
      <c r="M139" s="161"/>
      <c r="N139" s="123" t="str">
        <f>IF([4]回答表!F18="簡易水道事業",IF([4]回答表!AA51="●","●",""),"")</f>
        <v/>
      </c>
      <c r="O139" s="124"/>
      <c r="P139" s="124"/>
      <c r="Q139" s="125"/>
      <c r="R139" s="112"/>
      <c r="S139" s="112"/>
      <c r="T139" s="112"/>
      <c r="U139" s="82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4"/>
      <c r="AK139" s="129"/>
      <c r="AL139" s="129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13"/>
      <c r="BD139" s="163"/>
      <c r="BE139" s="163"/>
      <c r="BF139" s="187"/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105"/>
    </row>
    <row r="140" spans="3:70" ht="15.6" customHeight="1">
      <c r="C140" s="95"/>
      <c r="D140" s="164"/>
      <c r="E140" s="165"/>
      <c r="F140" s="165"/>
      <c r="G140" s="165"/>
      <c r="H140" s="165"/>
      <c r="I140" s="165"/>
      <c r="J140" s="165"/>
      <c r="K140" s="165"/>
      <c r="L140" s="165"/>
      <c r="M140" s="166"/>
      <c r="N140" s="137"/>
      <c r="O140" s="138"/>
      <c r="P140" s="138"/>
      <c r="Q140" s="139"/>
      <c r="R140" s="112"/>
      <c r="S140" s="112"/>
      <c r="T140" s="112"/>
      <c r="U140" s="193" t="s">
        <v>48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203"/>
      <c r="AK140" s="65"/>
      <c r="AL140" s="65"/>
      <c r="AM140" s="210" t="s">
        <v>49</v>
      </c>
      <c r="AN140" s="211"/>
      <c r="AO140" s="211"/>
      <c r="AP140" s="211"/>
      <c r="AQ140" s="211"/>
      <c r="AR140" s="212"/>
      <c r="AS140" s="210" t="s">
        <v>50</v>
      </c>
      <c r="AT140" s="211"/>
      <c r="AU140" s="211"/>
      <c r="AV140" s="211"/>
      <c r="AW140" s="211"/>
      <c r="AX140" s="212"/>
      <c r="AY140" s="213" t="s">
        <v>51</v>
      </c>
      <c r="AZ140" s="214"/>
      <c r="BA140" s="214"/>
      <c r="BB140" s="214"/>
      <c r="BC140" s="214"/>
      <c r="BD140" s="21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105"/>
    </row>
    <row r="141" spans="3:70" ht="15.6" customHeight="1">
      <c r="C141" s="95"/>
      <c r="D141" s="164"/>
      <c r="E141" s="165"/>
      <c r="F141" s="165"/>
      <c r="G141" s="165"/>
      <c r="H141" s="165"/>
      <c r="I141" s="165"/>
      <c r="J141" s="165"/>
      <c r="K141" s="165"/>
      <c r="L141" s="165"/>
      <c r="M141" s="166"/>
      <c r="N141" s="137"/>
      <c r="O141" s="138"/>
      <c r="P141" s="138"/>
      <c r="Q141" s="139"/>
      <c r="R141" s="112"/>
      <c r="S141" s="112"/>
      <c r="T141" s="112"/>
      <c r="U141" s="207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9"/>
      <c r="AK141" s="65"/>
      <c r="AL141" s="65"/>
      <c r="AM141" s="216"/>
      <c r="AN141" s="217"/>
      <c r="AO141" s="217"/>
      <c r="AP141" s="217"/>
      <c r="AQ141" s="217"/>
      <c r="AR141" s="218"/>
      <c r="AS141" s="216"/>
      <c r="AT141" s="217"/>
      <c r="AU141" s="217"/>
      <c r="AV141" s="217"/>
      <c r="AW141" s="217"/>
      <c r="AX141" s="218"/>
      <c r="AY141" s="219"/>
      <c r="AZ141" s="220"/>
      <c r="BA141" s="220"/>
      <c r="BB141" s="220"/>
      <c r="BC141" s="220"/>
      <c r="BD141" s="221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105"/>
    </row>
    <row r="142" spans="3:70" ht="15.6" customHeight="1">
      <c r="C142" s="95"/>
      <c r="D142" s="167"/>
      <c r="E142" s="168"/>
      <c r="F142" s="168"/>
      <c r="G142" s="168"/>
      <c r="H142" s="168"/>
      <c r="I142" s="168"/>
      <c r="J142" s="168"/>
      <c r="K142" s="168"/>
      <c r="L142" s="168"/>
      <c r="M142" s="169"/>
      <c r="N142" s="147"/>
      <c r="O142" s="148"/>
      <c r="P142" s="148"/>
      <c r="Q142" s="149"/>
      <c r="R142" s="112"/>
      <c r="S142" s="112"/>
      <c r="T142" s="112"/>
      <c r="U142" s="79" t="str">
        <f>IF([4]回答表!F18="簡易水道事業",IF([4]回答表!X51="●",[4]回答表!S226,IF([4]回答表!AA51="●",[4]回答表!S306,"")),"")</f>
        <v/>
      </c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146"/>
      <c r="AK142" s="65"/>
      <c r="AL142" s="65"/>
      <c r="AM142" s="222" t="str">
        <f>IF([4]回答表!F18="簡易水道事業",IF([4]回答表!X51="●",[4]回答表!Y228,IF([4]回答表!AA51="●",[4]回答表!Y308,"")),"")</f>
        <v/>
      </c>
      <c r="AN142" s="222"/>
      <c r="AO142" s="222"/>
      <c r="AP142" s="222"/>
      <c r="AQ142" s="222"/>
      <c r="AR142" s="222"/>
      <c r="AS142" s="222" t="str">
        <f>IF([4]回答表!F18="簡易水道事業",IF([4]回答表!X51="●",[4]回答表!Y229,IF([4]回答表!AA51="●",[4]回答表!Y309,"")),"")</f>
        <v/>
      </c>
      <c r="AT142" s="222"/>
      <c r="AU142" s="222"/>
      <c r="AV142" s="222"/>
      <c r="AW142" s="222"/>
      <c r="AX142" s="222"/>
      <c r="AY142" s="222" t="str">
        <f>IF([4]回答表!F18="簡易水道事業",IF([4]回答表!X51="●",[4]回答表!Y230,IF([4]回答表!AA51="●",[4]回答表!Y310,"")),"")</f>
        <v/>
      </c>
      <c r="AZ142" s="222"/>
      <c r="BA142" s="222"/>
      <c r="BB142" s="222"/>
      <c r="BC142" s="222"/>
      <c r="BD142" s="222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105"/>
    </row>
    <row r="143" spans="3:70" ht="15.6" customHeight="1">
      <c r="C143" s="9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12"/>
      <c r="S143" s="112"/>
      <c r="T143" s="112"/>
      <c r="U143" s="76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8"/>
      <c r="AK143" s="65"/>
      <c r="AL143" s="65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105"/>
    </row>
    <row r="144" spans="3:70" ht="15.6" customHeight="1">
      <c r="C144" s="9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81"/>
      <c r="O144" s="81"/>
      <c r="P144" s="81"/>
      <c r="Q144" s="81"/>
      <c r="R144" s="112"/>
      <c r="S144" s="112"/>
      <c r="T144" s="223"/>
      <c r="U144" s="82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4"/>
      <c r="AK144" s="65"/>
      <c r="AL144" s="105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105"/>
    </row>
    <row r="145" spans="3:70" ht="15.6" customHeight="1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29"/>
      <c r="AL145" s="129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13"/>
      <c r="BD145" s="163"/>
      <c r="BE145" s="163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105"/>
    </row>
    <row r="146" spans="3:70" ht="15.6" customHeight="1">
      <c r="C146" s="9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12"/>
      <c r="S146" s="112"/>
      <c r="T146" s="112"/>
      <c r="U146" s="116" t="s">
        <v>31</v>
      </c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29"/>
      <c r="AL146" s="129"/>
      <c r="AM146" s="116" t="s">
        <v>32</v>
      </c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65"/>
      <c r="BR146" s="105"/>
    </row>
    <row r="147" spans="3:70" ht="15.6" customHeight="1">
      <c r="C147" s="9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12"/>
      <c r="S147" s="112"/>
      <c r="T147" s="112"/>
      <c r="U147" s="173" t="str">
        <f>IF([4]回答表!F18="簡易水道事業",IF([4]回答表!X51="●",[4]回答表!E265,IF([4]回答表!AA51="●",[4]回答表!E344,"")),"")</f>
        <v/>
      </c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5" t="s">
        <v>33</v>
      </c>
      <c r="AF147" s="175"/>
      <c r="AG147" s="175"/>
      <c r="AH147" s="175"/>
      <c r="AI147" s="175"/>
      <c r="AJ147" s="176"/>
      <c r="AK147" s="129"/>
      <c r="AL147" s="129"/>
      <c r="AM147" s="126" t="str">
        <f>IF([4]回答表!F18="簡易水道事業",IF([4]回答表!X51="●",[4]回答表!B267,IF([4]回答表!AA51="●",[4]回答表!B346,"")),"")</f>
        <v/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  <c r="BR147" s="105"/>
    </row>
    <row r="148" spans="3:70" ht="15.6" customHeight="1">
      <c r="C148" s="9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12"/>
      <c r="S148" s="112"/>
      <c r="T148" s="112"/>
      <c r="U148" s="177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9"/>
      <c r="AF148" s="179"/>
      <c r="AG148" s="179"/>
      <c r="AH148" s="179"/>
      <c r="AI148" s="179"/>
      <c r="AJ148" s="180"/>
      <c r="AK148" s="129"/>
      <c r="AL148" s="129"/>
      <c r="AM148" s="140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  <c r="BR148" s="105"/>
    </row>
    <row r="149" spans="3:70" ht="15.6" customHeight="1">
      <c r="C149" s="9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29"/>
      <c r="AL149" s="129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  <c r="BR149" s="105"/>
    </row>
    <row r="150" spans="3:70" ht="15.6" customHeight="1">
      <c r="C150" s="9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29"/>
      <c r="AL150" s="129"/>
      <c r="AM150" s="140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  <c r="BR150" s="105"/>
    </row>
    <row r="151" spans="3:70" ht="15.6" customHeight="1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29"/>
      <c r="AL151" s="129"/>
      <c r="AM151" s="170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2"/>
      <c r="BR151" s="105"/>
    </row>
    <row r="152" spans="3:70" ht="15.6" customHeight="1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02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5"/>
    </row>
    <row r="153" spans="3:70" ht="18.600000000000001" customHeight="1">
      <c r="C153" s="95"/>
      <c r="D153" s="224"/>
      <c r="E153" s="150"/>
      <c r="F153" s="150"/>
      <c r="G153" s="150"/>
      <c r="H153" s="150"/>
      <c r="I153" s="150"/>
      <c r="J153" s="150"/>
      <c r="K153" s="150"/>
      <c r="L153" s="150"/>
      <c r="M153" s="150"/>
      <c r="N153" s="81"/>
      <c r="O153" s="81"/>
      <c r="P153" s="81"/>
      <c r="Q153" s="81"/>
      <c r="R153" s="112"/>
      <c r="S153" s="112"/>
      <c r="T153" s="112"/>
      <c r="U153" s="116" t="s">
        <v>15</v>
      </c>
      <c r="V153" s="112"/>
      <c r="W153" s="112"/>
      <c r="X153" s="112"/>
      <c r="Y153" s="112"/>
      <c r="Z153" s="112"/>
      <c r="AA153" s="103"/>
      <c r="AB153" s="117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16" t="s">
        <v>34</v>
      </c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65"/>
      <c r="BR153" s="105"/>
    </row>
    <row r="154" spans="3:70" ht="15.6" customHeight="1">
      <c r="C154" s="95"/>
      <c r="D154" s="192" t="s">
        <v>35</v>
      </c>
      <c r="E154" s="192"/>
      <c r="F154" s="192"/>
      <c r="G154" s="192"/>
      <c r="H154" s="192"/>
      <c r="I154" s="192"/>
      <c r="J154" s="192"/>
      <c r="K154" s="192"/>
      <c r="L154" s="192"/>
      <c r="M154" s="205"/>
      <c r="N154" s="123" t="str">
        <f>IF([4]回答表!F18="簡易水道事業",IF([4]回答表!AD51="●","●",""),"")</f>
        <v/>
      </c>
      <c r="O154" s="124"/>
      <c r="P154" s="124"/>
      <c r="Q154" s="125"/>
      <c r="R154" s="112"/>
      <c r="S154" s="112"/>
      <c r="T154" s="112"/>
      <c r="U154" s="126" t="str">
        <f>IF([4]回答表!F18="簡易水道事業",IF([4]回答表!AD51="●",[4]回答表!B354,""),"")</f>
        <v/>
      </c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81"/>
      <c r="AL154" s="181"/>
      <c r="AM154" s="126" t="str">
        <f>IF([4]回答表!F18="簡易水道事業",IF([4]回答表!AD51="●",[4]回答表!B360,""),"")</f>
        <v/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  <c r="BR154" s="105"/>
    </row>
    <row r="155" spans="3:70" ht="15.6" customHeight="1"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205"/>
      <c r="N155" s="137"/>
      <c r="O155" s="138"/>
      <c r="P155" s="138"/>
      <c r="Q155" s="139"/>
      <c r="R155" s="112"/>
      <c r="S155" s="112"/>
      <c r="T155" s="112"/>
      <c r="U155" s="140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2"/>
      <c r="AK155" s="181"/>
      <c r="AL155" s="181"/>
      <c r="AM155" s="140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2"/>
      <c r="BR155" s="105"/>
    </row>
    <row r="156" spans="3:70" ht="15.6" customHeight="1"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205"/>
      <c r="N156" s="137"/>
      <c r="O156" s="138"/>
      <c r="P156" s="138"/>
      <c r="Q156" s="139"/>
      <c r="R156" s="112"/>
      <c r="S156" s="112"/>
      <c r="T156" s="112"/>
      <c r="U156" s="140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2"/>
      <c r="AK156" s="181"/>
      <c r="AL156" s="181"/>
      <c r="AM156" s="140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2"/>
      <c r="BR156" s="105"/>
    </row>
    <row r="157" spans="3:70" ht="15.6" customHeight="1"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205"/>
      <c r="N157" s="147"/>
      <c r="O157" s="148"/>
      <c r="P157" s="148"/>
      <c r="Q157" s="149"/>
      <c r="R157" s="112"/>
      <c r="S157" s="112"/>
      <c r="T157" s="112"/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2"/>
      <c r="AK157" s="181"/>
      <c r="AL157" s="181"/>
      <c r="AM157" s="170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2"/>
      <c r="BR157" s="105"/>
    </row>
    <row r="158" spans="3:70" ht="15.6" customHeight="1"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4"/>
    </row>
    <row r="159" spans="3:70" ht="15.6" customHeight="1"/>
    <row r="160" spans="3:70" ht="15.6" customHeight="1"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92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4"/>
    </row>
    <row r="161" spans="3:92" ht="15.6" customHeight="1">
      <c r="C161" s="95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65"/>
      <c r="Y161" s="65"/>
      <c r="Z161" s="65"/>
      <c r="AA161" s="36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04"/>
      <c r="AO161" s="113"/>
      <c r="AP161" s="114"/>
      <c r="AQ161" s="114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92" ht="15.6" customHeight="1">
      <c r="C162" s="95"/>
      <c r="D162" s="96" t="s">
        <v>14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 t="s">
        <v>52</v>
      </c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92" ht="15.6" customHeight="1">
      <c r="C163" s="95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8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102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103"/>
      <c r="BO163" s="103"/>
      <c r="BP163" s="103"/>
      <c r="BQ163" s="104"/>
      <c r="BR163" s="105"/>
    </row>
    <row r="164" spans="3:92" ht="15.6" customHeight="1">
      <c r="C164" s="95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65"/>
      <c r="Y164" s="65"/>
      <c r="Z164" s="65"/>
      <c r="AA164" s="36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04"/>
      <c r="AO164" s="113"/>
      <c r="AP164" s="114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02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103"/>
      <c r="BO164" s="103"/>
      <c r="BP164" s="103"/>
      <c r="BQ164" s="104"/>
      <c r="BR164" s="105"/>
    </row>
    <row r="165" spans="3:92" ht="25.5">
      <c r="C165" s="95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6" t="s">
        <v>40</v>
      </c>
      <c r="V165" s="118"/>
      <c r="W165" s="117"/>
      <c r="X165" s="119"/>
      <c r="Y165" s="119"/>
      <c r="Z165" s="120"/>
      <c r="AA165" s="120"/>
      <c r="AB165" s="120"/>
      <c r="AC165" s="121"/>
      <c r="AD165" s="121"/>
      <c r="AE165" s="121"/>
      <c r="AF165" s="121"/>
      <c r="AG165" s="121"/>
      <c r="AH165" s="121"/>
      <c r="AI165" s="121"/>
      <c r="AJ165" s="121"/>
      <c r="AK165" s="117"/>
      <c r="AL165" s="117"/>
      <c r="AM165" s="116" t="s">
        <v>15</v>
      </c>
      <c r="AN165" s="112"/>
      <c r="AO165" s="112"/>
      <c r="AP165" s="112"/>
      <c r="AQ165" s="112"/>
      <c r="AR165" s="112"/>
      <c r="AS165" s="103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21"/>
      <c r="BD165" s="103"/>
      <c r="BE165" s="103"/>
      <c r="BF165" s="122" t="s">
        <v>17</v>
      </c>
      <c r="BG165" s="185"/>
      <c r="BH165" s="185"/>
      <c r="BI165" s="185"/>
      <c r="BJ165" s="185"/>
      <c r="BK165" s="185"/>
      <c r="BL165" s="185"/>
      <c r="BM165" s="103"/>
      <c r="BN165" s="103"/>
      <c r="BO165" s="103"/>
      <c r="BP165" s="103"/>
      <c r="BQ165" s="104"/>
      <c r="BR165" s="105"/>
    </row>
    <row r="166" spans="3:92" ht="19.350000000000001" customHeight="1">
      <c r="C166" s="95"/>
      <c r="D166" s="192" t="s">
        <v>18</v>
      </c>
      <c r="E166" s="192"/>
      <c r="F166" s="192"/>
      <c r="G166" s="192"/>
      <c r="H166" s="192"/>
      <c r="I166" s="192"/>
      <c r="J166" s="192"/>
      <c r="K166" s="192"/>
      <c r="L166" s="192"/>
      <c r="M166" s="192"/>
      <c r="N166" s="123" t="str">
        <f>IF([4]回答表!F18="下水道事業",IF([4]回答表!X51="●","●",""),"")</f>
        <v/>
      </c>
      <c r="O166" s="124"/>
      <c r="P166" s="124"/>
      <c r="Q166" s="125"/>
      <c r="R166" s="112"/>
      <c r="S166" s="112"/>
      <c r="T166" s="112"/>
      <c r="U166" s="195" t="s">
        <v>53</v>
      </c>
      <c r="V166" s="196"/>
      <c r="W166" s="196"/>
      <c r="X166" s="196"/>
      <c r="Y166" s="196"/>
      <c r="Z166" s="196"/>
      <c r="AA166" s="196"/>
      <c r="AB166" s="196"/>
      <c r="AC166" s="95"/>
      <c r="AD166" s="65"/>
      <c r="AE166" s="65"/>
      <c r="AF166" s="65"/>
      <c r="AG166" s="65"/>
      <c r="AH166" s="65"/>
      <c r="AI166" s="65"/>
      <c r="AJ166" s="65"/>
      <c r="AK166" s="129"/>
      <c r="AL166" s="65"/>
      <c r="AM166" s="126" t="str">
        <f>IF([4]回答表!F18="下水道事業",IF([4]回答表!X51="●",[4]回答表!B197,IF([4]回答表!AA51="●",[4]回答表!B275,"")),"")</f>
        <v/>
      </c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36"/>
      <c r="BE166" s="36"/>
      <c r="BF166" s="131" t="str">
        <f>IF([4]回答表!F18="下水道事業",IF([4]回答表!X51="●",[4]回答表!B256,IF([4]回答表!AA51="●",[4]回答表!B335,"")),"")</f>
        <v/>
      </c>
      <c r="BG166" s="132"/>
      <c r="BH166" s="132"/>
      <c r="BI166" s="132"/>
      <c r="BJ166" s="131"/>
      <c r="BK166" s="132"/>
      <c r="BL166" s="132"/>
      <c r="BM166" s="132"/>
      <c r="BN166" s="131"/>
      <c r="BO166" s="132"/>
      <c r="BP166" s="132"/>
      <c r="BQ166" s="133"/>
      <c r="BR166" s="105"/>
    </row>
    <row r="167" spans="3:92" ht="19.350000000000001" customHeight="1"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37"/>
      <c r="O167" s="138"/>
      <c r="P167" s="138"/>
      <c r="Q167" s="139"/>
      <c r="R167" s="112"/>
      <c r="S167" s="112"/>
      <c r="T167" s="112"/>
      <c r="U167" s="200"/>
      <c r="V167" s="201"/>
      <c r="W167" s="201"/>
      <c r="X167" s="201"/>
      <c r="Y167" s="201"/>
      <c r="Z167" s="201"/>
      <c r="AA167" s="201"/>
      <c r="AB167" s="201"/>
      <c r="AC167" s="95"/>
      <c r="AD167" s="65"/>
      <c r="AE167" s="65"/>
      <c r="AF167" s="65"/>
      <c r="AG167" s="65"/>
      <c r="AH167" s="65"/>
      <c r="AI167" s="65"/>
      <c r="AJ167" s="65"/>
      <c r="AK167" s="129"/>
      <c r="AL167" s="65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36"/>
      <c r="BE167" s="36"/>
      <c r="BF167" s="143"/>
      <c r="BG167" s="144"/>
      <c r="BH167" s="144"/>
      <c r="BI167" s="144"/>
      <c r="BJ167" s="143"/>
      <c r="BK167" s="144"/>
      <c r="BL167" s="144"/>
      <c r="BM167" s="144"/>
      <c r="BN167" s="143"/>
      <c r="BO167" s="144"/>
      <c r="BP167" s="144"/>
      <c r="BQ167" s="145"/>
      <c r="BR167" s="105"/>
    </row>
    <row r="168" spans="3:92" ht="15.6" customHeight="1"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37"/>
      <c r="O168" s="138"/>
      <c r="P168" s="138"/>
      <c r="Q168" s="139"/>
      <c r="R168" s="112"/>
      <c r="S168" s="112"/>
      <c r="T168" s="112"/>
      <c r="U168" s="79" t="str">
        <f>IF([4]回答表!F18="下水道事業",IF([4]回答表!X51="●",[4]回答表!N234,IF([4]回答表!AA51="●",[4]回答表!N314,"")),"")</f>
        <v/>
      </c>
      <c r="V168" s="80"/>
      <c r="W168" s="80"/>
      <c r="X168" s="80"/>
      <c r="Y168" s="80"/>
      <c r="Z168" s="80"/>
      <c r="AA168" s="80"/>
      <c r="AB168" s="146"/>
      <c r="AC168" s="65"/>
      <c r="AD168" s="65"/>
      <c r="AE168" s="65"/>
      <c r="AF168" s="65"/>
      <c r="AG168" s="65"/>
      <c r="AH168" s="65"/>
      <c r="AI168" s="65"/>
      <c r="AJ168" s="65"/>
      <c r="AK168" s="129"/>
      <c r="AL168" s="65"/>
      <c r="AM168" s="140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36"/>
      <c r="BE168" s="36"/>
      <c r="BF168" s="143"/>
      <c r="BG168" s="144"/>
      <c r="BH168" s="144"/>
      <c r="BI168" s="144"/>
      <c r="BJ168" s="143"/>
      <c r="BK168" s="144"/>
      <c r="BL168" s="144"/>
      <c r="BM168" s="144"/>
      <c r="BN168" s="143"/>
      <c r="BO168" s="144"/>
      <c r="BP168" s="144"/>
      <c r="BQ168" s="145"/>
      <c r="BR168" s="105"/>
    </row>
    <row r="169" spans="3:92" ht="15.6" customHeight="1"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47"/>
      <c r="O169" s="148"/>
      <c r="P169" s="148"/>
      <c r="Q169" s="149"/>
      <c r="R169" s="112"/>
      <c r="S169" s="112"/>
      <c r="T169" s="112"/>
      <c r="U169" s="76"/>
      <c r="V169" s="77"/>
      <c r="W169" s="77"/>
      <c r="X169" s="77"/>
      <c r="Y169" s="77"/>
      <c r="Z169" s="77"/>
      <c r="AA169" s="77"/>
      <c r="AB169" s="78"/>
      <c r="AC169" s="36"/>
      <c r="AD169" s="36"/>
      <c r="AE169" s="36"/>
      <c r="AF169" s="36"/>
      <c r="AG169" s="36"/>
      <c r="AH169" s="36"/>
      <c r="AI169" s="36"/>
      <c r="AJ169" s="103"/>
      <c r="AK169" s="129"/>
      <c r="AL169" s="65"/>
      <c r="AM169" s="140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36"/>
      <c r="BE169" s="36"/>
      <c r="BF169" s="143" t="str">
        <f>IF([4]回答表!F18="下水道事業",IF([4]回答表!X51="●",[4]回答表!E256,IF([4]回答表!AA51="●",[4]回答表!E335,"")),"")</f>
        <v/>
      </c>
      <c r="BG169" s="144"/>
      <c r="BH169" s="144"/>
      <c r="BI169" s="144"/>
      <c r="BJ169" s="143" t="str">
        <f>IF([4]回答表!F18="下水道事業",IF([4]回答表!X51="●",[4]回答表!E257,IF([4]回答表!AA51="●",[4]回答表!E336,"")),"")</f>
        <v/>
      </c>
      <c r="BK169" s="144"/>
      <c r="BL169" s="144"/>
      <c r="BM169" s="144"/>
      <c r="BN169" s="143" t="str">
        <f>IF([4]回答表!F18="下水道事業",IF([4]回答表!X51="●",[4]回答表!E258,IF([4]回答表!AA51="●",[4]回答表!E337,"")),"")</f>
        <v/>
      </c>
      <c r="BO169" s="144"/>
      <c r="BP169" s="144"/>
      <c r="BQ169" s="145"/>
      <c r="BR169" s="105"/>
      <c r="BX169" s="225" t="str">
        <f>IF([4]回答表!AQ21="下水道事業",IF([4]回答表!BI54="○",[4]回答表!AM200,IF([4]回答表!BL54="○",[4]回答表!AM278,"")),"")</f>
        <v/>
      </c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</row>
    <row r="170" spans="3:92" ht="15.6" customHeight="1">
      <c r="C170" s="9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1"/>
      <c r="O170" s="151"/>
      <c r="P170" s="151"/>
      <c r="Q170" s="151"/>
      <c r="R170" s="152"/>
      <c r="S170" s="152"/>
      <c r="T170" s="152"/>
      <c r="U170" s="82"/>
      <c r="V170" s="83"/>
      <c r="W170" s="83"/>
      <c r="X170" s="83"/>
      <c r="Y170" s="83"/>
      <c r="Z170" s="83"/>
      <c r="AA170" s="83"/>
      <c r="AB170" s="84"/>
      <c r="AC170" s="36"/>
      <c r="AD170" s="36"/>
      <c r="AE170" s="36"/>
      <c r="AF170" s="36"/>
      <c r="AG170" s="36"/>
      <c r="AH170" s="36"/>
      <c r="AI170" s="36"/>
      <c r="AJ170" s="103"/>
      <c r="AK170" s="129"/>
      <c r="AL170" s="36"/>
      <c r="AM170" s="140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2"/>
      <c r="BD170" s="113"/>
      <c r="BE170" s="113"/>
      <c r="BF170" s="143"/>
      <c r="BG170" s="144"/>
      <c r="BH170" s="144"/>
      <c r="BI170" s="144"/>
      <c r="BJ170" s="143"/>
      <c r="BK170" s="144"/>
      <c r="BL170" s="144"/>
      <c r="BM170" s="144"/>
      <c r="BN170" s="143"/>
      <c r="BO170" s="144"/>
      <c r="BP170" s="144"/>
      <c r="BQ170" s="145"/>
      <c r="BR170" s="10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</row>
    <row r="171" spans="3:92" ht="18" customHeight="1">
      <c r="C171" s="9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36"/>
      <c r="Q171" s="36"/>
      <c r="R171" s="112"/>
      <c r="S171" s="112"/>
      <c r="T171" s="112"/>
      <c r="U171" s="65"/>
      <c r="V171" s="65"/>
      <c r="W171" s="65"/>
      <c r="X171" s="65"/>
      <c r="Y171" s="65"/>
      <c r="Z171" s="65"/>
      <c r="AA171" s="65"/>
      <c r="AB171" s="65"/>
      <c r="AC171" s="65"/>
      <c r="AD171" s="102"/>
      <c r="AE171" s="36"/>
      <c r="AF171" s="36"/>
      <c r="AG171" s="36"/>
      <c r="AH171" s="36"/>
      <c r="AI171" s="36"/>
      <c r="AJ171" s="36"/>
      <c r="AK171" s="36"/>
      <c r="AL171" s="36"/>
      <c r="AM171" s="140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2"/>
      <c r="BD171" s="65"/>
      <c r="BE171" s="65"/>
      <c r="BF171" s="143"/>
      <c r="BG171" s="144"/>
      <c r="BH171" s="144"/>
      <c r="BI171" s="144"/>
      <c r="BJ171" s="143"/>
      <c r="BK171" s="144"/>
      <c r="BL171" s="144"/>
      <c r="BM171" s="144"/>
      <c r="BN171" s="143"/>
      <c r="BO171" s="144"/>
      <c r="BP171" s="144"/>
      <c r="BQ171" s="145"/>
      <c r="BR171" s="105"/>
      <c r="BT171" s="65"/>
      <c r="BU171" s="65"/>
      <c r="BV171" s="65"/>
      <c r="BW171" s="6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</row>
    <row r="172" spans="3:92" ht="19.350000000000001" customHeight="1">
      <c r="C172" s="9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151"/>
      <c r="P172" s="151"/>
      <c r="Q172" s="151"/>
      <c r="R172" s="152"/>
      <c r="S172" s="152"/>
      <c r="T172" s="152"/>
      <c r="U172" s="195" t="s">
        <v>54</v>
      </c>
      <c r="V172" s="196"/>
      <c r="W172" s="196"/>
      <c r="X172" s="196"/>
      <c r="Y172" s="196"/>
      <c r="Z172" s="196"/>
      <c r="AA172" s="196"/>
      <c r="AB172" s="196"/>
      <c r="AC172" s="195" t="s">
        <v>55</v>
      </c>
      <c r="AD172" s="196"/>
      <c r="AE172" s="196"/>
      <c r="AF172" s="196"/>
      <c r="AG172" s="196"/>
      <c r="AH172" s="196"/>
      <c r="AI172" s="196"/>
      <c r="AJ172" s="197"/>
      <c r="AK172" s="129"/>
      <c r="AL172" s="36"/>
      <c r="AM172" s="140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36"/>
      <c r="BE172" s="36"/>
      <c r="BF172" s="143"/>
      <c r="BG172" s="144"/>
      <c r="BH172" s="144"/>
      <c r="BI172" s="144"/>
      <c r="BJ172" s="143"/>
      <c r="BK172" s="144"/>
      <c r="BL172" s="144"/>
      <c r="BM172" s="144"/>
      <c r="BN172" s="143"/>
      <c r="BO172" s="144"/>
      <c r="BP172" s="144"/>
      <c r="BQ172" s="145"/>
      <c r="BR172" s="10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</row>
    <row r="173" spans="3:92" ht="19.350000000000001" customHeight="1">
      <c r="C173" s="9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36"/>
      <c r="Q173" s="36"/>
      <c r="R173" s="36"/>
      <c r="S173" s="112"/>
      <c r="T173" s="112"/>
      <c r="U173" s="200"/>
      <c r="V173" s="201"/>
      <c r="W173" s="201"/>
      <c r="X173" s="201"/>
      <c r="Y173" s="201"/>
      <c r="Z173" s="201"/>
      <c r="AA173" s="201"/>
      <c r="AB173" s="201"/>
      <c r="AC173" s="226"/>
      <c r="AD173" s="227"/>
      <c r="AE173" s="227"/>
      <c r="AF173" s="227"/>
      <c r="AG173" s="227"/>
      <c r="AH173" s="227"/>
      <c r="AI173" s="227"/>
      <c r="AJ173" s="228"/>
      <c r="AK173" s="129"/>
      <c r="AL173" s="36"/>
      <c r="AM173" s="140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2"/>
      <c r="BD173" s="163"/>
      <c r="BE173" s="163"/>
      <c r="BF173" s="143"/>
      <c r="BG173" s="144"/>
      <c r="BH173" s="144"/>
      <c r="BI173" s="144"/>
      <c r="BJ173" s="143"/>
      <c r="BK173" s="144"/>
      <c r="BL173" s="144"/>
      <c r="BM173" s="144"/>
      <c r="BN173" s="143"/>
      <c r="BO173" s="144"/>
      <c r="BP173" s="144"/>
      <c r="BQ173" s="145"/>
      <c r="BR173" s="10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</row>
    <row r="174" spans="3:92" ht="15.6" customHeight="1">
      <c r="C174" s="9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36"/>
      <c r="Q174" s="36"/>
      <c r="R174" s="36"/>
      <c r="S174" s="112"/>
      <c r="T174" s="112"/>
      <c r="U174" s="79" t="str">
        <f>IF([4]回答表!F18="下水道事業",IF([4]回答表!X51="●",[4]回答表!Y236,IF([4]回答表!AA51="●",[4]回答表!Y316,"")),"")</f>
        <v/>
      </c>
      <c r="V174" s="80"/>
      <c r="W174" s="80"/>
      <c r="X174" s="80"/>
      <c r="Y174" s="80"/>
      <c r="Z174" s="80"/>
      <c r="AA174" s="80"/>
      <c r="AB174" s="146"/>
      <c r="AC174" s="79" t="str">
        <f>IF([4]回答表!F18="下水道事業",IF([4]回答表!X51="●",[4]回答表!Y237,IF([4]回答表!AA51="●",[4]回答表!Y317,"")),"")</f>
        <v/>
      </c>
      <c r="AD174" s="80"/>
      <c r="AE174" s="80"/>
      <c r="AF174" s="80"/>
      <c r="AG174" s="80"/>
      <c r="AH174" s="80"/>
      <c r="AI174" s="80"/>
      <c r="AJ174" s="146"/>
      <c r="AK174" s="129"/>
      <c r="AL174" s="36"/>
      <c r="AM174" s="140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2"/>
      <c r="BD174" s="163"/>
      <c r="BE174" s="163"/>
      <c r="BF174" s="143" t="s">
        <v>23</v>
      </c>
      <c r="BG174" s="144"/>
      <c r="BH174" s="144"/>
      <c r="BI174" s="144"/>
      <c r="BJ174" s="143" t="s">
        <v>24</v>
      </c>
      <c r="BK174" s="144"/>
      <c r="BL174" s="144"/>
      <c r="BM174" s="144"/>
      <c r="BN174" s="143" t="s">
        <v>25</v>
      </c>
      <c r="BO174" s="144"/>
      <c r="BP174" s="144"/>
      <c r="BQ174" s="145"/>
      <c r="BR174" s="10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</row>
    <row r="175" spans="3:92" ht="15.6" customHeight="1">
      <c r="C175" s="9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36"/>
      <c r="Q175" s="36"/>
      <c r="R175" s="36"/>
      <c r="S175" s="112"/>
      <c r="T175" s="112"/>
      <c r="U175" s="76"/>
      <c r="V175" s="77"/>
      <c r="W175" s="77"/>
      <c r="X175" s="77"/>
      <c r="Y175" s="77"/>
      <c r="Z175" s="77"/>
      <c r="AA175" s="77"/>
      <c r="AB175" s="78"/>
      <c r="AC175" s="76"/>
      <c r="AD175" s="77"/>
      <c r="AE175" s="77"/>
      <c r="AF175" s="77"/>
      <c r="AG175" s="77"/>
      <c r="AH175" s="77"/>
      <c r="AI175" s="77"/>
      <c r="AJ175" s="78"/>
      <c r="AK175" s="129"/>
      <c r="AL175" s="36"/>
      <c r="AM175" s="17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63"/>
      <c r="BE175" s="163"/>
      <c r="BF175" s="143"/>
      <c r="BG175" s="144"/>
      <c r="BH175" s="144"/>
      <c r="BI175" s="144"/>
      <c r="BJ175" s="143"/>
      <c r="BK175" s="144"/>
      <c r="BL175" s="144"/>
      <c r="BM175" s="144"/>
      <c r="BN175" s="143"/>
      <c r="BO175" s="144"/>
      <c r="BP175" s="144"/>
      <c r="BQ175" s="145"/>
      <c r="BR175" s="10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</row>
    <row r="176" spans="3:92" ht="15.6" customHeight="1">
      <c r="C176" s="9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36"/>
      <c r="Q176" s="36"/>
      <c r="R176" s="36"/>
      <c r="S176" s="112"/>
      <c r="T176" s="112"/>
      <c r="U176" s="82"/>
      <c r="V176" s="83"/>
      <c r="W176" s="83"/>
      <c r="X176" s="83"/>
      <c r="Y176" s="83"/>
      <c r="Z176" s="83"/>
      <c r="AA176" s="83"/>
      <c r="AB176" s="84"/>
      <c r="AC176" s="82"/>
      <c r="AD176" s="83"/>
      <c r="AE176" s="83"/>
      <c r="AF176" s="83"/>
      <c r="AG176" s="83"/>
      <c r="AH176" s="83"/>
      <c r="AI176" s="83"/>
      <c r="AJ176" s="84"/>
      <c r="AK176" s="129"/>
      <c r="AL176" s="36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13"/>
      <c r="BD176" s="163"/>
      <c r="BE176" s="163"/>
      <c r="BF176" s="187"/>
      <c r="BG176" s="188"/>
      <c r="BH176" s="188"/>
      <c r="BI176" s="188"/>
      <c r="BJ176" s="187"/>
      <c r="BK176" s="188"/>
      <c r="BL176" s="188"/>
      <c r="BM176" s="188"/>
      <c r="BN176" s="187"/>
      <c r="BO176" s="188"/>
      <c r="BP176" s="188"/>
      <c r="BQ176" s="189"/>
      <c r="BR176" s="10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</row>
    <row r="177" spans="3:92" ht="18" customHeight="1">
      <c r="C177" s="9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36"/>
      <c r="Q177" s="36"/>
      <c r="R177" s="112"/>
      <c r="S177" s="112"/>
      <c r="T177" s="112"/>
      <c r="U177" s="65"/>
      <c r="V177" s="65"/>
      <c r="W177" s="65"/>
      <c r="X177" s="65"/>
      <c r="Y177" s="65"/>
      <c r="Z177" s="65"/>
      <c r="AA177" s="65"/>
      <c r="AB177" s="65"/>
      <c r="AC177" s="65"/>
      <c r="AD177" s="102"/>
      <c r="AE177" s="36"/>
      <c r="AF177" s="36"/>
      <c r="AG177" s="36"/>
      <c r="AH177" s="36"/>
      <c r="AI177" s="36"/>
      <c r="AJ177" s="36"/>
      <c r="AK177" s="36"/>
      <c r="AL177" s="36"/>
      <c r="AM177" s="36"/>
      <c r="AN177" s="103"/>
      <c r="AO177" s="103"/>
      <c r="AP177" s="103"/>
      <c r="AQ177" s="104"/>
      <c r="AR177" s="65"/>
      <c r="AS177" s="183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105"/>
      <c r="BT177" s="65"/>
      <c r="BU177" s="65"/>
      <c r="BV177" s="65"/>
      <c r="BW177" s="6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</row>
    <row r="178" spans="3:92" ht="18.95" customHeight="1">
      <c r="C178" s="9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151"/>
      <c r="P178" s="151"/>
      <c r="Q178" s="151"/>
      <c r="R178" s="112"/>
      <c r="S178" s="112"/>
      <c r="T178" s="112"/>
      <c r="U178" s="210" t="s">
        <v>56</v>
      </c>
      <c r="V178" s="211"/>
      <c r="W178" s="211"/>
      <c r="X178" s="211"/>
      <c r="Y178" s="211"/>
      <c r="Z178" s="211"/>
      <c r="AA178" s="211"/>
      <c r="AB178" s="211"/>
      <c r="AC178" s="210" t="s">
        <v>57</v>
      </c>
      <c r="AD178" s="211"/>
      <c r="AE178" s="211"/>
      <c r="AF178" s="211"/>
      <c r="AG178" s="211"/>
      <c r="AH178" s="211"/>
      <c r="AI178" s="211"/>
      <c r="AJ178" s="212"/>
      <c r="AK178" s="210" t="s">
        <v>58</v>
      </c>
      <c r="AL178" s="211"/>
      <c r="AM178" s="211"/>
      <c r="AN178" s="211"/>
      <c r="AO178" s="211"/>
      <c r="AP178" s="211"/>
      <c r="AQ178" s="211"/>
      <c r="AR178" s="211"/>
      <c r="AS178" s="210" t="s">
        <v>59</v>
      </c>
      <c r="AT178" s="211"/>
      <c r="AU178" s="211"/>
      <c r="AV178" s="211"/>
      <c r="AW178" s="211"/>
      <c r="AX178" s="211"/>
      <c r="AY178" s="211"/>
      <c r="AZ178" s="212"/>
      <c r="BA178" s="210" t="s">
        <v>60</v>
      </c>
      <c r="BB178" s="211"/>
      <c r="BC178" s="211"/>
      <c r="BD178" s="211"/>
      <c r="BE178" s="211"/>
      <c r="BF178" s="211"/>
      <c r="BG178" s="211"/>
      <c r="BH178" s="212"/>
      <c r="BI178" s="65"/>
      <c r="BJ178" s="65"/>
      <c r="BK178" s="65"/>
      <c r="BL178" s="65"/>
      <c r="BM178" s="65"/>
      <c r="BN178" s="65"/>
      <c r="BO178" s="65"/>
      <c r="BP178" s="65"/>
      <c r="BQ178" s="65"/>
      <c r="BR178" s="105"/>
      <c r="BT178" s="65"/>
      <c r="BU178" s="65"/>
      <c r="BV178" s="65"/>
      <c r="BW178" s="6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</row>
    <row r="179" spans="3:92" ht="15.6" customHeight="1">
      <c r="C179" s="9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36"/>
      <c r="Q179" s="36"/>
      <c r="R179" s="112"/>
      <c r="S179" s="112"/>
      <c r="T179" s="112"/>
      <c r="U179" s="229"/>
      <c r="V179" s="230"/>
      <c r="W179" s="230"/>
      <c r="X179" s="230"/>
      <c r="Y179" s="230"/>
      <c r="Z179" s="230"/>
      <c r="AA179" s="230"/>
      <c r="AB179" s="230"/>
      <c r="AC179" s="229"/>
      <c r="AD179" s="230"/>
      <c r="AE179" s="230"/>
      <c r="AF179" s="230"/>
      <c r="AG179" s="230"/>
      <c r="AH179" s="230"/>
      <c r="AI179" s="230"/>
      <c r="AJ179" s="231"/>
      <c r="AK179" s="229"/>
      <c r="AL179" s="230"/>
      <c r="AM179" s="230"/>
      <c r="AN179" s="230"/>
      <c r="AO179" s="230"/>
      <c r="AP179" s="230"/>
      <c r="AQ179" s="230"/>
      <c r="AR179" s="230"/>
      <c r="AS179" s="229"/>
      <c r="AT179" s="230"/>
      <c r="AU179" s="230"/>
      <c r="AV179" s="230"/>
      <c r="AW179" s="230"/>
      <c r="AX179" s="230"/>
      <c r="AY179" s="230"/>
      <c r="AZ179" s="231"/>
      <c r="BA179" s="229"/>
      <c r="BB179" s="230"/>
      <c r="BC179" s="230"/>
      <c r="BD179" s="230"/>
      <c r="BE179" s="230"/>
      <c r="BF179" s="230"/>
      <c r="BG179" s="230"/>
      <c r="BH179" s="231"/>
      <c r="BI179" s="65"/>
      <c r="BJ179" s="65"/>
      <c r="BK179" s="65"/>
      <c r="BL179" s="65"/>
      <c r="BM179" s="65"/>
      <c r="BN179" s="65"/>
      <c r="BO179" s="65"/>
      <c r="BP179" s="65"/>
      <c r="BQ179" s="65"/>
      <c r="BR179" s="10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</row>
    <row r="180" spans="3:92" ht="15.6" customHeight="1">
      <c r="C180" s="9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36"/>
      <c r="Q180" s="36"/>
      <c r="R180" s="112"/>
      <c r="S180" s="112"/>
      <c r="T180" s="112"/>
      <c r="U180" s="79" t="str">
        <f>IF([4]回答表!F18="下水道事業",IF([4]回答表!X51="●",[4]回答表!Y239,IF([4]回答表!AA51="●",[4]回答表!Y319,"")),"")</f>
        <v/>
      </c>
      <c r="V180" s="80"/>
      <c r="W180" s="80"/>
      <c r="X180" s="80"/>
      <c r="Y180" s="80"/>
      <c r="Z180" s="80"/>
      <c r="AA180" s="80"/>
      <c r="AB180" s="146"/>
      <c r="AC180" s="79" t="str">
        <f>IF([4]回答表!F18="下水道事業",IF([4]回答表!X51="●",[4]回答表!Y240,IF([4]回答表!AA51="●",[4]回答表!Y320,"")),"")</f>
        <v/>
      </c>
      <c r="AD180" s="80"/>
      <c r="AE180" s="80"/>
      <c r="AF180" s="80"/>
      <c r="AG180" s="80"/>
      <c r="AH180" s="80"/>
      <c r="AI180" s="80"/>
      <c r="AJ180" s="146"/>
      <c r="AK180" s="79" t="str">
        <f>IF([4]回答表!F18="下水道事業",IF([4]回答表!X51="●",[4]回答表!Y241,IF([4]回答表!AA51="●",[4]回答表!Y321,"")),"")</f>
        <v/>
      </c>
      <c r="AL180" s="80"/>
      <c r="AM180" s="80"/>
      <c r="AN180" s="80"/>
      <c r="AO180" s="80"/>
      <c r="AP180" s="80"/>
      <c r="AQ180" s="80"/>
      <c r="AR180" s="146"/>
      <c r="AS180" s="79" t="str">
        <f>IF([4]回答表!F18="下水道事業",IF([4]回答表!X51="●",[4]回答表!Y242,IF([4]回答表!AA51="●",[4]回答表!Y322,"")),"")</f>
        <v/>
      </c>
      <c r="AT180" s="80"/>
      <c r="AU180" s="80"/>
      <c r="AV180" s="80"/>
      <c r="AW180" s="80"/>
      <c r="AX180" s="80"/>
      <c r="AY180" s="80"/>
      <c r="AZ180" s="146"/>
      <c r="BA180" s="79" t="str">
        <f>IF([4]回答表!F18="下水道事業",IF([4]回答表!X51="●",[4]回答表!Y243,IF([4]回答表!AA51="●",[4]回答表!Y323,"")),"")</f>
        <v/>
      </c>
      <c r="BB180" s="80"/>
      <c r="BC180" s="80"/>
      <c r="BD180" s="80"/>
      <c r="BE180" s="80"/>
      <c r="BF180" s="80"/>
      <c r="BG180" s="80"/>
      <c r="BH180" s="146"/>
      <c r="BI180" s="65"/>
      <c r="BJ180" s="65"/>
      <c r="BK180" s="65"/>
      <c r="BL180" s="65"/>
      <c r="BM180" s="65"/>
      <c r="BN180" s="65"/>
      <c r="BO180" s="65"/>
      <c r="BP180" s="65"/>
      <c r="BQ180" s="65"/>
      <c r="BR180" s="10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</row>
    <row r="181" spans="3:92" ht="15.6" customHeight="1">
      <c r="C181" s="9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36"/>
      <c r="Q181" s="36"/>
      <c r="R181" s="112"/>
      <c r="S181" s="112"/>
      <c r="T181" s="112"/>
      <c r="U181" s="76"/>
      <c r="V181" s="77"/>
      <c r="W181" s="77"/>
      <c r="X181" s="77"/>
      <c r="Y181" s="77"/>
      <c r="Z181" s="77"/>
      <c r="AA181" s="77"/>
      <c r="AB181" s="78"/>
      <c r="AC181" s="76"/>
      <c r="AD181" s="77"/>
      <c r="AE181" s="77"/>
      <c r="AF181" s="77"/>
      <c r="AG181" s="77"/>
      <c r="AH181" s="77"/>
      <c r="AI181" s="77"/>
      <c r="AJ181" s="78"/>
      <c r="AK181" s="76"/>
      <c r="AL181" s="77"/>
      <c r="AM181" s="77"/>
      <c r="AN181" s="77"/>
      <c r="AO181" s="77"/>
      <c r="AP181" s="77"/>
      <c r="AQ181" s="77"/>
      <c r="AR181" s="78"/>
      <c r="AS181" s="76"/>
      <c r="AT181" s="77"/>
      <c r="AU181" s="77"/>
      <c r="AV181" s="77"/>
      <c r="AW181" s="77"/>
      <c r="AX181" s="77"/>
      <c r="AY181" s="77"/>
      <c r="AZ181" s="78"/>
      <c r="BA181" s="76"/>
      <c r="BB181" s="77"/>
      <c r="BC181" s="77"/>
      <c r="BD181" s="77"/>
      <c r="BE181" s="77"/>
      <c r="BF181" s="77"/>
      <c r="BG181" s="77"/>
      <c r="BH181" s="78"/>
      <c r="BI181" s="65"/>
      <c r="BJ181" s="65"/>
      <c r="BK181" s="65"/>
      <c r="BL181" s="65"/>
      <c r="BM181" s="65"/>
      <c r="BN181" s="65"/>
      <c r="BO181" s="65"/>
      <c r="BP181" s="65"/>
      <c r="BQ181" s="65"/>
      <c r="BR181" s="10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</row>
    <row r="182" spans="3:92" ht="15.6" customHeight="1">
      <c r="C182" s="9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36"/>
      <c r="Q182" s="36"/>
      <c r="R182" s="112"/>
      <c r="S182" s="112"/>
      <c r="T182" s="112"/>
      <c r="U182" s="82"/>
      <c r="V182" s="83"/>
      <c r="W182" s="83"/>
      <c r="X182" s="83"/>
      <c r="Y182" s="83"/>
      <c r="Z182" s="83"/>
      <c r="AA182" s="83"/>
      <c r="AB182" s="84"/>
      <c r="AC182" s="82"/>
      <c r="AD182" s="83"/>
      <c r="AE182" s="83"/>
      <c r="AF182" s="83"/>
      <c r="AG182" s="83"/>
      <c r="AH182" s="83"/>
      <c r="AI182" s="83"/>
      <c r="AJ182" s="84"/>
      <c r="AK182" s="82"/>
      <c r="AL182" s="83"/>
      <c r="AM182" s="83"/>
      <c r="AN182" s="83"/>
      <c r="AO182" s="83"/>
      <c r="AP182" s="83"/>
      <c r="AQ182" s="83"/>
      <c r="AR182" s="84"/>
      <c r="AS182" s="82"/>
      <c r="AT182" s="83"/>
      <c r="AU182" s="83"/>
      <c r="AV182" s="83"/>
      <c r="AW182" s="83"/>
      <c r="AX182" s="83"/>
      <c r="AY182" s="83"/>
      <c r="AZ182" s="84"/>
      <c r="BA182" s="82"/>
      <c r="BB182" s="83"/>
      <c r="BC182" s="83"/>
      <c r="BD182" s="83"/>
      <c r="BE182" s="83"/>
      <c r="BF182" s="83"/>
      <c r="BG182" s="83"/>
      <c r="BH182" s="84"/>
      <c r="BI182" s="65"/>
      <c r="BJ182" s="65"/>
      <c r="BK182" s="65"/>
      <c r="BL182" s="65"/>
      <c r="BM182" s="65"/>
      <c r="BN182" s="65"/>
      <c r="BO182" s="65"/>
      <c r="BP182" s="65"/>
      <c r="BQ182" s="65"/>
      <c r="BR182" s="10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</row>
    <row r="183" spans="3:92" ht="29.45" customHeight="1">
      <c r="C183" s="9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36"/>
      <c r="Q183" s="36"/>
      <c r="R183" s="112"/>
      <c r="S183" s="112"/>
      <c r="T183" s="112"/>
      <c r="U183" s="65"/>
      <c r="V183" s="65"/>
      <c r="W183" s="65"/>
      <c r="X183" s="65"/>
      <c r="Y183" s="65"/>
      <c r="Z183" s="65"/>
      <c r="AA183" s="65"/>
      <c r="AB183" s="65"/>
      <c r="AC183" s="65"/>
      <c r="AD183" s="102"/>
      <c r="AE183" s="36"/>
      <c r="AF183" s="36"/>
      <c r="AG183" s="36"/>
      <c r="AH183" s="36"/>
      <c r="AI183" s="36"/>
      <c r="AJ183" s="36"/>
      <c r="AK183" s="36"/>
      <c r="AL183" s="36"/>
      <c r="AM183" s="36"/>
      <c r="AN183" s="103"/>
      <c r="AO183" s="103"/>
      <c r="AP183" s="103"/>
      <c r="AQ183" s="104"/>
      <c r="AR183" s="65"/>
      <c r="AS183" s="90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10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</row>
    <row r="184" spans="3:92" ht="15.6" customHeight="1">
      <c r="C184" s="95"/>
      <c r="D184" s="36"/>
      <c r="E184" s="36"/>
      <c r="F184" s="36"/>
      <c r="G184" s="36"/>
      <c r="H184" s="36"/>
      <c r="I184" s="36"/>
      <c r="J184" s="36"/>
      <c r="K184" s="36"/>
      <c r="L184" s="103"/>
      <c r="M184" s="103"/>
      <c r="N184" s="103"/>
      <c r="O184" s="104"/>
      <c r="P184" s="81"/>
      <c r="Q184" s="81"/>
      <c r="R184" s="112"/>
      <c r="S184" s="112"/>
      <c r="T184" s="112"/>
      <c r="U184" s="232" t="s">
        <v>61</v>
      </c>
      <c r="V184" s="233"/>
      <c r="W184" s="233"/>
      <c r="X184" s="233"/>
      <c r="Y184" s="233"/>
      <c r="Z184" s="233"/>
      <c r="AA184" s="233"/>
      <c r="AB184" s="233"/>
      <c r="AC184" s="232" t="s">
        <v>62</v>
      </c>
      <c r="AD184" s="233"/>
      <c r="AE184" s="233"/>
      <c r="AF184" s="233"/>
      <c r="AG184" s="233"/>
      <c r="AH184" s="233"/>
      <c r="AI184" s="233"/>
      <c r="AJ184" s="233"/>
      <c r="AK184" s="232" t="s">
        <v>63</v>
      </c>
      <c r="AL184" s="233"/>
      <c r="AM184" s="233"/>
      <c r="AN184" s="233"/>
      <c r="AO184" s="233"/>
      <c r="AP184" s="233"/>
      <c r="AQ184" s="233"/>
      <c r="AR184" s="234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102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103"/>
      <c r="BO184" s="103"/>
      <c r="BP184" s="103"/>
      <c r="BQ184" s="104"/>
      <c r="BR184" s="105"/>
    </row>
    <row r="185" spans="3:92" ht="15.6" customHeight="1">
      <c r="C185" s="95"/>
      <c r="D185" s="204" t="s">
        <v>26</v>
      </c>
      <c r="E185" s="192"/>
      <c r="F185" s="192"/>
      <c r="G185" s="192"/>
      <c r="H185" s="192"/>
      <c r="I185" s="192"/>
      <c r="J185" s="192"/>
      <c r="K185" s="192"/>
      <c r="L185" s="192"/>
      <c r="M185" s="205"/>
      <c r="N185" s="123" t="str">
        <f>IF([4]回答表!F18="下水道事業",IF([4]回答表!AA51="●","●",""),"")</f>
        <v/>
      </c>
      <c r="O185" s="124"/>
      <c r="P185" s="124"/>
      <c r="Q185" s="125"/>
      <c r="R185" s="112"/>
      <c r="S185" s="112"/>
      <c r="T185" s="112"/>
      <c r="U185" s="235"/>
      <c r="V185" s="236"/>
      <c r="W185" s="236"/>
      <c r="X185" s="236"/>
      <c r="Y185" s="236"/>
      <c r="Z185" s="236"/>
      <c r="AA185" s="236"/>
      <c r="AB185" s="236"/>
      <c r="AC185" s="235"/>
      <c r="AD185" s="236"/>
      <c r="AE185" s="236"/>
      <c r="AF185" s="236"/>
      <c r="AG185" s="236"/>
      <c r="AH185" s="236"/>
      <c r="AI185" s="236"/>
      <c r="AJ185" s="236"/>
      <c r="AK185" s="237"/>
      <c r="AL185" s="238"/>
      <c r="AM185" s="238"/>
      <c r="AN185" s="238"/>
      <c r="AO185" s="238"/>
      <c r="AP185" s="238"/>
      <c r="AQ185" s="238"/>
      <c r="AR185" s="239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102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103"/>
      <c r="BO185" s="103"/>
      <c r="BP185" s="103"/>
      <c r="BQ185" s="104"/>
      <c r="BR185" s="105"/>
    </row>
    <row r="186" spans="3:92" ht="15.6" customHeight="1"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205"/>
      <c r="N186" s="137"/>
      <c r="O186" s="138"/>
      <c r="P186" s="138"/>
      <c r="Q186" s="139"/>
      <c r="R186" s="112"/>
      <c r="S186" s="112"/>
      <c r="T186" s="112"/>
      <c r="U186" s="79" t="str">
        <f>IF([4]回答表!F18="下水道事業",IF([4]回答表!X51="●",[4]回答表!N248,IF([4]回答表!AA51="●",[4]回答表!N328,"")),"")</f>
        <v/>
      </c>
      <c r="V186" s="80"/>
      <c r="W186" s="80"/>
      <c r="X186" s="80"/>
      <c r="Y186" s="80"/>
      <c r="Z186" s="80"/>
      <c r="AA186" s="80"/>
      <c r="AB186" s="146"/>
      <c r="AC186" s="79" t="str">
        <f>IF([4]回答表!F18="下水道事業",IF([4]回答表!X51="●",[4]回答表!N249,IF([4]回答表!AA51="●",[4]回答表!N329,"")),"")</f>
        <v/>
      </c>
      <c r="AD186" s="80"/>
      <c r="AE186" s="80"/>
      <c r="AF186" s="80"/>
      <c r="AG186" s="80"/>
      <c r="AH186" s="80"/>
      <c r="AI186" s="80"/>
      <c r="AJ186" s="146"/>
      <c r="AK186" s="79" t="str">
        <f>IF([4]回答表!F18="下水道事業",IF([4]回答表!X51="●",[4]回答表!N250,IF([4]回答表!AA51="●",[4]回答表!N330,"")),"")</f>
        <v/>
      </c>
      <c r="AL186" s="80"/>
      <c r="AM186" s="80"/>
      <c r="AN186" s="80"/>
      <c r="AO186" s="80"/>
      <c r="AP186" s="80"/>
      <c r="AQ186" s="80"/>
      <c r="AR186" s="14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102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103"/>
      <c r="BO186" s="103"/>
      <c r="BP186" s="103"/>
      <c r="BQ186" s="104"/>
      <c r="BR186" s="105"/>
    </row>
    <row r="187" spans="3:92" ht="15.6" customHeight="1"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205"/>
      <c r="N187" s="137"/>
      <c r="O187" s="138"/>
      <c r="P187" s="138"/>
      <c r="Q187" s="139"/>
      <c r="R187" s="112"/>
      <c r="S187" s="112"/>
      <c r="T187" s="112"/>
      <c r="U187" s="76"/>
      <c r="V187" s="77"/>
      <c r="W187" s="77"/>
      <c r="X187" s="77"/>
      <c r="Y187" s="77"/>
      <c r="Z187" s="77"/>
      <c r="AA187" s="77"/>
      <c r="AB187" s="78"/>
      <c r="AC187" s="76"/>
      <c r="AD187" s="77"/>
      <c r="AE187" s="77"/>
      <c r="AF187" s="77"/>
      <c r="AG187" s="77"/>
      <c r="AH187" s="77"/>
      <c r="AI187" s="77"/>
      <c r="AJ187" s="78"/>
      <c r="AK187" s="76"/>
      <c r="AL187" s="77"/>
      <c r="AM187" s="77"/>
      <c r="AN187" s="77"/>
      <c r="AO187" s="77"/>
      <c r="AP187" s="77"/>
      <c r="AQ187" s="77"/>
      <c r="AR187" s="78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102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103"/>
      <c r="BO187" s="103"/>
      <c r="BP187" s="103"/>
      <c r="BQ187" s="104"/>
      <c r="BR187" s="105"/>
    </row>
    <row r="188" spans="3:92" ht="15.6" customHeight="1"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205"/>
      <c r="N188" s="147"/>
      <c r="O188" s="148"/>
      <c r="P188" s="148"/>
      <c r="Q188" s="149"/>
      <c r="R188" s="112"/>
      <c r="S188" s="112"/>
      <c r="T188" s="112"/>
      <c r="U188" s="82"/>
      <c r="V188" s="83"/>
      <c r="W188" s="83"/>
      <c r="X188" s="83"/>
      <c r="Y188" s="83"/>
      <c r="Z188" s="83"/>
      <c r="AA188" s="83"/>
      <c r="AB188" s="84"/>
      <c r="AC188" s="82"/>
      <c r="AD188" s="83"/>
      <c r="AE188" s="83"/>
      <c r="AF188" s="83"/>
      <c r="AG188" s="83"/>
      <c r="AH188" s="83"/>
      <c r="AI188" s="83"/>
      <c r="AJ188" s="84"/>
      <c r="AK188" s="82"/>
      <c r="AL188" s="83"/>
      <c r="AM188" s="83"/>
      <c r="AN188" s="83"/>
      <c r="AO188" s="83"/>
      <c r="AP188" s="83"/>
      <c r="AQ188" s="83"/>
      <c r="AR188" s="84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102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103"/>
      <c r="BO188" s="103"/>
      <c r="BP188" s="103"/>
      <c r="BQ188" s="104"/>
      <c r="BR188" s="105"/>
    </row>
    <row r="189" spans="3:92" ht="15.6" customHeight="1">
      <c r="C189" s="9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29"/>
      <c r="AL189" s="129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113"/>
      <c r="BD189" s="163"/>
      <c r="BE189" s="163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105"/>
    </row>
    <row r="190" spans="3:92" ht="15.6" customHeight="1">
      <c r="C190" s="9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12"/>
      <c r="S190" s="112"/>
      <c r="T190" s="112"/>
      <c r="U190" s="116" t="s">
        <v>31</v>
      </c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29"/>
      <c r="AL190" s="129"/>
      <c r="AM190" s="116" t="s">
        <v>32</v>
      </c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65"/>
      <c r="BR190" s="105"/>
    </row>
    <row r="191" spans="3:92" ht="15.6" customHeight="1">
      <c r="C191" s="9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12"/>
      <c r="S191" s="112"/>
      <c r="T191" s="112"/>
      <c r="U191" s="173" t="str">
        <f>IF([4]回答表!F18="下水道事業",IF([4]回答表!X51="●",[4]回答表!E265,IF([4]回答表!AA51="●",[4]回答表!E344,"")),"")</f>
        <v/>
      </c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5" t="s">
        <v>33</v>
      </c>
      <c r="AF191" s="175"/>
      <c r="AG191" s="175"/>
      <c r="AH191" s="175"/>
      <c r="AI191" s="175"/>
      <c r="AJ191" s="176"/>
      <c r="AK191" s="129"/>
      <c r="AL191" s="129"/>
      <c r="AM191" s="126" t="str">
        <f>IF([4]回答表!F18="下水道事業",IF([4]回答表!X51="●",[4]回答表!B267,IF([4]回答表!AA51="●",[4]回答表!B346,"")),"")</f>
        <v/>
      </c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8"/>
      <c r="BR191" s="105"/>
    </row>
    <row r="192" spans="3:92" ht="15.6" customHeight="1">
      <c r="C192" s="9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12"/>
      <c r="S192" s="112"/>
      <c r="T192" s="112"/>
      <c r="U192" s="177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9"/>
      <c r="AF192" s="179"/>
      <c r="AG192" s="179"/>
      <c r="AH192" s="179"/>
      <c r="AI192" s="179"/>
      <c r="AJ192" s="180"/>
      <c r="AK192" s="129"/>
      <c r="AL192" s="129"/>
      <c r="AM192" s="140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2"/>
      <c r="BR192" s="105"/>
    </row>
    <row r="193" spans="3:70" ht="15.6" customHeight="1">
      <c r="C193" s="9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29"/>
      <c r="AL193" s="129"/>
      <c r="AM193" s="140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2"/>
      <c r="BR193" s="105"/>
    </row>
    <row r="194" spans="3:70" ht="15.6" customHeight="1">
      <c r="C194" s="9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29"/>
      <c r="AL194" s="129"/>
      <c r="AM194" s="140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2"/>
      <c r="BR194" s="105"/>
    </row>
    <row r="195" spans="3:70" ht="15.6" customHeight="1">
      <c r="C195" s="9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29"/>
      <c r="AL195" s="129"/>
      <c r="AM195" s="170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05"/>
    </row>
    <row r="196" spans="3:70" ht="15.6" customHeight="1">
      <c r="C196" s="95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65"/>
      <c r="V196" s="65"/>
      <c r="W196" s="65"/>
      <c r="X196" s="65"/>
      <c r="Y196" s="65"/>
      <c r="Z196" s="102"/>
      <c r="AA196" s="36"/>
      <c r="AB196" s="36"/>
      <c r="AC196" s="36"/>
      <c r="AD196" s="36"/>
      <c r="AE196" s="36"/>
      <c r="AF196" s="36"/>
      <c r="AG196" s="36"/>
      <c r="AH196" s="36"/>
      <c r="AI196" s="36"/>
      <c r="AJ196" s="114"/>
      <c r="AK196" s="65"/>
      <c r="AL196" s="113"/>
      <c r="AM196" s="113"/>
      <c r="AN196" s="104"/>
      <c r="AO196" s="113"/>
      <c r="AP196" s="114"/>
      <c r="AQ196" s="114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33.6" customHeight="1">
      <c r="C197" s="9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81"/>
      <c r="O197" s="81"/>
      <c r="P197" s="81"/>
      <c r="Q197" s="81"/>
      <c r="R197" s="112"/>
      <c r="S197" s="112"/>
      <c r="T197" s="112"/>
      <c r="U197" s="116" t="s">
        <v>15</v>
      </c>
      <c r="V197" s="112"/>
      <c r="W197" s="112"/>
      <c r="X197" s="112"/>
      <c r="Y197" s="112"/>
      <c r="Z197" s="112"/>
      <c r="AA197" s="103"/>
      <c r="AB197" s="117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16" t="s">
        <v>34</v>
      </c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65"/>
      <c r="BR197" s="105"/>
    </row>
    <row r="198" spans="3:70" ht="15.6" customHeight="1">
      <c r="C198" s="95"/>
      <c r="D198" s="192" t="s">
        <v>35</v>
      </c>
      <c r="E198" s="192"/>
      <c r="F198" s="192"/>
      <c r="G198" s="192"/>
      <c r="H198" s="192"/>
      <c r="I198" s="192"/>
      <c r="J198" s="192"/>
      <c r="K198" s="192"/>
      <c r="L198" s="192"/>
      <c r="M198" s="205"/>
      <c r="N198" s="123" t="str">
        <f>IF([4]回答表!F18="下水道事業",IF([4]回答表!AD51="●","●",""),"")</f>
        <v/>
      </c>
      <c r="O198" s="124"/>
      <c r="P198" s="124"/>
      <c r="Q198" s="125"/>
      <c r="R198" s="112"/>
      <c r="S198" s="112"/>
      <c r="T198" s="112"/>
      <c r="U198" s="126" t="str">
        <f>IF([4]回答表!F18="下水道事業",IF([4]回答表!AD51="●",[4]回答表!B354,""),"")</f>
        <v/>
      </c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/>
      <c r="AK198" s="181"/>
      <c r="AL198" s="181"/>
      <c r="AM198" s="126" t="str">
        <f>IF([4]回答表!F18="下水道事業",IF([4]回答表!AD51="●",[4]回答表!B360,""),"")</f>
        <v/>
      </c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8"/>
      <c r="BR198" s="105"/>
    </row>
    <row r="199" spans="3:70" ht="15.6" customHeight="1"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205"/>
      <c r="N199" s="137"/>
      <c r="O199" s="138"/>
      <c r="P199" s="138"/>
      <c r="Q199" s="139"/>
      <c r="R199" s="112"/>
      <c r="S199" s="112"/>
      <c r="T199" s="112"/>
      <c r="U199" s="140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2"/>
      <c r="AK199" s="181"/>
      <c r="AL199" s="181"/>
      <c r="AM199" s="140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2"/>
      <c r="BR199" s="105"/>
    </row>
    <row r="200" spans="3:70" ht="15.6" customHeight="1"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205"/>
      <c r="N200" s="137"/>
      <c r="O200" s="138"/>
      <c r="P200" s="138"/>
      <c r="Q200" s="139"/>
      <c r="R200" s="112"/>
      <c r="S200" s="112"/>
      <c r="T200" s="112"/>
      <c r="U200" s="140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2"/>
      <c r="AK200" s="181"/>
      <c r="AL200" s="181"/>
      <c r="AM200" s="140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2"/>
      <c r="BR200" s="105"/>
    </row>
    <row r="201" spans="3:70" ht="15.6" customHeight="1"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205"/>
      <c r="N201" s="147"/>
      <c r="O201" s="148"/>
      <c r="P201" s="148"/>
      <c r="Q201" s="149"/>
      <c r="R201" s="112"/>
      <c r="S201" s="112"/>
      <c r="T201" s="112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181"/>
      <c r="AL201" s="181"/>
      <c r="AM201" s="170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2"/>
      <c r="BR201" s="105"/>
    </row>
    <row r="202" spans="3:70" ht="15.6" customHeight="1">
      <c r="C202" s="18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3:70" ht="15.6" customHeight="1"/>
    <row r="204" spans="3:70" ht="15.6" customHeight="1"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92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4"/>
    </row>
    <row r="205" spans="3:70" ht="15.6" customHeight="1">
      <c r="C205" s="95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65"/>
      <c r="Y205" s="65"/>
      <c r="Z205" s="65"/>
      <c r="AA205" s="36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04"/>
      <c r="AO205" s="113"/>
      <c r="AP205" s="114"/>
      <c r="AQ205" s="114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02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103"/>
      <c r="BO205" s="103"/>
      <c r="BP205" s="103"/>
      <c r="BQ205" s="104"/>
      <c r="BR205" s="105"/>
    </row>
    <row r="206" spans="3:70" ht="15.6" customHeight="1">
      <c r="C206" s="95"/>
      <c r="D206" s="96" t="s">
        <v>14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 t="s">
        <v>64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2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103"/>
      <c r="BO206" s="103"/>
      <c r="BP206" s="103"/>
      <c r="BQ206" s="104"/>
      <c r="BR206" s="105"/>
    </row>
    <row r="207" spans="3:70" ht="15.6" customHeight="1">
      <c r="C207" s="95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8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102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103"/>
      <c r="BO207" s="103"/>
      <c r="BP207" s="103"/>
      <c r="BQ207" s="104"/>
      <c r="BR207" s="105"/>
    </row>
    <row r="208" spans="3:70" ht="15.6" customHeight="1">
      <c r="C208" s="95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65"/>
      <c r="Y208" s="65"/>
      <c r="Z208" s="65"/>
      <c r="AA208" s="36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04"/>
      <c r="AO208" s="113"/>
      <c r="AP208" s="114"/>
      <c r="AQ208" s="114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02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103"/>
      <c r="BO208" s="103"/>
      <c r="BP208" s="103"/>
      <c r="BQ208" s="104"/>
      <c r="BR208" s="105"/>
    </row>
    <row r="209" spans="3:70" ht="25.5">
      <c r="C209" s="95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6" t="s">
        <v>15</v>
      </c>
      <c r="V209" s="112"/>
      <c r="W209" s="112"/>
      <c r="X209" s="112"/>
      <c r="Y209" s="112"/>
      <c r="Z209" s="112"/>
      <c r="AA209" s="10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22" t="s">
        <v>17</v>
      </c>
      <c r="AN209" s="185"/>
      <c r="AO209" s="185"/>
      <c r="AP209" s="185"/>
      <c r="AQ209" s="185"/>
      <c r="AR209" s="185"/>
      <c r="AS209" s="185"/>
      <c r="AT209" s="103"/>
      <c r="AU209" s="103"/>
      <c r="AV209" s="103"/>
      <c r="AW209" s="103"/>
      <c r="AX209" s="104"/>
      <c r="AY209" s="121"/>
      <c r="AZ209" s="121"/>
      <c r="BA209" s="121"/>
      <c r="BB209" s="121"/>
      <c r="BC209" s="121"/>
      <c r="BD209" s="103"/>
      <c r="BE209" s="103"/>
      <c r="BF209" s="122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4"/>
      <c r="BR209" s="105"/>
    </row>
    <row r="210" spans="3:70" ht="19.350000000000001" customHeight="1">
      <c r="C210" s="95"/>
      <c r="D210" s="192" t="s">
        <v>18</v>
      </c>
      <c r="E210" s="192"/>
      <c r="F210" s="192"/>
      <c r="G210" s="192"/>
      <c r="H210" s="192"/>
      <c r="I210" s="192"/>
      <c r="J210" s="192"/>
      <c r="K210" s="192"/>
      <c r="L210" s="192"/>
      <c r="M210" s="192"/>
      <c r="N210" s="123" t="str">
        <f>IF([4]回答表!BD18="●",IF([4]回答表!X51="●","●",""),"")</f>
        <v/>
      </c>
      <c r="O210" s="124"/>
      <c r="P210" s="124"/>
      <c r="Q210" s="125"/>
      <c r="R210" s="112"/>
      <c r="S210" s="112"/>
      <c r="T210" s="112"/>
      <c r="U210" s="126" t="str">
        <f>IF([4]回答表!BD18="●",IF([4]回答表!X51="●",[4]回答表!B197,IF([4]回答表!AA51="●",[4]回答表!B275,"")),"")</f>
        <v/>
      </c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9"/>
      <c r="AL210" s="129"/>
      <c r="AM210" s="131" t="str">
        <f>IF([4]回答表!BD18="●",IF([4]回答表!X51="●",[4]回答表!B256,IF([4]回答表!AA51="●",[4]回答表!B335,"")),"")</f>
        <v/>
      </c>
      <c r="AN210" s="132"/>
      <c r="AO210" s="132"/>
      <c r="AP210" s="132"/>
      <c r="AQ210" s="131"/>
      <c r="AR210" s="132"/>
      <c r="AS210" s="132"/>
      <c r="AT210" s="132"/>
      <c r="AU210" s="131"/>
      <c r="AV210" s="132"/>
      <c r="AW210" s="132"/>
      <c r="AX210" s="133"/>
      <c r="AY210" s="121"/>
      <c r="AZ210" s="121"/>
      <c r="BA210" s="121"/>
      <c r="BB210" s="121"/>
      <c r="BC210" s="121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105"/>
    </row>
    <row r="211" spans="3:70" ht="19.350000000000001" customHeight="1"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37"/>
      <c r="O211" s="138"/>
      <c r="P211" s="138"/>
      <c r="Q211" s="139"/>
      <c r="R211" s="112"/>
      <c r="S211" s="112"/>
      <c r="T211" s="112"/>
      <c r="U211" s="140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2"/>
      <c r="AK211" s="129"/>
      <c r="AL211" s="129"/>
      <c r="AM211" s="143"/>
      <c r="AN211" s="144"/>
      <c r="AO211" s="144"/>
      <c r="AP211" s="144"/>
      <c r="AQ211" s="143"/>
      <c r="AR211" s="144"/>
      <c r="AS211" s="144"/>
      <c r="AT211" s="144"/>
      <c r="AU211" s="143"/>
      <c r="AV211" s="144"/>
      <c r="AW211" s="144"/>
      <c r="AX211" s="145"/>
      <c r="AY211" s="121"/>
      <c r="AZ211" s="121"/>
      <c r="BA211" s="121"/>
      <c r="BB211" s="121"/>
      <c r="BC211" s="121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105"/>
    </row>
    <row r="212" spans="3:70" ht="15.6" customHeight="1"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37"/>
      <c r="O212" s="138"/>
      <c r="P212" s="138"/>
      <c r="Q212" s="139"/>
      <c r="R212" s="112"/>
      <c r="S212" s="112"/>
      <c r="T212" s="112"/>
      <c r="U212" s="140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2"/>
      <c r="AK212" s="129"/>
      <c r="AL212" s="129"/>
      <c r="AM212" s="143"/>
      <c r="AN212" s="144"/>
      <c r="AO212" s="144"/>
      <c r="AP212" s="144"/>
      <c r="AQ212" s="143"/>
      <c r="AR212" s="144"/>
      <c r="AS212" s="144"/>
      <c r="AT212" s="144"/>
      <c r="AU212" s="143"/>
      <c r="AV212" s="144"/>
      <c r="AW212" s="144"/>
      <c r="AX212" s="145"/>
      <c r="AY212" s="121"/>
      <c r="AZ212" s="121"/>
      <c r="BA212" s="121"/>
      <c r="BB212" s="121"/>
      <c r="BC212" s="121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105"/>
    </row>
    <row r="213" spans="3:70" ht="15.6" customHeight="1"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47"/>
      <c r="O213" s="148"/>
      <c r="P213" s="148"/>
      <c r="Q213" s="14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129"/>
      <c r="AL213" s="129"/>
      <c r="AM213" s="143" t="str">
        <f>IF([4]回答表!BD18="●",IF([4]回答表!X51="●",[4]回答表!E256,IF([4]回答表!AA51="●",[4]回答表!E335,"")),"")</f>
        <v/>
      </c>
      <c r="AN213" s="144"/>
      <c r="AO213" s="144"/>
      <c r="AP213" s="144"/>
      <c r="AQ213" s="143" t="str">
        <f>IF([4]回答表!BD18="●",IF([4]回答表!X51="●",[4]回答表!E257,IF([4]回答表!AA51="●",[4]回答表!E336,"")),"")</f>
        <v/>
      </c>
      <c r="AR213" s="144"/>
      <c r="AS213" s="144"/>
      <c r="AT213" s="144"/>
      <c r="AU213" s="143" t="str">
        <f>IF([4]回答表!BD18="●",IF([4]回答表!X51="●",[4]回答表!E258,IF([4]回答表!AA51="●",[4]回答表!E337,"")),"")</f>
        <v/>
      </c>
      <c r="AV213" s="144"/>
      <c r="AW213" s="144"/>
      <c r="AX213" s="145"/>
      <c r="AY213" s="121"/>
      <c r="AZ213" s="121"/>
      <c r="BA213" s="121"/>
      <c r="BB213" s="121"/>
      <c r="BC213" s="121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105"/>
    </row>
    <row r="214" spans="3:70" ht="15.6" customHeight="1">
      <c r="C214" s="9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1"/>
      <c r="O214" s="151"/>
      <c r="P214" s="151"/>
      <c r="Q214" s="151"/>
      <c r="R214" s="152"/>
      <c r="S214" s="152"/>
      <c r="T214" s="15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129"/>
      <c r="AL214" s="129"/>
      <c r="AM214" s="143"/>
      <c r="AN214" s="144"/>
      <c r="AO214" s="144"/>
      <c r="AP214" s="144"/>
      <c r="AQ214" s="143"/>
      <c r="AR214" s="144"/>
      <c r="AS214" s="144"/>
      <c r="AT214" s="144"/>
      <c r="AU214" s="143"/>
      <c r="AV214" s="144"/>
      <c r="AW214" s="144"/>
      <c r="AX214" s="145"/>
      <c r="AY214" s="121"/>
      <c r="AZ214" s="121"/>
      <c r="BA214" s="121"/>
      <c r="BB214" s="121"/>
      <c r="BC214" s="121"/>
      <c r="BD214" s="113"/>
      <c r="BE214" s="113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105"/>
    </row>
    <row r="215" spans="3:70" ht="19.350000000000001" customHeight="1">
      <c r="C215" s="9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1"/>
      <c r="O215" s="151"/>
      <c r="P215" s="151"/>
      <c r="Q215" s="151"/>
      <c r="R215" s="152"/>
      <c r="S215" s="152"/>
      <c r="T215" s="152"/>
      <c r="U215" s="140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2"/>
      <c r="AK215" s="129"/>
      <c r="AL215" s="129"/>
      <c r="AM215" s="143"/>
      <c r="AN215" s="144"/>
      <c r="AO215" s="144"/>
      <c r="AP215" s="144"/>
      <c r="AQ215" s="143"/>
      <c r="AR215" s="144"/>
      <c r="AS215" s="144"/>
      <c r="AT215" s="144"/>
      <c r="AU215" s="143"/>
      <c r="AV215" s="144"/>
      <c r="AW215" s="144"/>
      <c r="AX215" s="145"/>
      <c r="AY215" s="121"/>
      <c r="AZ215" s="121"/>
      <c r="BA215" s="121"/>
      <c r="BB215" s="121"/>
      <c r="BC215" s="121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105"/>
    </row>
    <row r="216" spans="3:70" ht="19.350000000000001" customHeight="1">
      <c r="C216" s="95"/>
      <c r="D216" s="204" t="s">
        <v>26</v>
      </c>
      <c r="E216" s="192"/>
      <c r="F216" s="192"/>
      <c r="G216" s="192"/>
      <c r="H216" s="192"/>
      <c r="I216" s="192"/>
      <c r="J216" s="192"/>
      <c r="K216" s="192"/>
      <c r="L216" s="192"/>
      <c r="M216" s="205"/>
      <c r="N216" s="123" t="str">
        <f>IF([4]回答表!BD18="●",IF([4]回答表!AA51="●","●",""),"")</f>
        <v/>
      </c>
      <c r="O216" s="124"/>
      <c r="P216" s="124"/>
      <c r="Q216" s="125"/>
      <c r="R216" s="112"/>
      <c r="S216" s="112"/>
      <c r="T216" s="112"/>
      <c r="U216" s="140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2"/>
      <c r="AK216" s="129"/>
      <c r="AL216" s="129"/>
      <c r="AM216" s="143"/>
      <c r="AN216" s="144"/>
      <c r="AO216" s="144"/>
      <c r="AP216" s="144"/>
      <c r="AQ216" s="143"/>
      <c r="AR216" s="144"/>
      <c r="AS216" s="144"/>
      <c r="AT216" s="144"/>
      <c r="AU216" s="143"/>
      <c r="AV216" s="144"/>
      <c r="AW216" s="144"/>
      <c r="AX216" s="145"/>
      <c r="AY216" s="121"/>
      <c r="AZ216" s="121"/>
      <c r="BA216" s="121"/>
      <c r="BB216" s="121"/>
      <c r="BC216" s="121"/>
      <c r="BD216" s="163"/>
      <c r="BE216" s="163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105"/>
    </row>
    <row r="217" spans="3:70" ht="15.6" customHeight="1">
      <c r="C217" s="95"/>
      <c r="D217" s="192"/>
      <c r="E217" s="192"/>
      <c r="F217" s="192"/>
      <c r="G217" s="192"/>
      <c r="H217" s="192"/>
      <c r="I217" s="192"/>
      <c r="J217" s="192"/>
      <c r="K217" s="192"/>
      <c r="L217" s="192"/>
      <c r="M217" s="205"/>
      <c r="N217" s="137"/>
      <c r="O217" s="138"/>
      <c r="P217" s="138"/>
      <c r="Q217" s="139"/>
      <c r="R217" s="112"/>
      <c r="S217" s="112"/>
      <c r="T217" s="112"/>
      <c r="U217" s="140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2"/>
      <c r="AK217" s="129"/>
      <c r="AL217" s="129"/>
      <c r="AM217" s="143" t="s">
        <v>23</v>
      </c>
      <c r="AN217" s="144"/>
      <c r="AO217" s="144"/>
      <c r="AP217" s="144"/>
      <c r="AQ217" s="143" t="s">
        <v>24</v>
      </c>
      <c r="AR217" s="144"/>
      <c r="AS217" s="144"/>
      <c r="AT217" s="144"/>
      <c r="AU217" s="143" t="s">
        <v>25</v>
      </c>
      <c r="AV217" s="144"/>
      <c r="AW217" s="144"/>
      <c r="AX217" s="145"/>
      <c r="AY217" s="121"/>
      <c r="AZ217" s="121"/>
      <c r="BA217" s="121"/>
      <c r="BB217" s="121"/>
      <c r="BC217" s="121"/>
      <c r="BD217" s="163"/>
      <c r="BE217" s="163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105"/>
    </row>
    <row r="218" spans="3:70" ht="15.6" customHeight="1">
      <c r="C218" s="95"/>
      <c r="D218" s="192"/>
      <c r="E218" s="192"/>
      <c r="F218" s="192"/>
      <c r="G218" s="192"/>
      <c r="H218" s="192"/>
      <c r="I218" s="192"/>
      <c r="J218" s="192"/>
      <c r="K218" s="192"/>
      <c r="L218" s="192"/>
      <c r="M218" s="205"/>
      <c r="N218" s="137"/>
      <c r="O218" s="138"/>
      <c r="P218" s="138"/>
      <c r="Q218" s="139"/>
      <c r="R218" s="112"/>
      <c r="S218" s="112"/>
      <c r="T218" s="112"/>
      <c r="U218" s="140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2"/>
      <c r="AK218" s="129"/>
      <c r="AL218" s="129"/>
      <c r="AM218" s="143"/>
      <c r="AN218" s="144"/>
      <c r="AO218" s="144"/>
      <c r="AP218" s="144"/>
      <c r="AQ218" s="143"/>
      <c r="AR218" s="144"/>
      <c r="AS218" s="144"/>
      <c r="AT218" s="144"/>
      <c r="AU218" s="143"/>
      <c r="AV218" s="144"/>
      <c r="AW218" s="144"/>
      <c r="AX218" s="145"/>
      <c r="AY218" s="121"/>
      <c r="AZ218" s="121"/>
      <c r="BA218" s="121"/>
      <c r="BB218" s="121"/>
      <c r="BC218" s="121"/>
      <c r="BD218" s="163"/>
      <c r="BE218" s="163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105"/>
    </row>
    <row r="219" spans="3:70" ht="15.6" customHeight="1">
      <c r="C219" s="95"/>
      <c r="D219" s="192"/>
      <c r="E219" s="192"/>
      <c r="F219" s="192"/>
      <c r="G219" s="192"/>
      <c r="H219" s="192"/>
      <c r="I219" s="192"/>
      <c r="J219" s="192"/>
      <c r="K219" s="192"/>
      <c r="L219" s="192"/>
      <c r="M219" s="205"/>
      <c r="N219" s="147"/>
      <c r="O219" s="148"/>
      <c r="P219" s="148"/>
      <c r="Q219" s="149"/>
      <c r="R219" s="112"/>
      <c r="S219" s="112"/>
      <c r="T219" s="112"/>
      <c r="U219" s="170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2"/>
      <c r="AK219" s="129"/>
      <c r="AL219" s="129"/>
      <c r="AM219" s="187"/>
      <c r="AN219" s="188"/>
      <c r="AO219" s="188"/>
      <c r="AP219" s="188"/>
      <c r="AQ219" s="187"/>
      <c r="AR219" s="188"/>
      <c r="AS219" s="188"/>
      <c r="AT219" s="188"/>
      <c r="AU219" s="187"/>
      <c r="AV219" s="188"/>
      <c r="AW219" s="188"/>
      <c r="AX219" s="189"/>
      <c r="AY219" s="121"/>
      <c r="AZ219" s="121"/>
      <c r="BA219" s="121"/>
      <c r="BB219" s="121"/>
      <c r="BC219" s="121"/>
      <c r="BD219" s="163"/>
      <c r="BE219" s="163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105"/>
    </row>
    <row r="220" spans="3:70" ht="15.6" customHeight="1">
      <c r="C220" s="9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29"/>
      <c r="AL220" s="129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13"/>
      <c r="BD220" s="163"/>
      <c r="BE220" s="163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105"/>
    </row>
    <row r="221" spans="3:70" ht="15.6" customHeight="1">
      <c r="C221" s="9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12"/>
      <c r="S221" s="112"/>
      <c r="T221" s="112"/>
      <c r="U221" s="116" t="s">
        <v>31</v>
      </c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29"/>
      <c r="AL221" s="129"/>
      <c r="AM221" s="116" t="s">
        <v>32</v>
      </c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65"/>
      <c r="BR221" s="105"/>
    </row>
    <row r="222" spans="3:70" ht="15.6" customHeight="1">
      <c r="C222" s="9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12"/>
      <c r="S222" s="112"/>
      <c r="T222" s="112"/>
      <c r="U222" s="173" t="str">
        <f>IF([4]回答表!BD18="●",IF([4]回答表!X51="●",[4]回答表!E265,IF([4]回答表!AA51="●",[4]回答表!E344,"")),"")</f>
        <v/>
      </c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5" t="s">
        <v>33</v>
      </c>
      <c r="AF222" s="175"/>
      <c r="AG222" s="175"/>
      <c r="AH222" s="175"/>
      <c r="AI222" s="175"/>
      <c r="AJ222" s="176"/>
      <c r="AK222" s="129"/>
      <c r="AL222" s="129"/>
      <c r="AM222" s="126" t="str">
        <f>IF([4]回答表!BD18="●",IF([4]回答表!X51="●",[4]回答表!B267,IF([4]回答表!AA51="●",[4]回答表!B346,"")),"")</f>
        <v/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8"/>
      <c r="BR222" s="105"/>
    </row>
    <row r="223" spans="3:70" ht="15.6" customHeight="1">
      <c r="C223" s="9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12"/>
      <c r="S223" s="112"/>
      <c r="T223" s="112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9"/>
      <c r="AF223" s="179"/>
      <c r="AG223" s="179"/>
      <c r="AH223" s="179"/>
      <c r="AI223" s="179"/>
      <c r="AJ223" s="180"/>
      <c r="AK223" s="129"/>
      <c r="AL223" s="129"/>
      <c r="AM223" s="140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2"/>
      <c r="BR223" s="105"/>
    </row>
    <row r="224" spans="3:70" ht="15.6" customHeight="1">
      <c r="C224" s="9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29"/>
      <c r="AL224" s="129"/>
      <c r="AM224" s="140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2"/>
      <c r="BR224" s="105"/>
    </row>
    <row r="225" spans="3:70" ht="15.6" customHeight="1">
      <c r="C225" s="9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29"/>
      <c r="AL225" s="129"/>
      <c r="AM225" s="140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2"/>
      <c r="BR225" s="105"/>
    </row>
    <row r="226" spans="3:70" ht="15.6" customHeight="1">
      <c r="C226" s="9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29"/>
      <c r="AL226" s="129"/>
      <c r="AM226" s="170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2"/>
      <c r="BR226" s="105"/>
    </row>
    <row r="227" spans="3:70" ht="15.6" customHeight="1">
      <c r="C227" s="9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105"/>
    </row>
    <row r="228" spans="3:70" ht="18.600000000000001" customHeight="1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12"/>
      <c r="O228" s="112"/>
      <c r="P228" s="112"/>
      <c r="Q228" s="112"/>
      <c r="R228" s="112"/>
      <c r="S228" s="112"/>
      <c r="T228" s="112"/>
      <c r="U228" s="116" t="s">
        <v>15</v>
      </c>
      <c r="V228" s="112"/>
      <c r="W228" s="112"/>
      <c r="X228" s="112"/>
      <c r="Y228" s="112"/>
      <c r="Z228" s="112"/>
      <c r="AA228" s="103"/>
      <c r="AB228" s="117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16" t="s">
        <v>34</v>
      </c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65"/>
      <c r="BR228" s="105"/>
    </row>
    <row r="229" spans="3:70" ht="15.6" customHeight="1">
      <c r="C229" s="95"/>
      <c r="D229" s="192" t="s">
        <v>35</v>
      </c>
      <c r="E229" s="192"/>
      <c r="F229" s="192"/>
      <c r="G229" s="192"/>
      <c r="H229" s="192"/>
      <c r="I229" s="192"/>
      <c r="J229" s="192"/>
      <c r="K229" s="192"/>
      <c r="L229" s="192"/>
      <c r="M229" s="205"/>
      <c r="N229" s="123" t="str">
        <f>IF([4]回答表!BD18="●",IF([4]回答表!AD51="●","●",""),"")</f>
        <v/>
      </c>
      <c r="O229" s="124"/>
      <c r="P229" s="124"/>
      <c r="Q229" s="125"/>
      <c r="R229" s="112"/>
      <c r="S229" s="112"/>
      <c r="T229" s="112"/>
      <c r="U229" s="126" t="str">
        <f>IF([4]回答表!BD18="●",IF([4]回答表!AD51="●",[4]回答表!B354,""),"")</f>
        <v/>
      </c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/>
      <c r="AK229" s="240"/>
      <c r="AL229" s="240"/>
      <c r="AM229" s="126" t="str">
        <f>IF([4]回答表!BD18="●",IF([4]回答表!AD51="●",[4]回答表!B360,""),"")</f>
        <v/>
      </c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8"/>
      <c r="BR229" s="105"/>
    </row>
    <row r="230" spans="3:70" ht="15.6" customHeight="1">
      <c r="C230" s="95"/>
      <c r="D230" s="192"/>
      <c r="E230" s="192"/>
      <c r="F230" s="192"/>
      <c r="G230" s="192"/>
      <c r="H230" s="192"/>
      <c r="I230" s="192"/>
      <c r="J230" s="192"/>
      <c r="K230" s="192"/>
      <c r="L230" s="192"/>
      <c r="M230" s="205"/>
      <c r="N230" s="137"/>
      <c r="O230" s="138"/>
      <c r="P230" s="138"/>
      <c r="Q230" s="139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240"/>
      <c r="AL230" s="240"/>
      <c r="AM230" s="140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2"/>
      <c r="BR230" s="105"/>
    </row>
    <row r="231" spans="3:70" ht="15.6" customHeight="1">
      <c r="C231" s="95"/>
      <c r="D231" s="192"/>
      <c r="E231" s="192"/>
      <c r="F231" s="192"/>
      <c r="G231" s="192"/>
      <c r="H231" s="192"/>
      <c r="I231" s="192"/>
      <c r="J231" s="192"/>
      <c r="K231" s="192"/>
      <c r="L231" s="192"/>
      <c r="M231" s="205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240"/>
      <c r="AL231" s="240"/>
      <c r="AM231" s="140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2"/>
      <c r="BR231" s="105"/>
    </row>
    <row r="232" spans="3:70" ht="15.6" customHeight="1">
      <c r="C232" s="95"/>
      <c r="D232" s="192"/>
      <c r="E232" s="192"/>
      <c r="F232" s="192"/>
      <c r="G232" s="192"/>
      <c r="H232" s="192"/>
      <c r="I232" s="192"/>
      <c r="J232" s="192"/>
      <c r="K232" s="192"/>
      <c r="L232" s="192"/>
      <c r="M232" s="205"/>
      <c r="N232" s="147"/>
      <c r="O232" s="148"/>
      <c r="P232" s="148"/>
      <c r="Q232" s="149"/>
      <c r="R232" s="112"/>
      <c r="S232" s="112"/>
      <c r="T232" s="112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240"/>
      <c r="AL232" s="240"/>
      <c r="AM232" s="170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2"/>
      <c r="BR232" s="105"/>
    </row>
    <row r="233" spans="3:70" ht="15.6" customHeight="1"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4"/>
    </row>
    <row r="234" spans="3:70" ht="15.6" customHeight="1"/>
    <row r="235" spans="3:70" ht="15.6" customHeight="1"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92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4"/>
    </row>
    <row r="236" spans="3:70" ht="15.6" customHeight="1">
      <c r="C236" s="95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65"/>
      <c r="Y236" s="65"/>
      <c r="Z236" s="65"/>
      <c r="AA236" s="36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04"/>
      <c r="AO236" s="113"/>
      <c r="AP236" s="114"/>
      <c r="AQ236" s="114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02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103"/>
      <c r="BO236" s="103"/>
      <c r="BP236" s="103"/>
      <c r="BQ236" s="104"/>
      <c r="BR236" s="105"/>
    </row>
    <row r="237" spans="3:70" ht="15.6" customHeight="1">
      <c r="C237" s="95"/>
      <c r="D237" s="96" t="s">
        <v>14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9" t="s">
        <v>65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1"/>
      <c r="BC237" s="102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103"/>
      <c r="BO237" s="103"/>
      <c r="BP237" s="103"/>
      <c r="BQ237" s="104"/>
      <c r="BR237" s="105"/>
    </row>
    <row r="238" spans="3:70" ht="15.6" customHeight="1">
      <c r="C238" s="95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8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02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103"/>
      <c r="BO238" s="103"/>
      <c r="BP238" s="103"/>
      <c r="BQ238" s="104"/>
      <c r="BR238" s="105"/>
    </row>
    <row r="239" spans="3:70" ht="15.6" customHeight="1">
      <c r="C239" s="95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65"/>
      <c r="Y239" s="65"/>
      <c r="Z239" s="65"/>
      <c r="AA239" s="36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04"/>
      <c r="AO239" s="113"/>
      <c r="AP239" s="114"/>
      <c r="AQ239" s="114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02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103"/>
      <c r="BO239" s="103"/>
      <c r="BP239" s="103"/>
      <c r="BQ239" s="104"/>
      <c r="BR239" s="105"/>
    </row>
    <row r="240" spans="3:70" ht="25.5">
      <c r="C240" s="95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6" t="s">
        <v>15</v>
      </c>
      <c r="V240" s="112"/>
      <c r="W240" s="112"/>
      <c r="X240" s="112"/>
      <c r="Y240" s="112"/>
      <c r="Z240" s="112"/>
      <c r="AA240" s="103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6" t="s">
        <v>66</v>
      </c>
      <c r="AN240" s="118"/>
      <c r="AO240" s="117"/>
      <c r="AP240" s="119"/>
      <c r="AQ240" s="119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103"/>
      <c r="BE240" s="103"/>
      <c r="BF240" s="122" t="s">
        <v>17</v>
      </c>
      <c r="BG240" s="185"/>
      <c r="BH240" s="185"/>
      <c r="BI240" s="185"/>
      <c r="BJ240" s="185"/>
      <c r="BK240" s="185"/>
      <c r="BL240" s="185"/>
      <c r="BM240" s="103"/>
      <c r="BN240" s="103"/>
      <c r="BO240" s="103"/>
      <c r="BP240" s="103"/>
      <c r="BQ240" s="118"/>
      <c r="BR240" s="105"/>
    </row>
    <row r="241" spans="3:70" ht="15.6" customHeight="1">
      <c r="C241" s="95"/>
      <c r="D241" s="192" t="s">
        <v>18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23" t="str">
        <f>IF([4]回答表!X52="●","●","")</f>
        <v/>
      </c>
      <c r="O241" s="124"/>
      <c r="P241" s="124"/>
      <c r="Q241" s="125"/>
      <c r="R241" s="112"/>
      <c r="S241" s="112"/>
      <c r="T241" s="112"/>
      <c r="U241" s="126" t="str">
        <f>IF([4]回答表!X52="●",[4]回答表!B371,IF([4]回答表!AA52="●",[4]回答表!B396,""))</f>
        <v/>
      </c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/>
      <c r="AK241" s="129"/>
      <c r="AL241" s="129"/>
      <c r="AM241" s="241" t="s">
        <v>67</v>
      </c>
      <c r="AN241" s="242"/>
      <c r="AO241" s="242"/>
      <c r="AP241" s="242"/>
      <c r="AQ241" s="242"/>
      <c r="AR241" s="242"/>
      <c r="AS241" s="242"/>
      <c r="AT241" s="243"/>
      <c r="AU241" s="241" t="s">
        <v>68</v>
      </c>
      <c r="AV241" s="242"/>
      <c r="AW241" s="242"/>
      <c r="AX241" s="242"/>
      <c r="AY241" s="242"/>
      <c r="AZ241" s="242"/>
      <c r="BA241" s="242"/>
      <c r="BB241" s="243"/>
      <c r="BC241" s="113"/>
      <c r="BD241" s="36"/>
      <c r="BE241" s="36"/>
      <c r="BF241" s="131" t="str">
        <f>IF([4]回答表!X52="●",[4]回答表!U377,IF([4]回答表!AA52="●",[4]回答表!U402,""))</f>
        <v/>
      </c>
      <c r="BG241" s="132"/>
      <c r="BH241" s="132"/>
      <c r="BI241" s="132"/>
      <c r="BJ241" s="131"/>
      <c r="BK241" s="132"/>
      <c r="BL241" s="132"/>
      <c r="BM241" s="132"/>
      <c r="BN241" s="131"/>
      <c r="BO241" s="132"/>
      <c r="BP241" s="132"/>
      <c r="BQ241" s="133"/>
      <c r="BR241" s="105"/>
    </row>
    <row r="242" spans="3:70" ht="15.6" customHeight="1">
      <c r="C242" s="95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37"/>
      <c r="O242" s="138"/>
      <c r="P242" s="138"/>
      <c r="Q242" s="139"/>
      <c r="R242" s="112"/>
      <c r="S242" s="112"/>
      <c r="T242" s="112"/>
      <c r="U242" s="140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2"/>
      <c r="AK242" s="129"/>
      <c r="AL242" s="129"/>
      <c r="AM242" s="244"/>
      <c r="AN242" s="245"/>
      <c r="AO242" s="245"/>
      <c r="AP242" s="245"/>
      <c r="AQ242" s="245"/>
      <c r="AR242" s="245"/>
      <c r="AS242" s="245"/>
      <c r="AT242" s="246"/>
      <c r="AU242" s="244"/>
      <c r="AV242" s="245"/>
      <c r="AW242" s="245"/>
      <c r="AX242" s="245"/>
      <c r="AY242" s="245"/>
      <c r="AZ242" s="245"/>
      <c r="BA242" s="245"/>
      <c r="BB242" s="246"/>
      <c r="BC242" s="113"/>
      <c r="BD242" s="36"/>
      <c r="BE242" s="36"/>
      <c r="BF242" s="143"/>
      <c r="BG242" s="144"/>
      <c r="BH242" s="144"/>
      <c r="BI242" s="144"/>
      <c r="BJ242" s="143"/>
      <c r="BK242" s="144"/>
      <c r="BL242" s="144"/>
      <c r="BM242" s="144"/>
      <c r="BN242" s="143"/>
      <c r="BO242" s="144"/>
      <c r="BP242" s="144"/>
      <c r="BQ242" s="145"/>
      <c r="BR242" s="105"/>
    </row>
    <row r="243" spans="3:70" ht="15.6" customHeight="1">
      <c r="C243" s="95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37"/>
      <c r="O243" s="138"/>
      <c r="P243" s="138"/>
      <c r="Q243" s="139"/>
      <c r="R243" s="112"/>
      <c r="S243" s="112"/>
      <c r="T243" s="112"/>
      <c r="U243" s="140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2"/>
      <c r="AK243" s="129"/>
      <c r="AL243" s="129"/>
      <c r="AM243" s="247"/>
      <c r="AN243" s="248"/>
      <c r="AO243" s="248"/>
      <c r="AP243" s="248"/>
      <c r="AQ243" s="248"/>
      <c r="AR243" s="248"/>
      <c r="AS243" s="248"/>
      <c r="AT243" s="249"/>
      <c r="AU243" s="247"/>
      <c r="AV243" s="248"/>
      <c r="AW243" s="248"/>
      <c r="AX243" s="248"/>
      <c r="AY243" s="248"/>
      <c r="AZ243" s="248"/>
      <c r="BA243" s="248"/>
      <c r="BB243" s="249"/>
      <c r="BC243" s="113"/>
      <c r="BD243" s="36"/>
      <c r="BE243" s="36"/>
      <c r="BF243" s="143"/>
      <c r="BG243" s="144"/>
      <c r="BH243" s="144"/>
      <c r="BI243" s="144"/>
      <c r="BJ243" s="143"/>
      <c r="BK243" s="144"/>
      <c r="BL243" s="144"/>
      <c r="BM243" s="144"/>
      <c r="BN243" s="143"/>
      <c r="BO243" s="144"/>
      <c r="BP243" s="144"/>
      <c r="BQ243" s="145"/>
      <c r="BR243" s="105"/>
    </row>
    <row r="244" spans="3:70" ht="15.6" customHeight="1">
      <c r="C244" s="95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47"/>
      <c r="O244" s="148"/>
      <c r="P244" s="148"/>
      <c r="Q244" s="149"/>
      <c r="R244" s="112"/>
      <c r="S244" s="112"/>
      <c r="T244" s="112"/>
      <c r="U244" s="140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  <c r="AK244" s="129"/>
      <c r="AL244" s="129"/>
      <c r="AM244" s="79" t="str">
        <f>IF([4]回答表!X52="●",[4]回答表!G377,IF([4]回答表!AA52="●",[4]回答表!G402,""))</f>
        <v/>
      </c>
      <c r="AN244" s="80"/>
      <c r="AO244" s="80"/>
      <c r="AP244" s="80"/>
      <c r="AQ244" s="80"/>
      <c r="AR244" s="80"/>
      <c r="AS244" s="80"/>
      <c r="AT244" s="146"/>
      <c r="AU244" s="79" t="str">
        <f>IF([4]回答表!X52="●",[4]回答表!G378,IF([4]回答表!AA52="●",[4]回答表!G403,""))</f>
        <v/>
      </c>
      <c r="AV244" s="80"/>
      <c r="AW244" s="80"/>
      <c r="AX244" s="80"/>
      <c r="AY244" s="80"/>
      <c r="AZ244" s="80"/>
      <c r="BA244" s="80"/>
      <c r="BB244" s="146"/>
      <c r="BC244" s="113"/>
      <c r="BD244" s="36"/>
      <c r="BE244" s="36"/>
      <c r="BF244" s="143" t="str">
        <f>IF([4]回答表!X52="●",[4]回答表!X377,IF([4]回答表!AA52="●",[4]回答表!X402,""))</f>
        <v/>
      </c>
      <c r="BG244" s="144"/>
      <c r="BH244" s="144"/>
      <c r="BI244" s="144"/>
      <c r="BJ244" s="143" t="str">
        <f>IF([4]回答表!X52="●",[4]回答表!X378,IF([4]回答表!AA52="●",[4]回答表!X403,""))</f>
        <v/>
      </c>
      <c r="BK244" s="144"/>
      <c r="BL244" s="144"/>
      <c r="BM244" s="145"/>
      <c r="BN244" s="143" t="str">
        <f>IF([4]回答表!X52="●",[4]回答表!X379,IF([4]回答表!AA52="●",[4]回答表!X404,""))</f>
        <v/>
      </c>
      <c r="BO244" s="144"/>
      <c r="BP244" s="144"/>
      <c r="BQ244" s="145"/>
      <c r="BR244" s="105"/>
    </row>
    <row r="245" spans="3:70" ht="15.6" customHeight="1">
      <c r="C245" s="9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2"/>
      <c r="O245" s="152"/>
      <c r="P245" s="152"/>
      <c r="Q245" s="152"/>
      <c r="R245" s="152"/>
      <c r="S245" s="152"/>
      <c r="T245" s="152"/>
      <c r="U245" s="140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2"/>
      <c r="AK245" s="129"/>
      <c r="AL245" s="129"/>
      <c r="AM245" s="76"/>
      <c r="AN245" s="77"/>
      <c r="AO245" s="77"/>
      <c r="AP245" s="77"/>
      <c r="AQ245" s="77"/>
      <c r="AR245" s="77"/>
      <c r="AS245" s="77"/>
      <c r="AT245" s="78"/>
      <c r="AU245" s="76"/>
      <c r="AV245" s="77"/>
      <c r="AW245" s="77"/>
      <c r="AX245" s="77"/>
      <c r="AY245" s="77"/>
      <c r="AZ245" s="77"/>
      <c r="BA245" s="77"/>
      <c r="BB245" s="78"/>
      <c r="BC245" s="113"/>
      <c r="BD245" s="113"/>
      <c r="BE245" s="113"/>
      <c r="BF245" s="143"/>
      <c r="BG245" s="144"/>
      <c r="BH245" s="144"/>
      <c r="BI245" s="144"/>
      <c r="BJ245" s="143"/>
      <c r="BK245" s="144"/>
      <c r="BL245" s="144"/>
      <c r="BM245" s="145"/>
      <c r="BN245" s="143"/>
      <c r="BO245" s="144"/>
      <c r="BP245" s="144"/>
      <c r="BQ245" s="145"/>
      <c r="BR245" s="105"/>
    </row>
    <row r="246" spans="3:70" ht="15.6" customHeight="1">
      <c r="C246" s="9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2"/>
      <c r="O246" s="152"/>
      <c r="P246" s="152"/>
      <c r="Q246" s="152"/>
      <c r="R246" s="152"/>
      <c r="S246" s="152"/>
      <c r="T246" s="152"/>
      <c r="U246" s="140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2"/>
      <c r="AK246" s="129"/>
      <c r="AL246" s="129"/>
      <c r="AM246" s="82"/>
      <c r="AN246" s="83"/>
      <c r="AO246" s="83"/>
      <c r="AP246" s="83"/>
      <c r="AQ246" s="83"/>
      <c r="AR246" s="83"/>
      <c r="AS246" s="83"/>
      <c r="AT246" s="84"/>
      <c r="AU246" s="82"/>
      <c r="AV246" s="83"/>
      <c r="AW246" s="83"/>
      <c r="AX246" s="83"/>
      <c r="AY246" s="83"/>
      <c r="AZ246" s="83"/>
      <c r="BA246" s="83"/>
      <c r="BB246" s="84"/>
      <c r="BC246" s="113"/>
      <c r="BD246" s="36"/>
      <c r="BE246" s="36"/>
      <c r="BF246" s="143"/>
      <c r="BG246" s="144"/>
      <c r="BH246" s="144"/>
      <c r="BI246" s="144"/>
      <c r="BJ246" s="143"/>
      <c r="BK246" s="144"/>
      <c r="BL246" s="144"/>
      <c r="BM246" s="145"/>
      <c r="BN246" s="143"/>
      <c r="BO246" s="144"/>
      <c r="BP246" s="144"/>
      <c r="BQ246" s="145"/>
      <c r="BR246" s="105"/>
    </row>
    <row r="247" spans="3:70" ht="15.6" customHeight="1">
      <c r="C247" s="95"/>
      <c r="D247" s="204" t="s">
        <v>26</v>
      </c>
      <c r="E247" s="192"/>
      <c r="F247" s="192"/>
      <c r="G247" s="192"/>
      <c r="H247" s="192"/>
      <c r="I247" s="192"/>
      <c r="J247" s="192"/>
      <c r="K247" s="192"/>
      <c r="L247" s="192"/>
      <c r="M247" s="205"/>
      <c r="N247" s="123" t="str">
        <f>IF([4]回答表!AA52="●","●","")</f>
        <v/>
      </c>
      <c r="O247" s="124"/>
      <c r="P247" s="124"/>
      <c r="Q247" s="125"/>
      <c r="R247" s="112"/>
      <c r="S247" s="112"/>
      <c r="T247" s="112"/>
      <c r="U247" s="140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2"/>
      <c r="AK247" s="129"/>
      <c r="AL247" s="129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113"/>
      <c r="BD247" s="163"/>
      <c r="BE247" s="163"/>
      <c r="BF247" s="143"/>
      <c r="BG247" s="144"/>
      <c r="BH247" s="144"/>
      <c r="BI247" s="144"/>
      <c r="BJ247" s="143"/>
      <c r="BK247" s="144"/>
      <c r="BL247" s="144"/>
      <c r="BM247" s="145"/>
      <c r="BN247" s="143"/>
      <c r="BO247" s="144"/>
      <c r="BP247" s="144"/>
      <c r="BQ247" s="145"/>
      <c r="BR247" s="105"/>
    </row>
    <row r="248" spans="3:70" ht="15.6" customHeight="1">
      <c r="C248" s="95"/>
      <c r="D248" s="192"/>
      <c r="E248" s="192"/>
      <c r="F248" s="192"/>
      <c r="G248" s="192"/>
      <c r="H248" s="192"/>
      <c r="I248" s="192"/>
      <c r="J248" s="192"/>
      <c r="K248" s="192"/>
      <c r="L248" s="192"/>
      <c r="M248" s="205"/>
      <c r="N248" s="137"/>
      <c r="O248" s="138"/>
      <c r="P248" s="138"/>
      <c r="Q248" s="139"/>
      <c r="R248" s="112"/>
      <c r="S248" s="112"/>
      <c r="T248" s="11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2"/>
      <c r="AK248" s="129"/>
      <c r="AL248" s="129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13"/>
      <c r="BD248" s="163"/>
      <c r="BE248" s="163"/>
      <c r="BF248" s="143" t="s">
        <v>23</v>
      </c>
      <c r="BG248" s="144"/>
      <c r="BH248" s="144"/>
      <c r="BI248" s="144"/>
      <c r="BJ248" s="143" t="s">
        <v>24</v>
      </c>
      <c r="BK248" s="144"/>
      <c r="BL248" s="144"/>
      <c r="BM248" s="144"/>
      <c r="BN248" s="143" t="s">
        <v>25</v>
      </c>
      <c r="BO248" s="144"/>
      <c r="BP248" s="144"/>
      <c r="BQ248" s="145"/>
      <c r="BR248" s="105"/>
    </row>
    <row r="249" spans="3:70" ht="15.6" customHeight="1">
      <c r="C249" s="95"/>
      <c r="D249" s="192"/>
      <c r="E249" s="192"/>
      <c r="F249" s="192"/>
      <c r="G249" s="192"/>
      <c r="H249" s="192"/>
      <c r="I249" s="192"/>
      <c r="J249" s="192"/>
      <c r="K249" s="192"/>
      <c r="L249" s="192"/>
      <c r="M249" s="205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113"/>
      <c r="BD249" s="163"/>
      <c r="BE249" s="163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>
      <c r="C250" s="95"/>
      <c r="D250" s="192"/>
      <c r="E250" s="192"/>
      <c r="F250" s="192"/>
      <c r="G250" s="192"/>
      <c r="H250" s="192"/>
      <c r="I250" s="192"/>
      <c r="J250" s="192"/>
      <c r="K250" s="192"/>
      <c r="L250" s="192"/>
      <c r="M250" s="205"/>
      <c r="N250" s="147"/>
      <c r="O250" s="148"/>
      <c r="P250" s="148"/>
      <c r="Q250" s="149"/>
      <c r="R250" s="112"/>
      <c r="S250" s="112"/>
      <c r="T250" s="112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129"/>
      <c r="AL250" s="129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113"/>
      <c r="BD250" s="163"/>
      <c r="BE250" s="163"/>
      <c r="BF250" s="187"/>
      <c r="BG250" s="188"/>
      <c r="BH250" s="188"/>
      <c r="BI250" s="188"/>
      <c r="BJ250" s="187"/>
      <c r="BK250" s="188"/>
      <c r="BL250" s="188"/>
      <c r="BM250" s="188"/>
      <c r="BN250" s="187"/>
      <c r="BO250" s="188"/>
      <c r="BP250" s="188"/>
      <c r="BQ250" s="189"/>
      <c r="BR250" s="105"/>
    </row>
    <row r="251" spans="3:70" ht="15.6" customHeight="1">
      <c r="C251" s="9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29"/>
      <c r="AL251" s="129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13"/>
      <c r="BD251" s="163"/>
      <c r="BE251" s="163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105"/>
    </row>
    <row r="252" spans="3:70" ht="15.6" customHeight="1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12"/>
      <c r="S252" s="112"/>
      <c r="T252" s="112"/>
      <c r="U252" s="116" t="s">
        <v>31</v>
      </c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29"/>
      <c r="AL252" s="129"/>
      <c r="AM252" s="116" t="s">
        <v>32</v>
      </c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65"/>
      <c r="BR252" s="105"/>
    </row>
    <row r="253" spans="3:70" ht="15.6" customHeight="1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12"/>
      <c r="S253" s="112"/>
      <c r="T253" s="112"/>
      <c r="U253" s="173" t="str">
        <f>IF([4]回答表!X52="●",[4]回答表!E386,IF([4]回答表!AA52="●",[4]回答表!E407,""))</f>
        <v/>
      </c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5" t="s">
        <v>33</v>
      </c>
      <c r="AF253" s="175"/>
      <c r="AG253" s="175"/>
      <c r="AH253" s="175"/>
      <c r="AI253" s="175"/>
      <c r="AJ253" s="176"/>
      <c r="AK253" s="129"/>
      <c r="AL253" s="129"/>
      <c r="AM253" s="126" t="str">
        <f>IF([4]回答表!X52="●",[4]回答表!B388,IF([4]回答表!AA52="●",[4]回答表!B409,""))</f>
        <v/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8"/>
      <c r="BR253" s="105"/>
    </row>
    <row r="254" spans="3:70" ht="15.6" customHeight="1">
      <c r="C254" s="9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12"/>
      <c r="S254" s="112"/>
      <c r="T254" s="112"/>
      <c r="U254" s="177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9"/>
      <c r="AF254" s="179"/>
      <c r="AG254" s="179"/>
      <c r="AH254" s="179"/>
      <c r="AI254" s="179"/>
      <c r="AJ254" s="180"/>
      <c r="AK254" s="129"/>
      <c r="AL254" s="129"/>
      <c r="AM254" s="140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  <c r="BR254" s="105"/>
    </row>
    <row r="255" spans="3:70" ht="15.6" customHeight="1">
      <c r="C255" s="9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29"/>
      <c r="AL255" s="129"/>
      <c r="AM255" s="140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  <c r="BR255" s="105"/>
    </row>
    <row r="256" spans="3:70" ht="15.6" customHeight="1">
      <c r="C256" s="9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29"/>
      <c r="AL256" s="129"/>
      <c r="AM256" s="140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  <c r="BR256" s="105"/>
    </row>
    <row r="257" spans="3:70" ht="15.6" customHeight="1">
      <c r="C257" s="9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29"/>
      <c r="AL257" s="129"/>
      <c r="AM257" s="170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2"/>
      <c r="BR257" s="105"/>
    </row>
    <row r="258" spans="3:70" ht="15.6" customHeight="1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15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34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>
      <c r="C260" s="95"/>
      <c r="D260" s="192" t="s">
        <v>35</v>
      </c>
      <c r="E260" s="192"/>
      <c r="F260" s="192"/>
      <c r="G260" s="192"/>
      <c r="H260" s="192"/>
      <c r="I260" s="192"/>
      <c r="J260" s="192"/>
      <c r="K260" s="192"/>
      <c r="L260" s="192"/>
      <c r="M260" s="205"/>
      <c r="N260" s="123" t="str">
        <f>IF([4]回答表!AD52="●","●","")</f>
        <v/>
      </c>
      <c r="O260" s="124"/>
      <c r="P260" s="124"/>
      <c r="Q260" s="125"/>
      <c r="R260" s="112"/>
      <c r="S260" s="112"/>
      <c r="T260" s="112"/>
      <c r="U260" s="126" t="str">
        <f>IF([4]回答表!AD52="●",[4]回答表!B417,"")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240"/>
      <c r="AL260" s="240"/>
      <c r="AM260" s="126" t="str">
        <f>IF([4]回答表!AD52="●",[4]回答表!B423,"")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>
      <c r="C261" s="95"/>
      <c r="D261" s="192"/>
      <c r="E261" s="192"/>
      <c r="F261" s="192"/>
      <c r="G261" s="192"/>
      <c r="H261" s="192"/>
      <c r="I261" s="192"/>
      <c r="J261" s="192"/>
      <c r="K261" s="192"/>
      <c r="L261" s="192"/>
      <c r="M261" s="205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240"/>
      <c r="AL261" s="240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>
      <c r="C262" s="95"/>
      <c r="D262" s="192"/>
      <c r="E262" s="192"/>
      <c r="F262" s="192"/>
      <c r="G262" s="192"/>
      <c r="H262" s="192"/>
      <c r="I262" s="192"/>
      <c r="J262" s="192"/>
      <c r="K262" s="192"/>
      <c r="L262" s="192"/>
      <c r="M262" s="205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240"/>
      <c r="AL262" s="240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>
      <c r="C263" s="95"/>
      <c r="D263" s="192"/>
      <c r="E263" s="192"/>
      <c r="F263" s="192"/>
      <c r="G263" s="192"/>
      <c r="H263" s="192"/>
      <c r="I263" s="192"/>
      <c r="J263" s="192"/>
      <c r="K263" s="192"/>
      <c r="L263" s="192"/>
      <c r="M263" s="205"/>
      <c r="N263" s="147"/>
      <c r="O263" s="148"/>
      <c r="P263" s="148"/>
      <c r="Q263" s="149"/>
      <c r="R263" s="112"/>
      <c r="S263" s="112"/>
      <c r="T263" s="112"/>
      <c r="U263" s="170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2"/>
      <c r="AK263" s="240"/>
      <c r="AL263" s="240"/>
      <c r="AM263" s="170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2"/>
      <c r="BR263" s="105"/>
    </row>
    <row r="264" spans="3:70" ht="15.6" customHeight="1">
      <c r="C264" s="182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4"/>
    </row>
    <row r="265" spans="3:70" ht="15.6" customHeight="1"/>
    <row r="266" spans="3:70" ht="15.6" customHeight="1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>
      <c r="C267" s="95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65"/>
      <c r="Y267" s="65"/>
      <c r="Z267" s="65"/>
      <c r="AA267" s="36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04"/>
      <c r="AO267" s="113"/>
      <c r="AP267" s="114"/>
      <c r="AQ267" s="114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>
      <c r="C268" s="95"/>
      <c r="D268" s="96" t="s">
        <v>14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9" t="s">
        <v>69</v>
      </c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>
      <c r="C269" s="95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8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5.6" customHeight="1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65"/>
      <c r="Y270" s="65"/>
      <c r="Z270" s="65"/>
      <c r="AA270" s="36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04"/>
      <c r="AO270" s="113"/>
      <c r="AP270" s="114"/>
      <c r="AQ270" s="114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02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103"/>
      <c r="BO270" s="103"/>
      <c r="BP270" s="103"/>
      <c r="BQ270" s="104"/>
      <c r="BR270" s="105"/>
    </row>
    <row r="271" spans="3:70" ht="19.350000000000001" customHeight="1">
      <c r="C271" s="95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 t="s">
        <v>15</v>
      </c>
      <c r="V271" s="112"/>
      <c r="W271" s="112"/>
      <c r="X271" s="112"/>
      <c r="Y271" s="112"/>
      <c r="Z271" s="112"/>
      <c r="AA271" s="103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251" t="s">
        <v>70</v>
      </c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18"/>
      <c r="AY271" s="116"/>
      <c r="AZ271" s="116"/>
      <c r="BA271" s="252"/>
      <c r="BB271" s="252"/>
      <c r="BC271" s="102"/>
      <c r="BD271" s="36"/>
      <c r="BE271" s="36"/>
      <c r="BF271" s="122" t="s">
        <v>17</v>
      </c>
      <c r="BG271" s="185"/>
      <c r="BH271" s="185"/>
      <c r="BI271" s="185"/>
      <c r="BJ271" s="185"/>
      <c r="BK271" s="185"/>
      <c r="BL271" s="185"/>
      <c r="BM271" s="103"/>
      <c r="BN271" s="103"/>
      <c r="BO271" s="103"/>
      <c r="BP271" s="103"/>
      <c r="BQ271" s="118"/>
      <c r="BR271" s="105"/>
    </row>
    <row r="272" spans="3:70" ht="15.6" customHeight="1">
      <c r="C272" s="95"/>
      <c r="D272" s="99" t="s">
        <v>18</v>
      </c>
      <c r="E272" s="100"/>
      <c r="F272" s="100"/>
      <c r="G272" s="100"/>
      <c r="H272" s="100"/>
      <c r="I272" s="100"/>
      <c r="J272" s="100"/>
      <c r="K272" s="100"/>
      <c r="L272" s="100"/>
      <c r="M272" s="101"/>
      <c r="N272" s="123" t="str">
        <f>IF([4]回答表!X53="●","●","")</f>
        <v>●</v>
      </c>
      <c r="O272" s="124"/>
      <c r="P272" s="124"/>
      <c r="Q272" s="125"/>
      <c r="R272" s="112"/>
      <c r="S272" s="112"/>
      <c r="T272" s="112"/>
      <c r="U272" s="126" t="str">
        <f>IF([4]回答表!X53="●",[4]回答表!B434,IF([4]回答表!AA53="●",[4]回答表!B465,""))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8"/>
      <c r="AK272" s="129"/>
      <c r="AL272" s="129"/>
      <c r="AM272" s="129"/>
      <c r="AN272" s="126" t="str">
        <f>IF([4]回答表!X53="●",[4]回答表!B440,"")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72" s="253"/>
      <c r="AP272" s="253"/>
      <c r="AQ272" s="253"/>
      <c r="AR272" s="253"/>
      <c r="AS272" s="253"/>
      <c r="AT272" s="253"/>
      <c r="AU272" s="253"/>
      <c r="AV272" s="253"/>
      <c r="AW272" s="253"/>
      <c r="AX272" s="253"/>
      <c r="AY272" s="253"/>
      <c r="AZ272" s="253"/>
      <c r="BA272" s="253"/>
      <c r="BB272" s="254"/>
      <c r="BC272" s="113"/>
      <c r="BD272" s="36"/>
      <c r="BE272" s="36"/>
      <c r="BF272" s="131" t="str">
        <f>IF([4]回答表!X53="●",[4]回答表!B446,IF([4]回答表!AA53="●",[4]回答表!B471,""))</f>
        <v>令和</v>
      </c>
      <c r="BG272" s="132"/>
      <c r="BH272" s="132"/>
      <c r="BI272" s="132"/>
      <c r="BJ272" s="131"/>
      <c r="BK272" s="132"/>
      <c r="BL272" s="132"/>
      <c r="BM272" s="132"/>
      <c r="BN272" s="131"/>
      <c r="BO272" s="132"/>
      <c r="BP272" s="132"/>
      <c r="BQ272" s="133"/>
      <c r="BR272" s="105"/>
    </row>
    <row r="273" spans="3:70" ht="15.6" customHeight="1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129"/>
      <c r="AN273" s="255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7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>
      <c r="C274" s="95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37"/>
      <c r="O274" s="138"/>
      <c r="P274" s="138"/>
      <c r="Q274" s="13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129"/>
      <c r="AN274" s="255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7"/>
      <c r="BC274" s="113"/>
      <c r="BD274" s="36"/>
      <c r="BE274" s="36"/>
      <c r="BF274" s="143"/>
      <c r="BG274" s="144"/>
      <c r="BH274" s="144"/>
      <c r="BI274" s="144"/>
      <c r="BJ274" s="143"/>
      <c r="BK274" s="144"/>
      <c r="BL274" s="144"/>
      <c r="BM274" s="144"/>
      <c r="BN274" s="143"/>
      <c r="BO274" s="144"/>
      <c r="BP274" s="144"/>
      <c r="BQ274" s="145"/>
      <c r="BR274" s="105"/>
    </row>
    <row r="275" spans="3:70" ht="15.6" customHeight="1">
      <c r="C275" s="95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47"/>
      <c r="O275" s="148"/>
      <c r="P275" s="148"/>
      <c r="Q275" s="149"/>
      <c r="R275" s="112"/>
      <c r="S275" s="112"/>
      <c r="T275" s="11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129"/>
      <c r="AN275" s="255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7"/>
      <c r="BC275" s="113"/>
      <c r="BD275" s="36"/>
      <c r="BE275" s="36"/>
      <c r="BF275" s="143">
        <f>IF([4]回答表!X53="●",[4]回答表!E446,IF([4]回答表!AA53="●",[4]回答表!E471,""))</f>
        <v>2</v>
      </c>
      <c r="BG275" s="144"/>
      <c r="BH275" s="144"/>
      <c r="BI275" s="144"/>
      <c r="BJ275" s="143">
        <f>IF([4]回答表!X53="●",[4]回答表!E447,IF([4]回答表!AA53="●",[4]回答表!E472,""))</f>
        <v>3</v>
      </c>
      <c r="BK275" s="144"/>
      <c r="BL275" s="144"/>
      <c r="BM275" s="145"/>
      <c r="BN275" s="143">
        <f>IF([4]回答表!X53="●",[4]回答表!E448,IF([4]回答表!AA53="●",[4]回答表!E473,""))</f>
        <v>23</v>
      </c>
      <c r="BO275" s="144"/>
      <c r="BP275" s="144"/>
      <c r="BQ275" s="145"/>
      <c r="BR275" s="105"/>
    </row>
    <row r="276" spans="3:70" ht="15.6" customHeight="1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129"/>
      <c r="AN276" s="255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7"/>
      <c r="BC276" s="113"/>
      <c r="BD276" s="113"/>
      <c r="BE276" s="113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>
      <c r="C277" s="9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2"/>
      <c r="O277" s="152"/>
      <c r="P277" s="152"/>
      <c r="Q277" s="152"/>
      <c r="R277" s="152"/>
      <c r="S277" s="152"/>
      <c r="T277" s="15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129"/>
      <c r="AN277" s="255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7"/>
      <c r="BC277" s="113"/>
      <c r="BD277" s="36"/>
      <c r="BE277" s="36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>
      <c r="C278" s="95"/>
      <c r="D278" s="159" t="s">
        <v>26</v>
      </c>
      <c r="E278" s="160"/>
      <c r="F278" s="160"/>
      <c r="G278" s="160"/>
      <c r="H278" s="160"/>
      <c r="I278" s="160"/>
      <c r="J278" s="160"/>
      <c r="K278" s="160"/>
      <c r="L278" s="160"/>
      <c r="M278" s="161"/>
      <c r="N278" s="123" t="str">
        <f>IF([4]回答表!AA53="●","●","")</f>
        <v/>
      </c>
      <c r="O278" s="124"/>
      <c r="P278" s="124"/>
      <c r="Q278" s="125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129"/>
      <c r="AN278" s="255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7"/>
      <c r="BC278" s="113"/>
      <c r="BD278" s="163"/>
      <c r="BE278" s="163"/>
      <c r="BF278" s="143"/>
      <c r="BG278" s="144"/>
      <c r="BH278" s="144"/>
      <c r="BI278" s="144"/>
      <c r="BJ278" s="143"/>
      <c r="BK278" s="144"/>
      <c r="BL278" s="144"/>
      <c r="BM278" s="145"/>
      <c r="BN278" s="143"/>
      <c r="BO278" s="144"/>
      <c r="BP278" s="144"/>
      <c r="BQ278" s="145"/>
      <c r="BR278" s="105"/>
    </row>
    <row r="279" spans="3:70" ht="15.6" customHeight="1">
      <c r="C279" s="95"/>
      <c r="D279" s="164"/>
      <c r="E279" s="165"/>
      <c r="F279" s="165"/>
      <c r="G279" s="165"/>
      <c r="H279" s="165"/>
      <c r="I279" s="165"/>
      <c r="J279" s="165"/>
      <c r="K279" s="165"/>
      <c r="L279" s="165"/>
      <c r="M279" s="166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129"/>
      <c r="AN279" s="255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7"/>
      <c r="BC279" s="113"/>
      <c r="BD279" s="163"/>
      <c r="BE279" s="163"/>
      <c r="BF279" s="143" t="s">
        <v>23</v>
      </c>
      <c r="BG279" s="144"/>
      <c r="BH279" s="144"/>
      <c r="BI279" s="144"/>
      <c r="BJ279" s="143" t="s">
        <v>24</v>
      </c>
      <c r="BK279" s="144"/>
      <c r="BL279" s="144"/>
      <c r="BM279" s="144"/>
      <c r="BN279" s="143" t="s">
        <v>25</v>
      </c>
      <c r="BO279" s="144"/>
      <c r="BP279" s="144"/>
      <c r="BQ279" s="145"/>
      <c r="BR279" s="105"/>
    </row>
    <row r="280" spans="3:70" ht="15.6" customHeight="1">
      <c r="C280" s="95"/>
      <c r="D280" s="164"/>
      <c r="E280" s="165"/>
      <c r="F280" s="165"/>
      <c r="G280" s="165"/>
      <c r="H280" s="165"/>
      <c r="I280" s="165"/>
      <c r="J280" s="165"/>
      <c r="K280" s="165"/>
      <c r="L280" s="165"/>
      <c r="M280" s="166"/>
      <c r="N280" s="137"/>
      <c r="O280" s="138"/>
      <c r="P280" s="138"/>
      <c r="Q280" s="139"/>
      <c r="R280" s="112"/>
      <c r="S280" s="112"/>
      <c r="T280" s="112"/>
      <c r="U280" s="140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2"/>
      <c r="AK280" s="129"/>
      <c r="AL280" s="129"/>
      <c r="AM280" s="129"/>
      <c r="AN280" s="255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7"/>
      <c r="BC280" s="113"/>
      <c r="BD280" s="163"/>
      <c r="BE280" s="163"/>
      <c r="BF280" s="143"/>
      <c r="BG280" s="144"/>
      <c r="BH280" s="144"/>
      <c r="BI280" s="144"/>
      <c r="BJ280" s="143"/>
      <c r="BK280" s="144"/>
      <c r="BL280" s="144"/>
      <c r="BM280" s="144"/>
      <c r="BN280" s="143"/>
      <c r="BO280" s="144"/>
      <c r="BP280" s="144"/>
      <c r="BQ280" s="145"/>
      <c r="BR280" s="105"/>
    </row>
    <row r="281" spans="3:70" ht="15.6" customHeight="1">
      <c r="C281" s="95"/>
      <c r="D281" s="167"/>
      <c r="E281" s="168"/>
      <c r="F281" s="168"/>
      <c r="G281" s="168"/>
      <c r="H281" s="168"/>
      <c r="I281" s="168"/>
      <c r="J281" s="168"/>
      <c r="K281" s="168"/>
      <c r="L281" s="168"/>
      <c r="M281" s="169"/>
      <c r="N281" s="147"/>
      <c r="O281" s="148"/>
      <c r="P281" s="148"/>
      <c r="Q281" s="149"/>
      <c r="R281" s="112"/>
      <c r="S281" s="112"/>
      <c r="T281" s="112"/>
      <c r="U281" s="170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2"/>
      <c r="AK281" s="129"/>
      <c r="AL281" s="129"/>
      <c r="AM281" s="129"/>
      <c r="AN281" s="258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60"/>
      <c r="BC281" s="113"/>
      <c r="BD281" s="163"/>
      <c r="BE281" s="163"/>
      <c r="BF281" s="187"/>
      <c r="BG281" s="188"/>
      <c r="BH281" s="188"/>
      <c r="BI281" s="188"/>
      <c r="BJ281" s="187"/>
      <c r="BK281" s="188"/>
      <c r="BL281" s="188"/>
      <c r="BM281" s="188"/>
      <c r="BN281" s="187"/>
      <c r="BO281" s="188"/>
      <c r="BP281" s="188"/>
      <c r="BQ281" s="189"/>
      <c r="BR281" s="105"/>
    </row>
    <row r="282" spans="3:70" ht="15.6" customHeight="1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29"/>
      <c r="AL282" s="129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13"/>
      <c r="BD282" s="163"/>
      <c r="BE282" s="163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105"/>
    </row>
    <row r="283" spans="3:70" ht="15.6" customHeight="1">
      <c r="C283" s="9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12"/>
      <c r="S283" s="112"/>
      <c r="T283" s="112"/>
      <c r="U283" s="116" t="s">
        <v>31</v>
      </c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29"/>
      <c r="AL283" s="129"/>
      <c r="AM283" s="116" t="s">
        <v>32</v>
      </c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65"/>
      <c r="BR283" s="105"/>
    </row>
    <row r="284" spans="3:70" ht="15.6" customHeight="1">
      <c r="C284" s="9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12"/>
      <c r="S284" s="112"/>
      <c r="T284" s="112"/>
      <c r="U284" s="173">
        <f>IF([4]回答表!X53="●",[4]回答表!E455,IF([4]回答表!AA53="●",[4]回答表!E476,""))</f>
        <v>0</v>
      </c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5" t="s">
        <v>33</v>
      </c>
      <c r="AF284" s="175"/>
      <c r="AG284" s="175"/>
      <c r="AH284" s="175"/>
      <c r="AI284" s="175"/>
      <c r="AJ284" s="176"/>
      <c r="AK284" s="129"/>
      <c r="AL284" s="129"/>
      <c r="AM284" s="126" t="str">
        <f>IF([4]回答表!X53="●",[4]回答表!B457,IF([4]回答表!AA53="●",[4]回答表!B478,""))</f>
        <v>電気代等のﾕｰﾃｨﾘﾃｨ経費が高騰しているため、金額での効果は大きく見られないとみている。</v>
      </c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8"/>
      <c r="BR284" s="105"/>
    </row>
    <row r="285" spans="3:70" ht="15.6" customHeight="1">
      <c r="C285" s="9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12"/>
      <c r="S285" s="112"/>
      <c r="T285" s="112"/>
      <c r="U285" s="177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9"/>
      <c r="AF285" s="179"/>
      <c r="AG285" s="179"/>
      <c r="AH285" s="179"/>
      <c r="AI285" s="179"/>
      <c r="AJ285" s="180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>
      <c r="C286" s="9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29"/>
      <c r="AL286" s="129"/>
      <c r="AM286" s="140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2"/>
      <c r="BR286" s="105"/>
    </row>
    <row r="287" spans="3:70" ht="15.6" customHeight="1">
      <c r="C287" s="9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29"/>
      <c r="AL287" s="129"/>
      <c r="AM287" s="140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2"/>
      <c r="BR287" s="105"/>
    </row>
    <row r="288" spans="3:70" ht="15.6" customHeight="1">
      <c r="C288" s="9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29"/>
      <c r="AL288" s="129"/>
      <c r="AM288" s="170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2"/>
      <c r="BR288" s="105"/>
    </row>
    <row r="289" spans="3:70" ht="15.6" customHeight="1">
      <c r="C289" s="9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65"/>
      <c r="Y289" s="65"/>
      <c r="Z289" s="6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105"/>
    </row>
    <row r="290" spans="3:70" ht="19.350000000000001" customHeight="1">
      <c r="C290" s="9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12"/>
      <c r="O290" s="112"/>
      <c r="P290" s="112"/>
      <c r="Q290" s="112"/>
      <c r="R290" s="112"/>
      <c r="S290" s="112"/>
      <c r="T290" s="112"/>
      <c r="U290" s="116" t="s">
        <v>15</v>
      </c>
      <c r="V290" s="112"/>
      <c r="W290" s="112"/>
      <c r="X290" s="112"/>
      <c r="Y290" s="112"/>
      <c r="Z290" s="112"/>
      <c r="AA290" s="103"/>
      <c r="AB290" s="117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16" t="s">
        <v>34</v>
      </c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65"/>
      <c r="BR290" s="105"/>
    </row>
    <row r="291" spans="3:70" ht="15.6" customHeight="1">
      <c r="C291" s="95"/>
      <c r="D291" s="99" t="s">
        <v>35</v>
      </c>
      <c r="E291" s="100"/>
      <c r="F291" s="100"/>
      <c r="G291" s="100"/>
      <c r="H291" s="100"/>
      <c r="I291" s="100"/>
      <c r="J291" s="100"/>
      <c r="K291" s="100"/>
      <c r="L291" s="100"/>
      <c r="M291" s="101"/>
      <c r="N291" s="123" t="str">
        <f>IF([4]回答表!AD53="●","●","")</f>
        <v/>
      </c>
      <c r="O291" s="124"/>
      <c r="P291" s="124"/>
      <c r="Q291" s="125"/>
      <c r="R291" s="112"/>
      <c r="S291" s="112"/>
      <c r="T291" s="112"/>
      <c r="U291" s="126" t="str">
        <f>IF([4]回答表!AD53="●",[4]回答表!B486,"")</f>
        <v/>
      </c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8"/>
      <c r="AK291" s="240"/>
      <c r="AL291" s="240"/>
      <c r="AM291" s="126" t="str">
        <f>IF([4]回答表!AD53="●",[4]回答表!B492,"")</f>
        <v/>
      </c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8"/>
      <c r="BR291" s="105"/>
    </row>
    <row r="292" spans="3:70" ht="15.6" customHeight="1">
      <c r="C292" s="95"/>
      <c r="D292" s="134"/>
      <c r="E292" s="135"/>
      <c r="F292" s="135"/>
      <c r="G292" s="135"/>
      <c r="H292" s="135"/>
      <c r="I292" s="135"/>
      <c r="J292" s="135"/>
      <c r="K292" s="135"/>
      <c r="L292" s="135"/>
      <c r="M292" s="136"/>
      <c r="N292" s="137"/>
      <c r="O292" s="138"/>
      <c r="P292" s="138"/>
      <c r="Q292" s="139"/>
      <c r="R292" s="112"/>
      <c r="S292" s="112"/>
      <c r="T292" s="112"/>
      <c r="U292" s="140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2"/>
      <c r="AK292" s="240"/>
      <c r="AL292" s="240"/>
      <c r="AM292" s="140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2"/>
      <c r="BR292" s="105"/>
    </row>
    <row r="293" spans="3:70" ht="15.6" customHeight="1">
      <c r="C293" s="95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37"/>
      <c r="O293" s="138"/>
      <c r="P293" s="138"/>
      <c r="Q293" s="139"/>
      <c r="R293" s="112"/>
      <c r="S293" s="112"/>
      <c r="T293" s="112"/>
      <c r="U293" s="140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2"/>
      <c r="AK293" s="240"/>
      <c r="AL293" s="240"/>
      <c r="AM293" s="140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2"/>
      <c r="BR293" s="105"/>
    </row>
    <row r="294" spans="3:70" ht="15.6" customHeight="1">
      <c r="C294" s="95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47"/>
      <c r="O294" s="148"/>
      <c r="P294" s="148"/>
      <c r="Q294" s="149"/>
      <c r="R294" s="112"/>
      <c r="S294" s="112"/>
      <c r="T294" s="112"/>
      <c r="U294" s="170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2"/>
      <c r="AK294" s="240"/>
      <c r="AL294" s="240"/>
      <c r="AM294" s="170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2"/>
      <c r="BR294" s="105"/>
    </row>
    <row r="295" spans="3:70" ht="15.6" customHeight="1">
      <c r="C295" s="182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4"/>
    </row>
    <row r="296" spans="3:70" ht="15.6" customHeight="1"/>
    <row r="297" spans="3:70" ht="15.6" customHeight="1"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92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4"/>
    </row>
    <row r="298" spans="3:70" ht="15.6" customHeight="1">
      <c r="C298" s="95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65"/>
      <c r="Y298" s="65"/>
      <c r="Z298" s="65"/>
      <c r="AA298" s="36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04"/>
      <c r="AO298" s="113"/>
      <c r="AP298" s="114"/>
      <c r="AQ298" s="114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  <c r="BC298" s="102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103"/>
      <c r="BO298" s="103"/>
      <c r="BP298" s="103"/>
      <c r="BQ298" s="104"/>
      <c r="BR298" s="105"/>
    </row>
    <row r="299" spans="3:70" ht="15.6" customHeight="1">
      <c r="C299" s="95"/>
      <c r="D299" s="96" t="s">
        <v>14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8"/>
      <c r="R299" s="99" t="s">
        <v>71</v>
      </c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1"/>
      <c r="BC299" s="102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103"/>
      <c r="BO299" s="103"/>
      <c r="BP299" s="103"/>
      <c r="BQ299" s="104"/>
      <c r="BR299" s="105"/>
    </row>
    <row r="300" spans="3:70" ht="15.6" customHeight="1">
      <c r="C300" s="95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8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102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103"/>
      <c r="BO300" s="103"/>
      <c r="BP300" s="103"/>
      <c r="BQ300" s="104"/>
      <c r="BR300" s="105"/>
    </row>
    <row r="301" spans="3:70" ht="15.6" customHeight="1">
      <c r="C301" s="95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65"/>
      <c r="Y301" s="65"/>
      <c r="Z301" s="65"/>
      <c r="AA301" s="36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04"/>
      <c r="AO301" s="113"/>
      <c r="AP301" s="114"/>
      <c r="AQ301" s="114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02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103"/>
      <c r="BO301" s="103"/>
      <c r="BP301" s="103"/>
      <c r="BQ301" s="104"/>
      <c r="BR301" s="105"/>
    </row>
    <row r="302" spans="3:70" ht="25.5">
      <c r="C302" s="95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 t="s">
        <v>15</v>
      </c>
      <c r="V302" s="112"/>
      <c r="W302" s="112"/>
      <c r="X302" s="112"/>
      <c r="Y302" s="112"/>
      <c r="Z302" s="112"/>
      <c r="AA302" s="103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6" t="s">
        <v>66</v>
      </c>
      <c r="AN302" s="118"/>
      <c r="AO302" s="117"/>
      <c r="AP302" s="119"/>
      <c r="AQ302" s="119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103"/>
      <c r="BE302" s="103"/>
      <c r="BF302" s="251" t="s">
        <v>72</v>
      </c>
      <c r="BG302" s="185"/>
      <c r="BH302" s="185"/>
      <c r="BI302" s="185"/>
      <c r="BJ302" s="185"/>
      <c r="BK302" s="185"/>
      <c r="BL302" s="185"/>
      <c r="BM302" s="103"/>
      <c r="BN302" s="103"/>
      <c r="BO302" s="103"/>
      <c r="BP302" s="103"/>
      <c r="BQ302" s="118"/>
      <c r="BR302" s="105"/>
    </row>
    <row r="303" spans="3:70" ht="15.6" customHeight="1">
      <c r="C303" s="95"/>
      <c r="D303" s="99" t="s">
        <v>18</v>
      </c>
      <c r="E303" s="100"/>
      <c r="F303" s="100"/>
      <c r="G303" s="100"/>
      <c r="H303" s="100"/>
      <c r="I303" s="100"/>
      <c r="J303" s="100"/>
      <c r="K303" s="100"/>
      <c r="L303" s="100"/>
      <c r="M303" s="101"/>
      <c r="N303" s="123" t="str">
        <f>IF([4]回答表!X54="●","●","")</f>
        <v/>
      </c>
      <c r="O303" s="124"/>
      <c r="P303" s="124"/>
      <c r="Q303" s="125"/>
      <c r="R303" s="112"/>
      <c r="S303" s="112"/>
      <c r="T303" s="112"/>
      <c r="U303" s="126" t="str">
        <f>IF([4]回答表!X54="●",[4]回答表!B503,IF([4]回答表!AA54="●",[4]回答表!B526,""))</f>
        <v/>
      </c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8"/>
      <c r="AK303" s="129"/>
      <c r="AL303" s="129"/>
      <c r="AM303" s="261" t="s">
        <v>73</v>
      </c>
      <c r="AN303" s="261"/>
      <c r="AO303" s="261"/>
      <c r="AP303" s="261"/>
      <c r="AQ303" s="262" t="str">
        <f>IF([4]回答表!X54="●",[4]回答表!BC510,IF([4]回答表!AA54="●",[4]回答表!BC533,""))</f>
        <v/>
      </c>
      <c r="AR303" s="262"/>
      <c r="AS303" s="262"/>
      <c r="AT303" s="262"/>
      <c r="AU303" s="263" t="s">
        <v>74</v>
      </c>
      <c r="AV303" s="264"/>
      <c r="AW303" s="264"/>
      <c r="AX303" s="265"/>
      <c r="AY303" s="262" t="str">
        <f>IF([4]回答表!X54="●",[4]回答表!BC515,IF([4]回答表!AA54="●",[4]回答表!BC538,""))</f>
        <v/>
      </c>
      <c r="AZ303" s="262"/>
      <c r="BA303" s="262"/>
      <c r="BB303" s="262"/>
      <c r="BC303" s="113"/>
      <c r="BD303" s="36"/>
      <c r="BE303" s="36"/>
      <c r="BF303" s="131" t="str">
        <f>IF([4]回答表!X54="●",[4]回答表!S509,IF([4]回答表!AA54="●",[4]回答表!S532,""))</f>
        <v/>
      </c>
      <c r="BG303" s="132"/>
      <c r="BH303" s="132"/>
      <c r="BI303" s="132"/>
      <c r="BJ303" s="131"/>
      <c r="BK303" s="132"/>
      <c r="BL303" s="132"/>
      <c r="BM303" s="132"/>
      <c r="BN303" s="131"/>
      <c r="BO303" s="132"/>
      <c r="BP303" s="132"/>
      <c r="BQ303" s="133"/>
      <c r="BR303" s="105"/>
    </row>
    <row r="304" spans="3:70" ht="15.6" customHeight="1">
      <c r="C304" s="95"/>
      <c r="D304" s="134"/>
      <c r="E304" s="135"/>
      <c r="F304" s="135"/>
      <c r="G304" s="135"/>
      <c r="H304" s="135"/>
      <c r="I304" s="135"/>
      <c r="J304" s="135"/>
      <c r="K304" s="135"/>
      <c r="L304" s="135"/>
      <c r="M304" s="136"/>
      <c r="N304" s="137"/>
      <c r="O304" s="138"/>
      <c r="P304" s="138"/>
      <c r="Q304" s="139"/>
      <c r="R304" s="112"/>
      <c r="S304" s="112"/>
      <c r="T304" s="112"/>
      <c r="U304" s="140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2"/>
      <c r="AK304" s="129"/>
      <c r="AL304" s="129"/>
      <c r="AM304" s="261"/>
      <c r="AN304" s="261"/>
      <c r="AO304" s="261"/>
      <c r="AP304" s="261"/>
      <c r="AQ304" s="262"/>
      <c r="AR304" s="262"/>
      <c r="AS304" s="262"/>
      <c r="AT304" s="262"/>
      <c r="AU304" s="266"/>
      <c r="AV304" s="267"/>
      <c r="AW304" s="267"/>
      <c r="AX304" s="268"/>
      <c r="AY304" s="262"/>
      <c r="AZ304" s="262"/>
      <c r="BA304" s="262"/>
      <c r="BB304" s="262"/>
      <c r="BC304" s="113"/>
      <c r="BD304" s="36"/>
      <c r="BE304" s="36"/>
      <c r="BF304" s="143"/>
      <c r="BG304" s="144"/>
      <c r="BH304" s="144"/>
      <c r="BI304" s="144"/>
      <c r="BJ304" s="143"/>
      <c r="BK304" s="144"/>
      <c r="BL304" s="144"/>
      <c r="BM304" s="144"/>
      <c r="BN304" s="143"/>
      <c r="BO304" s="144"/>
      <c r="BP304" s="144"/>
      <c r="BQ304" s="145"/>
      <c r="BR304" s="105"/>
    </row>
    <row r="305" spans="3:70" ht="15.6" customHeight="1">
      <c r="C305" s="95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37"/>
      <c r="O305" s="138"/>
      <c r="P305" s="138"/>
      <c r="Q305" s="139"/>
      <c r="R305" s="112"/>
      <c r="S305" s="112"/>
      <c r="T305" s="112"/>
      <c r="U305" s="140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2"/>
      <c r="AK305" s="129"/>
      <c r="AL305" s="129"/>
      <c r="AM305" s="261" t="s">
        <v>75</v>
      </c>
      <c r="AN305" s="261"/>
      <c r="AO305" s="261"/>
      <c r="AP305" s="261"/>
      <c r="AQ305" s="262" t="str">
        <f>IF([4]回答表!X54="●",[4]回答表!BC511,IF([4]回答表!AA54="●",[4]回答表!BC534,""))</f>
        <v/>
      </c>
      <c r="AR305" s="262"/>
      <c r="AS305" s="262"/>
      <c r="AT305" s="262"/>
      <c r="AU305" s="266"/>
      <c r="AV305" s="267"/>
      <c r="AW305" s="267"/>
      <c r="AX305" s="268"/>
      <c r="AY305" s="262"/>
      <c r="AZ305" s="262"/>
      <c r="BA305" s="262"/>
      <c r="BB305" s="262"/>
      <c r="BC305" s="113"/>
      <c r="BD305" s="36"/>
      <c r="BE305" s="36"/>
      <c r="BF305" s="143"/>
      <c r="BG305" s="144"/>
      <c r="BH305" s="144"/>
      <c r="BI305" s="144"/>
      <c r="BJ305" s="143"/>
      <c r="BK305" s="144"/>
      <c r="BL305" s="144"/>
      <c r="BM305" s="144"/>
      <c r="BN305" s="143"/>
      <c r="BO305" s="144"/>
      <c r="BP305" s="144"/>
      <c r="BQ305" s="145"/>
      <c r="BR305" s="105"/>
    </row>
    <row r="306" spans="3:70" ht="15.6" customHeight="1">
      <c r="C306" s="95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47"/>
      <c r="O306" s="148"/>
      <c r="P306" s="148"/>
      <c r="Q306" s="149"/>
      <c r="R306" s="112"/>
      <c r="S306" s="112"/>
      <c r="T306" s="112"/>
      <c r="U306" s="140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2"/>
      <c r="AK306" s="129"/>
      <c r="AL306" s="129"/>
      <c r="AM306" s="261"/>
      <c r="AN306" s="261"/>
      <c r="AO306" s="261"/>
      <c r="AP306" s="261"/>
      <c r="AQ306" s="262"/>
      <c r="AR306" s="262"/>
      <c r="AS306" s="262"/>
      <c r="AT306" s="262"/>
      <c r="AU306" s="266"/>
      <c r="AV306" s="267"/>
      <c r="AW306" s="267"/>
      <c r="AX306" s="268"/>
      <c r="AY306" s="262"/>
      <c r="AZ306" s="262"/>
      <c r="BA306" s="262"/>
      <c r="BB306" s="262"/>
      <c r="BC306" s="113"/>
      <c r="BD306" s="36"/>
      <c r="BE306" s="36"/>
      <c r="BF306" s="143" t="str">
        <f>IF([4]回答表!X54="●",[4]回答表!V509,IF([4]回答表!AA54="●",[4]回答表!V532,""))</f>
        <v/>
      </c>
      <c r="BG306" s="144"/>
      <c r="BH306" s="144"/>
      <c r="BI306" s="144"/>
      <c r="BJ306" s="143" t="str">
        <f>IF([4]回答表!X54="●",[4]回答表!V510,IF([4]回答表!AA54="●",[4]回答表!V533,""))</f>
        <v/>
      </c>
      <c r="BK306" s="144"/>
      <c r="BL306" s="144"/>
      <c r="BM306" s="145"/>
      <c r="BN306" s="143" t="str">
        <f>IF([4]回答表!X54="●",[4]回答表!V511,IF([4]回答表!AA54="●",[4]回答表!V534,""))</f>
        <v/>
      </c>
      <c r="BO306" s="144"/>
      <c r="BP306" s="144"/>
      <c r="BQ306" s="145"/>
      <c r="BR306" s="105"/>
    </row>
    <row r="307" spans="3:70" ht="15.6" customHeight="1">
      <c r="C307" s="9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2"/>
      <c r="O307" s="152"/>
      <c r="P307" s="152"/>
      <c r="Q307" s="152"/>
      <c r="R307" s="152"/>
      <c r="S307" s="152"/>
      <c r="T307" s="152"/>
      <c r="U307" s="140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2"/>
      <c r="AK307" s="129"/>
      <c r="AL307" s="129"/>
      <c r="AM307" s="261" t="s">
        <v>76</v>
      </c>
      <c r="AN307" s="261"/>
      <c r="AO307" s="261"/>
      <c r="AP307" s="261"/>
      <c r="AQ307" s="262" t="str">
        <f>IF([4]回答表!X54="●",[4]回答表!BC512,IF([4]回答表!AA54="●",[4]回答表!BC535,""))</f>
        <v/>
      </c>
      <c r="AR307" s="262"/>
      <c r="AS307" s="262"/>
      <c r="AT307" s="262"/>
      <c r="AU307" s="269"/>
      <c r="AV307" s="270"/>
      <c r="AW307" s="270"/>
      <c r="AX307" s="271"/>
      <c r="AY307" s="262"/>
      <c r="AZ307" s="262"/>
      <c r="BA307" s="262"/>
      <c r="BB307" s="262"/>
      <c r="BC307" s="113"/>
      <c r="BD307" s="113"/>
      <c r="BE307" s="113"/>
      <c r="BF307" s="143"/>
      <c r="BG307" s="144"/>
      <c r="BH307" s="144"/>
      <c r="BI307" s="144"/>
      <c r="BJ307" s="143"/>
      <c r="BK307" s="144"/>
      <c r="BL307" s="144"/>
      <c r="BM307" s="145"/>
      <c r="BN307" s="143"/>
      <c r="BO307" s="144"/>
      <c r="BP307" s="144"/>
      <c r="BQ307" s="145"/>
      <c r="BR307" s="105"/>
    </row>
    <row r="308" spans="3:70" ht="15.6" customHeight="1">
      <c r="C308" s="9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2"/>
      <c r="O308" s="152"/>
      <c r="P308" s="152"/>
      <c r="Q308" s="152"/>
      <c r="R308" s="152"/>
      <c r="S308" s="152"/>
      <c r="T308" s="152"/>
      <c r="U308" s="140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2"/>
      <c r="AK308" s="129"/>
      <c r="AL308" s="129"/>
      <c r="AM308" s="261"/>
      <c r="AN308" s="261"/>
      <c r="AO308" s="261"/>
      <c r="AP308" s="261"/>
      <c r="AQ308" s="262"/>
      <c r="AR308" s="262"/>
      <c r="AS308" s="262"/>
      <c r="AT308" s="262"/>
      <c r="AU308" s="213" t="s">
        <v>77</v>
      </c>
      <c r="AV308" s="214"/>
      <c r="AW308" s="214"/>
      <c r="AX308" s="215"/>
      <c r="AY308" s="272" t="str">
        <f>IF([4]回答表!X54="●",[4]回答表!BC516,IF([4]回答表!AA54="●",[4]回答表!BC539,""))</f>
        <v/>
      </c>
      <c r="AZ308" s="273"/>
      <c r="BA308" s="273"/>
      <c r="BB308" s="274"/>
      <c r="BC308" s="113"/>
      <c r="BD308" s="36"/>
      <c r="BE308" s="36"/>
      <c r="BF308" s="143"/>
      <c r="BG308" s="144"/>
      <c r="BH308" s="144"/>
      <c r="BI308" s="144"/>
      <c r="BJ308" s="143"/>
      <c r="BK308" s="144"/>
      <c r="BL308" s="144"/>
      <c r="BM308" s="145"/>
      <c r="BN308" s="143"/>
      <c r="BO308" s="144"/>
      <c r="BP308" s="144"/>
      <c r="BQ308" s="145"/>
      <c r="BR308" s="105"/>
    </row>
    <row r="309" spans="3:70" ht="15.6" customHeight="1">
      <c r="C309" s="95"/>
      <c r="D309" s="159" t="s">
        <v>26</v>
      </c>
      <c r="E309" s="160"/>
      <c r="F309" s="160"/>
      <c r="G309" s="160"/>
      <c r="H309" s="160"/>
      <c r="I309" s="160"/>
      <c r="J309" s="160"/>
      <c r="K309" s="160"/>
      <c r="L309" s="160"/>
      <c r="M309" s="161"/>
      <c r="N309" s="123" t="str">
        <f>IF([4]回答表!AA54="●","●","")</f>
        <v/>
      </c>
      <c r="O309" s="124"/>
      <c r="P309" s="124"/>
      <c r="Q309" s="125"/>
      <c r="R309" s="112"/>
      <c r="S309" s="112"/>
      <c r="T309" s="112"/>
      <c r="U309" s="140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2"/>
      <c r="AK309" s="129"/>
      <c r="AL309" s="129"/>
      <c r="AM309" s="261" t="s">
        <v>78</v>
      </c>
      <c r="AN309" s="261"/>
      <c r="AO309" s="261"/>
      <c r="AP309" s="261"/>
      <c r="AQ309" s="275" t="str">
        <f>IF([4]回答表!X54="●",[4]回答表!BC513,IF([4]回答表!AA54="●",[4]回答表!BC536,""))</f>
        <v/>
      </c>
      <c r="AR309" s="262"/>
      <c r="AS309" s="262"/>
      <c r="AT309" s="262"/>
      <c r="AU309" s="276"/>
      <c r="AV309" s="277"/>
      <c r="AW309" s="277"/>
      <c r="AX309" s="278"/>
      <c r="AY309" s="279"/>
      <c r="AZ309" s="280"/>
      <c r="BA309" s="280"/>
      <c r="BB309" s="281"/>
      <c r="BC309" s="113"/>
      <c r="BD309" s="163"/>
      <c r="BE309" s="163"/>
      <c r="BF309" s="143"/>
      <c r="BG309" s="144"/>
      <c r="BH309" s="144"/>
      <c r="BI309" s="144"/>
      <c r="BJ309" s="143"/>
      <c r="BK309" s="144"/>
      <c r="BL309" s="144"/>
      <c r="BM309" s="145"/>
      <c r="BN309" s="143"/>
      <c r="BO309" s="144"/>
      <c r="BP309" s="144"/>
      <c r="BQ309" s="145"/>
      <c r="BR309" s="105"/>
    </row>
    <row r="310" spans="3:70" ht="15.6" customHeight="1">
      <c r="C310" s="95"/>
      <c r="D310" s="164"/>
      <c r="E310" s="165"/>
      <c r="F310" s="165"/>
      <c r="G310" s="165"/>
      <c r="H310" s="165"/>
      <c r="I310" s="165"/>
      <c r="J310" s="165"/>
      <c r="K310" s="165"/>
      <c r="L310" s="165"/>
      <c r="M310" s="166"/>
      <c r="N310" s="137"/>
      <c r="O310" s="138"/>
      <c r="P310" s="138"/>
      <c r="Q310" s="139"/>
      <c r="R310" s="112"/>
      <c r="S310" s="112"/>
      <c r="T310" s="112"/>
      <c r="U310" s="140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2"/>
      <c r="AK310" s="129"/>
      <c r="AL310" s="129"/>
      <c r="AM310" s="261"/>
      <c r="AN310" s="261"/>
      <c r="AO310" s="261"/>
      <c r="AP310" s="261"/>
      <c r="AQ310" s="262"/>
      <c r="AR310" s="262"/>
      <c r="AS310" s="262"/>
      <c r="AT310" s="262"/>
      <c r="AU310" s="219"/>
      <c r="AV310" s="220"/>
      <c r="AW310" s="220"/>
      <c r="AX310" s="221"/>
      <c r="AY310" s="282"/>
      <c r="AZ310" s="283"/>
      <c r="BA310" s="283"/>
      <c r="BB310" s="284"/>
      <c r="BC310" s="113"/>
      <c r="BD310" s="163"/>
      <c r="BE310" s="163"/>
      <c r="BF310" s="143" t="s">
        <v>23</v>
      </c>
      <c r="BG310" s="144"/>
      <c r="BH310" s="144"/>
      <c r="BI310" s="144"/>
      <c r="BJ310" s="143" t="s">
        <v>24</v>
      </c>
      <c r="BK310" s="144"/>
      <c r="BL310" s="144"/>
      <c r="BM310" s="144"/>
      <c r="BN310" s="143" t="s">
        <v>25</v>
      </c>
      <c r="BO310" s="144"/>
      <c r="BP310" s="144"/>
      <c r="BQ310" s="145"/>
      <c r="BR310" s="105"/>
    </row>
    <row r="311" spans="3:70" ht="15.6" customHeight="1">
      <c r="C311" s="95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37"/>
      <c r="O311" s="138"/>
      <c r="P311" s="138"/>
      <c r="Q311" s="139"/>
      <c r="R311" s="112"/>
      <c r="S311" s="112"/>
      <c r="T311" s="112"/>
      <c r="U311" s="140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2"/>
      <c r="AK311" s="129"/>
      <c r="AL311" s="129"/>
      <c r="AM311" s="261" t="s">
        <v>79</v>
      </c>
      <c r="AN311" s="261"/>
      <c r="AO311" s="261"/>
      <c r="AP311" s="261"/>
      <c r="AQ311" s="262" t="str">
        <f>IF([4]回答表!X54="●",[4]回答表!BC514,IF([4]回答表!AA54="●",[4]回答表!BC537,""))</f>
        <v/>
      </c>
      <c r="AR311" s="262"/>
      <c r="AS311" s="262"/>
      <c r="AT311" s="262"/>
      <c r="AU311" s="213" t="s">
        <v>80</v>
      </c>
      <c r="AV311" s="214"/>
      <c r="AW311" s="214"/>
      <c r="AX311" s="215"/>
      <c r="AY311" s="272" t="str">
        <f>IF([4]回答表!X54="●",[4]回答表!BC517,IF([4]回答表!AA54="●",[4]回答表!BC540,""))</f>
        <v/>
      </c>
      <c r="AZ311" s="273"/>
      <c r="BA311" s="273"/>
      <c r="BB311" s="274"/>
      <c r="BC311" s="113"/>
      <c r="BD311" s="163"/>
      <c r="BE311" s="163"/>
      <c r="BF311" s="143"/>
      <c r="BG311" s="144"/>
      <c r="BH311" s="144"/>
      <c r="BI311" s="144"/>
      <c r="BJ311" s="143"/>
      <c r="BK311" s="144"/>
      <c r="BL311" s="144"/>
      <c r="BM311" s="144"/>
      <c r="BN311" s="143"/>
      <c r="BO311" s="144"/>
      <c r="BP311" s="144"/>
      <c r="BQ311" s="145"/>
      <c r="BR311" s="105"/>
    </row>
    <row r="312" spans="3:70" ht="15.6" customHeight="1">
      <c r="C312" s="95"/>
      <c r="D312" s="167"/>
      <c r="E312" s="168"/>
      <c r="F312" s="168"/>
      <c r="G312" s="168"/>
      <c r="H312" s="168"/>
      <c r="I312" s="168"/>
      <c r="J312" s="168"/>
      <c r="K312" s="168"/>
      <c r="L312" s="168"/>
      <c r="M312" s="169"/>
      <c r="N312" s="147"/>
      <c r="O312" s="148"/>
      <c r="P312" s="148"/>
      <c r="Q312" s="149"/>
      <c r="R312" s="112"/>
      <c r="S312" s="112"/>
      <c r="T312" s="112"/>
      <c r="U312" s="170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2"/>
      <c r="AK312" s="129"/>
      <c r="AL312" s="129"/>
      <c r="AM312" s="261"/>
      <c r="AN312" s="261"/>
      <c r="AO312" s="261"/>
      <c r="AP312" s="261"/>
      <c r="AQ312" s="262"/>
      <c r="AR312" s="262"/>
      <c r="AS312" s="262"/>
      <c r="AT312" s="262"/>
      <c r="AU312" s="219"/>
      <c r="AV312" s="220"/>
      <c r="AW312" s="220"/>
      <c r="AX312" s="221"/>
      <c r="AY312" s="282"/>
      <c r="AZ312" s="283"/>
      <c r="BA312" s="283"/>
      <c r="BB312" s="284"/>
      <c r="BC312" s="113"/>
      <c r="BD312" s="163"/>
      <c r="BE312" s="163"/>
      <c r="BF312" s="187"/>
      <c r="BG312" s="188"/>
      <c r="BH312" s="188"/>
      <c r="BI312" s="188"/>
      <c r="BJ312" s="187"/>
      <c r="BK312" s="188"/>
      <c r="BL312" s="188"/>
      <c r="BM312" s="188"/>
      <c r="BN312" s="187"/>
      <c r="BO312" s="188"/>
      <c r="BP312" s="188"/>
      <c r="BQ312" s="189"/>
      <c r="BR312" s="105"/>
    </row>
    <row r="313" spans="3:70" ht="15.6" customHeight="1">
      <c r="C313" s="9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29"/>
      <c r="AL313" s="129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113"/>
      <c r="BD313" s="163"/>
      <c r="BE313" s="163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105"/>
    </row>
    <row r="314" spans="3:70" ht="15.6" customHeight="1">
      <c r="C314" s="9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12"/>
      <c r="S314" s="112"/>
      <c r="T314" s="112"/>
      <c r="U314" s="116" t="s">
        <v>31</v>
      </c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29"/>
      <c r="AL314" s="129"/>
      <c r="AM314" s="116" t="s">
        <v>32</v>
      </c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65"/>
      <c r="BR314" s="105"/>
    </row>
    <row r="315" spans="3:70" ht="15.6" customHeight="1">
      <c r="C315" s="9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12"/>
      <c r="S315" s="112"/>
      <c r="T315" s="112"/>
      <c r="U315" s="173" t="str">
        <f>IF([4]回答表!X54="●",[4]回答表!E516,IF([4]回答表!AA54="●",[4]回答表!E538,""))</f>
        <v/>
      </c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5" t="s">
        <v>33</v>
      </c>
      <c r="AF315" s="175"/>
      <c r="AG315" s="175"/>
      <c r="AH315" s="175"/>
      <c r="AI315" s="175"/>
      <c r="AJ315" s="176"/>
      <c r="AK315" s="129"/>
      <c r="AL315" s="129"/>
      <c r="AM315" s="126" t="str">
        <f>IF([4]回答表!X54="●",[4]回答表!B518,IF([4]回答表!AA54="●",[4]回答表!B540,""))</f>
        <v/>
      </c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8"/>
      <c r="BR315" s="105"/>
    </row>
    <row r="316" spans="3:70" ht="15.6" customHeight="1">
      <c r="C316" s="9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12"/>
      <c r="S316" s="112"/>
      <c r="T316" s="112"/>
      <c r="U316" s="177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9"/>
      <c r="AF316" s="179"/>
      <c r="AG316" s="179"/>
      <c r="AH316" s="179"/>
      <c r="AI316" s="179"/>
      <c r="AJ316" s="180"/>
      <c r="AK316" s="129"/>
      <c r="AL316" s="129"/>
      <c r="AM316" s="140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2"/>
      <c r="BR316" s="105"/>
    </row>
    <row r="317" spans="3:70" ht="15.6" customHeight="1">
      <c r="C317" s="9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29"/>
      <c r="AL317" s="129"/>
      <c r="AM317" s="140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2"/>
      <c r="BR317" s="105"/>
    </row>
    <row r="318" spans="3:70" ht="15.6" customHeight="1">
      <c r="C318" s="9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29"/>
      <c r="AL318" s="129"/>
      <c r="AM318" s="140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2"/>
      <c r="BR318" s="105"/>
    </row>
    <row r="319" spans="3:70" ht="15.6" customHeight="1">
      <c r="C319" s="9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29"/>
      <c r="AL319" s="129"/>
      <c r="AM319" s="170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2"/>
      <c r="BR319" s="105"/>
    </row>
    <row r="320" spans="3:70" ht="15.6" customHeight="1">
      <c r="C320" s="9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65"/>
      <c r="Y320" s="65"/>
      <c r="Z320" s="65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105"/>
    </row>
    <row r="321" spans="3:70" ht="18.600000000000001" customHeight="1">
      <c r="C321" s="9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12"/>
      <c r="O321" s="112"/>
      <c r="P321" s="112"/>
      <c r="Q321" s="112"/>
      <c r="R321" s="112"/>
      <c r="S321" s="112"/>
      <c r="T321" s="112"/>
      <c r="U321" s="116" t="s">
        <v>15</v>
      </c>
      <c r="V321" s="112"/>
      <c r="W321" s="112"/>
      <c r="X321" s="112"/>
      <c r="Y321" s="112"/>
      <c r="Z321" s="112"/>
      <c r="AA321" s="103"/>
      <c r="AB321" s="117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16" t="s">
        <v>34</v>
      </c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65"/>
      <c r="BR321" s="105"/>
    </row>
    <row r="322" spans="3:70" ht="15.6" customHeight="1">
      <c r="C322" s="95"/>
      <c r="D322" s="99" t="s">
        <v>35</v>
      </c>
      <c r="E322" s="100"/>
      <c r="F322" s="100"/>
      <c r="G322" s="100"/>
      <c r="H322" s="100"/>
      <c r="I322" s="100"/>
      <c r="J322" s="100"/>
      <c r="K322" s="100"/>
      <c r="L322" s="100"/>
      <c r="M322" s="101"/>
      <c r="N322" s="123" t="str">
        <f>IF([4]回答表!AD54="●","●","")</f>
        <v/>
      </c>
      <c r="O322" s="124"/>
      <c r="P322" s="124"/>
      <c r="Q322" s="125"/>
      <c r="R322" s="112"/>
      <c r="S322" s="112"/>
      <c r="T322" s="112"/>
      <c r="U322" s="126" t="str">
        <f>IF([4]回答表!AD54="●",[4]回答表!B548,"")</f>
        <v/>
      </c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8"/>
      <c r="AK322" s="181"/>
      <c r="AL322" s="181"/>
      <c r="AM322" s="126" t="str">
        <f>IF([4]回答表!AD54="●",[4]回答表!B554,"")</f>
        <v/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8"/>
      <c r="BR322" s="105"/>
    </row>
    <row r="323" spans="3:70" ht="15.6" customHeight="1">
      <c r="C323" s="95"/>
      <c r="D323" s="134"/>
      <c r="E323" s="135"/>
      <c r="F323" s="135"/>
      <c r="G323" s="135"/>
      <c r="H323" s="135"/>
      <c r="I323" s="135"/>
      <c r="J323" s="135"/>
      <c r="K323" s="135"/>
      <c r="L323" s="135"/>
      <c r="M323" s="136"/>
      <c r="N323" s="137"/>
      <c r="O323" s="138"/>
      <c r="P323" s="138"/>
      <c r="Q323" s="139"/>
      <c r="R323" s="112"/>
      <c r="S323" s="112"/>
      <c r="T323" s="112"/>
      <c r="U323" s="140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2"/>
      <c r="AK323" s="181"/>
      <c r="AL323" s="181"/>
      <c r="AM323" s="140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2"/>
      <c r="BR323" s="105"/>
    </row>
    <row r="324" spans="3:70" ht="15.6" customHeight="1">
      <c r="C324" s="95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37"/>
      <c r="O324" s="138"/>
      <c r="P324" s="138"/>
      <c r="Q324" s="139"/>
      <c r="R324" s="112"/>
      <c r="S324" s="112"/>
      <c r="T324" s="112"/>
      <c r="U324" s="140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  <c r="AK324" s="181"/>
      <c r="AL324" s="181"/>
      <c r="AM324" s="140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2"/>
      <c r="BR324" s="105"/>
    </row>
    <row r="325" spans="3:70" ht="15.6" customHeight="1">
      <c r="C325" s="95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47"/>
      <c r="O325" s="148"/>
      <c r="P325" s="148"/>
      <c r="Q325" s="149"/>
      <c r="R325" s="112"/>
      <c r="S325" s="112"/>
      <c r="T325" s="112"/>
      <c r="U325" s="170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2"/>
      <c r="AK325" s="181"/>
      <c r="AL325" s="181"/>
      <c r="AM325" s="170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2"/>
      <c r="BR325" s="105"/>
    </row>
    <row r="326" spans="3:70" ht="15.6" customHeight="1">
      <c r="C326" s="182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4"/>
    </row>
    <row r="327" spans="3:70" ht="15.6" customHeight="1"/>
    <row r="328" spans="3:70" ht="15.6" customHeight="1"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2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4"/>
    </row>
    <row r="329" spans="3:70" ht="15.6" customHeight="1">
      <c r="C329" s="95"/>
      <c r="D329" s="96" t="s">
        <v>14</v>
      </c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8"/>
      <c r="R329" s="99" t="s">
        <v>81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1"/>
      <c r="BC329" s="102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103"/>
      <c r="BO329" s="103"/>
      <c r="BP329" s="103"/>
      <c r="BQ329" s="104"/>
      <c r="BR329" s="105"/>
    </row>
    <row r="330" spans="3:70" ht="15.6" customHeight="1">
      <c r="C330" s="95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8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102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103"/>
      <c r="BO330" s="103"/>
      <c r="BP330" s="103"/>
      <c r="BQ330" s="104"/>
      <c r="BR330" s="105"/>
    </row>
    <row r="331" spans="3:70" ht="15.6" customHeight="1">
      <c r="C331" s="95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65"/>
      <c r="Y331" s="65"/>
      <c r="Z331" s="65"/>
      <c r="AA331" s="36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04"/>
      <c r="AO331" s="113"/>
      <c r="AP331" s="114"/>
      <c r="AQ331" s="114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02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103"/>
      <c r="BO331" s="103"/>
      <c r="BP331" s="103"/>
      <c r="BQ331" s="104"/>
      <c r="BR331" s="105"/>
    </row>
    <row r="332" spans="3:70" ht="19.350000000000001" customHeight="1">
      <c r="C332" s="95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6" t="s">
        <v>15</v>
      </c>
      <c r="V332" s="112"/>
      <c r="W332" s="112"/>
      <c r="X332" s="112"/>
      <c r="Y332" s="112"/>
      <c r="Z332" s="112"/>
      <c r="AA332" s="103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6" t="s">
        <v>82</v>
      </c>
      <c r="AN332" s="118"/>
      <c r="AO332" s="117"/>
      <c r="AP332" s="119"/>
      <c r="AQ332" s="119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1"/>
      <c r="BD332" s="103"/>
      <c r="BE332" s="103"/>
      <c r="BF332" s="122" t="s">
        <v>17</v>
      </c>
      <c r="BG332" s="185"/>
      <c r="BH332" s="185"/>
      <c r="BI332" s="185"/>
      <c r="BJ332" s="185"/>
      <c r="BK332" s="185"/>
      <c r="BL332" s="185"/>
      <c r="BM332" s="103"/>
      <c r="BN332" s="103"/>
      <c r="BO332" s="103"/>
      <c r="BP332" s="103"/>
      <c r="BQ332" s="118"/>
      <c r="BR332" s="105"/>
    </row>
    <row r="333" spans="3:70" ht="15.6" customHeight="1">
      <c r="C333" s="95"/>
      <c r="D333" s="99" t="s">
        <v>18</v>
      </c>
      <c r="E333" s="100"/>
      <c r="F333" s="100"/>
      <c r="G333" s="100"/>
      <c r="H333" s="100"/>
      <c r="I333" s="100"/>
      <c r="J333" s="100"/>
      <c r="K333" s="100"/>
      <c r="L333" s="100"/>
      <c r="M333" s="101"/>
      <c r="N333" s="123" t="str">
        <f>IF([4]回答表!X55="●","●","")</f>
        <v/>
      </c>
      <c r="O333" s="124"/>
      <c r="P333" s="124"/>
      <c r="Q333" s="125"/>
      <c r="R333" s="112"/>
      <c r="S333" s="112"/>
      <c r="T333" s="112"/>
      <c r="U333" s="126" t="str">
        <f>IF([4]回答表!X55="●",[4]回答表!B565,IF([4]回答表!AA55="●",[4]回答表!B590,""))</f>
        <v/>
      </c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9"/>
      <c r="AL333" s="129"/>
      <c r="AM333" s="241" t="s">
        <v>83</v>
      </c>
      <c r="AN333" s="242"/>
      <c r="AO333" s="242"/>
      <c r="AP333" s="242"/>
      <c r="AQ333" s="242"/>
      <c r="AR333" s="242"/>
      <c r="AS333" s="242"/>
      <c r="AT333" s="243"/>
      <c r="AU333" s="241" t="s">
        <v>84</v>
      </c>
      <c r="AV333" s="242"/>
      <c r="AW333" s="242"/>
      <c r="AX333" s="242"/>
      <c r="AY333" s="242"/>
      <c r="AZ333" s="242"/>
      <c r="BA333" s="242"/>
      <c r="BB333" s="243"/>
      <c r="BC333" s="113"/>
      <c r="BD333" s="36"/>
      <c r="BE333" s="36"/>
      <c r="BF333" s="131" t="str">
        <f>IF([4]回答表!X55="●",[4]回答表!B575,IF([4]回答表!AA55="●",[4]回答表!B600,""))</f>
        <v/>
      </c>
      <c r="BG333" s="132"/>
      <c r="BH333" s="132"/>
      <c r="BI333" s="132"/>
      <c r="BJ333" s="131"/>
      <c r="BK333" s="132"/>
      <c r="BL333" s="132"/>
      <c r="BM333" s="132"/>
      <c r="BN333" s="131"/>
      <c r="BO333" s="132"/>
      <c r="BP333" s="132"/>
      <c r="BQ333" s="133"/>
      <c r="BR333" s="105"/>
    </row>
    <row r="334" spans="3:70" ht="15.6" customHeight="1">
      <c r="C334" s="95"/>
      <c r="D334" s="134"/>
      <c r="E334" s="135"/>
      <c r="F334" s="135"/>
      <c r="G334" s="135"/>
      <c r="H334" s="135"/>
      <c r="I334" s="135"/>
      <c r="J334" s="135"/>
      <c r="K334" s="135"/>
      <c r="L334" s="135"/>
      <c r="M334" s="136"/>
      <c r="N334" s="137"/>
      <c r="O334" s="138"/>
      <c r="P334" s="138"/>
      <c r="Q334" s="139"/>
      <c r="R334" s="112"/>
      <c r="S334" s="112"/>
      <c r="T334" s="112"/>
      <c r="U334" s="140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2"/>
      <c r="AK334" s="129"/>
      <c r="AL334" s="129"/>
      <c r="AM334" s="247"/>
      <c r="AN334" s="248"/>
      <c r="AO334" s="248"/>
      <c r="AP334" s="248"/>
      <c r="AQ334" s="248"/>
      <c r="AR334" s="248"/>
      <c r="AS334" s="248"/>
      <c r="AT334" s="249"/>
      <c r="AU334" s="247"/>
      <c r="AV334" s="248"/>
      <c r="AW334" s="248"/>
      <c r="AX334" s="248"/>
      <c r="AY334" s="248"/>
      <c r="AZ334" s="248"/>
      <c r="BA334" s="248"/>
      <c r="BB334" s="249"/>
      <c r="BC334" s="113"/>
      <c r="BD334" s="36"/>
      <c r="BE334" s="36"/>
      <c r="BF334" s="143"/>
      <c r="BG334" s="144"/>
      <c r="BH334" s="144"/>
      <c r="BI334" s="144"/>
      <c r="BJ334" s="143"/>
      <c r="BK334" s="144"/>
      <c r="BL334" s="144"/>
      <c r="BM334" s="144"/>
      <c r="BN334" s="143"/>
      <c r="BO334" s="144"/>
      <c r="BP334" s="144"/>
      <c r="BQ334" s="145"/>
      <c r="BR334" s="105"/>
    </row>
    <row r="335" spans="3:70" ht="15.6" customHeight="1">
      <c r="C335" s="95"/>
      <c r="D335" s="134"/>
      <c r="E335" s="135"/>
      <c r="F335" s="135"/>
      <c r="G335" s="135"/>
      <c r="H335" s="135"/>
      <c r="I335" s="135"/>
      <c r="J335" s="135"/>
      <c r="K335" s="135"/>
      <c r="L335" s="135"/>
      <c r="M335" s="136"/>
      <c r="N335" s="137"/>
      <c r="O335" s="138"/>
      <c r="P335" s="138"/>
      <c r="Q335" s="139"/>
      <c r="R335" s="112"/>
      <c r="S335" s="112"/>
      <c r="T335" s="112"/>
      <c r="U335" s="140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2"/>
      <c r="AK335" s="129"/>
      <c r="AL335" s="129"/>
      <c r="AM335" s="79" t="str">
        <f>IF([4]回答表!X55="●",[4]回答表!G571,IF([4]回答表!AA55="●",[4]回答表!G596,""))</f>
        <v/>
      </c>
      <c r="AN335" s="80"/>
      <c r="AO335" s="80"/>
      <c r="AP335" s="80"/>
      <c r="AQ335" s="80"/>
      <c r="AR335" s="80"/>
      <c r="AS335" s="80"/>
      <c r="AT335" s="146"/>
      <c r="AU335" s="79" t="str">
        <f>IF([4]回答表!X55="●",[4]回答表!G572,IF([4]回答表!AA55="●",[4]回答表!G597,""))</f>
        <v/>
      </c>
      <c r="AV335" s="80"/>
      <c r="AW335" s="80"/>
      <c r="AX335" s="80"/>
      <c r="AY335" s="80"/>
      <c r="AZ335" s="80"/>
      <c r="BA335" s="80"/>
      <c r="BB335" s="146"/>
      <c r="BC335" s="113"/>
      <c r="BD335" s="36"/>
      <c r="BE335" s="36"/>
      <c r="BF335" s="143"/>
      <c r="BG335" s="144"/>
      <c r="BH335" s="144"/>
      <c r="BI335" s="144"/>
      <c r="BJ335" s="143"/>
      <c r="BK335" s="144"/>
      <c r="BL335" s="144"/>
      <c r="BM335" s="144"/>
      <c r="BN335" s="143"/>
      <c r="BO335" s="144"/>
      <c r="BP335" s="144"/>
      <c r="BQ335" s="145"/>
      <c r="BR335" s="105"/>
    </row>
    <row r="336" spans="3:70" ht="15.6" customHeight="1">
      <c r="C336" s="95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47"/>
      <c r="O336" s="148"/>
      <c r="P336" s="148"/>
      <c r="Q336" s="149"/>
      <c r="R336" s="112"/>
      <c r="S336" s="112"/>
      <c r="T336" s="112"/>
      <c r="U336" s="140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2"/>
      <c r="AK336" s="129"/>
      <c r="AL336" s="129"/>
      <c r="AM336" s="76"/>
      <c r="AN336" s="77"/>
      <c r="AO336" s="77"/>
      <c r="AP336" s="77"/>
      <c r="AQ336" s="77"/>
      <c r="AR336" s="77"/>
      <c r="AS336" s="77"/>
      <c r="AT336" s="78"/>
      <c r="AU336" s="76"/>
      <c r="AV336" s="77"/>
      <c r="AW336" s="77"/>
      <c r="AX336" s="77"/>
      <c r="AY336" s="77"/>
      <c r="AZ336" s="77"/>
      <c r="BA336" s="77"/>
      <c r="BB336" s="78"/>
      <c r="BC336" s="113"/>
      <c r="BD336" s="36"/>
      <c r="BE336" s="36"/>
      <c r="BF336" s="143" t="str">
        <f>IF([4]回答表!X55="●",[4]回答表!E575,IF([4]回答表!AA55="●",[4]回答表!E600,""))</f>
        <v/>
      </c>
      <c r="BG336" s="144"/>
      <c r="BH336" s="144"/>
      <c r="BI336" s="144"/>
      <c r="BJ336" s="143" t="str">
        <f>IF([4]回答表!X55="●",[4]回答表!E576,IF([4]回答表!AA55="●",[4]回答表!E601,""))</f>
        <v/>
      </c>
      <c r="BK336" s="144"/>
      <c r="BL336" s="144"/>
      <c r="BM336" s="145"/>
      <c r="BN336" s="143" t="str">
        <f>IF([4]回答表!X55="●",[4]回答表!E577,IF([4]回答表!AA55="●",[4]回答表!E602,""))</f>
        <v/>
      </c>
      <c r="BO336" s="144"/>
      <c r="BP336" s="144"/>
      <c r="BQ336" s="145"/>
      <c r="BR336" s="105"/>
    </row>
    <row r="337" spans="3:70" ht="15.6" customHeight="1">
      <c r="C337" s="9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2"/>
      <c r="O337" s="152"/>
      <c r="P337" s="152"/>
      <c r="Q337" s="152"/>
      <c r="R337" s="152"/>
      <c r="S337" s="152"/>
      <c r="T337" s="152"/>
      <c r="U337" s="140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2"/>
      <c r="AK337" s="129"/>
      <c r="AL337" s="129"/>
      <c r="AM337" s="82"/>
      <c r="AN337" s="83"/>
      <c r="AO337" s="83"/>
      <c r="AP337" s="83"/>
      <c r="AQ337" s="83"/>
      <c r="AR337" s="83"/>
      <c r="AS337" s="83"/>
      <c r="AT337" s="84"/>
      <c r="AU337" s="82"/>
      <c r="AV337" s="83"/>
      <c r="AW337" s="83"/>
      <c r="AX337" s="83"/>
      <c r="AY337" s="83"/>
      <c r="AZ337" s="83"/>
      <c r="BA337" s="83"/>
      <c r="BB337" s="84"/>
      <c r="BC337" s="113"/>
      <c r="BD337" s="113"/>
      <c r="BE337" s="113"/>
      <c r="BF337" s="143"/>
      <c r="BG337" s="144"/>
      <c r="BH337" s="144"/>
      <c r="BI337" s="144"/>
      <c r="BJ337" s="143"/>
      <c r="BK337" s="144"/>
      <c r="BL337" s="144"/>
      <c r="BM337" s="145"/>
      <c r="BN337" s="143"/>
      <c r="BO337" s="144"/>
      <c r="BP337" s="144"/>
      <c r="BQ337" s="145"/>
      <c r="BR337" s="105"/>
    </row>
    <row r="338" spans="3:70" ht="15.6" customHeight="1">
      <c r="C338" s="9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2"/>
      <c r="O338" s="152"/>
      <c r="P338" s="152"/>
      <c r="Q338" s="152"/>
      <c r="R338" s="152"/>
      <c r="S338" s="152"/>
      <c r="T338" s="152"/>
      <c r="U338" s="140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2"/>
      <c r="AK338" s="129"/>
      <c r="AL338" s="129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13"/>
      <c r="BD338" s="36"/>
      <c r="BE338" s="36"/>
      <c r="BF338" s="143"/>
      <c r="BG338" s="144"/>
      <c r="BH338" s="144"/>
      <c r="BI338" s="144"/>
      <c r="BJ338" s="143"/>
      <c r="BK338" s="144"/>
      <c r="BL338" s="144"/>
      <c r="BM338" s="145"/>
      <c r="BN338" s="143"/>
      <c r="BO338" s="144"/>
      <c r="BP338" s="144"/>
      <c r="BQ338" s="145"/>
      <c r="BR338" s="105"/>
    </row>
    <row r="339" spans="3:70" ht="15.6" customHeight="1">
      <c r="C339" s="95"/>
      <c r="D339" s="159" t="s">
        <v>26</v>
      </c>
      <c r="E339" s="160"/>
      <c r="F339" s="160"/>
      <c r="G339" s="160"/>
      <c r="H339" s="160"/>
      <c r="I339" s="160"/>
      <c r="J339" s="160"/>
      <c r="K339" s="160"/>
      <c r="L339" s="160"/>
      <c r="M339" s="161"/>
      <c r="N339" s="123" t="str">
        <f>IF([4]回答表!AA55="●","●","")</f>
        <v/>
      </c>
      <c r="O339" s="124"/>
      <c r="P339" s="124"/>
      <c r="Q339" s="125"/>
      <c r="R339" s="112"/>
      <c r="S339" s="112"/>
      <c r="T339" s="112"/>
      <c r="U339" s="140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2"/>
      <c r="AK339" s="129"/>
      <c r="AL339" s="129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113"/>
      <c r="BD339" s="163"/>
      <c r="BE339" s="163"/>
      <c r="BF339" s="143"/>
      <c r="BG339" s="144"/>
      <c r="BH339" s="144"/>
      <c r="BI339" s="144"/>
      <c r="BJ339" s="143"/>
      <c r="BK339" s="144"/>
      <c r="BL339" s="144"/>
      <c r="BM339" s="145"/>
      <c r="BN339" s="143"/>
      <c r="BO339" s="144"/>
      <c r="BP339" s="144"/>
      <c r="BQ339" s="145"/>
      <c r="BR339" s="105"/>
    </row>
    <row r="340" spans="3:70" ht="15.6" customHeight="1">
      <c r="C340" s="95"/>
      <c r="D340" s="164"/>
      <c r="E340" s="165"/>
      <c r="F340" s="165"/>
      <c r="G340" s="165"/>
      <c r="H340" s="165"/>
      <c r="I340" s="165"/>
      <c r="J340" s="165"/>
      <c r="K340" s="165"/>
      <c r="L340" s="165"/>
      <c r="M340" s="166"/>
      <c r="N340" s="137"/>
      <c r="O340" s="138"/>
      <c r="P340" s="138"/>
      <c r="Q340" s="139"/>
      <c r="R340" s="112"/>
      <c r="S340" s="112"/>
      <c r="T340" s="112"/>
      <c r="U340" s="140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2"/>
      <c r="AK340" s="129"/>
      <c r="AL340" s="129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113"/>
      <c r="BD340" s="163"/>
      <c r="BE340" s="163"/>
      <c r="BF340" s="143" t="s">
        <v>23</v>
      </c>
      <c r="BG340" s="144"/>
      <c r="BH340" s="144"/>
      <c r="BI340" s="144"/>
      <c r="BJ340" s="143" t="s">
        <v>24</v>
      </c>
      <c r="BK340" s="144"/>
      <c r="BL340" s="144"/>
      <c r="BM340" s="144"/>
      <c r="BN340" s="143" t="s">
        <v>25</v>
      </c>
      <c r="BO340" s="144"/>
      <c r="BP340" s="144"/>
      <c r="BQ340" s="145"/>
      <c r="BR340" s="105"/>
    </row>
    <row r="341" spans="3:70" ht="15.6" customHeight="1">
      <c r="C341" s="95"/>
      <c r="D341" s="164"/>
      <c r="E341" s="165"/>
      <c r="F341" s="165"/>
      <c r="G341" s="165"/>
      <c r="H341" s="165"/>
      <c r="I341" s="165"/>
      <c r="J341" s="165"/>
      <c r="K341" s="165"/>
      <c r="L341" s="165"/>
      <c r="M341" s="166"/>
      <c r="N341" s="137"/>
      <c r="O341" s="138"/>
      <c r="P341" s="138"/>
      <c r="Q341" s="139"/>
      <c r="R341" s="112"/>
      <c r="S341" s="112"/>
      <c r="T341" s="112"/>
      <c r="U341" s="140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2"/>
      <c r="AK341" s="129"/>
      <c r="AL341" s="129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113"/>
      <c r="BD341" s="163"/>
      <c r="BE341" s="163"/>
      <c r="BF341" s="143"/>
      <c r="BG341" s="144"/>
      <c r="BH341" s="144"/>
      <c r="BI341" s="144"/>
      <c r="BJ341" s="143"/>
      <c r="BK341" s="144"/>
      <c r="BL341" s="144"/>
      <c r="BM341" s="144"/>
      <c r="BN341" s="143"/>
      <c r="BO341" s="144"/>
      <c r="BP341" s="144"/>
      <c r="BQ341" s="145"/>
      <c r="BR341" s="105"/>
    </row>
    <row r="342" spans="3:70" ht="15.6" customHeight="1">
      <c r="C342" s="95"/>
      <c r="D342" s="167"/>
      <c r="E342" s="168"/>
      <c r="F342" s="168"/>
      <c r="G342" s="168"/>
      <c r="H342" s="168"/>
      <c r="I342" s="168"/>
      <c r="J342" s="168"/>
      <c r="K342" s="168"/>
      <c r="L342" s="168"/>
      <c r="M342" s="169"/>
      <c r="N342" s="147"/>
      <c r="O342" s="148"/>
      <c r="P342" s="148"/>
      <c r="Q342" s="149"/>
      <c r="R342" s="112"/>
      <c r="S342" s="112"/>
      <c r="T342" s="112"/>
      <c r="U342" s="170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2"/>
      <c r="AK342" s="129"/>
      <c r="AL342" s="129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113"/>
      <c r="BD342" s="163"/>
      <c r="BE342" s="163"/>
      <c r="BF342" s="187"/>
      <c r="BG342" s="188"/>
      <c r="BH342" s="188"/>
      <c r="BI342" s="188"/>
      <c r="BJ342" s="187"/>
      <c r="BK342" s="188"/>
      <c r="BL342" s="188"/>
      <c r="BM342" s="188"/>
      <c r="BN342" s="187"/>
      <c r="BO342" s="188"/>
      <c r="BP342" s="188"/>
      <c r="BQ342" s="189"/>
      <c r="BR342" s="105"/>
    </row>
    <row r="343" spans="3:70" ht="15.6" customHeight="1">
      <c r="C343" s="9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29"/>
      <c r="AL343" s="129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113"/>
      <c r="BD343" s="163"/>
      <c r="BE343" s="163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105"/>
    </row>
    <row r="344" spans="3:70" ht="15.6" customHeight="1">
      <c r="C344" s="9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12"/>
      <c r="S344" s="112"/>
      <c r="T344" s="112"/>
      <c r="U344" s="116" t="s">
        <v>31</v>
      </c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29"/>
      <c r="AL344" s="129"/>
      <c r="AM344" s="116" t="s">
        <v>32</v>
      </c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65"/>
      <c r="BR344" s="105"/>
    </row>
    <row r="345" spans="3:70" ht="15.6" customHeight="1">
      <c r="C345" s="9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12"/>
      <c r="S345" s="112"/>
      <c r="T345" s="112"/>
      <c r="U345" s="173" t="str">
        <f>IF([4]回答表!X55="●",[4]回答表!E580,IF([4]回答表!AA55="●",[4]回答表!E605,""))</f>
        <v/>
      </c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5" t="s">
        <v>33</v>
      </c>
      <c r="AF345" s="175"/>
      <c r="AG345" s="175"/>
      <c r="AH345" s="175"/>
      <c r="AI345" s="175"/>
      <c r="AJ345" s="176"/>
      <c r="AK345" s="129"/>
      <c r="AL345" s="129"/>
      <c r="AM345" s="126" t="str">
        <f>IF([4]回答表!X55="●",[4]回答表!B582,IF([4]回答表!AA55="●",[4]回答表!B607,""))</f>
        <v/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8"/>
      <c r="BR345" s="105"/>
    </row>
    <row r="346" spans="3:70" ht="15.6" customHeight="1">
      <c r="C346" s="9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12"/>
      <c r="S346" s="112"/>
      <c r="T346" s="112"/>
      <c r="U346" s="177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9"/>
      <c r="AF346" s="179"/>
      <c r="AG346" s="179"/>
      <c r="AH346" s="179"/>
      <c r="AI346" s="179"/>
      <c r="AJ346" s="180"/>
      <c r="AK346" s="129"/>
      <c r="AL346" s="129"/>
      <c r="AM346" s="140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  <c r="BP346" s="141"/>
      <c r="BQ346" s="142"/>
      <c r="BR346" s="105"/>
    </row>
    <row r="347" spans="3:70" ht="15.6" customHeight="1">
      <c r="C347" s="9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29"/>
      <c r="AL347" s="129"/>
      <c r="AM347" s="140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  <c r="BP347" s="141"/>
      <c r="BQ347" s="142"/>
      <c r="BR347" s="105"/>
    </row>
    <row r="348" spans="3:70" ht="15.6" customHeight="1">
      <c r="C348" s="9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29"/>
      <c r="AL348" s="129"/>
      <c r="AM348" s="140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2"/>
      <c r="BR348" s="105"/>
    </row>
    <row r="349" spans="3:70" ht="15.6" customHeight="1">
      <c r="C349" s="9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29"/>
      <c r="AL349" s="129"/>
      <c r="AM349" s="170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  <c r="BE349" s="171"/>
      <c r="BF349" s="171"/>
      <c r="BG349" s="171"/>
      <c r="BH349" s="171"/>
      <c r="BI349" s="171"/>
      <c r="BJ349" s="171"/>
      <c r="BK349" s="171"/>
      <c r="BL349" s="171"/>
      <c r="BM349" s="171"/>
      <c r="BN349" s="171"/>
      <c r="BO349" s="171"/>
      <c r="BP349" s="171"/>
      <c r="BQ349" s="172"/>
      <c r="BR349" s="105"/>
    </row>
    <row r="350" spans="3:70" ht="15.6" customHeight="1">
      <c r="C350" s="9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65"/>
      <c r="Y350" s="65"/>
      <c r="Z350" s="65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105"/>
    </row>
    <row r="351" spans="3:70" ht="19.350000000000001" customHeight="1">
      <c r="C351" s="9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12"/>
      <c r="O351" s="112"/>
      <c r="P351" s="112"/>
      <c r="Q351" s="112"/>
      <c r="R351" s="112"/>
      <c r="S351" s="112"/>
      <c r="T351" s="112"/>
      <c r="U351" s="116" t="s">
        <v>15</v>
      </c>
      <c r="V351" s="112"/>
      <c r="W351" s="112"/>
      <c r="X351" s="112"/>
      <c r="Y351" s="112"/>
      <c r="Z351" s="112"/>
      <c r="AA351" s="103"/>
      <c r="AB351" s="117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16" t="s">
        <v>34</v>
      </c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65"/>
      <c r="BR351" s="105"/>
    </row>
    <row r="352" spans="3:70" ht="15.6" customHeight="1">
      <c r="C352" s="95"/>
      <c r="D352" s="99" t="s">
        <v>35</v>
      </c>
      <c r="E352" s="100"/>
      <c r="F352" s="100"/>
      <c r="G352" s="100"/>
      <c r="H352" s="100"/>
      <c r="I352" s="100"/>
      <c r="J352" s="100"/>
      <c r="K352" s="100"/>
      <c r="L352" s="100"/>
      <c r="M352" s="101"/>
      <c r="N352" s="123" t="str">
        <f>IF([4]回答表!AD55="●","●","")</f>
        <v/>
      </c>
      <c r="O352" s="124"/>
      <c r="P352" s="124"/>
      <c r="Q352" s="125"/>
      <c r="R352" s="112"/>
      <c r="S352" s="112"/>
      <c r="T352" s="112"/>
      <c r="U352" s="126" t="str">
        <f>IF([4]回答表!AD55="●",[4]回答表!B615,"")</f>
        <v/>
      </c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8"/>
      <c r="AK352" s="129"/>
      <c r="AL352" s="129"/>
      <c r="AM352" s="126" t="str">
        <f>IF([4]回答表!AD55="●",[4]回答表!B621,"")</f>
        <v/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8"/>
      <c r="BR352" s="105"/>
    </row>
    <row r="353" spans="3:70" ht="15.6" customHeight="1">
      <c r="C353" s="95"/>
      <c r="D353" s="134"/>
      <c r="E353" s="135"/>
      <c r="F353" s="135"/>
      <c r="G353" s="135"/>
      <c r="H353" s="135"/>
      <c r="I353" s="135"/>
      <c r="J353" s="135"/>
      <c r="K353" s="135"/>
      <c r="L353" s="135"/>
      <c r="M353" s="136"/>
      <c r="N353" s="137"/>
      <c r="O353" s="138"/>
      <c r="P353" s="138"/>
      <c r="Q353" s="139"/>
      <c r="R353" s="112"/>
      <c r="S353" s="112"/>
      <c r="T353" s="112"/>
      <c r="U353" s="140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2"/>
      <c r="AK353" s="129"/>
      <c r="AL353" s="129"/>
      <c r="AM353" s="140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  <c r="BP353" s="141"/>
      <c r="BQ353" s="142"/>
      <c r="BR353" s="105"/>
    </row>
    <row r="354" spans="3:70" ht="15.6" customHeight="1">
      <c r="C354" s="95"/>
      <c r="D354" s="134"/>
      <c r="E354" s="135"/>
      <c r="F354" s="135"/>
      <c r="G354" s="135"/>
      <c r="H354" s="135"/>
      <c r="I354" s="135"/>
      <c r="J354" s="135"/>
      <c r="K354" s="135"/>
      <c r="L354" s="135"/>
      <c r="M354" s="136"/>
      <c r="N354" s="137"/>
      <c r="O354" s="138"/>
      <c r="P354" s="138"/>
      <c r="Q354" s="139"/>
      <c r="R354" s="112"/>
      <c r="S354" s="112"/>
      <c r="T354" s="11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2"/>
      <c r="AK354" s="129"/>
      <c r="AL354" s="129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  <c r="BP354" s="141"/>
      <c r="BQ354" s="142"/>
      <c r="BR354" s="105"/>
    </row>
    <row r="355" spans="3:70" ht="15.6" customHeight="1">
      <c r="C355" s="95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47"/>
      <c r="O355" s="148"/>
      <c r="P355" s="148"/>
      <c r="Q355" s="149"/>
      <c r="R355" s="112"/>
      <c r="S355" s="112"/>
      <c r="T355" s="112"/>
      <c r="U355" s="170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2"/>
      <c r="AK355" s="129"/>
      <c r="AL355" s="129"/>
      <c r="AM355" s="170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71"/>
      <c r="BF355" s="171"/>
      <c r="BG355" s="171"/>
      <c r="BH355" s="171"/>
      <c r="BI355" s="171"/>
      <c r="BJ355" s="171"/>
      <c r="BK355" s="171"/>
      <c r="BL355" s="171"/>
      <c r="BM355" s="171"/>
      <c r="BN355" s="171"/>
      <c r="BO355" s="171"/>
      <c r="BP355" s="171"/>
      <c r="BQ355" s="172"/>
      <c r="BR355" s="105"/>
    </row>
    <row r="356" spans="3:70" ht="15.6" customHeight="1">
      <c r="C356" s="182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4"/>
    </row>
    <row r="357" spans="3:70" ht="15.6" customHeight="1"/>
    <row r="358" spans="3:70" ht="15.6" customHeight="1"/>
    <row r="359" spans="3:70" ht="15.6" customHeight="1"/>
    <row r="360" spans="3:70" ht="15.6" customHeight="1"/>
    <row r="361" spans="3:70" ht="21.95" customHeight="1">
      <c r="C361" s="285" t="s">
        <v>85</v>
      </c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</row>
    <row r="362" spans="3:70" ht="21.95" customHeight="1"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</row>
    <row r="363" spans="3:70" ht="21.95" customHeight="1"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</row>
    <row r="364" spans="3:70" ht="15.6" customHeight="1">
      <c r="C364" s="89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4"/>
    </row>
    <row r="365" spans="3:70" ht="18.95" customHeight="1">
      <c r="C365" s="95"/>
      <c r="D365" s="287" t="str">
        <f>IF([4]回答表!R56="●",[4]回答表!B634,"")</f>
        <v/>
      </c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9"/>
      <c r="BR365" s="105"/>
    </row>
    <row r="366" spans="3:70" ht="23.45" customHeight="1">
      <c r="C366" s="95"/>
      <c r="D366" s="290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  <c r="AN366" s="291"/>
      <c r="AO366" s="291"/>
      <c r="AP366" s="291"/>
      <c r="AQ366" s="291"/>
      <c r="AR366" s="291"/>
      <c r="AS366" s="291"/>
      <c r="AT366" s="291"/>
      <c r="AU366" s="291"/>
      <c r="AV366" s="291"/>
      <c r="AW366" s="291"/>
      <c r="AX366" s="291"/>
      <c r="AY366" s="291"/>
      <c r="AZ366" s="291"/>
      <c r="BA366" s="291"/>
      <c r="BB366" s="291"/>
      <c r="BC366" s="291"/>
      <c r="BD366" s="291"/>
      <c r="BE366" s="291"/>
      <c r="BF366" s="291"/>
      <c r="BG366" s="291"/>
      <c r="BH366" s="291"/>
      <c r="BI366" s="291"/>
      <c r="BJ366" s="291"/>
      <c r="BK366" s="291"/>
      <c r="BL366" s="291"/>
      <c r="BM366" s="291"/>
      <c r="BN366" s="291"/>
      <c r="BO366" s="291"/>
      <c r="BP366" s="291"/>
      <c r="BQ366" s="292"/>
      <c r="BR366" s="105"/>
    </row>
    <row r="367" spans="3:70" ht="23.45" customHeight="1">
      <c r="C367" s="95"/>
      <c r="D367" s="290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  <c r="AN367" s="291"/>
      <c r="AO367" s="291"/>
      <c r="AP367" s="291"/>
      <c r="AQ367" s="291"/>
      <c r="AR367" s="291"/>
      <c r="AS367" s="291"/>
      <c r="AT367" s="291"/>
      <c r="AU367" s="291"/>
      <c r="AV367" s="291"/>
      <c r="AW367" s="291"/>
      <c r="AX367" s="291"/>
      <c r="AY367" s="291"/>
      <c r="AZ367" s="291"/>
      <c r="BA367" s="291"/>
      <c r="BB367" s="291"/>
      <c r="BC367" s="291"/>
      <c r="BD367" s="291"/>
      <c r="BE367" s="291"/>
      <c r="BF367" s="291"/>
      <c r="BG367" s="291"/>
      <c r="BH367" s="291"/>
      <c r="BI367" s="291"/>
      <c r="BJ367" s="291"/>
      <c r="BK367" s="291"/>
      <c r="BL367" s="291"/>
      <c r="BM367" s="291"/>
      <c r="BN367" s="291"/>
      <c r="BO367" s="291"/>
      <c r="BP367" s="291"/>
      <c r="BQ367" s="292"/>
      <c r="BR367" s="105"/>
    </row>
    <row r="368" spans="3:70" ht="23.45" customHeight="1">
      <c r="C368" s="95"/>
      <c r="D368" s="290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  <c r="AN368" s="291"/>
      <c r="AO368" s="291"/>
      <c r="AP368" s="291"/>
      <c r="AQ368" s="291"/>
      <c r="AR368" s="291"/>
      <c r="AS368" s="291"/>
      <c r="AT368" s="291"/>
      <c r="AU368" s="291"/>
      <c r="AV368" s="291"/>
      <c r="AW368" s="291"/>
      <c r="AX368" s="291"/>
      <c r="AY368" s="291"/>
      <c r="AZ368" s="291"/>
      <c r="BA368" s="291"/>
      <c r="BB368" s="291"/>
      <c r="BC368" s="291"/>
      <c r="BD368" s="291"/>
      <c r="BE368" s="291"/>
      <c r="BF368" s="291"/>
      <c r="BG368" s="291"/>
      <c r="BH368" s="291"/>
      <c r="BI368" s="291"/>
      <c r="BJ368" s="291"/>
      <c r="BK368" s="291"/>
      <c r="BL368" s="291"/>
      <c r="BM368" s="291"/>
      <c r="BN368" s="291"/>
      <c r="BO368" s="291"/>
      <c r="BP368" s="291"/>
      <c r="BQ368" s="292"/>
      <c r="BR368" s="105"/>
    </row>
    <row r="369" spans="3:70" ht="23.45" customHeight="1">
      <c r="C369" s="95"/>
      <c r="D369" s="290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1"/>
      <c r="AZ369" s="291"/>
      <c r="BA369" s="291"/>
      <c r="BB369" s="291"/>
      <c r="BC369" s="291"/>
      <c r="BD369" s="291"/>
      <c r="BE369" s="291"/>
      <c r="BF369" s="291"/>
      <c r="BG369" s="291"/>
      <c r="BH369" s="291"/>
      <c r="BI369" s="291"/>
      <c r="BJ369" s="291"/>
      <c r="BK369" s="291"/>
      <c r="BL369" s="291"/>
      <c r="BM369" s="291"/>
      <c r="BN369" s="291"/>
      <c r="BO369" s="291"/>
      <c r="BP369" s="291"/>
      <c r="BQ369" s="292"/>
      <c r="BR369" s="105"/>
    </row>
    <row r="370" spans="3:70" ht="23.45" customHeight="1">
      <c r="C370" s="95"/>
      <c r="D370" s="290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1"/>
      <c r="AZ370" s="291"/>
      <c r="BA370" s="291"/>
      <c r="BB370" s="291"/>
      <c r="BC370" s="291"/>
      <c r="BD370" s="291"/>
      <c r="BE370" s="291"/>
      <c r="BF370" s="291"/>
      <c r="BG370" s="291"/>
      <c r="BH370" s="291"/>
      <c r="BI370" s="291"/>
      <c r="BJ370" s="291"/>
      <c r="BK370" s="291"/>
      <c r="BL370" s="291"/>
      <c r="BM370" s="291"/>
      <c r="BN370" s="291"/>
      <c r="BO370" s="291"/>
      <c r="BP370" s="291"/>
      <c r="BQ370" s="292"/>
      <c r="BR370" s="105"/>
    </row>
    <row r="371" spans="3:70" ht="23.45" customHeight="1">
      <c r="C371" s="95"/>
      <c r="D371" s="290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  <c r="AN371" s="291"/>
      <c r="AO371" s="291"/>
      <c r="AP371" s="291"/>
      <c r="AQ371" s="291"/>
      <c r="AR371" s="291"/>
      <c r="AS371" s="291"/>
      <c r="AT371" s="291"/>
      <c r="AU371" s="291"/>
      <c r="AV371" s="291"/>
      <c r="AW371" s="291"/>
      <c r="AX371" s="291"/>
      <c r="AY371" s="291"/>
      <c r="AZ371" s="291"/>
      <c r="BA371" s="291"/>
      <c r="BB371" s="291"/>
      <c r="BC371" s="291"/>
      <c r="BD371" s="291"/>
      <c r="BE371" s="291"/>
      <c r="BF371" s="291"/>
      <c r="BG371" s="291"/>
      <c r="BH371" s="291"/>
      <c r="BI371" s="291"/>
      <c r="BJ371" s="291"/>
      <c r="BK371" s="291"/>
      <c r="BL371" s="291"/>
      <c r="BM371" s="291"/>
      <c r="BN371" s="291"/>
      <c r="BO371" s="291"/>
      <c r="BP371" s="291"/>
      <c r="BQ371" s="292"/>
      <c r="BR371" s="105"/>
    </row>
    <row r="372" spans="3:70" ht="23.45" customHeight="1">
      <c r="C372" s="95"/>
      <c r="D372" s="290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  <c r="AN372" s="291"/>
      <c r="AO372" s="291"/>
      <c r="AP372" s="291"/>
      <c r="AQ372" s="291"/>
      <c r="AR372" s="291"/>
      <c r="AS372" s="291"/>
      <c r="AT372" s="291"/>
      <c r="AU372" s="291"/>
      <c r="AV372" s="291"/>
      <c r="AW372" s="291"/>
      <c r="AX372" s="291"/>
      <c r="AY372" s="291"/>
      <c r="AZ372" s="291"/>
      <c r="BA372" s="291"/>
      <c r="BB372" s="291"/>
      <c r="BC372" s="291"/>
      <c r="BD372" s="291"/>
      <c r="BE372" s="291"/>
      <c r="BF372" s="291"/>
      <c r="BG372" s="291"/>
      <c r="BH372" s="291"/>
      <c r="BI372" s="291"/>
      <c r="BJ372" s="291"/>
      <c r="BK372" s="291"/>
      <c r="BL372" s="291"/>
      <c r="BM372" s="291"/>
      <c r="BN372" s="291"/>
      <c r="BO372" s="291"/>
      <c r="BP372" s="291"/>
      <c r="BQ372" s="292"/>
      <c r="BR372" s="105"/>
    </row>
    <row r="373" spans="3:70" ht="23.45" customHeight="1">
      <c r="C373" s="95"/>
      <c r="D373" s="290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  <c r="AN373" s="291"/>
      <c r="AO373" s="291"/>
      <c r="AP373" s="291"/>
      <c r="AQ373" s="291"/>
      <c r="AR373" s="291"/>
      <c r="AS373" s="291"/>
      <c r="AT373" s="291"/>
      <c r="AU373" s="291"/>
      <c r="AV373" s="291"/>
      <c r="AW373" s="291"/>
      <c r="AX373" s="291"/>
      <c r="AY373" s="291"/>
      <c r="AZ373" s="291"/>
      <c r="BA373" s="291"/>
      <c r="BB373" s="291"/>
      <c r="BC373" s="291"/>
      <c r="BD373" s="291"/>
      <c r="BE373" s="291"/>
      <c r="BF373" s="291"/>
      <c r="BG373" s="291"/>
      <c r="BH373" s="291"/>
      <c r="BI373" s="291"/>
      <c r="BJ373" s="291"/>
      <c r="BK373" s="291"/>
      <c r="BL373" s="291"/>
      <c r="BM373" s="291"/>
      <c r="BN373" s="291"/>
      <c r="BO373" s="291"/>
      <c r="BP373" s="291"/>
      <c r="BQ373" s="292"/>
      <c r="BR373" s="105"/>
    </row>
    <row r="374" spans="3:70" ht="23.45" customHeight="1">
      <c r="C374" s="95"/>
      <c r="D374" s="290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  <c r="AN374" s="291"/>
      <c r="AO374" s="291"/>
      <c r="AP374" s="291"/>
      <c r="AQ374" s="291"/>
      <c r="AR374" s="291"/>
      <c r="AS374" s="291"/>
      <c r="AT374" s="291"/>
      <c r="AU374" s="291"/>
      <c r="AV374" s="291"/>
      <c r="AW374" s="291"/>
      <c r="AX374" s="291"/>
      <c r="AY374" s="291"/>
      <c r="AZ374" s="291"/>
      <c r="BA374" s="291"/>
      <c r="BB374" s="291"/>
      <c r="BC374" s="291"/>
      <c r="BD374" s="291"/>
      <c r="BE374" s="291"/>
      <c r="BF374" s="291"/>
      <c r="BG374" s="291"/>
      <c r="BH374" s="291"/>
      <c r="BI374" s="291"/>
      <c r="BJ374" s="291"/>
      <c r="BK374" s="291"/>
      <c r="BL374" s="291"/>
      <c r="BM374" s="291"/>
      <c r="BN374" s="291"/>
      <c r="BO374" s="291"/>
      <c r="BP374" s="291"/>
      <c r="BQ374" s="292"/>
      <c r="BR374" s="105"/>
    </row>
    <row r="375" spans="3:70" ht="23.45" customHeight="1">
      <c r="C375" s="95"/>
      <c r="D375" s="290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1"/>
      <c r="BJ375" s="291"/>
      <c r="BK375" s="291"/>
      <c r="BL375" s="291"/>
      <c r="BM375" s="291"/>
      <c r="BN375" s="291"/>
      <c r="BO375" s="291"/>
      <c r="BP375" s="291"/>
      <c r="BQ375" s="292"/>
      <c r="BR375" s="105"/>
    </row>
    <row r="376" spans="3:70" ht="23.45" customHeight="1">
      <c r="C376" s="95"/>
      <c r="D376" s="290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  <c r="AN376" s="291"/>
      <c r="AO376" s="291"/>
      <c r="AP376" s="291"/>
      <c r="AQ376" s="291"/>
      <c r="AR376" s="291"/>
      <c r="AS376" s="291"/>
      <c r="AT376" s="291"/>
      <c r="AU376" s="291"/>
      <c r="AV376" s="291"/>
      <c r="AW376" s="291"/>
      <c r="AX376" s="291"/>
      <c r="AY376" s="291"/>
      <c r="AZ376" s="291"/>
      <c r="BA376" s="291"/>
      <c r="BB376" s="291"/>
      <c r="BC376" s="291"/>
      <c r="BD376" s="291"/>
      <c r="BE376" s="291"/>
      <c r="BF376" s="291"/>
      <c r="BG376" s="291"/>
      <c r="BH376" s="291"/>
      <c r="BI376" s="291"/>
      <c r="BJ376" s="291"/>
      <c r="BK376" s="291"/>
      <c r="BL376" s="291"/>
      <c r="BM376" s="291"/>
      <c r="BN376" s="291"/>
      <c r="BO376" s="291"/>
      <c r="BP376" s="291"/>
      <c r="BQ376" s="292"/>
      <c r="BR376" s="105"/>
    </row>
    <row r="377" spans="3:70" ht="23.45" customHeight="1">
      <c r="C377" s="95"/>
      <c r="D377" s="290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1"/>
      <c r="AZ377" s="291"/>
      <c r="BA377" s="291"/>
      <c r="BB377" s="291"/>
      <c r="BC377" s="291"/>
      <c r="BD377" s="291"/>
      <c r="BE377" s="291"/>
      <c r="BF377" s="291"/>
      <c r="BG377" s="291"/>
      <c r="BH377" s="291"/>
      <c r="BI377" s="291"/>
      <c r="BJ377" s="291"/>
      <c r="BK377" s="291"/>
      <c r="BL377" s="291"/>
      <c r="BM377" s="291"/>
      <c r="BN377" s="291"/>
      <c r="BO377" s="291"/>
      <c r="BP377" s="291"/>
      <c r="BQ377" s="292"/>
      <c r="BR377" s="105"/>
    </row>
    <row r="378" spans="3:70" ht="23.45" customHeight="1">
      <c r="C378" s="95"/>
      <c r="D378" s="290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  <c r="AN378" s="291"/>
      <c r="AO378" s="291"/>
      <c r="AP378" s="291"/>
      <c r="AQ378" s="291"/>
      <c r="AR378" s="291"/>
      <c r="AS378" s="291"/>
      <c r="AT378" s="291"/>
      <c r="AU378" s="291"/>
      <c r="AV378" s="291"/>
      <c r="AW378" s="291"/>
      <c r="AX378" s="291"/>
      <c r="AY378" s="291"/>
      <c r="AZ378" s="291"/>
      <c r="BA378" s="291"/>
      <c r="BB378" s="291"/>
      <c r="BC378" s="291"/>
      <c r="BD378" s="291"/>
      <c r="BE378" s="291"/>
      <c r="BF378" s="291"/>
      <c r="BG378" s="291"/>
      <c r="BH378" s="291"/>
      <c r="BI378" s="291"/>
      <c r="BJ378" s="291"/>
      <c r="BK378" s="291"/>
      <c r="BL378" s="291"/>
      <c r="BM378" s="291"/>
      <c r="BN378" s="291"/>
      <c r="BO378" s="291"/>
      <c r="BP378" s="291"/>
      <c r="BQ378" s="292"/>
      <c r="BR378" s="105"/>
    </row>
    <row r="379" spans="3:70" ht="23.45" customHeight="1">
      <c r="C379" s="95"/>
      <c r="D379" s="290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  <c r="BC379" s="291"/>
      <c r="BD379" s="291"/>
      <c r="BE379" s="291"/>
      <c r="BF379" s="291"/>
      <c r="BG379" s="291"/>
      <c r="BH379" s="291"/>
      <c r="BI379" s="291"/>
      <c r="BJ379" s="291"/>
      <c r="BK379" s="291"/>
      <c r="BL379" s="291"/>
      <c r="BM379" s="291"/>
      <c r="BN379" s="291"/>
      <c r="BO379" s="291"/>
      <c r="BP379" s="291"/>
      <c r="BQ379" s="292"/>
      <c r="BR379" s="105"/>
    </row>
    <row r="380" spans="3:70" ht="23.45" customHeight="1">
      <c r="C380" s="95"/>
      <c r="D380" s="290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  <c r="AN380" s="291"/>
      <c r="AO380" s="291"/>
      <c r="AP380" s="291"/>
      <c r="AQ380" s="291"/>
      <c r="AR380" s="291"/>
      <c r="AS380" s="291"/>
      <c r="AT380" s="291"/>
      <c r="AU380" s="291"/>
      <c r="AV380" s="291"/>
      <c r="AW380" s="291"/>
      <c r="AX380" s="291"/>
      <c r="AY380" s="291"/>
      <c r="AZ380" s="291"/>
      <c r="BA380" s="291"/>
      <c r="BB380" s="291"/>
      <c r="BC380" s="291"/>
      <c r="BD380" s="291"/>
      <c r="BE380" s="291"/>
      <c r="BF380" s="291"/>
      <c r="BG380" s="291"/>
      <c r="BH380" s="291"/>
      <c r="BI380" s="291"/>
      <c r="BJ380" s="291"/>
      <c r="BK380" s="291"/>
      <c r="BL380" s="291"/>
      <c r="BM380" s="291"/>
      <c r="BN380" s="291"/>
      <c r="BO380" s="291"/>
      <c r="BP380" s="291"/>
      <c r="BQ380" s="292"/>
      <c r="BR380" s="105"/>
    </row>
    <row r="381" spans="3:70" ht="23.45" customHeight="1">
      <c r="C381" s="95"/>
      <c r="D381" s="290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291"/>
      <c r="BI381" s="291"/>
      <c r="BJ381" s="291"/>
      <c r="BK381" s="291"/>
      <c r="BL381" s="291"/>
      <c r="BM381" s="291"/>
      <c r="BN381" s="291"/>
      <c r="BO381" s="291"/>
      <c r="BP381" s="291"/>
      <c r="BQ381" s="292"/>
      <c r="BR381" s="105"/>
    </row>
    <row r="382" spans="3:70" ht="23.45" customHeight="1">
      <c r="C382" s="95"/>
      <c r="D382" s="290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  <c r="BC382" s="291"/>
      <c r="BD382" s="291"/>
      <c r="BE382" s="291"/>
      <c r="BF382" s="291"/>
      <c r="BG382" s="291"/>
      <c r="BH382" s="291"/>
      <c r="BI382" s="291"/>
      <c r="BJ382" s="291"/>
      <c r="BK382" s="291"/>
      <c r="BL382" s="291"/>
      <c r="BM382" s="291"/>
      <c r="BN382" s="291"/>
      <c r="BO382" s="291"/>
      <c r="BP382" s="291"/>
      <c r="BQ382" s="292"/>
      <c r="BR382" s="105"/>
    </row>
    <row r="383" spans="3:70" ht="23.45" customHeight="1">
      <c r="C383" s="95"/>
      <c r="D383" s="293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5"/>
      <c r="BR383" s="105"/>
    </row>
    <row r="384" spans="3:70" ht="12.6" customHeight="1">
      <c r="C384" s="182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4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257C-439D-40A1-B653-D5A7E2BC2174}">
  <dimension ref="C1:CN384"/>
  <sheetViews>
    <sheetView tabSelected="1"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>
      <c r="C11" s="19" t="str">
        <f>IF(COUNTIF([5]回答表!K16,"*")&gt;0,[5]回答表!K16,"")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IF(COUNTIF([5]回答表!F18,"*")&gt;0,[5]回答表!F18,"")</f>
        <v>簡易水道事業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IF(COUNTIF([5]回答表!W18,"*")&gt;0,[5]回答表!W18,"")</f>
        <v>―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IF(COUNTIF([5]回答表!F20,"*")&gt;0,[5]回答表!F20,"")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>
      <c r="C24" s="32"/>
      <c r="D24" s="76" t="str">
        <f>IF([5]回答表!R49="●","●","")</f>
        <v/>
      </c>
      <c r="E24" s="77"/>
      <c r="F24" s="77"/>
      <c r="G24" s="77"/>
      <c r="H24" s="77"/>
      <c r="I24" s="77"/>
      <c r="J24" s="78"/>
      <c r="K24" s="76" t="str">
        <f>IF([5]回答表!R50="●","●","")</f>
        <v/>
      </c>
      <c r="L24" s="77"/>
      <c r="M24" s="77"/>
      <c r="N24" s="77"/>
      <c r="O24" s="77"/>
      <c r="P24" s="77"/>
      <c r="Q24" s="78"/>
      <c r="R24" s="76" t="str">
        <f>IF([5]回答表!R51="●","●","")</f>
        <v/>
      </c>
      <c r="S24" s="77"/>
      <c r="T24" s="77"/>
      <c r="U24" s="77"/>
      <c r="V24" s="77"/>
      <c r="W24" s="77"/>
      <c r="X24" s="78"/>
      <c r="Y24" s="76" t="str">
        <f>IF([5]回答表!R52="●","●","")</f>
        <v/>
      </c>
      <c r="Z24" s="77"/>
      <c r="AA24" s="77"/>
      <c r="AB24" s="77"/>
      <c r="AC24" s="77"/>
      <c r="AD24" s="77"/>
      <c r="AE24" s="78"/>
      <c r="AF24" s="76" t="str">
        <f>IF([5]回答表!R53="●","●","")</f>
        <v/>
      </c>
      <c r="AG24" s="77"/>
      <c r="AH24" s="77"/>
      <c r="AI24" s="77"/>
      <c r="AJ24" s="77"/>
      <c r="AK24" s="77"/>
      <c r="AL24" s="78"/>
      <c r="AM24" s="76" t="str">
        <f>IF([5]回答表!R54="●","●","")</f>
        <v/>
      </c>
      <c r="AN24" s="77"/>
      <c r="AO24" s="77"/>
      <c r="AP24" s="77"/>
      <c r="AQ24" s="77"/>
      <c r="AR24" s="77"/>
      <c r="AS24" s="78"/>
      <c r="AT24" s="76" t="str">
        <f>IF([5]回答表!R55="●","●","")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IF([5]回答表!R56="●","●","")</f>
        <v>●</v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/>
    <row r="29" spans="3:71" ht="15.6" customHeight="1">
      <c r="BS29" s="88"/>
    </row>
    <row r="30" spans="3:71" ht="15.6" customHeight="1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IF([5]回答表!X49="●","●","")</f>
        <v/>
      </c>
      <c r="O36" s="124"/>
      <c r="P36" s="124"/>
      <c r="Q36" s="125"/>
      <c r="R36" s="112"/>
      <c r="S36" s="112"/>
      <c r="T36" s="112"/>
      <c r="U36" s="126" t="str">
        <f>IF([5]回答表!X49="●",[5]回答表!B67,IF([5]回答表!AA49="●",[5]回答表!B95,""))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IF([5]回答表!X49="●",[5]回答表!S73,IF([5]回答表!AA49="●",[5]回答表!S101,""))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IF([5]回答表!X49="●",[5]回答表!G73,IF([5]回答表!AA49="●",[5]回答表!G101,""))</f>
        <v/>
      </c>
      <c r="AN38" s="80"/>
      <c r="AO38" s="80"/>
      <c r="AP38" s="80"/>
      <c r="AQ38" s="80"/>
      <c r="AR38" s="80"/>
      <c r="AS38" s="80"/>
      <c r="AT38" s="146"/>
      <c r="AU38" s="79" t="str">
        <f>IF([5]回答表!X49="●",[5]回答表!G74,IF([5]回答表!AA49="●",[5]回答表!G102,""))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IF([5]回答表!X49="●",[5]回答表!V73,IF([5]回答表!AA49="●",[5]回答表!V101,""))</f>
        <v/>
      </c>
      <c r="BG39" s="14"/>
      <c r="BH39" s="14"/>
      <c r="BI39" s="15"/>
      <c r="BJ39" s="143" t="str">
        <f>IF([5]回答表!X49="●",[5]回答表!V74,IF([5]回答表!AA49="●",[5]回答表!V102,""))</f>
        <v/>
      </c>
      <c r="BK39" s="14"/>
      <c r="BL39" s="14"/>
      <c r="BM39" s="15"/>
      <c r="BN39" s="143" t="str">
        <f>IF([5]回答表!X49="●",[5]回答表!V75,IF([5]回答表!AA49="●",[5]回答表!V103,""))</f>
        <v/>
      </c>
      <c r="BO39" s="14"/>
      <c r="BP39" s="14"/>
      <c r="BQ39" s="15"/>
      <c r="BR39" s="105"/>
    </row>
    <row r="40" spans="3:70" ht="15.6" customHeight="1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IF([5]回答表!X49="●",[5]回答表!O79,IF([5]回答表!AA49="●",[5]回答表!O107,""))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IF([5]回答表!X49="●",[5]回答表!O80,IF([5]回答表!AA49="●",[5]回答表!O108,""))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15.75" customHeight="1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IF([5]回答表!AA49="●","●","")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IF([5]回答表!X49="●",[5]回答表!O81,IF([5]回答表!AA49="●",[5]回答表!O109,""))</f>
        <v/>
      </c>
      <c r="AN44" s="154"/>
      <c r="AO44" s="162" t="s">
        <v>27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113"/>
      <c r="BD44" s="163"/>
      <c r="BE44" s="163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75" customHeight="1">
      <c r="C45" s="95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IF([5]回答表!X49="●",[5]回答表!O82,IF([5]回答表!AA49="●",[5]回答表!O110,""))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3"/>
      <c r="BE45" s="163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>
      <c r="C46" s="95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IF([5]回答表!X49="●",[5]回答表!AG79,IF([5]回答表!AA49="●",[5]回答表!AG107,""))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3"/>
      <c r="BE46" s="1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>
      <c r="C47" s="95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7"/>
      <c r="O47" s="148"/>
      <c r="P47" s="148"/>
      <c r="Q47" s="149"/>
      <c r="R47" s="112"/>
      <c r="S47" s="112"/>
      <c r="T47" s="112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29"/>
      <c r="AL47" s="129"/>
      <c r="AM47" s="153" t="str">
        <f>IF([5]回答表!X49="●",[5]回答表!AG80,IF([5]回答表!AA49="●",[5]回答表!AG108,""))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3"/>
      <c r="BE47" s="1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3"/>
      <c r="BE48" s="1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15.6" customHeight="1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12"/>
      <c r="S49" s="112"/>
      <c r="T49" s="112"/>
      <c r="U49" s="116" t="s">
        <v>31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9"/>
      <c r="AL49" s="129"/>
      <c r="AM49" s="116" t="s">
        <v>32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65"/>
      <c r="BR49" s="105"/>
    </row>
    <row r="50" spans="3:70" ht="15.6" customHeight="1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12"/>
      <c r="S50" s="112"/>
      <c r="T50" s="112"/>
      <c r="U50" s="173" t="str">
        <f>IF([5]回答表!X49="●",[5]回答表!E85,IF([5]回答表!AA49="●",[5]回答表!E113,""))</f>
        <v/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33</v>
      </c>
      <c r="AF50" s="175"/>
      <c r="AG50" s="175"/>
      <c r="AH50" s="175"/>
      <c r="AI50" s="175"/>
      <c r="AJ50" s="176"/>
      <c r="AK50" s="129"/>
      <c r="AL50" s="129"/>
      <c r="AM50" s="126" t="str">
        <f>IF([5]回答表!X49="●",[5]回答表!B87,IF([5]回答表!AA49="●",[5]回答表!B115,""))</f>
        <v/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BR50" s="105"/>
    </row>
    <row r="51" spans="3:70" ht="15.6" customHeight="1">
      <c r="C51" s="9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12"/>
      <c r="S51" s="112"/>
      <c r="T51" s="112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79"/>
      <c r="AG51" s="179"/>
      <c r="AH51" s="179"/>
      <c r="AI51" s="179"/>
      <c r="AJ51" s="180"/>
      <c r="AK51" s="129"/>
      <c r="AL51" s="129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05"/>
    </row>
    <row r="52" spans="3:70" ht="15.6" customHeight="1">
      <c r="C52" s="9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29"/>
      <c r="AL52" s="129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>
      <c r="C53" s="9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29"/>
      <c r="AL53" s="129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29"/>
      <c r="AL54" s="129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105"/>
    </row>
    <row r="55" spans="3:70" ht="15.75" customHeight="1">
      <c r="C55" s="9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81"/>
      <c r="O55" s="81"/>
      <c r="P55" s="81"/>
      <c r="Q55" s="81"/>
      <c r="R55" s="112"/>
      <c r="S55" s="112"/>
      <c r="T55" s="112"/>
      <c r="U55" s="112"/>
      <c r="V55" s="112"/>
      <c r="W55" s="112"/>
      <c r="X55" s="65"/>
      <c r="Y55" s="65"/>
      <c r="Z55" s="65"/>
      <c r="AA55" s="103"/>
      <c r="AB55" s="103"/>
      <c r="AC55" s="103"/>
      <c r="AD55" s="103"/>
      <c r="AE55" s="103"/>
      <c r="AF55" s="103"/>
      <c r="AG55" s="103"/>
      <c r="AH55" s="103"/>
      <c r="AI55" s="103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5"/>
    </row>
    <row r="56" spans="3:70" ht="18.600000000000001" customHeight="1">
      <c r="C56" s="9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81"/>
      <c r="O56" s="81"/>
      <c r="P56" s="81"/>
      <c r="Q56" s="81"/>
      <c r="R56" s="112"/>
      <c r="S56" s="112"/>
      <c r="T56" s="112"/>
      <c r="U56" s="116" t="s">
        <v>15</v>
      </c>
      <c r="V56" s="112"/>
      <c r="W56" s="112"/>
      <c r="X56" s="112"/>
      <c r="Y56" s="112"/>
      <c r="Z56" s="112"/>
      <c r="AA56" s="103"/>
      <c r="AB56" s="117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16" t="s">
        <v>34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5"/>
      <c r="BR56" s="105"/>
    </row>
    <row r="57" spans="3:70" ht="15.6" customHeight="1">
      <c r="C57" s="95"/>
      <c r="D57" s="99" t="s">
        <v>35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23" t="str">
        <f>IF([5]回答表!AD49="●","●","")</f>
        <v/>
      </c>
      <c r="O57" s="124"/>
      <c r="P57" s="124"/>
      <c r="Q57" s="125"/>
      <c r="R57" s="112"/>
      <c r="S57" s="112"/>
      <c r="T57" s="112"/>
      <c r="U57" s="126" t="str">
        <f>IF([5]回答表!AD49="●",[5]回答表!B123,"")</f>
        <v/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181"/>
      <c r="AL57" s="181"/>
      <c r="AM57" s="126" t="str">
        <f>IF([5]回答表!AD49="●",[5]回答表!B128,"")</f>
        <v/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05"/>
    </row>
    <row r="58" spans="3:70" ht="15.6" customHeight="1">
      <c r="C58" s="9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37"/>
      <c r="O58" s="138"/>
      <c r="P58" s="138"/>
      <c r="Q58" s="139"/>
      <c r="R58" s="112"/>
      <c r="S58" s="112"/>
      <c r="T58" s="112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81"/>
      <c r="AL58" s="18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05"/>
    </row>
    <row r="59" spans="3:70" ht="15.6" customHeight="1">
      <c r="C59" s="9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37"/>
      <c r="O59" s="138"/>
      <c r="P59" s="138"/>
      <c r="Q59" s="139"/>
      <c r="R59" s="112"/>
      <c r="S59" s="112"/>
      <c r="T59" s="112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2"/>
      <c r="AK59" s="181"/>
      <c r="AL59" s="181"/>
      <c r="AM59" s="140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05"/>
    </row>
    <row r="60" spans="3:70" ht="15.6" customHeight="1">
      <c r="C60" s="95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47"/>
      <c r="O60" s="148"/>
      <c r="P60" s="148"/>
      <c r="Q60" s="149"/>
      <c r="R60" s="112"/>
      <c r="S60" s="112"/>
      <c r="T60" s="112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181"/>
      <c r="AL60" s="18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05"/>
    </row>
    <row r="61" spans="3:70" ht="15.6" customHeight="1"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4"/>
    </row>
    <row r="62" spans="3:70" ht="15.6" customHeight="1"/>
    <row r="63" spans="3:70" ht="15.6" customHeight="1"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</row>
    <row r="64" spans="3:70" ht="15.6" customHeight="1">
      <c r="C64" s="95"/>
      <c r="D64" s="96" t="s">
        <v>14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99" t="s">
        <v>36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2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103"/>
      <c r="BO64" s="103"/>
      <c r="BP64" s="103"/>
      <c r="BQ64" s="104"/>
      <c r="BR64" s="105"/>
    </row>
    <row r="65" spans="3:70" ht="15.6" customHeight="1">
      <c r="C65" s="95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102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103"/>
      <c r="BO65" s="103"/>
      <c r="BP65" s="103"/>
      <c r="BQ65" s="104"/>
      <c r="BR65" s="105"/>
    </row>
    <row r="66" spans="3:70" ht="15.6" customHeight="1">
      <c r="C66" s="95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65"/>
      <c r="Y66" s="65"/>
      <c r="Z66" s="65"/>
      <c r="AA66" s="36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4"/>
      <c r="AO66" s="113"/>
      <c r="AP66" s="114"/>
      <c r="AQ66" s="114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02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103"/>
      <c r="BO66" s="103"/>
      <c r="BP66" s="103"/>
      <c r="BQ66" s="104"/>
      <c r="BR66" s="105"/>
    </row>
    <row r="67" spans="3:70" ht="25.5">
      <c r="C67" s="9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6" t="s">
        <v>15</v>
      </c>
      <c r="V67" s="112"/>
      <c r="W67" s="112"/>
      <c r="X67" s="112"/>
      <c r="Y67" s="112"/>
      <c r="Z67" s="112"/>
      <c r="AA67" s="103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6" t="s">
        <v>16</v>
      </c>
      <c r="AN67" s="118"/>
      <c r="AO67" s="117"/>
      <c r="AP67" s="119"/>
      <c r="AQ67" s="119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103"/>
      <c r="BE67" s="103"/>
      <c r="BF67" s="122" t="s">
        <v>17</v>
      </c>
      <c r="BG67" s="185"/>
      <c r="BH67" s="185"/>
      <c r="BI67" s="185"/>
      <c r="BJ67" s="185"/>
      <c r="BK67" s="185"/>
      <c r="BL67" s="185"/>
      <c r="BM67" s="103"/>
      <c r="BN67" s="103"/>
      <c r="BO67" s="103"/>
      <c r="BP67" s="103"/>
      <c r="BQ67" s="118"/>
      <c r="BR67" s="105"/>
    </row>
    <row r="68" spans="3:70" ht="15.6" customHeight="1">
      <c r="C68" s="95"/>
      <c r="D68" s="99" t="s">
        <v>18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23" t="str">
        <f>IF([5]回答表!X50="●","●","")</f>
        <v/>
      </c>
      <c r="O68" s="124"/>
      <c r="P68" s="124"/>
      <c r="Q68" s="125"/>
      <c r="R68" s="112"/>
      <c r="S68" s="112"/>
      <c r="T68" s="112"/>
      <c r="U68" s="126" t="str">
        <f>IF([5]回答表!X50="●",[5]回答表!B138,IF([5]回答表!AA50="●",[5]回答表!B159,""))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9"/>
      <c r="AL68" s="129"/>
      <c r="AM68" s="186" t="s">
        <v>37</v>
      </c>
      <c r="AN68" s="186"/>
      <c r="AO68" s="186"/>
      <c r="AP68" s="186"/>
      <c r="AQ68" s="186"/>
      <c r="AR68" s="186"/>
      <c r="AS68" s="186"/>
      <c r="AT68" s="186"/>
      <c r="AU68" s="186" t="s">
        <v>38</v>
      </c>
      <c r="AV68" s="186"/>
      <c r="AW68" s="186"/>
      <c r="AX68" s="186"/>
      <c r="AY68" s="186"/>
      <c r="AZ68" s="186"/>
      <c r="BA68" s="186"/>
      <c r="BB68" s="186"/>
      <c r="BC68" s="113"/>
      <c r="BD68" s="36"/>
      <c r="BE68" s="36"/>
      <c r="BF68" s="131" t="str">
        <f>IF([5]回答表!X50="●",[5]回答表!S144,IF([5]回答表!AA50="●",[5]回答表!S165,""))</f>
        <v/>
      </c>
      <c r="BG68" s="132"/>
      <c r="BH68" s="132"/>
      <c r="BI68" s="132"/>
      <c r="BJ68" s="131"/>
      <c r="BK68" s="132"/>
      <c r="BL68" s="132"/>
      <c r="BM68" s="132"/>
      <c r="BN68" s="131"/>
      <c r="BO68" s="132"/>
      <c r="BP68" s="132"/>
      <c r="BQ68" s="133"/>
      <c r="BR68" s="105"/>
    </row>
    <row r="69" spans="3:70" ht="15.6" customHeight="1">
      <c r="C69" s="95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13"/>
      <c r="BD69" s="36"/>
      <c r="BE69" s="36"/>
      <c r="BF69" s="143"/>
      <c r="BG69" s="144"/>
      <c r="BH69" s="144"/>
      <c r="BI69" s="144"/>
      <c r="BJ69" s="143"/>
      <c r="BK69" s="144"/>
      <c r="BL69" s="144"/>
      <c r="BM69" s="144"/>
      <c r="BN69" s="143"/>
      <c r="BO69" s="144"/>
      <c r="BP69" s="144"/>
      <c r="BQ69" s="145"/>
      <c r="BR69" s="105"/>
    </row>
    <row r="70" spans="3:70" ht="15.6" customHeight="1">
      <c r="C70" s="95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13"/>
      <c r="BD70" s="36"/>
      <c r="BE70" s="36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>
      <c r="C71" s="95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47"/>
      <c r="O71" s="148"/>
      <c r="P71" s="148"/>
      <c r="Q71" s="149"/>
      <c r="R71" s="112"/>
      <c r="S71" s="112"/>
      <c r="T71" s="112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129"/>
      <c r="AL71" s="129"/>
      <c r="AM71" s="79" t="str">
        <f>IF([5]回答表!X50="●",[5]回答表!J144,IF([5]回答表!AA50="●",[5]回答表!J165,""))</f>
        <v/>
      </c>
      <c r="AN71" s="80"/>
      <c r="AO71" s="80"/>
      <c r="AP71" s="80"/>
      <c r="AQ71" s="80"/>
      <c r="AR71" s="80"/>
      <c r="AS71" s="80"/>
      <c r="AT71" s="146"/>
      <c r="AU71" s="79" t="str">
        <f>IF([5]回答表!X50="●",[5]回答表!J145,IF([5]回答表!AA50="●",[5]回答表!J166,""))</f>
        <v/>
      </c>
      <c r="AV71" s="80"/>
      <c r="AW71" s="80"/>
      <c r="AX71" s="80"/>
      <c r="AY71" s="80"/>
      <c r="AZ71" s="80"/>
      <c r="BA71" s="80"/>
      <c r="BB71" s="146"/>
      <c r="BC71" s="113"/>
      <c r="BD71" s="36"/>
      <c r="BE71" s="36"/>
      <c r="BF71" s="143" t="str">
        <f>IF([5]回答表!X50="●",[5]回答表!V144,IF([5]回答表!AA50="●",[5]回答表!V165,""))</f>
        <v/>
      </c>
      <c r="BG71" s="144"/>
      <c r="BH71" s="144"/>
      <c r="BI71" s="144"/>
      <c r="BJ71" s="143" t="str">
        <f>IF([5]回答表!X50="●",[5]回答表!V145,IF([5]回答表!AA50="●",[5]回答表!V166,""))</f>
        <v/>
      </c>
      <c r="BK71" s="144"/>
      <c r="BL71" s="144"/>
      <c r="BM71" s="144"/>
      <c r="BN71" s="143" t="str">
        <f>IF([5]回答表!X50="●",[5]回答表!V146,IF([5]回答表!AA50="●",[5]回答表!V167,""))</f>
        <v/>
      </c>
      <c r="BO71" s="144"/>
      <c r="BP71" s="144"/>
      <c r="BQ71" s="145"/>
      <c r="BR71" s="105"/>
    </row>
    <row r="72" spans="3:70" ht="15.6" customHeight="1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151"/>
      <c r="P72" s="151"/>
      <c r="Q72" s="151"/>
      <c r="R72" s="152"/>
      <c r="S72" s="152"/>
      <c r="T72" s="152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129"/>
      <c r="AL72" s="129"/>
      <c r="AM72" s="76"/>
      <c r="AN72" s="77"/>
      <c r="AO72" s="77"/>
      <c r="AP72" s="77"/>
      <c r="AQ72" s="77"/>
      <c r="AR72" s="77"/>
      <c r="AS72" s="77"/>
      <c r="AT72" s="78"/>
      <c r="AU72" s="76"/>
      <c r="AV72" s="77"/>
      <c r="AW72" s="77"/>
      <c r="AX72" s="77"/>
      <c r="AY72" s="77"/>
      <c r="AZ72" s="77"/>
      <c r="BA72" s="77"/>
      <c r="BB72" s="78"/>
      <c r="BC72" s="113"/>
      <c r="BD72" s="113"/>
      <c r="BE72" s="113"/>
      <c r="BF72" s="143"/>
      <c r="BG72" s="144"/>
      <c r="BH72" s="144"/>
      <c r="BI72" s="144"/>
      <c r="BJ72" s="143"/>
      <c r="BK72" s="144"/>
      <c r="BL72" s="144"/>
      <c r="BM72" s="144"/>
      <c r="BN72" s="143"/>
      <c r="BO72" s="144"/>
      <c r="BP72" s="144"/>
      <c r="BQ72" s="145"/>
      <c r="BR72" s="105"/>
    </row>
    <row r="73" spans="3:70" ht="15.6" customHeight="1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151"/>
      <c r="P73" s="151"/>
      <c r="Q73" s="151"/>
      <c r="R73" s="152"/>
      <c r="S73" s="152"/>
      <c r="T73" s="152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129"/>
      <c r="AL73" s="129"/>
      <c r="AM73" s="82"/>
      <c r="AN73" s="83"/>
      <c r="AO73" s="83"/>
      <c r="AP73" s="83"/>
      <c r="AQ73" s="83"/>
      <c r="AR73" s="83"/>
      <c r="AS73" s="83"/>
      <c r="AT73" s="84"/>
      <c r="AU73" s="82"/>
      <c r="AV73" s="83"/>
      <c r="AW73" s="83"/>
      <c r="AX73" s="83"/>
      <c r="AY73" s="83"/>
      <c r="AZ73" s="83"/>
      <c r="BA73" s="83"/>
      <c r="BB73" s="84"/>
      <c r="BC73" s="113"/>
      <c r="BD73" s="36"/>
      <c r="BE73" s="36"/>
      <c r="BF73" s="143"/>
      <c r="BG73" s="144"/>
      <c r="BH73" s="144"/>
      <c r="BI73" s="144"/>
      <c r="BJ73" s="143"/>
      <c r="BK73" s="144"/>
      <c r="BL73" s="144"/>
      <c r="BM73" s="144"/>
      <c r="BN73" s="143"/>
      <c r="BO73" s="144"/>
      <c r="BP73" s="144"/>
      <c r="BQ73" s="145"/>
      <c r="BR73" s="105"/>
    </row>
    <row r="74" spans="3:70" ht="15.6" customHeight="1">
      <c r="C74" s="95"/>
      <c r="D74" s="159" t="s">
        <v>26</v>
      </c>
      <c r="E74" s="160"/>
      <c r="F74" s="160"/>
      <c r="G74" s="160"/>
      <c r="H74" s="160"/>
      <c r="I74" s="160"/>
      <c r="J74" s="160"/>
      <c r="K74" s="160"/>
      <c r="L74" s="160"/>
      <c r="M74" s="161"/>
      <c r="N74" s="123" t="str">
        <f>IF([5]回答表!AA50="●","●","")</f>
        <v/>
      </c>
      <c r="O74" s="124"/>
      <c r="P74" s="124"/>
      <c r="Q74" s="125"/>
      <c r="R74" s="112"/>
      <c r="S74" s="112"/>
      <c r="T74" s="112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2"/>
      <c r="AK74" s="129"/>
      <c r="AL74" s="129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13"/>
      <c r="BD74" s="163"/>
      <c r="BE74" s="163"/>
      <c r="BF74" s="143"/>
      <c r="BG74" s="144"/>
      <c r="BH74" s="144"/>
      <c r="BI74" s="144"/>
      <c r="BJ74" s="143"/>
      <c r="BK74" s="144"/>
      <c r="BL74" s="144"/>
      <c r="BM74" s="144"/>
      <c r="BN74" s="143"/>
      <c r="BO74" s="144"/>
      <c r="BP74" s="144"/>
      <c r="BQ74" s="145"/>
      <c r="BR74" s="105"/>
    </row>
    <row r="75" spans="3:70" ht="15.6" customHeight="1">
      <c r="C75" s="95"/>
      <c r="D75" s="164"/>
      <c r="E75" s="165"/>
      <c r="F75" s="165"/>
      <c r="G75" s="165"/>
      <c r="H75" s="165"/>
      <c r="I75" s="165"/>
      <c r="J75" s="165"/>
      <c r="K75" s="165"/>
      <c r="L75" s="165"/>
      <c r="M75" s="16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29"/>
      <c r="AL75" s="129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13"/>
      <c r="BD75" s="163"/>
      <c r="BE75" s="163"/>
      <c r="BF75" s="143" t="s">
        <v>23</v>
      </c>
      <c r="BG75" s="144"/>
      <c r="BH75" s="144"/>
      <c r="BI75" s="144"/>
      <c r="BJ75" s="143" t="s">
        <v>24</v>
      </c>
      <c r="BK75" s="144"/>
      <c r="BL75" s="144"/>
      <c r="BM75" s="144"/>
      <c r="BN75" s="143" t="s">
        <v>25</v>
      </c>
      <c r="BO75" s="144"/>
      <c r="BP75" s="144"/>
      <c r="BQ75" s="145"/>
      <c r="BR75" s="105"/>
    </row>
    <row r="76" spans="3:70" ht="15.6" customHeight="1">
      <c r="C76" s="9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29"/>
      <c r="AL76" s="129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13"/>
      <c r="BD76" s="163"/>
      <c r="BE76" s="163"/>
      <c r="BF76" s="143"/>
      <c r="BG76" s="144"/>
      <c r="BH76" s="144"/>
      <c r="BI76" s="144"/>
      <c r="BJ76" s="143"/>
      <c r="BK76" s="144"/>
      <c r="BL76" s="144"/>
      <c r="BM76" s="144"/>
      <c r="BN76" s="143"/>
      <c r="BO76" s="144"/>
      <c r="BP76" s="144"/>
      <c r="BQ76" s="145"/>
      <c r="BR76" s="105"/>
    </row>
    <row r="77" spans="3:70" ht="15.6" customHeight="1">
      <c r="C77" s="95"/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47"/>
      <c r="O77" s="148"/>
      <c r="P77" s="148"/>
      <c r="Q77" s="149"/>
      <c r="R77" s="112"/>
      <c r="S77" s="112"/>
      <c r="T77" s="112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29"/>
      <c r="AL77" s="129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13"/>
      <c r="BD77" s="163"/>
      <c r="BE77" s="163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105"/>
    </row>
    <row r="78" spans="3:70" ht="15.6" customHeight="1">
      <c r="C78" s="9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29"/>
      <c r="AL78" s="129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113"/>
      <c r="BD78" s="163"/>
      <c r="BE78" s="1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05"/>
    </row>
    <row r="79" spans="3:70" ht="15.6" customHeight="1">
      <c r="C79" s="9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12"/>
      <c r="S79" s="112"/>
      <c r="T79" s="112"/>
      <c r="U79" s="116" t="s">
        <v>31</v>
      </c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29"/>
      <c r="AL79" s="129"/>
      <c r="AM79" s="116" t="s">
        <v>32</v>
      </c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5"/>
      <c r="BR79" s="105"/>
    </row>
    <row r="80" spans="3:70" ht="15.6" customHeight="1">
      <c r="C80" s="9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12"/>
      <c r="S80" s="112"/>
      <c r="T80" s="112"/>
      <c r="U80" s="173" t="str">
        <f>IF([5]回答表!X50="●",[5]回答表!E149,IF([5]回答表!AA50="●",[5]回答表!E170,""))</f>
        <v/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33</v>
      </c>
      <c r="AF80" s="175"/>
      <c r="AG80" s="175"/>
      <c r="AH80" s="175"/>
      <c r="AI80" s="175"/>
      <c r="AJ80" s="176"/>
      <c r="AK80" s="129"/>
      <c r="AL80" s="129"/>
      <c r="AM80" s="126" t="str">
        <f>IF([5]回答表!X50="●",[5]回答表!B151,IF([5]回答表!AA50="●",[5]回答表!B172,""))</f>
        <v/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105"/>
    </row>
    <row r="81" spans="3:70" ht="15.6" customHeight="1">
      <c r="C81" s="9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12"/>
      <c r="S81" s="112"/>
      <c r="T81" s="112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  <c r="AF81" s="179"/>
      <c r="AG81" s="179"/>
      <c r="AH81" s="179"/>
      <c r="AI81" s="179"/>
      <c r="AJ81" s="180"/>
      <c r="AK81" s="129"/>
      <c r="AL81" s="129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05"/>
    </row>
    <row r="82" spans="3:70" ht="15.6" customHeight="1">
      <c r="C82" s="9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29"/>
      <c r="AL82" s="129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05"/>
    </row>
    <row r="83" spans="3:70" ht="15.6" customHeight="1">
      <c r="C83" s="9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29"/>
      <c r="AL83" s="129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05"/>
    </row>
    <row r="84" spans="3:70" ht="15.6" customHeight="1">
      <c r="C84" s="9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29"/>
      <c r="AL84" s="129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5"/>
    </row>
    <row r="85" spans="3:70" ht="15.6" customHeight="1"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81"/>
      <c r="O85" s="81"/>
      <c r="P85" s="81"/>
      <c r="Q85" s="81"/>
      <c r="R85" s="112"/>
      <c r="S85" s="112"/>
      <c r="T85" s="112"/>
      <c r="U85" s="112"/>
      <c r="V85" s="112"/>
      <c r="W85" s="112"/>
      <c r="X85" s="65"/>
      <c r="Y85" s="65"/>
      <c r="Z85" s="65"/>
      <c r="AA85" s="103"/>
      <c r="AB85" s="103"/>
      <c r="AC85" s="103"/>
      <c r="AD85" s="103"/>
      <c r="AE85" s="103"/>
      <c r="AF85" s="103"/>
      <c r="AG85" s="103"/>
      <c r="AH85" s="103"/>
      <c r="AI85" s="103"/>
      <c r="AJ85" s="65"/>
      <c r="AK85" s="65"/>
      <c r="AL85" s="6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105"/>
    </row>
    <row r="86" spans="3:70" ht="18.600000000000001" customHeight="1">
      <c r="C86" s="9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81"/>
      <c r="O86" s="81"/>
      <c r="P86" s="81"/>
      <c r="Q86" s="81"/>
      <c r="R86" s="112"/>
      <c r="S86" s="112"/>
      <c r="T86" s="112"/>
      <c r="U86" s="116" t="s">
        <v>15</v>
      </c>
      <c r="V86" s="112"/>
      <c r="W86" s="112"/>
      <c r="X86" s="112"/>
      <c r="Y86" s="112"/>
      <c r="Z86" s="112"/>
      <c r="AA86" s="103"/>
      <c r="AB86" s="117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16" t="s">
        <v>34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65"/>
      <c r="BR86" s="105"/>
    </row>
    <row r="87" spans="3:70" ht="15.6" customHeight="1">
      <c r="C87" s="95"/>
      <c r="D87" s="99" t="s">
        <v>35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23" t="str">
        <f>IF([5]回答表!AD50="●","●","")</f>
        <v/>
      </c>
      <c r="O87" s="124"/>
      <c r="P87" s="124"/>
      <c r="Q87" s="125"/>
      <c r="R87" s="112"/>
      <c r="S87" s="112"/>
      <c r="T87" s="112"/>
      <c r="U87" s="126" t="str">
        <f>IF([5]回答表!AD50="●",[5]回答表!B180,"")</f>
        <v/>
      </c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  <c r="AK87" s="181"/>
      <c r="AL87" s="181"/>
      <c r="AM87" s="126" t="str">
        <f>IF([5]回答表!AD50="●",[5]回答表!B186,"")</f>
        <v/>
      </c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05"/>
    </row>
    <row r="88" spans="3:70" ht="15.6" customHeight="1">
      <c r="C88" s="95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137"/>
      <c r="O88" s="138"/>
      <c r="P88" s="138"/>
      <c r="Q88" s="139"/>
      <c r="R88" s="112"/>
      <c r="S88" s="112"/>
      <c r="T88" s="112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2"/>
      <c r="AK88" s="181"/>
      <c r="AL88" s="18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05"/>
    </row>
    <row r="89" spans="3:70" ht="15.6" customHeight="1">
      <c r="C89" s="95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137"/>
      <c r="O89" s="138"/>
      <c r="P89" s="138"/>
      <c r="Q89" s="139"/>
      <c r="R89" s="112"/>
      <c r="S89" s="112"/>
      <c r="T89" s="112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81"/>
      <c r="AL89" s="181"/>
      <c r="AM89" s="140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05"/>
    </row>
    <row r="90" spans="3:70" ht="15.6" customHeight="1">
      <c r="C90" s="95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47"/>
      <c r="O90" s="148"/>
      <c r="P90" s="148"/>
      <c r="Q90" s="149"/>
      <c r="R90" s="112"/>
      <c r="S90" s="112"/>
      <c r="T90" s="112"/>
      <c r="U90" s="170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2"/>
      <c r="AK90" s="181"/>
      <c r="AL90" s="18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2"/>
      <c r="BR90" s="105"/>
    </row>
    <row r="91" spans="3:70" ht="15.6" customHeight="1"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</row>
    <row r="92" spans="3:70" ht="15.6" customHeight="1"/>
    <row r="93" spans="3:70" ht="15.6" customHeight="1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3:70" ht="15.6" customHeight="1">
      <c r="C94" s="95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65"/>
      <c r="Y94" s="65"/>
      <c r="Z94" s="65"/>
      <c r="AA94" s="36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04"/>
      <c r="AO94" s="113"/>
      <c r="AP94" s="114"/>
      <c r="AQ94" s="114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2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103"/>
      <c r="BO94" s="103"/>
      <c r="BP94" s="103"/>
      <c r="BQ94" s="104"/>
      <c r="BR94" s="105"/>
    </row>
    <row r="95" spans="3:70" ht="15.6" customHeight="1">
      <c r="C95" s="95"/>
      <c r="D95" s="96" t="s">
        <v>14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 t="s">
        <v>39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2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103"/>
      <c r="BO95" s="103"/>
      <c r="BP95" s="103"/>
      <c r="BQ95" s="104"/>
      <c r="BR95" s="105"/>
    </row>
    <row r="96" spans="3:70" ht="15.6" customHeight="1">
      <c r="C96" s="95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102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103"/>
      <c r="BO96" s="103"/>
      <c r="BP96" s="103"/>
      <c r="BQ96" s="104"/>
      <c r="BR96" s="105"/>
    </row>
    <row r="97" spans="3:70" ht="15.6" customHeight="1">
      <c r="C97" s="9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65"/>
      <c r="Y97" s="65"/>
      <c r="Z97" s="65"/>
      <c r="AA97" s="36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4"/>
      <c r="AO97" s="113"/>
      <c r="AP97" s="114"/>
      <c r="AQ97" s="114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02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103"/>
      <c r="BO97" s="103"/>
      <c r="BP97" s="103"/>
      <c r="BQ97" s="104"/>
      <c r="BR97" s="105"/>
    </row>
    <row r="98" spans="3:70" ht="25.5">
      <c r="C98" s="95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6" t="s">
        <v>40</v>
      </c>
      <c r="V98" s="118"/>
      <c r="W98" s="117"/>
      <c r="X98" s="119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17"/>
      <c r="AL98" s="117"/>
      <c r="AM98" s="116" t="s">
        <v>15</v>
      </c>
      <c r="AN98" s="112"/>
      <c r="AO98" s="112"/>
      <c r="AP98" s="112"/>
      <c r="AQ98" s="112"/>
      <c r="AR98" s="112"/>
      <c r="AS98" s="103"/>
      <c r="AT98" s="117"/>
      <c r="AU98" s="117"/>
      <c r="AV98" s="117"/>
      <c r="AW98" s="117"/>
      <c r="AX98" s="117"/>
      <c r="AY98" s="117"/>
      <c r="AZ98" s="117"/>
      <c r="BA98" s="117"/>
      <c r="BB98" s="117"/>
      <c r="BC98" s="121"/>
      <c r="BD98" s="103"/>
      <c r="BE98" s="103"/>
      <c r="BF98" s="122" t="s">
        <v>17</v>
      </c>
      <c r="BG98" s="185"/>
      <c r="BH98" s="185"/>
      <c r="BI98" s="185"/>
      <c r="BJ98" s="185"/>
      <c r="BK98" s="185"/>
      <c r="BL98" s="185"/>
      <c r="BM98" s="103"/>
      <c r="BN98" s="103"/>
      <c r="BO98" s="103"/>
      <c r="BP98" s="103"/>
      <c r="BQ98" s="104"/>
      <c r="BR98" s="105"/>
    </row>
    <row r="99" spans="3:70" ht="19.350000000000001" customHeight="1">
      <c r="C99" s="95"/>
      <c r="D99" s="192" t="s">
        <v>18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23" t="str">
        <f>IF([5]回答表!F18="水道事業",IF([5]回答表!X51="●","●",""),"")</f>
        <v/>
      </c>
      <c r="O99" s="124"/>
      <c r="P99" s="124"/>
      <c r="Q99" s="125"/>
      <c r="R99" s="112"/>
      <c r="S99" s="112"/>
      <c r="T99" s="112"/>
      <c r="U99" s="193" t="s">
        <v>41</v>
      </c>
      <c r="V99" s="194"/>
      <c r="W99" s="194"/>
      <c r="X99" s="194"/>
      <c r="Y99" s="194"/>
      <c r="Z99" s="194"/>
      <c r="AA99" s="194"/>
      <c r="AB99" s="194"/>
      <c r="AC99" s="195" t="s">
        <v>42</v>
      </c>
      <c r="AD99" s="196"/>
      <c r="AE99" s="196"/>
      <c r="AF99" s="196"/>
      <c r="AG99" s="196"/>
      <c r="AH99" s="196"/>
      <c r="AI99" s="196"/>
      <c r="AJ99" s="197"/>
      <c r="AK99" s="129"/>
      <c r="AL99" s="129"/>
      <c r="AM99" s="126" t="str">
        <f>IF([5]回答表!F18="水道事業",IF([5]回答表!X51="●",[5]回答表!B197,IF([5]回答表!AA51="●",[5]回答表!B275,"")),"")</f>
        <v/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36"/>
      <c r="BE99" s="36"/>
      <c r="BF99" s="131" t="str">
        <f>IF([5]回答表!F18="水道事業",IF([5]回答表!X51="●",[5]回答表!B256,IF([5]回答表!AA51="●",[5]回答表!B335,"")),"")</f>
        <v/>
      </c>
      <c r="BG99" s="132"/>
      <c r="BH99" s="132"/>
      <c r="BI99" s="132"/>
      <c r="BJ99" s="131"/>
      <c r="BK99" s="132"/>
      <c r="BL99" s="132"/>
      <c r="BM99" s="132"/>
      <c r="BN99" s="131"/>
      <c r="BO99" s="132"/>
      <c r="BP99" s="132"/>
      <c r="BQ99" s="133"/>
      <c r="BR99" s="105"/>
    </row>
    <row r="100" spans="3:70" ht="19.350000000000001" customHeight="1"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37"/>
      <c r="O100" s="138"/>
      <c r="P100" s="138"/>
      <c r="Q100" s="139"/>
      <c r="R100" s="112"/>
      <c r="S100" s="112"/>
      <c r="T100" s="112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201"/>
      <c r="AE100" s="201"/>
      <c r="AF100" s="201"/>
      <c r="AG100" s="201"/>
      <c r="AH100" s="201"/>
      <c r="AI100" s="201"/>
      <c r="AJ100" s="202"/>
      <c r="AK100" s="129"/>
      <c r="AL100" s="129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2"/>
      <c r="BD100" s="36"/>
      <c r="BE100" s="36"/>
      <c r="BF100" s="143"/>
      <c r="BG100" s="144"/>
      <c r="BH100" s="144"/>
      <c r="BI100" s="144"/>
      <c r="BJ100" s="143"/>
      <c r="BK100" s="144"/>
      <c r="BL100" s="144"/>
      <c r="BM100" s="144"/>
      <c r="BN100" s="143"/>
      <c r="BO100" s="144"/>
      <c r="BP100" s="144"/>
      <c r="BQ100" s="145"/>
      <c r="BR100" s="105"/>
    </row>
    <row r="101" spans="3:70" ht="15.6" customHeight="1"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37"/>
      <c r="O101" s="138"/>
      <c r="P101" s="138"/>
      <c r="Q101" s="139"/>
      <c r="R101" s="112"/>
      <c r="S101" s="112"/>
      <c r="T101" s="112"/>
      <c r="U101" s="79" t="str">
        <f>IF([5]回答表!F18="水道事業",IF([5]回答表!X51="●",[5]回答表!J205,IF([5]回答表!AA51="●",[5]回答表!J283,"")),"")</f>
        <v/>
      </c>
      <c r="V101" s="80"/>
      <c r="W101" s="80"/>
      <c r="X101" s="80"/>
      <c r="Y101" s="80"/>
      <c r="Z101" s="80"/>
      <c r="AA101" s="80"/>
      <c r="AB101" s="146"/>
      <c r="AC101" s="79" t="str">
        <f>IF([5]回答表!F18="水道事業",IF([5]回答表!X51="●",[5]回答表!J210,IF([5]回答表!AA51="●",[5]回答表!J290,"")),"")</f>
        <v/>
      </c>
      <c r="AD101" s="80"/>
      <c r="AE101" s="80"/>
      <c r="AF101" s="80"/>
      <c r="AG101" s="80"/>
      <c r="AH101" s="80"/>
      <c r="AI101" s="80"/>
      <c r="AJ101" s="146"/>
      <c r="AK101" s="129"/>
      <c r="AL101" s="129"/>
      <c r="AM101" s="140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36"/>
      <c r="BE101" s="36"/>
      <c r="BF101" s="143"/>
      <c r="BG101" s="144"/>
      <c r="BH101" s="144"/>
      <c r="BI101" s="144"/>
      <c r="BJ101" s="143"/>
      <c r="BK101" s="144"/>
      <c r="BL101" s="144"/>
      <c r="BM101" s="144"/>
      <c r="BN101" s="143"/>
      <c r="BO101" s="144"/>
      <c r="BP101" s="144"/>
      <c r="BQ101" s="145"/>
      <c r="BR101" s="105"/>
    </row>
    <row r="102" spans="3:70" ht="15.6" customHeight="1"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47"/>
      <c r="O102" s="148"/>
      <c r="P102" s="148"/>
      <c r="Q102" s="149"/>
      <c r="R102" s="112"/>
      <c r="S102" s="112"/>
      <c r="T102" s="112"/>
      <c r="U102" s="76"/>
      <c r="V102" s="77"/>
      <c r="W102" s="77"/>
      <c r="X102" s="77"/>
      <c r="Y102" s="77"/>
      <c r="Z102" s="77"/>
      <c r="AA102" s="77"/>
      <c r="AB102" s="78"/>
      <c r="AC102" s="76"/>
      <c r="AD102" s="77"/>
      <c r="AE102" s="77"/>
      <c r="AF102" s="77"/>
      <c r="AG102" s="77"/>
      <c r="AH102" s="77"/>
      <c r="AI102" s="77"/>
      <c r="AJ102" s="78"/>
      <c r="AK102" s="129"/>
      <c r="AL102" s="129"/>
      <c r="AM102" s="140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36"/>
      <c r="BE102" s="36"/>
      <c r="BF102" s="143" t="str">
        <f>IF([5]回答表!F18="水道事業",IF([5]回答表!X51="●",[5]回答表!E256,IF([5]回答表!AA51="●",[5]回答表!E335,"")),"")</f>
        <v/>
      </c>
      <c r="BG102" s="144"/>
      <c r="BH102" s="144"/>
      <c r="BI102" s="144"/>
      <c r="BJ102" s="143" t="str">
        <f>IF([5]回答表!F18="水道事業",IF([5]回答表!X51="●",[5]回答表!E257,IF([5]回答表!AA51="●",[5]回答表!E336,"")),"")</f>
        <v/>
      </c>
      <c r="BK102" s="144"/>
      <c r="BL102" s="144"/>
      <c r="BM102" s="144"/>
      <c r="BN102" s="143" t="str">
        <f>IF([5]回答表!F18="水道事業",IF([5]回答表!X51="●",[5]回答表!E258,IF([5]回答表!AA51="●",[5]回答表!E337,"")),"")</f>
        <v/>
      </c>
      <c r="BO102" s="144"/>
      <c r="BP102" s="144"/>
      <c r="BQ102" s="145"/>
      <c r="BR102" s="105"/>
    </row>
    <row r="103" spans="3:70" ht="15.6" customHeight="1">
      <c r="C103" s="9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1"/>
      <c r="P103" s="151"/>
      <c r="Q103" s="151"/>
      <c r="R103" s="152"/>
      <c r="S103" s="152"/>
      <c r="T103" s="152"/>
      <c r="U103" s="82"/>
      <c r="V103" s="83"/>
      <c r="W103" s="83"/>
      <c r="X103" s="83"/>
      <c r="Y103" s="83"/>
      <c r="Z103" s="83"/>
      <c r="AA103" s="83"/>
      <c r="AB103" s="84"/>
      <c r="AC103" s="82"/>
      <c r="AD103" s="83"/>
      <c r="AE103" s="83"/>
      <c r="AF103" s="83"/>
      <c r="AG103" s="83"/>
      <c r="AH103" s="83"/>
      <c r="AI103" s="83"/>
      <c r="AJ103" s="84"/>
      <c r="AK103" s="129"/>
      <c r="AL103" s="129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13"/>
      <c r="BE103" s="113"/>
      <c r="BF103" s="143"/>
      <c r="BG103" s="144"/>
      <c r="BH103" s="144"/>
      <c r="BI103" s="144"/>
      <c r="BJ103" s="143"/>
      <c r="BK103" s="144"/>
      <c r="BL103" s="144"/>
      <c r="BM103" s="144"/>
      <c r="BN103" s="143"/>
      <c r="BO103" s="144"/>
      <c r="BP103" s="144"/>
      <c r="BQ103" s="145"/>
      <c r="BR103" s="105"/>
    </row>
    <row r="104" spans="3:70" ht="19.350000000000001" customHeight="1">
      <c r="C104" s="9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1"/>
      <c r="P104" s="151"/>
      <c r="Q104" s="151"/>
      <c r="R104" s="152"/>
      <c r="S104" s="152"/>
      <c r="T104" s="152"/>
      <c r="U104" s="193" t="s">
        <v>43</v>
      </c>
      <c r="V104" s="194"/>
      <c r="W104" s="194"/>
      <c r="X104" s="194"/>
      <c r="Y104" s="194"/>
      <c r="Z104" s="194"/>
      <c r="AA104" s="194"/>
      <c r="AB104" s="194"/>
      <c r="AC104" s="193" t="s">
        <v>44</v>
      </c>
      <c r="AD104" s="194"/>
      <c r="AE104" s="194"/>
      <c r="AF104" s="194"/>
      <c r="AG104" s="194"/>
      <c r="AH104" s="194"/>
      <c r="AI104" s="194"/>
      <c r="AJ104" s="203"/>
      <c r="AK104" s="129"/>
      <c r="AL104" s="129"/>
      <c r="AM104" s="140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36"/>
      <c r="BE104" s="36"/>
      <c r="BF104" s="143"/>
      <c r="BG104" s="144"/>
      <c r="BH104" s="144"/>
      <c r="BI104" s="144"/>
      <c r="BJ104" s="143"/>
      <c r="BK104" s="144"/>
      <c r="BL104" s="144"/>
      <c r="BM104" s="144"/>
      <c r="BN104" s="143"/>
      <c r="BO104" s="144"/>
      <c r="BP104" s="144"/>
      <c r="BQ104" s="145"/>
      <c r="BR104" s="105"/>
    </row>
    <row r="105" spans="3:70" ht="19.350000000000001" customHeight="1">
      <c r="C105" s="95"/>
      <c r="D105" s="204" t="s">
        <v>26</v>
      </c>
      <c r="E105" s="192"/>
      <c r="F105" s="192"/>
      <c r="G105" s="192"/>
      <c r="H105" s="192"/>
      <c r="I105" s="192"/>
      <c r="J105" s="192"/>
      <c r="K105" s="192"/>
      <c r="L105" s="192"/>
      <c r="M105" s="205"/>
      <c r="N105" s="123" t="str">
        <f>IF([5]回答表!F18="水道事業",IF([5]回答表!AA51="●","●",""),"")</f>
        <v/>
      </c>
      <c r="O105" s="124"/>
      <c r="P105" s="124"/>
      <c r="Q105" s="125"/>
      <c r="R105" s="112"/>
      <c r="S105" s="112"/>
      <c r="T105" s="112"/>
      <c r="U105" s="198"/>
      <c r="V105" s="199"/>
      <c r="W105" s="199"/>
      <c r="X105" s="199"/>
      <c r="Y105" s="199"/>
      <c r="Z105" s="199"/>
      <c r="AA105" s="199"/>
      <c r="AB105" s="199"/>
      <c r="AC105" s="198"/>
      <c r="AD105" s="199"/>
      <c r="AE105" s="199"/>
      <c r="AF105" s="199"/>
      <c r="AG105" s="199"/>
      <c r="AH105" s="199"/>
      <c r="AI105" s="199"/>
      <c r="AJ105" s="206"/>
      <c r="AK105" s="129"/>
      <c r="AL105" s="129"/>
      <c r="AM105" s="140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63"/>
      <c r="BE105" s="163"/>
      <c r="BF105" s="143"/>
      <c r="BG105" s="144"/>
      <c r="BH105" s="144"/>
      <c r="BI105" s="144"/>
      <c r="BJ105" s="143"/>
      <c r="BK105" s="144"/>
      <c r="BL105" s="144"/>
      <c r="BM105" s="144"/>
      <c r="BN105" s="143"/>
      <c r="BO105" s="144"/>
      <c r="BP105" s="144"/>
      <c r="BQ105" s="145"/>
      <c r="BR105" s="105"/>
    </row>
    <row r="106" spans="3:70" ht="15.6" customHeight="1"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205"/>
      <c r="N106" s="137"/>
      <c r="O106" s="138"/>
      <c r="P106" s="138"/>
      <c r="Q106" s="139"/>
      <c r="R106" s="112"/>
      <c r="S106" s="112"/>
      <c r="T106" s="112"/>
      <c r="U106" s="79" t="str">
        <f>IF([5]回答表!F18="水道事業",IF([5]回答表!X51="●",[5]回答表!J213,IF([5]回答表!AA51="●",[5]回答表!J293,"")),"")</f>
        <v/>
      </c>
      <c r="V106" s="80"/>
      <c r="W106" s="80"/>
      <c r="X106" s="80"/>
      <c r="Y106" s="80"/>
      <c r="Z106" s="80"/>
      <c r="AA106" s="80"/>
      <c r="AB106" s="146"/>
      <c r="AC106" s="79" t="str">
        <f>IF([5]回答表!F18="水道事業",IF([5]回答表!X51="●",[5]回答表!J217,IF([5]回答表!AA51="●",[5]回答表!J297,"")),"")</f>
        <v/>
      </c>
      <c r="AD106" s="80"/>
      <c r="AE106" s="80"/>
      <c r="AF106" s="80"/>
      <c r="AG106" s="80"/>
      <c r="AH106" s="80"/>
      <c r="AI106" s="80"/>
      <c r="AJ106" s="146"/>
      <c r="AK106" s="129"/>
      <c r="AL106" s="129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2"/>
      <c r="BD106" s="163"/>
      <c r="BE106" s="163"/>
      <c r="BF106" s="143" t="s">
        <v>23</v>
      </c>
      <c r="BG106" s="144"/>
      <c r="BH106" s="144"/>
      <c r="BI106" s="144"/>
      <c r="BJ106" s="143" t="s">
        <v>24</v>
      </c>
      <c r="BK106" s="144"/>
      <c r="BL106" s="144"/>
      <c r="BM106" s="144"/>
      <c r="BN106" s="143" t="s">
        <v>25</v>
      </c>
      <c r="BO106" s="144"/>
      <c r="BP106" s="144"/>
      <c r="BQ106" s="145"/>
      <c r="BR106" s="105"/>
    </row>
    <row r="107" spans="3:70" ht="15.6" customHeight="1"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205"/>
      <c r="N107" s="137"/>
      <c r="O107" s="138"/>
      <c r="P107" s="138"/>
      <c r="Q107" s="139"/>
      <c r="R107" s="112"/>
      <c r="S107" s="112"/>
      <c r="T107" s="112"/>
      <c r="U107" s="76"/>
      <c r="V107" s="77"/>
      <c r="W107" s="77"/>
      <c r="X107" s="77"/>
      <c r="Y107" s="77"/>
      <c r="Z107" s="77"/>
      <c r="AA107" s="77"/>
      <c r="AB107" s="78"/>
      <c r="AC107" s="76"/>
      <c r="AD107" s="77"/>
      <c r="AE107" s="77"/>
      <c r="AF107" s="77"/>
      <c r="AG107" s="77"/>
      <c r="AH107" s="77"/>
      <c r="AI107" s="77"/>
      <c r="AJ107" s="78"/>
      <c r="AK107" s="129"/>
      <c r="AL107" s="129"/>
      <c r="AM107" s="140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2"/>
      <c r="BD107" s="163"/>
      <c r="BE107" s="163"/>
      <c r="BF107" s="143"/>
      <c r="BG107" s="144"/>
      <c r="BH107" s="144"/>
      <c r="BI107" s="144"/>
      <c r="BJ107" s="143"/>
      <c r="BK107" s="144"/>
      <c r="BL107" s="144"/>
      <c r="BM107" s="144"/>
      <c r="BN107" s="143"/>
      <c r="BO107" s="144"/>
      <c r="BP107" s="144"/>
      <c r="BQ107" s="145"/>
      <c r="BR107" s="105"/>
    </row>
    <row r="108" spans="3:70" ht="15.6" customHeight="1"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205"/>
      <c r="N108" s="147"/>
      <c r="O108" s="148"/>
      <c r="P108" s="148"/>
      <c r="Q108" s="149"/>
      <c r="R108" s="112"/>
      <c r="S108" s="112"/>
      <c r="T108" s="112"/>
      <c r="U108" s="82"/>
      <c r="V108" s="83"/>
      <c r="W108" s="83"/>
      <c r="X108" s="83"/>
      <c r="Y108" s="83"/>
      <c r="Z108" s="83"/>
      <c r="AA108" s="83"/>
      <c r="AB108" s="84"/>
      <c r="AC108" s="82"/>
      <c r="AD108" s="83"/>
      <c r="AE108" s="83"/>
      <c r="AF108" s="83"/>
      <c r="AG108" s="83"/>
      <c r="AH108" s="83"/>
      <c r="AI108" s="83"/>
      <c r="AJ108" s="84"/>
      <c r="AK108" s="129"/>
      <c r="AL108" s="129"/>
      <c r="AM108" s="170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2"/>
      <c r="BD108" s="163"/>
      <c r="BE108" s="163"/>
      <c r="BF108" s="187"/>
      <c r="BG108" s="188"/>
      <c r="BH108" s="188"/>
      <c r="BI108" s="188"/>
      <c r="BJ108" s="187"/>
      <c r="BK108" s="188"/>
      <c r="BL108" s="188"/>
      <c r="BM108" s="188"/>
      <c r="BN108" s="187"/>
      <c r="BO108" s="188"/>
      <c r="BP108" s="188"/>
      <c r="BQ108" s="189"/>
      <c r="BR108" s="105"/>
    </row>
    <row r="109" spans="3:70" ht="15.6" customHeight="1">
      <c r="C109" s="9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29"/>
      <c r="AL109" s="129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113"/>
      <c r="BD109" s="163"/>
      <c r="BE109" s="163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105"/>
    </row>
    <row r="110" spans="3:70" ht="15.6" customHeight="1">
      <c r="C110" s="9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12"/>
      <c r="S110" s="112"/>
      <c r="T110" s="112"/>
      <c r="U110" s="116" t="s">
        <v>31</v>
      </c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29"/>
      <c r="AL110" s="129"/>
      <c r="AM110" s="116" t="s">
        <v>32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65"/>
      <c r="BR110" s="105"/>
    </row>
    <row r="111" spans="3:70" ht="15.6" customHeight="1">
      <c r="C111" s="9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12"/>
      <c r="S111" s="112"/>
      <c r="T111" s="112"/>
      <c r="U111" s="173" t="str">
        <f>IF([5]回答表!F18="水道事業",IF([5]回答表!X51="●",[5]回答表!E265,IF([5]回答表!AA51="●",[5]回答表!E344,"")),"")</f>
        <v/>
      </c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5" t="s">
        <v>33</v>
      </c>
      <c r="AF111" s="175"/>
      <c r="AG111" s="175"/>
      <c r="AH111" s="175"/>
      <c r="AI111" s="175"/>
      <c r="AJ111" s="176"/>
      <c r="AK111" s="129"/>
      <c r="AL111" s="129"/>
      <c r="AM111" s="126" t="str">
        <f>IF([5]回答表!F18="水道事業",IF([5]回答表!X51="●",[5]回答表!B267,IF([5]回答表!AA51="●",[5]回答表!B346,"")),"")</f>
        <v/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105"/>
    </row>
    <row r="112" spans="3:70" ht="15.6" customHeight="1">
      <c r="C112" s="9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12"/>
      <c r="S112" s="112"/>
      <c r="T112" s="112"/>
      <c r="U112" s="177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9"/>
      <c r="AF112" s="179"/>
      <c r="AG112" s="179"/>
      <c r="AH112" s="179"/>
      <c r="AI112" s="179"/>
      <c r="AJ112" s="180"/>
      <c r="AK112" s="129"/>
      <c r="AL112" s="129"/>
      <c r="AM112" s="140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105"/>
    </row>
    <row r="113" spans="3:70" ht="15.6" customHeight="1">
      <c r="C113" s="9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29"/>
      <c r="AL113" s="129"/>
      <c r="AM113" s="140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2"/>
      <c r="BR113" s="105"/>
    </row>
    <row r="114" spans="3:70" ht="15.6" customHeight="1">
      <c r="C114" s="9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29"/>
      <c r="AL114" s="129"/>
      <c r="AM114" s="140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2"/>
      <c r="BR114" s="105"/>
    </row>
    <row r="115" spans="3:70" ht="15.6" customHeight="1">
      <c r="C115" s="9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29"/>
      <c r="AL115" s="129"/>
      <c r="AM115" s="170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05"/>
    </row>
    <row r="116" spans="3:70" ht="15.6" customHeight="1">
      <c r="C116" s="9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81"/>
      <c r="O116" s="81"/>
      <c r="P116" s="81"/>
      <c r="Q116" s="81"/>
      <c r="R116" s="112"/>
      <c r="S116" s="112"/>
      <c r="T116" s="112"/>
      <c r="U116" s="112"/>
      <c r="V116" s="112"/>
      <c r="W116" s="112"/>
      <c r="X116" s="65"/>
      <c r="Y116" s="65"/>
      <c r="Z116" s="65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105"/>
    </row>
    <row r="117" spans="3:70" ht="18.600000000000001" customHeight="1">
      <c r="C117" s="9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81"/>
      <c r="O117" s="81"/>
      <c r="P117" s="81"/>
      <c r="Q117" s="81"/>
      <c r="R117" s="112"/>
      <c r="S117" s="112"/>
      <c r="T117" s="112"/>
      <c r="U117" s="116" t="s">
        <v>15</v>
      </c>
      <c r="V117" s="112"/>
      <c r="W117" s="112"/>
      <c r="X117" s="112"/>
      <c r="Y117" s="112"/>
      <c r="Z117" s="112"/>
      <c r="AA117" s="103"/>
      <c r="AB117" s="117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16" t="s">
        <v>34</v>
      </c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65"/>
      <c r="BR117" s="105"/>
    </row>
    <row r="118" spans="3:70" ht="15.6" customHeight="1">
      <c r="C118" s="95"/>
      <c r="D118" s="192" t="s">
        <v>35</v>
      </c>
      <c r="E118" s="192"/>
      <c r="F118" s="192"/>
      <c r="G118" s="192"/>
      <c r="H118" s="192"/>
      <c r="I118" s="192"/>
      <c r="J118" s="192"/>
      <c r="K118" s="192"/>
      <c r="L118" s="192"/>
      <c r="M118" s="205"/>
      <c r="N118" s="123" t="str">
        <f>IF([5]回答表!F18="水道事業",IF([5]回答表!AD51="●","●",""),"")</f>
        <v/>
      </c>
      <c r="O118" s="124"/>
      <c r="P118" s="124"/>
      <c r="Q118" s="125"/>
      <c r="R118" s="112"/>
      <c r="S118" s="112"/>
      <c r="T118" s="112"/>
      <c r="U118" s="126" t="str">
        <f>IF([5]回答表!F18="水道事業",IF([5]回答表!AD51="●",[5]回答表!B354,""),"")</f>
        <v/>
      </c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/>
      <c r="AK118" s="181"/>
      <c r="AL118" s="181"/>
      <c r="AM118" s="126" t="str">
        <f>IF([5]回答表!F18="水道事業",IF([5]回答表!AD51="●",[5]回答表!B360,""),"")</f>
        <v/>
      </c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8"/>
      <c r="BR118" s="105"/>
    </row>
    <row r="119" spans="3:70" ht="15.6" customHeight="1"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205"/>
      <c r="N119" s="137"/>
      <c r="O119" s="138"/>
      <c r="P119" s="138"/>
      <c r="Q119" s="139"/>
      <c r="R119" s="112"/>
      <c r="S119" s="112"/>
      <c r="T119" s="112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181"/>
      <c r="AL119" s="181"/>
      <c r="AM119" s="140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105"/>
    </row>
    <row r="120" spans="3:70" ht="15.6" customHeight="1"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205"/>
      <c r="N120" s="137"/>
      <c r="O120" s="138"/>
      <c r="P120" s="138"/>
      <c r="Q120" s="139"/>
      <c r="R120" s="112"/>
      <c r="S120" s="112"/>
      <c r="T120" s="112"/>
      <c r="U120" s="14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2"/>
      <c r="AK120" s="181"/>
      <c r="AL120" s="181"/>
      <c r="AM120" s="140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105"/>
    </row>
    <row r="121" spans="3:70" ht="15.6" customHeight="1"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205"/>
      <c r="N121" s="147"/>
      <c r="O121" s="148"/>
      <c r="P121" s="148"/>
      <c r="Q121" s="149"/>
      <c r="R121" s="112"/>
      <c r="S121" s="112"/>
      <c r="T121" s="112"/>
      <c r="U121" s="170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2"/>
      <c r="AK121" s="181"/>
      <c r="AL121" s="181"/>
      <c r="AM121" s="170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2"/>
      <c r="BR121" s="105"/>
    </row>
    <row r="122" spans="3:70" ht="15.6" customHeight="1"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4"/>
    </row>
    <row r="123" spans="3:70" ht="15.6" customHeight="1"/>
    <row r="124" spans="3:70" ht="15.6" customHeight="1"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92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4"/>
    </row>
    <row r="125" spans="3:70" ht="15.6" customHeight="1">
      <c r="C125" s="95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65"/>
      <c r="Y125" s="65"/>
      <c r="Z125" s="65"/>
      <c r="AA125" s="36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04"/>
      <c r="AO125" s="113"/>
      <c r="AP125" s="114"/>
      <c r="AQ125" s="114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2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103"/>
      <c r="BO125" s="103"/>
      <c r="BP125" s="103"/>
      <c r="BQ125" s="104"/>
      <c r="BR125" s="105"/>
    </row>
    <row r="126" spans="3:70" ht="15.6" customHeight="1">
      <c r="C126" s="95"/>
      <c r="D126" s="96" t="s">
        <v>14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99" t="s">
        <v>45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2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103"/>
      <c r="BO126" s="103"/>
      <c r="BP126" s="103"/>
      <c r="BQ126" s="104"/>
      <c r="BR126" s="105"/>
    </row>
    <row r="127" spans="3:70" ht="15.6" customHeight="1">
      <c r="C127" s="95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8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103"/>
      <c r="BO127" s="103"/>
      <c r="BP127" s="103"/>
      <c r="BQ127" s="104"/>
      <c r="BR127" s="105"/>
    </row>
    <row r="128" spans="3:70" ht="15.6" customHeight="1">
      <c r="C128" s="95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65"/>
      <c r="Y128" s="65"/>
      <c r="Z128" s="65"/>
      <c r="AA128" s="36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4"/>
      <c r="AO128" s="113"/>
      <c r="AP128" s="114"/>
      <c r="AQ128" s="114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02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103"/>
      <c r="BO128" s="103"/>
      <c r="BP128" s="103"/>
      <c r="BQ128" s="104"/>
      <c r="BR128" s="105"/>
    </row>
    <row r="129" spans="3:70" ht="25.5">
      <c r="C129" s="95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6" t="s">
        <v>40</v>
      </c>
      <c r="V129" s="118"/>
      <c r="W129" s="117"/>
      <c r="X129" s="119"/>
      <c r="Y129" s="11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17"/>
      <c r="AL129" s="117"/>
      <c r="AM129" s="116" t="s">
        <v>15</v>
      </c>
      <c r="AN129" s="112"/>
      <c r="AO129" s="112"/>
      <c r="AP129" s="112"/>
      <c r="AQ129" s="112"/>
      <c r="AR129" s="112"/>
      <c r="AS129" s="103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21"/>
      <c r="BD129" s="103"/>
      <c r="BE129" s="103"/>
      <c r="BF129" s="122" t="s">
        <v>17</v>
      </c>
      <c r="BG129" s="185"/>
      <c r="BH129" s="185"/>
      <c r="BI129" s="185"/>
      <c r="BJ129" s="185"/>
      <c r="BK129" s="185"/>
      <c r="BL129" s="185"/>
      <c r="BM129" s="103"/>
      <c r="BN129" s="103"/>
      <c r="BO129" s="103"/>
      <c r="BP129" s="103"/>
      <c r="BQ129" s="104"/>
      <c r="BR129" s="105"/>
    </row>
    <row r="130" spans="3:70" ht="19.350000000000001" customHeight="1">
      <c r="C130" s="9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112"/>
      <c r="S130" s="112"/>
      <c r="T130" s="112"/>
      <c r="U130" s="193" t="s">
        <v>46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203"/>
      <c r="AK130" s="129"/>
      <c r="AL130" s="129"/>
      <c r="AM130" s="126" t="str">
        <f>IF([5]回答表!F18="簡易水道事業",IF([5]回答表!X51="●",[5]回答表!B197,IF([5]回答表!AA51="●",[5]回答表!B275,"")),"")</f>
        <v/>
      </c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8"/>
      <c r="BC130" s="113"/>
      <c r="BD130" s="36"/>
      <c r="BE130" s="36"/>
      <c r="BF130" s="131" t="str">
        <f>IF([5]回答表!F18="簡易水道事業",IF([5]回答表!X51="●",[5]回答表!B256,IF([5]回答表!AA51="●",[5]回答表!B335,"")),"")</f>
        <v/>
      </c>
      <c r="BG130" s="132"/>
      <c r="BH130" s="132"/>
      <c r="BI130" s="132"/>
      <c r="BJ130" s="131"/>
      <c r="BK130" s="132"/>
      <c r="BL130" s="132"/>
      <c r="BM130" s="132"/>
      <c r="BN130" s="131"/>
      <c r="BO130" s="132"/>
      <c r="BP130" s="132"/>
      <c r="BQ130" s="133"/>
      <c r="BR130" s="105"/>
    </row>
    <row r="131" spans="3:70" ht="19.350000000000001" customHeight="1">
      <c r="C131" s="9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12"/>
      <c r="S131" s="112"/>
      <c r="T131" s="112"/>
      <c r="U131" s="207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129"/>
      <c r="AL131" s="129"/>
      <c r="AM131" s="140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2"/>
      <c r="BC131" s="113"/>
      <c r="BD131" s="36"/>
      <c r="BE131" s="36"/>
      <c r="BF131" s="143"/>
      <c r="BG131" s="144"/>
      <c r="BH131" s="144"/>
      <c r="BI131" s="144"/>
      <c r="BJ131" s="143"/>
      <c r="BK131" s="144"/>
      <c r="BL131" s="144"/>
      <c r="BM131" s="144"/>
      <c r="BN131" s="143"/>
      <c r="BO131" s="144"/>
      <c r="BP131" s="144"/>
      <c r="BQ131" s="145"/>
      <c r="BR131" s="105"/>
    </row>
    <row r="132" spans="3:70" ht="15.6" customHeight="1">
      <c r="C132" s="95"/>
      <c r="D132" s="99" t="s">
        <v>18</v>
      </c>
      <c r="E132" s="100"/>
      <c r="F132" s="100"/>
      <c r="G132" s="100"/>
      <c r="H132" s="100"/>
      <c r="I132" s="100"/>
      <c r="J132" s="100"/>
      <c r="K132" s="100"/>
      <c r="L132" s="100"/>
      <c r="M132" s="101"/>
      <c r="N132" s="123" t="str">
        <f>IF([5]回答表!F18="簡易水道事業",IF([5]回答表!X51="●","●",""),"")</f>
        <v/>
      </c>
      <c r="O132" s="124"/>
      <c r="P132" s="124"/>
      <c r="Q132" s="125"/>
      <c r="R132" s="112"/>
      <c r="S132" s="112"/>
      <c r="T132" s="112"/>
      <c r="U132" s="79" t="str">
        <f>IF([5]回答表!F18="簡易水道事業",IF([5]回答表!X51="●",[5]回答表!S224,IF([5]回答表!AA51="●",[5]回答表!S304,"")),"")</f>
        <v/>
      </c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146"/>
      <c r="AK132" s="129"/>
      <c r="AL132" s="129"/>
      <c r="AM132" s="140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2"/>
      <c r="BC132" s="113"/>
      <c r="BD132" s="36"/>
      <c r="BE132" s="36"/>
      <c r="BF132" s="143"/>
      <c r="BG132" s="144"/>
      <c r="BH132" s="144"/>
      <c r="BI132" s="144"/>
      <c r="BJ132" s="143"/>
      <c r="BK132" s="144"/>
      <c r="BL132" s="144"/>
      <c r="BM132" s="144"/>
      <c r="BN132" s="143"/>
      <c r="BO132" s="144"/>
      <c r="BP132" s="144"/>
      <c r="BQ132" s="145"/>
      <c r="BR132" s="105"/>
    </row>
    <row r="133" spans="3:70" ht="15.6" customHeight="1">
      <c r="C133" s="95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N133" s="137"/>
      <c r="O133" s="138"/>
      <c r="P133" s="138"/>
      <c r="Q133" s="139"/>
      <c r="R133" s="112"/>
      <c r="S133" s="112"/>
      <c r="T133" s="112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8"/>
      <c r="AK133" s="129"/>
      <c r="AL133" s="129"/>
      <c r="AM133" s="140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2"/>
      <c r="BC133" s="113"/>
      <c r="BD133" s="36"/>
      <c r="BE133" s="36"/>
      <c r="BF133" s="143" t="str">
        <f>IF([5]回答表!F18="簡易水道事業",IF([5]回答表!X51="●",[5]回答表!E256,IF([5]回答表!AA51="●",[5]回答表!E335,"")),"")</f>
        <v/>
      </c>
      <c r="BG133" s="144"/>
      <c r="BH133" s="144"/>
      <c r="BI133" s="144"/>
      <c r="BJ133" s="143" t="str">
        <f>IF([5]回答表!F18="簡易水道事業",IF([5]回答表!X51="●",[5]回答表!E257,IF([5]回答表!AA51="●",[5]回答表!E336,"")),"")</f>
        <v/>
      </c>
      <c r="BK133" s="144"/>
      <c r="BL133" s="144"/>
      <c r="BM133" s="144"/>
      <c r="BN133" s="143" t="str">
        <f>IF([5]回答表!F18="簡易水道事業",IF([5]回答表!X51="●",[5]回答表!E258,IF([5]回答表!AA51="●",[5]回答表!E337,"")),"")</f>
        <v/>
      </c>
      <c r="BO133" s="144"/>
      <c r="BP133" s="144"/>
      <c r="BQ133" s="145"/>
      <c r="BR133" s="105"/>
    </row>
    <row r="134" spans="3:70" ht="15.6" customHeight="1">
      <c r="C134" s="95"/>
      <c r="D134" s="134"/>
      <c r="E134" s="135"/>
      <c r="F134" s="135"/>
      <c r="G134" s="135"/>
      <c r="H134" s="135"/>
      <c r="I134" s="135"/>
      <c r="J134" s="135"/>
      <c r="K134" s="135"/>
      <c r="L134" s="135"/>
      <c r="M134" s="136"/>
      <c r="N134" s="137"/>
      <c r="O134" s="138"/>
      <c r="P134" s="138"/>
      <c r="Q134" s="139"/>
      <c r="R134" s="152"/>
      <c r="S134" s="152"/>
      <c r="T134" s="152"/>
      <c r="U134" s="82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4"/>
      <c r="AK134" s="129"/>
      <c r="AL134" s="129"/>
      <c r="AM134" s="140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13"/>
      <c r="BD134" s="113"/>
      <c r="BE134" s="113"/>
      <c r="BF134" s="143"/>
      <c r="BG134" s="144"/>
      <c r="BH134" s="144"/>
      <c r="BI134" s="144"/>
      <c r="BJ134" s="143"/>
      <c r="BK134" s="144"/>
      <c r="BL134" s="144"/>
      <c r="BM134" s="144"/>
      <c r="BN134" s="143"/>
      <c r="BO134" s="144"/>
      <c r="BP134" s="144"/>
      <c r="BQ134" s="145"/>
      <c r="BR134" s="105"/>
    </row>
    <row r="135" spans="3:70" ht="19.350000000000001" customHeight="1">
      <c r="C135" s="95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47"/>
      <c r="O135" s="148"/>
      <c r="P135" s="148"/>
      <c r="Q135" s="149"/>
      <c r="R135" s="152"/>
      <c r="S135" s="152"/>
      <c r="T135" s="152"/>
      <c r="U135" s="193" t="s">
        <v>47</v>
      </c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203"/>
      <c r="AK135" s="129"/>
      <c r="AL135" s="129"/>
      <c r="AM135" s="140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2"/>
      <c r="BC135" s="113"/>
      <c r="BD135" s="36"/>
      <c r="BE135" s="36"/>
      <c r="BF135" s="143"/>
      <c r="BG135" s="144"/>
      <c r="BH135" s="144"/>
      <c r="BI135" s="144"/>
      <c r="BJ135" s="143"/>
      <c r="BK135" s="144"/>
      <c r="BL135" s="144"/>
      <c r="BM135" s="144"/>
      <c r="BN135" s="143"/>
      <c r="BO135" s="144"/>
      <c r="BP135" s="144"/>
      <c r="BQ135" s="145"/>
      <c r="BR135" s="105"/>
    </row>
    <row r="136" spans="3:70" ht="19.350000000000001" customHeight="1">
      <c r="C136" s="95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207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9"/>
      <c r="AK136" s="129"/>
      <c r="AL136" s="129"/>
      <c r="AM136" s="140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2"/>
      <c r="BC136" s="113"/>
      <c r="BD136" s="163"/>
      <c r="BE136" s="163"/>
      <c r="BF136" s="143"/>
      <c r="BG136" s="144"/>
      <c r="BH136" s="144"/>
      <c r="BI136" s="144"/>
      <c r="BJ136" s="143"/>
      <c r="BK136" s="144"/>
      <c r="BL136" s="144"/>
      <c r="BM136" s="144"/>
      <c r="BN136" s="143"/>
      <c r="BO136" s="144"/>
      <c r="BP136" s="144"/>
      <c r="BQ136" s="145"/>
      <c r="BR136" s="105"/>
    </row>
    <row r="137" spans="3:70" ht="15.6" customHeight="1">
      <c r="C137" s="9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12"/>
      <c r="S137" s="112"/>
      <c r="T137" s="112"/>
      <c r="U137" s="79" t="str">
        <f>IF([5]回答表!F18="簡易水道事業",IF([5]回答表!X51="●",[5]回答表!S225,IF([5]回答表!AA51="●",[5]回答表!S305,"")),"")</f>
        <v/>
      </c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146"/>
      <c r="AK137" s="129"/>
      <c r="AL137" s="129"/>
      <c r="AM137" s="140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2"/>
      <c r="BC137" s="113"/>
      <c r="BD137" s="163"/>
      <c r="BE137" s="163"/>
      <c r="BF137" s="143" t="s">
        <v>23</v>
      </c>
      <c r="BG137" s="144"/>
      <c r="BH137" s="144"/>
      <c r="BI137" s="144"/>
      <c r="BJ137" s="143" t="s">
        <v>24</v>
      </c>
      <c r="BK137" s="144"/>
      <c r="BL137" s="144"/>
      <c r="BM137" s="144"/>
      <c r="BN137" s="143" t="s">
        <v>25</v>
      </c>
      <c r="BO137" s="144"/>
      <c r="BP137" s="144"/>
      <c r="BQ137" s="145"/>
      <c r="BR137" s="105"/>
    </row>
    <row r="138" spans="3:70" ht="15.6" customHeight="1">
      <c r="C138" s="9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12"/>
      <c r="S138" s="112"/>
      <c r="T138" s="112"/>
      <c r="U138" s="76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129"/>
      <c r="AL138" s="129"/>
      <c r="AM138" s="170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13"/>
      <c r="BD138" s="163"/>
      <c r="BE138" s="163"/>
      <c r="BF138" s="143"/>
      <c r="BG138" s="144"/>
      <c r="BH138" s="144"/>
      <c r="BI138" s="144"/>
      <c r="BJ138" s="143"/>
      <c r="BK138" s="144"/>
      <c r="BL138" s="144"/>
      <c r="BM138" s="144"/>
      <c r="BN138" s="143"/>
      <c r="BO138" s="144"/>
      <c r="BP138" s="144"/>
      <c r="BQ138" s="145"/>
      <c r="BR138" s="105"/>
    </row>
    <row r="139" spans="3:70" ht="15.6" customHeight="1">
      <c r="C139" s="95"/>
      <c r="D139" s="159" t="s">
        <v>26</v>
      </c>
      <c r="E139" s="160"/>
      <c r="F139" s="160"/>
      <c r="G139" s="160"/>
      <c r="H139" s="160"/>
      <c r="I139" s="160"/>
      <c r="J139" s="160"/>
      <c r="K139" s="160"/>
      <c r="L139" s="160"/>
      <c r="M139" s="161"/>
      <c r="N139" s="123" t="str">
        <f>IF([5]回答表!F18="簡易水道事業",IF([5]回答表!AA51="●","●",""),"")</f>
        <v/>
      </c>
      <c r="O139" s="124"/>
      <c r="P139" s="124"/>
      <c r="Q139" s="125"/>
      <c r="R139" s="112"/>
      <c r="S139" s="112"/>
      <c r="T139" s="112"/>
      <c r="U139" s="82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4"/>
      <c r="AK139" s="129"/>
      <c r="AL139" s="129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13"/>
      <c r="BD139" s="163"/>
      <c r="BE139" s="163"/>
      <c r="BF139" s="187"/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105"/>
    </row>
    <row r="140" spans="3:70" ht="15.6" customHeight="1">
      <c r="C140" s="95"/>
      <c r="D140" s="164"/>
      <c r="E140" s="165"/>
      <c r="F140" s="165"/>
      <c r="G140" s="165"/>
      <c r="H140" s="165"/>
      <c r="I140" s="165"/>
      <c r="J140" s="165"/>
      <c r="K140" s="165"/>
      <c r="L140" s="165"/>
      <c r="M140" s="166"/>
      <c r="N140" s="137"/>
      <c r="O140" s="138"/>
      <c r="P140" s="138"/>
      <c r="Q140" s="139"/>
      <c r="R140" s="112"/>
      <c r="S140" s="112"/>
      <c r="T140" s="112"/>
      <c r="U140" s="193" t="s">
        <v>48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203"/>
      <c r="AK140" s="65"/>
      <c r="AL140" s="65"/>
      <c r="AM140" s="210" t="s">
        <v>49</v>
      </c>
      <c r="AN140" s="211"/>
      <c r="AO140" s="211"/>
      <c r="AP140" s="211"/>
      <c r="AQ140" s="211"/>
      <c r="AR140" s="212"/>
      <c r="AS140" s="210" t="s">
        <v>50</v>
      </c>
      <c r="AT140" s="211"/>
      <c r="AU140" s="211"/>
      <c r="AV140" s="211"/>
      <c r="AW140" s="211"/>
      <c r="AX140" s="212"/>
      <c r="AY140" s="213" t="s">
        <v>51</v>
      </c>
      <c r="AZ140" s="214"/>
      <c r="BA140" s="214"/>
      <c r="BB140" s="214"/>
      <c r="BC140" s="214"/>
      <c r="BD140" s="21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105"/>
    </row>
    <row r="141" spans="3:70" ht="15.6" customHeight="1">
      <c r="C141" s="95"/>
      <c r="D141" s="164"/>
      <c r="E141" s="165"/>
      <c r="F141" s="165"/>
      <c r="G141" s="165"/>
      <c r="H141" s="165"/>
      <c r="I141" s="165"/>
      <c r="J141" s="165"/>
      <c r="K141" s="165"/>
      <c r="L141" s="165"/>
      <c r="M141" s="166"/>
      <c r="N141" s="137"/>
      <c r="O141" s="138"/>
      <c r="P141" s="138"/>
      <c r="Q141" s="139"/>
      <c r="R141" s="112"/>
      <c r="S141" s="112"/>
      <c r="T141" s="112"/>
      <c r="U141" s="207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9"/>
      <c r="AK141" s="65"/>
      <c r="AL141" s="65"/>
      <c r="AM141" s="216"/>
      <c r="AN141" s="217"/>
      <c r="AO141" s="217"/>
      <c r="AP141" s="217"/>
      <c r="AQ141" s="217"/>
      <c r="AR141" s="218"/>
      <c r="AS141" s="216"/>
      <c r="AT141" s="217"/>
      <c r="AU141" s="217"/>
      <c r="AV141" s="217"/>
      <c r="AW141" s="217"/>
      <c r="AX141" s="218"/>
      <c r="AY141" s="219"/>
      <c r="AZ141" s="220"/>
      <c r="BA141" s="220"/>
      <c r="BB141" s="220"/>
      <c r="BC141" s="220"/>
      <c r="BD141" s="221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105"/>
    </row>
    <row r="142" spans="3:70" ht="15.6" customHeight="1">
      <c r="C142" s="95"/>
      <c r="D142" s="167"/>
      <c r="E142" s="168"/>
      <c r="F142" s="168"/>
      <c r="G142" s="168"/>
      <c r="H142" s="168"/>
      <c r="I142" s="168"/>
      <c r="J142" s="168"/>
      <c r="K142" s="168"/>
      <c r="L142" s="168"/>
      <c r="M142" s="169"/>
      <c r="N142" s="147"/>
      <c r="O142" s="148"/>
      <c r="P142" s="148"/>
      <c r="Q142" s="149"/>
      <c r="R142" s="112"/>
      <c r="S142" s="112"/>
      <c r="T142" s="112"/>
      <c r="U142" s="79" t="str">
        <f>IF([5]回答表!F18="簡易水道事業",IF([5]回答表!X51="●",[5]回答表!S226,IF([5]回答表!AA51="●",[5]回答表!S306,"")),"")</f>
        <v/>
      </c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146"/>
      <c r="AK142" s="65"/>
      <c r="AL142" s="65"/>
      <c r="AM142" s="222" t="str">
        <f>IF([5]回答表!F18="簡易水道事業",IF([5]回答表!X51="●",[5]回答表!Y228,IF([5]回答表!AA51="●",[5]回答表!Y308,"")),"")</f>
        <v/>
      </c>
      <c r="AN142" s="222"/>
      <c r="AO142" s="222"/>
      <c r="AP142" s="222"/>
      <c r="AQ142" s="222"/>
      <c r="AR142" s="222"/>
      <c r="AS142" s="222" t="str">
        <f>IF([5]回答表!F18="簡易水道事業",IF([5]回答表!X51="●",[5]回答表!Y229,IF([5]回答表!AA51="●",[5]回答表!Y309,"")),"")</f>
        <v/>
      </c>
      <c r="AT142" s="222"/>
      <c r="AU142" s="222"/>
      <c r="AV142" s="222"/>
      <c r="AW142" s="222"/>
      <c r="AX142" s="222"/>
      <c r="AY142" s="222" t="str">
        <f>IF([5]回答表!F18="簡易水道事業",IF([5]回答表!X51="●",[5]回答表!Y230,IF([5]回答表!AA51="●",[5]回答表!Y310,"")),"")</f>
        <v/>
      </c>
      <c r="AZ142" s="222"/>
      <c r="BA142" s="222"/>
      <c r="BB142" s="222"/>
      <c r="BC142" s="222"/>
      <c r="BD142" s="222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105"/>
    </row>
    <row r="143" spans="3:70" ht="15.6" customHeight="1">
      <c r="C143" s="9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12"/>
      <c r="S143" s="112"/>
      <c r="T143" s="112"/>
      <c r="U143" s="76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8"/>
      <c r="AK143" s="65"/>
      <c r="AL143" s="65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105"/>
    </row>
    <row r="144" spans="3:70" ht="15.6" customHeight="1">
      <c r="C144" s="9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81"/>
      <c r="O144" s="81"/>
      <c r="P144" s="81"/>
      <c r="Q144" s="81"/>
      <c r="R144" s="112"/>
      <c r="S144" s="112"/>
      <c r="T144" s="223"/>
      <c r="U144" s="82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4"/>
      <c r="AK144" s="65"/>
      <c r="AL144" s="105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105"/>
    </row>
    <row r="145" spans="3:70" ht="15.6" customHeight="1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29"/>
      <c r="AL145" s="129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13"/>
      <c r="BD145" s="163"/>
      <c r="BE145" s="163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105"/>
    </row>
    <row r="146" spans="3:70" ht="15.6" customHeight="1">
      <c r="C146" s="9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12"/>
      <c r="S146" s="112"/>
      <c r="T146" s="112"/>
      <c r="U146" s="116" t="s">
        <v>31</v>
      </c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29"/>
      <c r="AL146" s="129"/>
      <c r="AM146" s="116" t="s">
        <v>32</v>
      </c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65"/>
      <c r="BR146" s="105"/>
    </row>
    <row r="147" spans="3:70" ht="15.6" customHeight="1">
      <c r="C147" s="9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12"/>
      <c r="S147" s="112"/>
      <c r="T147" s="112"/>
      <c r="U147" s="173" t="str">
        <f>IF([5]回答表!F18="簡易水道事業",IF([5]回答表!X51="●",[5]回答表!E265,IF([5]回答表!AA51="●",[5]回答表!E344,"")),"")</f>
        <v/>
      </c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5" t="s">
        <v>33</v>
      </c>
      <c r="AF147" s="175"/>
      <c r="AG147" s="175"/>
      <c r="AH147" s="175"/>
      <c r="AI147" s="175"/>
      <c r="AJ147" s="176"/>
      <c r="AK147" s="129"/>
      <c r="AL147" s="129"/>
      <c r="AM147" s="126" t="str">
        <f>IF([5]回答表!F18="簡易水道事業",IF([5]回答表!X51="●",[5]回答表!B267,IF([5]回答表!AA51="●",[5]回答表!B346,"")),"")</f>
        <v/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  <c r="BR147" s="105"/>
    </row>
    <row r="148" spans="3:70" ht="15.6" customHeight="1">
      <c r="C148" s="9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12"/>
      <c r="S148" s="112"/>
      <c r="T148" s="112"/>
      <c r="U148" s="177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9"/>
      <c r="AF148" s="179"/>
      <c r="AG148" s="179"/>
      <c r="AH148" s="179"/>
      <c r="AI148" s="179"/>
      <c r="AJ148" s="180"/>
      <c r="AK148" s="129"/>
      <c r="AL148" s="129"/>
      <c r="AM148" s="140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  <c r="BR148" s="105"/>
    </row>
    <row r="149" spans="3:70" ht="15.6" customHeight="1">
      <c r="C149" s="9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29"/>
      <c r="AL149" s="129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  <c r="BR149" s="105"/>
    </row>
    <row r="150" spans="3:70" ht="15.6" customHeight="1">
      <c r="C150" s="9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29"/>
      <c r="AL150" s="129"/>
      <c r="AM150" s="140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  <c r="BR150" s="105"/>
    </row>
    <row r="151" spans="3:70" ht="15.6" customHeight="1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29"/>
      <c r="AL151" s="129"/>
      <c r="AM151" s="170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2"/>
      <c r="BR151" s="105"/>
    </row>
    <row r="152" spans="3:70" ht="15.6" customHeight="1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02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5"/>
    </row>
    <row r="153" spans="3:70" ht="18.600000000000001" customHeight="1">
      <c r="C153" s="95"/>
      <c r="D153" s="224"/>
      <c r="E153" s="150"/>
      <c r="F153" s="150"/>
      <c r="G153" s="150"/>
      <c r="H153" s="150"/>
      <c r="I153" s="150"/>
      <c r="J153" s="150"/>
      <c r="K153" s="150"/>
      <c r="L153" s="150"/>
      <c r="M153" s="150"/>
      <c r="N153" s="81"/>
      <c r="O153" s="81"/>
      <c r="P153" s="81"/>
      <c r="Q153" s="81"/>
      <c r="R153" s="112"/>
      <c r="S153" s="112"/>
      <c r="T153" s="112"/>
      <c r="U153" s="116" t="s">
        <v>15</v>
      </c>
      <c r="V153" s="112"/>
      <c r="W153" s="112"/>
      <c r="X153" s="112"/>
      <c r="Y153" s="112"/>
      <c r="Z153" s="112"/>
      <c r="AA153" s="103"/>
      <c r="AB153" s="117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16" t="s">
        <v>34</v>
      </c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65"/>
      <c r="BR153" s="105"/>
    </row>
    <row r="154" spans="3:70" ht="15.6" customHeight="1">
      <c r="C154" s="95"/>
      <c r="D154" s="192" t="s">
        <v>35</v>
      </c>
      <c r="E154" s="192"/>
      <c r="F154" s="192"/>
      <c r="G154" s="192"/>
      <c r="H154" s="192"/>
      <c r="I154" s="192"/>
      <c r="J154" s="192"/>
      <c r="K154" s="192"/>
      <c r="L154" s="192"/>
      <c r="M154" s="205"/>
      <c r="N154" s="123" t="str">
        <f>IF([5]回答表!F18="簡易水道事業",IF([5]回答表!AD51="●","●",""),"")</f>
        <v/>
      </c>
      <c r="O154" s="124"/>
      <c r="P154" s="124"/>
      <c r="Q154" s="125"/>
      <c r="R154" s="112"/>
      <c r="S154" s="112"/>
      <c r="T154" s="112"/>
      <c r="U154" s="126" t="str">
        <f>IF([5]回答表!F18="簡易水道事業",IF([5]回答表!AD51="●",[5]回答表!B354,""),"")</f>
        <v/>
      </c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81"/>
      <c r="AL154" s="181"/>
      <c r="AM154" s="126" t="str">
        <f>IF([5]回答表!F18="簡易水道事業",IF([5]回答表!AD51="●",[5]回答表!B360,""),"")</f>
        <v/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  <c r="BR154" s="105"/>
    </row>
    <row r="155" spans="3:70" ht="15.6" customHeight="1"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205"/>
      <c r="N155" s="137"/>
      <c r="O155" s="138"/>
      <c r="P155" s="138"/>
      <c r="Q155" s="139"/>
      <c r="R155" s="112"/>
      <c r="S155" s="112"/>
      <c r="T155" s="112"/>
      <c r="U155" s="140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2"/>
      <c r="AK155" s="181"/>
      <c r="AL155" s="181"/>
      <c r="AM155" s="140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2"/>
      <c r="BR155" s="105"/>
    </row>
    <row r="156" spans="3:70" ht="15.6" customHeight="1"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205"/>
      <c r="N156" s="137"/>
      <c r="O156" s="138"/>
      <c r="P156" s="138"/>
      <c r="Q156" s="139"/>
      <c r="R156" s="112"/>
      <c r="S156" s="112"/>
      <c r="T156" s="112"/>
      <c r="U156" s="140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2"/>
      <c r="AK156" s="181"/>
      <c r="AL156" s="181"/>
      <c r="AM156" s="140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2"/>
      <c r="BR156" s="105"/>
    </row>
    <row r="157" spans="3:70" ht="15.6" customHeight="1"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205"/>
      <c r="N157" s="147"/>
      <c r="O157" s="148"/>
      <c r="P157" s="148"/>
      <c r="Q157" s="149"/>
      <c r="R157" s="112"/>
      <c r="S157" s="112"/>
      <c r="T157" s="112"/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2"/>
      <c r="AK157" s="181"/>
      <c r="AL157" s="181"/>
      <c r="AM157" s="170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2"/>
      <c r="BR157" s="105"/>
    </row>
    <row r="158" spans="3:70" ht="15.6" customHeight="1"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4"/>
    </row>
    <row r="159" spans="3:70" ht="15.6" customHeight="1"/>
    <row r="160" spans="3:70" ht="15.6" customHeight="1"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92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4"/>
    </row>
    <row r="161" spans="3:92" ht="15.6" customHeight="1">
      <c r="C161" s="95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65"/>
      <c r="Y161" s="65"/>
      <c r="Z161" s="65"/>
      <c r="AA161" s="36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04"/>
      <c r="AO161" s="113"/>
      <c r="AP161" s="114"/>
      <c r="AQ161" s="114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92" ht="15.6" customHeight="1">
      <c r="C162" s="95"/>
      <c r="D162" s="96" t="s">
        <v>14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 t="s">
        <v>52</v>
      </c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92" ht="15.6" customHeight="1">
      <c r="C163" s="95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8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102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103"/>
      <c r="BO163" s="103"/>
      <c r="BP163" s="103"/>
      <c r="BQ163" s="104"/>
      <c r="BR163" s="105"/>
    </row>
    <row r="164" spans="3:92" ht="15.6" customHeight="1">
      <c r="C164" s="95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65"/>
      <c r="Y164" s="65"/>
      <c r="Z164" s="65"/>
      <c r="AA164" s="36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04"/>
      <c r="AO164" s="113"/>
      <c r="AP164" s="114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02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103"/>
      <c r="BO164" s="103"/>
      <c r="BP164" s="103"/>
      <c r="BQ164" s="104"/>
      <c r="BR164" s="105"/>
    </row>
    <row r="165" spans="3:92" ht="25.5">
      <c r="C165" s="95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6" t="s">
        <v>40</v>
      </c>
      <c r="V165" s="118"/>
      <c r="W165" s="117"/>
      <c r="X165" s="119"/>
      <c r="Y165" s="119"/>
      <c r="Z165" s="120"/>
      <c r="AA165" s="120"/>
      <c r="AB165" s="120"/>
      <c r="AC165" s="121"/>
      <c r="AD165" s="121"/>
      <c r="AE165" s="121"/>
      <c r="AF165" s="121"/>
      <c r="AG165" s="121"/>
      <c r="AH165" s="121"/>
      <c r="AI165" s="121"/>
      <c r="AJ165" s="121"/>
      <c r="AK165" s="117"/>
      <c r="AL165" s="117"/>
      <c r="AM165" s="116" t="s">
        <v>15</v>
      </c>
      <c r="AN165" s="112"/>
      <c r="AO165" s="112"/>
      <c r="AP165" s="112"/>
      <c r="AQ165" s="112"/>
      <c r="AR165" s="112"/>
      <c r="AS165" s="103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21"/>
      <c r="BD165" s="103"/>
      <c r="BE165" s="103"/>
      <c r="BF165" s="122" t="s">
        <v>17</v>
      </c>
      <c r="BG165" s="185"/>
      <c r="BH165" s="185"/>
      <c r="BI165" s="185"/>
      <c r="BJ165" s="185"/>
      <c r="BK165" s="185"/>
      <c r="BL165" s="185"/>
      <c r="BM165" s="103"/>
      <c r="BN165" s="103"/>
      <c r="BO165" s="103"/>
      <c r="BP165" s="103"/>
      <c r="BQ165" s="104"/>
      <c r="BR165" s="105"/>
    </row>
    <row r="166" spans="3:92" ht="19.350000000000001" customHeight="1">
      <c r="C166" s="95"/>
      <c r="D166" s="192" t="s">
        <v>18</v>
      </c>
      <c r="E166" s="192"/>
      <c r="F166" s="192"/>
      <c r="G166" s="192"/>
      <c r="H166" s="192"/>
      <c r="I166" s="192"/>
      <c r="J166" s="192"/>
      <c r="K166" s="192"/>
      <c r="L166" s="192"/>
      <c r="M166" s="192"/>
      <c r="N166" s="123" t="str">
        <f>IF([5]回答表!F18="下水道事業",IF([5]回答表!X51="●","●",""),"")</f>
        <v/>
      </c>
      <c r="O166" s="124"/>
      <c r="P166" s="124"/>
      <c r="Q166" s="125"/>
      <c r="R166" s="112"/>
      <c r="S166" s="112"/>
      <c r="T166" s="112"/>
      <c r="U166" s="195" t="s">
        <v>53</v>
      </c>
      <c r="V166" s="196"/>
      <c r="W166" s="196"/>
      <c r="X166" s="196"/>
      <c r="Y166" s="196"/>
      <c r="Z166" s="196"/>
      <c r="AA166" s="196"/>
      <c r="AB166" s="196"/>
      <c r="AC166" s="95"/>
      <c r="AD166" s="65"/>
      <c r="AE166" s="65"/>
      <c r="AF166" s="65"/>
      <c r="AG166" s="65"/>
      <c r="AH166" s="65"/>
      <c r="AI166" s="65"/>
      <c r="AJ166" s="65"/>
      <c r="AK166" s="129"/>
      <c r="AL166" s="65"/>
      <c r="AM166" s="126" t="str">
        <f>IF([5]回答表!F18="下水道事業",IF([5]回答表!X51="●",[5]回答表!B197,IF([5]回答表!AA51="●",[5]回答表!B275,"")),"")</f>
        <v/>
      </c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36"/>
      <c r="BE166" s="36"/>
      <c r="BF166" s="131" t="str">
        <f>IF([5]回答表!F18="下水道事業",IF([5]回答表!X51="●",[5]回答表!B256,IF([5]回答表!AA51="●",[5]回答表!B335,"")),"")</f>
        <v/>
      </c>
      <c r="BG166" s="132"/>
      <c r="BH166" s="132"/>
      <c r="BI166" s="132"/>
      <c r="BJ166" s="131"/>
      <c r="BK166" s="132"/>
      <c r="BL166" s="132"/>
      <c r="BM166" s="132"/>
      <c r="BN166" s="131"/>
      <c r="BO166" s="132"/>
      <c r="BP166" s="132"/>
      <c r="BQ166" s="133"/>
      <c r="BR166" s="105"/>
    </row>
    <row r="167" spans="3:92" ht="19.350000000000001" customHeight="1"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37"/>
      <c r="O167" s="138"/>
      <c r="P167" s="138"/>
      <c r="Q167" s="139"/>
      <c r="R167" s="112"/>
      <c r="S167" s="112"/>
      <c r="T167" s="112"/>
      <c r="U167" s="200"/>
      <c r="V167" s="201"/>
      <c r="W167" s="201"/>
      <c r="X167" s="201"/>
      <c r="Y167" s="201"/>
      <c r="Z167" s="201"/>
      <c r="AA167" s="201"/>
      <c r="AB167" s="201"/>
      <c r="AC167" s="95"/>
      <c r="AD167" s="65"/>
      <c r="AE167" s="65"/>
      <c r="AF167" s="65"/>
      <c r="AG167" s="65"/>
      <c r="AH167" s="65"/>
      <c r="AI167" s="65"/>
      <c r="AJ167" s="65"/>
      <c r="AK167" s="129"/>
      <c r="AL167" s="65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36"/>
      <c r="BE167" s="36"/>
      <c r="BF167" s="143"/>
      <c r="BG167" s="144"/>
      <c r="BH167" s="144"/>
      <c r="BI167" s="144"/>
      <c r="BJ167" s="143"/>
      <c r="BK167" s="144"/>
      <c r="BL167" s="144"/>
      <c r="BM167" s="144"/>
      <c r="BN167" s="143"/>
      <c r="BO167" s="144"/>
      <c r="BP167" s="144"/>
      <c r="BQ167" s="145"/>
      <c r="BR167" s="105"/>
    </row>
    <row r="168" spans="3:92" ht="15.6" customHeight="1"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37"/>
      <c r="O168" s="138"/>
      <c r="P168" s="138"/>
      <c r="Q168" s="139"/>
      <c r="R168" s="112"/>
      <c r="S168" s="112"/>
      <c r="T168" s="112"/>
      <c r="U168" s="79" t="str">
        <f>IF([5]回答表!F18="下水道事業",IF([5]回答表!X51="●",[5]回答表!N234,IF([5]回答表!AA51="●",[5]回答表!N314,"")),"")</f>
        <v/>
      </c>
      <c r="V168" s="80"/>
      <c r="W168" s="80"/>
      <c r="X168" s="80"/>
      <c r="Y168" s="80"/>
      <c r="Z168" s="80"/>
      <c r="AA168" s="80"/>
      <c r="AB168" s="146"/>
      <c r="AC168" s="65"/>
      <c r="AD168" s="65"/>
      <c r="AE168" s="65"/>
      <c r="AF168" s="65"/>
      <c r="AG168" s="65"/>
      <c r="AH168" s="65"/>
      <c r="AI168" s="65"/>
      <c r="AJ168" s="65"/>
      <c r="AK168" s="129"/>
      <c r="AL168" s="65"/>
      <c r="AM168" s="140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36"/>
      <c r="BE168" s="36"/>
      <c r="BF168" s="143"/>
      <c r="BG168" s="144"/>
      <c r="BH168" s="144"/>
      <c r="BI168" s="144"/>
      <c r="BJ168" s="143"/>
      <c r="BK168" s="144"/>
      <c r="BL168" s="144"/>
      <c r="BM168" s="144"/>
      <c r="BN168" s="143"/>
      <c r="BO168" s="144"/>
      <c r="BP168" s="144"/>
      <c r="BQ168" s="145"/>
      <c r="BR168" s="105"/>
    </row>
    <row r="169" spans="3:92" ht="15.6" customHeight="1"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47"/>
      <c r="O169" s="148"/>
      <c r="P169" s="148"/>
      <c r="Q169" s="149"/>
      <c r="R169" s="112"/>
      <c r="S169" s="112"/>
      <c r="T169" s="112"/>
      <c r="U169" s="76"/>
      <c r="V169" s="77"/>
      <c r="W169" s="77"/>
      <c r="X169" s="77"/>
      <c r="Y169" s="77"/>
      <c r="Z169" s="77"/>
      <c r="AA169" s="77"/>
      <c r="AB169" s="78"/>
      <c r="AC169" s="36"/>
      <c r="AD169" s="36"/>
      <c r="AE169" s="36"/>
      <c r="AF169" s="36"/>
      <c r="AG169" s="36"/>
      <c r="AH169" s="36"/>
      <c r="AI169" s="36"/>
      <c r="AJ169" s="103"/>
      <c r="AK169" s="129"/>
      <c r="AL169" s="65"/>
      <c r="AM169" s="140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36"/>
      <c r="BE169" s="36"/>
      <c r="BF169" s="143" t="str">
        <f>IF([5]回答表!F18="下水道事業",IF([5]回答表!X51="●",[5]回答表!E256,IF([5]回答表!AA51="●",[5]回答表!E335,"")),"")</f>
        <v/>
      </c>
      <c r="BG169" s="144"/>
      <c r="BH169" s="144"/>
      <c r="BI169" s="144"/>
      <c r="BJ169" s="143" t="str">
        <f>IF([5]回答表!F18="下水道事業",IF([5]回答表!X51="●",[5]回答表!E257,IF([5]回答表!AA51="●",[5]回答表!E336,"")),"")</f>
        <v/>
      </c>
      <c r="BK169" s="144"/>
      <c r="BL169" s="144"/>
      <c r="BM169" s="144"/>
      <c r="BN169" s="143" t="str">
        <f>IF([5]回答表!F18="下水道事業",IF([5]回答表!X51="●",[5]回答表!E258,IF([5]回答表!AA51="●",[5]回答表!E337,"")),"")</f>
        <v/>
      </c>
      <c r="BO169" s="144"/>
      <c r="BP169" s="144"/>
      <c r="BQ169" s="145"/>
      <c r="BR169" s="105"/>
      <c r="BX169" s="225" t="str">
        <f>IF([5]回答表!AQ21="下水道事業",IF([5]回答表!BI54="○",[5]回答表!AM200,IF([5]回答表!BL54="○",[5]回答表!AM278,"")),"")</f>
        <v/>
      </c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</row>
    <row r="170" spans="3:92" ht="15.6" customHeight="1">
      <c r="C170" s="9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1"/>
      <c r="O170" s="151"/>
      <c r="P170" s="151"/>
      <c r="Q170" s="151"/>
      <c r="R170" s="152"/>
      <c r="S170" s="152"/>
      <c r="T170" s="152"/>
      <c r="U170" s="82"/>
      <c r="V170" s="83"/>
      <c r="W170" s="83"/>
      <c r="X170" s="83"/>
      <c r="Y170" s="83"/>
      <c r="Z170" s="83"/>
      <c r="AA170" s="83"/>
      <c r="AB170" s="84"/>
      <c r="AC170" s="36"/>
      <c r="AD170" s="36"/>
      <c r="AE170" s="36"/>
      <c r="AF170" s="36"/>
      <c r="AG170" s="36"/>
      <c r="AH170" s="36"/>
      <c r="AI170" s="36"/>
      <c r="AJ170" s="103"/>
      <c r="AK170" s="129"/>
      <c r="AL170" s="36"/>
      <c r="AM170" s="140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2"/>
      <c r="BD170" s="113"/>
      <c r="BE170" s="113"/>
      <c r="BF170" s="143"/>
      <c r="BG170" s="144"/>
      <c r="BH170" s="144"/>
      <c r="BI170" s="144"/>
      <c r="BJ170" s="143"/>
      <c r="BK170" s="144"/>
      <c r="BL170" s="144"/>
      <c r="BM170" s="144"/>
      <c r="BN170" s="143"/>
      <c r="BO170" s="144"/>
      <c r="BP170" s="144"/>
      <c r="BQ170" s="145"/>
      <c r="BR170" s="10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</row>
    <row r="171" spans="3:92" ht="18" customHeight="1">
      <c r="C171" s="9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36"/>
      <c r="Q171" s="36"/>
      <c r="R171" s="112"/>
      <c r="S171" s="112"/>
      <c r="T171" s="112"/>
      <c r="U171" s="65"/>
      <c r="V171" s="65"/>
      <c r="W171" s="65"/>
      <c r="X171" s="65"/>
      <c r="Y171" s="65"/>
      <c r="Z171" s="65"/>
      <c r="AA171" s="65"/>
      <c r="AB171" s="65"/>
      <c r="AC171" s="65"/>
      <c r="AD171" s="102"/>
      <c r="AE171" s="36"/>
      <c r="AF171" s="36"/>
      <c r="AG171" s="36"/>
      <c r="AH171" s="36"/>
      <c r="AI171" s="36"/>
      <c r="AJ171" s="36"/>
      <c r="AK171" s="36"/>
      <c r="AL171" s="36"/>
      <c r="AM171" s="140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2"/>
      <c r="BD171" s="65"/>
      <c r="BE171" s="65"/>
      <c r="BF171" s="143"/>
      <c r="BG171" s="144"/>
      <c r="BH171" s="144"/>
      <c r="BI171" s="144"/>
      <c r="BJ171" s="143"/>
      <c r="BK171" s="144"/>
      <c r="BL171" s="144"/>
      <c r="BM171" s="144"/>
      <c r="BN171" s="143"/>
      <c r="BO171" s="144"/>
      <c r="BP171" s="144"/>
      <c r="BQ171" s="145"/>
      <c r="BR171" s="105"/>
      <c r="BT171" s="65"/>
      <c r="BU171" s="65"/>
      <c r="BV171" s="65"/>
      <c r="BW171" s="6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</row>
    <row r="172" spans="3:92" ht="19.350000000000001" customHeight="1">
      <c r="C172" s="9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151"/>
      <c r="P172" s="151"/>
      <c r="Q172" s="151"/>
      <c r="R172" s="152"/>
      <c r="S172" s="152"/>
      <c r="T172" s="152"/>
      <c r="U172" s="195" t="s">
        <v>54</v>
      </c>
      <c r="V172" s="196"/>
      <c r="W172" s="196"/>
      <c r="X172" s="196"/>
      <c r="Y172" s="196"/>
      <c r="Z172" s="196"/>
      <c r="AA172" s="196"/>
      <c r="AB172" s="196"/>
      <c r="AC172" s="195" t="s">
        <v>55</v>
      </c>
      <c r="AD172" s="196"/>
      <c r="AE172" s="196"/>
      <c r="AF172" s="196"/>
      <c r="AG172" s="196"/>
      <c r="AH172" s="196"/>
      <c r="AI172" s="196"/>
      <c r="AJ172" s="197"/>
      <c r="AK172" s="129"/>
      <c r="AL172" s="36"/>
      <c r="AM172" s="140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36"/>
      <c r="BE172" s="36"/>
      <c r="BF172" s="143"/>
      <c r="BG172" s="144"/>
      <c r="BH172" s="144"/>
      <c r="BI172" s="144"/>
      <c r="BJ172" s="143"/>
      <c r="BK172" s="144"/>
      <c r="BL172" s="144"/>
      <c r="BM172" s="144"/>
      <c r="BN172" s="143"/>
      <c r="BO172" s="144"/>
      <c r="BP172" s="144"/>
      <c r="BQ172" s="145"/>
      <c r="BR172" s="10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</row>
    <row r="173" spans="3:92" ht="19.350000000000001" customHeight="1">
      <c r="C173" s="9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36"/>
      <c r="Q173" s="36"/>
      <c r="R173" s="36"/>
      <c r="S173" s="112"/>
      <c r="T173" s="112"/>
      <c r="U173" s="200"/>
      <c r="V173" s="201"/>
      <c r="W173" s="201"/>
      <c r="X173" s="201"/>
      <c r="Y173" s="201"/>
      <c r="Z173" s="201"/>
      <c r="AA173" s="201"/>
      <c r="AB173" s="201"/>
      <c r="AC173" s="226"/>
      <c r="AD173" s="227"/>
      <c r="AE173" s="227"/>
      <c r="AF173" s="227"/>
      <c r="AG173" s="227"/>
      <c r="AH173" s="227"/>
      <c r="AI173" s="227"/>
      <c r="AJ173" s="228"/>
      <c r="AK173" s="129"/>
      <c r="AL173" s="36"/>
      <c r="AM173" s="140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2"/>
      <c r="BD173" s="163"/>
      <c r="BE173" s="163"/>
      <c r="BF173" s="143"/>
      <c r="BG173" s="144"/>
      <c r="BH173" s="144"/>
      <c r="BI173" s="144"/>
      <c r="BJ173" s="143"/>
      <c r="BK173" s="144"/>
      <c r="BL173" s="144"/>
      <c r="BM173" s="144"/>
      <c r="BN173" s="143"/>
      <c r="BO173" s="144"/>
      <c r="BP173" s="144"/>
      <c r="BQ173" s="145"/>
      <c r="BR173" s="10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</row>
    <row r="174" spans="3:92" ht="15.6" customHeight="1">
      <c r="C174" s="9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36"/>
      <c r="Q174" s="36"/>
      <c r="R174" s="36"/>
      <c r="S174" s="112"/>
      <c r="T174" s="112"/>
      <c r="U174" s="79" t="str">
        <f>IF([5]回答表!F18="下水道事業",IF([5]回答表!X51="●",[5]回答表!Y236,IF([5]回答表!AA51="●",[5]回答表!Y316,"")),"")</f>
        <v/>
      </c>
      <c r="V174" s="80"/>
      <c r="W174" s="80"/>
      <c r="X174" s="80"/>
      <c r="Y174" s="80"/>
      <c r="Z174" s="80"/>
      <c r="AA174" s="80"/>
      <c r="AB174" s="146"/>
      <c r="AC174" s="79" t="str">
        <f>IF([5]回答表!F18="下水道事業",IF([5]回答表!X51="●",[5]回答表!Y237,IF([5]回答表!AA51="●",[5]回答表!Y317,"")),"")</f>
        <v/>
      </c>
      <c r="AD174" s="80"/>
      <c r="AE174" s="80"/>
      <c r="AF174" s="80"/>
      <c r="AG174" s="80"/>
      <c r="AH174" s="80"/>
      <c r="AI174" s="80"/>
      <c r="AJ174" s="146"/>
      <c r="AK174" s="129"/>
      <c r="AL174" s="36"/>
      <c r="AM174" s="140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2"/>
      <c r="BD174" s="163"/>
      <c r="BE174" s="163"/>
      <c r="BF174" s="143" t="s">
        <v>23</v>
      </c>
      <c r="BG174" s="144"/>
      <c r="BH174" s="144"/>
      <c r="BI174" s="144"/>
      <c r="BJ174" s="143" t="s">
        <v>24</v>
      </c>
      <c r="BK174" s="144"/>
      <c r="BL174" s="144"/>
      <c r="BM174" s="144"/>
      <c r="BN174" s="143" t="s">
        <v>25</v>
      </c>
      <c r="BO174" s="144"/>
      <c r="BP174" s="144"/>
      <c r="BQ174" s="145"/>
      <c r="BR174" s="10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</row>
    <row r="175" spans="3:92" ht="15.6" customHeight="1">
      <c r="C175" s="9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36"/>
      <c r="Q175" s="36"/>
      <c r="R175" s="36"/>
      <c r="S175" s="112"/>
      <c r="T175" s="112"/>
      <c r="U175" s="76"/>
      <c r="V175" s="77"/>
      <c r="W175" s="77"/>
      <c r="X175" s="77"/>
      <c r="Y175" s="77"/>
      <c r="Z175" s="77"/>
      <c r="AA175" s="77"/>
      <c r="AB175" s="78"/>
      <c r="AC175" s="76"/>
      <c r="AD175" s="77"/>
      <c r="AE175" s="77"/>
      <c r="AF175" s="77"/>
      <c r="AG175" s="77"/>
      <c r="AH175" s="77"/>
      <c r="AI175" s="77"/>
      <c r="AJ175" s="78"/>
      <c r="AK175" s="129"/>
      <c r="AL175" s="36"/>
      <c r="AM175" s="17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63"/>
      <c r="BE175" s="163"/>
      <c r="BF175" s="143"/>
      <c r="BG175" s="144"/>
      <c r="BH175" s="144"/>
      <c r="BI175" s="144"/>
      <c r="BJ175" s="143"/>
      <c r="BK175" s="144"/>
      <c r="BL175" s="144"/>
      <c r="BM175" s="144"/>
      <c r="BN175" s="143"/>
      <c r="BO175" s="144"/>
      <c r="BP175" s="144"/>
      <c r="BQ175" s="145"/>
      <c r="BR175" s="10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</row>
    <row r="176" spans="3:92" ht="15.6" customHeight="1">
      <c r="C176" s="9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36"/>
      <c r="Q176" s="36"/>
      <c r="R176" s="36"/>
      <c r="S176" s="112"/>
      <c r="T176" s="112"/>
      <c r="U176" s="82"/>
      <c r="V176" s="83"/>
      <c r="W176" s="83"/>
      <c r="X176" s="83"/>
      <c r="Y176" s="83"/>
      <c r="Z176" s="83"/>
      <c r="AA176" s="83"/>
      <c r="AB176" s="84"/>
      <c r="AC176" s="82"/>
      <c r="AD176" s="83"/>
      <c r="AE176" s="83"/>
      <c r="AF176" s="83"/>
      <c r="AG176" s="83"/>
      <c r="AH176" s="83"/>
      <c r="AI176" s="83"/>
      <c r="AJ176" s="84"/>
      <c r="AK176" s="129"/>
      <c r="AL176" s="36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13"/>
      <c r="BD176" s="163"/>
      <c r="BE176" s="163"/>
      <c r="BF176" s="187"/>
      <c r="BG176" s="188"/>
      <c r="BH176" s="188"/>
      <c r="BI176" s="188"/>
      <c r="BJ176" s="187"/>
      <c r="BK176" s="188"/>
      <c r="BL176" s="188"/>
      <c r="BM176" s="188"/>
      <c r="BN176" s="187"/>
      <c r="BO176" s="188"/>
      <c r="BP176" s="188"/>
      <c r="BQ176" s="189"/>
      <c r="BR176" s="10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</row>
    <row r="177" spans="3:92" ht="18" customHeight="1">
      <c r="C177" s="9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36"/>
      <c r="Q177" s="36"/>
      <c r="R177" s="112"/>
      <c r="S177" s="112"/>
      <c r="T177" s="112"/>
      <c r="U177" s="65"/>
      <c r="V177" s="65"/>
      <c r="W177" s="65"/>
      <c r="X177" s="65"/>
      <c r="Y177" s="65"/>
      <c r="Z177" s="65"/>
      <c r="AA177" s="65"/>
      <c r="AB177" s="65"/>
      <c r="AC177" s="65"/>
      <c r="AD177" s="102"/>
      <c r="AE177" s="36"/>
      <c r="AF177" s="36"/>
      <c r="AG177" s="36"/>
      <c r="AH177" s="36"/>
      <c r="AI177" s="36"/>
      <c r="AJ177" s="36"/>
      <c r="AK177" s="36"/>
      <c r="AL177" s="36"/>
      <c r="AM177" s="36"/>
      <c r="AN177" s="103"/>
      <c r="AO177" s="103"/>
      <c r="AP177" s="103"/>
      <c r="AQ177" s="104"/>
      <c r="AR177" s="65"/>
      <c r="AS177" s="183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105"/>
      <c r="BT177" s="65"/>
      <c r="BU177" s="65"/>
      <c r="BV177" s="65"/>
      <c r="BW177" s="6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</row>
    <row r="178" spans="3:92" ht="18.95" customHeight="1">
      <c r="C178" s="9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151"/>
      <c r="P178" s="151"/>
      <c r="Q178" s="151"/>
      <c r="R178" s="112"/>
      <c r="S178" s="112"/>
      <c r="T178" s="112"/>
      <c r="U178" s="210" t="s">
        <v>56</v>
      </c>
      <c r="V178" s="211"/>
      <c r="W178" s="211"/>
      <c r="X178" s="211"/>
      <c r="Y178" s="211"/>
      <c r="Z178" s="211"/>
      <c r="AA178" s="211"/>
      <c r="AB178" s="211"/>
      <c r="AC178" s="210" t="s">
        <v>57</v>
      </c>
      <c r="AD178" s="211"/>
      <c r="AE178" s="211"/>
      <c r="AF178" s="211"/>
      <c r="AG178" s="211"/>
      <c r="AH178" s="211"/>
      <c r="AI178" s="211"/>
      <c r="AJ178" s="212"/>
      <c r="AK178" s="210" t="s">
        <v>58</v>
      </c>
      <c r="AL178" s="211"/>
      <c r="AM178" s="211"/>
      <c r="AN178" s="211"/>
      <c r="AO178" s="211"/>
      <c r="AP178" s="211"/>
      <c r="AQ178" s="211"/>
      <c r="AR178" s="211"/>
      <c r="AS178" s="210" t="s">
        <v>59</v>
      </c>
      <c r="AT178" s="211"/>
      <c r="AU178" s="211"/>
      <c r="AV178" s="211"/>
      <c r="AW178" s="211"/>
      <c r="AX178" s="211"/>
      <c r="AY178" s="211"/>
      <c r="AZ178" s="212"/>
      <c r="BA178" s="210" t="s">
        <v>60</v>
      </c>
      <c r="BB178" s="211"/>
      <c r="BC178" s="211"/>
      <c r="BD178" s="211"/>
      <c r="BE178" s="211"/>
      <c r="BF178" s="211"/>
      <c r="BG178" s="211"/>
      <c r="BH178" s="212"/>
      <c r="BI178" s="65"/>
      <c r="BJ178" s="65"/>
      <c r="BK178" s="65"/>
      <c r="BL178" s="65"/>
      <c r="BM178" s="65"/>
      <c r="BN178" s="65"/>
      <c r="BO178" s="65"/>
      <c r="BP178" s="65"/>
      <c r="BQ178" s="65"/>
      <c r="BR178" s="105"/>
      <c r="BT178" s="65"/>
      <c r="BU178" s="65"/>
      <c r="BV178" s="65"/>
      <c r="BW178" s="6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</row>
    <row r="179" spans="3:92" ht="15.6" customHeight="1">
      <c r="C179" s="9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36"/>
      <c r="Q179" s="36"/>
      <c r="R179" s="112"/>
      <c r="S179" s="112"/>
      <c r="T179" s="112"/>
      <c r="U179" s="229"/>
      <c r="V179" s="230"/>
      <c r="W179" s="230"/>
      <c r="X179" s="230"/>
      <c r="Y179" s="230"/>
      <c r="Z179" s="230"/>
      <c r="AA179" s="230"/>
      <c r="AB179" s="230"/>
      <c r="AC179" s="229"/>
      <c r="AD179" s="230"/>
      <c r="AE179" s="230"/>
      <c r="AF179" s="230"/>
      <c r="AG179" s="230"/>
      <c r="AH179" s="230"/>
      <c r="AI179" s="230"/>
      <c r="AJ179" s="231"/>
      <c r="AK179" s="229"/>
      <c r="AL179" s="230"/>
      <c r="AM179" s="230"/>
      <c r="AN179" s="230"/>
      <c r="AO179" s="230"/>
      <c r="AP179" s="230"/>
      <c r="AQ179" s="230"/>
      <c r="AR179" s="230"/>
      <c r="AS179" s="229"/>
      <c r="AT179" s="230"/>
      <c r="AU179" s="230"/>
      <c r="AV179" s="230"/>
      <c r="AW179" s="230"/>
      <c r="AX179" s="230"/>
      <c r="AY179" s="230"/>
      <c r="AZ179" s="231"/>
      <c r="BA179" s="229"/>
      <c r="BB179" s="230"/>
      <c r="BC179" s="230"/>
      <c r="BD179" s="230"/>
      <c r="BE179" s="230"/>
      <c r="BF179" s="230"/>
      <c r="BG179" s="230"/>
      <c r="BH179" s="231"/>
      <c r="BI179" s="65"/>
      <c r="BJ179" s="65"/>
      <c r="BK179" s="65"/>
      <c r="BL179" s="65"/>
      <c r="BM179" s="65"/>
      <c r="BN179" s="65"/>
      <c r="BO179" s="65"/>
      <c r="BP179" s="65"/>
      <c r="BQ179" s="65"/>
      <c r="BR179" s="10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</row>
    <row r="180" spans="3:92" ht="15.6" customHeight="1">
      <c r="C180" s="9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36"/>
      <c r="Q180" s="36"/>
      <c r="R180" s="112"/>
      <c r="S180" s="112"/>
      <c r="T180" s="112"/>
      <c r="U180" s="79" t="str">
        <f>IF([5]回答表!F18="下水道事業",IF([5]回答表!X51="●",[5]回答表!Y239,IF([5]回答表!AA51="●",[5]回答表!Y319,"")),"")</f>
        <v/>
      </c>
      <c r="V180" s="80"/>
      <c r="W180" s="80"/>
      <c r="X180" s="80"/>
      <c r="Y180" s="80"/>
      <c r="Z180" s="80"/>
      <c r="AA180" s="80"/>
      <c r="AB180" s="146"/>
      <c r="AC180" s="79" t="str">
        <f>IF([5]回答表!F18="下水道事業",IF([5]回答表!X51="●",[5]回答表!Y240,IF([5]回答表!AA51="●",[5]回答表!Y320,"")),"")</f>
        <v/>
      </c>
      <c r="AD180" s="80"/>
      <c r="AE180" s="80"/>
      <c r="AF180" s="80"/>
      <c r="AG180" s="80"/>
      <c r="AH180" s="80"/>
      <c r="AI180" s="80"/>
      <c r="AJ180" s="146"/>
      <c r="AK180" s="79" t="str">
        <f>IF([5]回答表!F18="下水道事業",IF([5]回答表!X51="●",[5]回答表!Y241,IF([5]回答表!AA51="●",[5]回答表!Y321,"")),"")</f>
        <v/>
      </c>
      <c r="AL180" s="80"/>
      <c r="AM180" s="80"/>
      <c r="AN180" s="80"/>
      <c r="AO180" s="80"/>
      <c r="AP180" s="80"/>
      <c r="AQ180" s="80"/>
      <c r="AR180" s="146"/>
      <c r="AS180" s="79" t="str">
        <f>IF([5]回答表!F18="下水道事業",IF([5]回答表!X51="●",[5]回答表!Y242,IF([5]回答表!AA51="●",[5]回答表!Y322,"")),"")</f>
        <v/>
      </c>
      <c r="AT180" s="80"/>
      <c r="AU180" s="80"/>
      <c r="AV180" s="80"/>
      <c r="AW180" s="80"/>
      <c r="AX180" s="80"/>
      <c r="AY180" s="80"/>
      <c r="AZ180" s="146"/>
      <c r="BA180" s="79" t="str">
        <f>IF([5]回答表!F18="下水道事業",IF([5]回答表!X51="●",[5]回答表!Y243,IF([5]回答表!AA51="●",[5]回答表!Y323,"")),"")</f>
        <v/>
      </c>
      <c r="BB180" s="80"/>
      <c r="BC180" s="80"/>
      <c r="BD180" s="80"/>
      <c r="BE180" s="80"/>
      <c r="BF180" s="80"/>
      <c r="BG180" s="80"/>
      <c r="BH180" s="146"/>
      <c r="BI180" s="65"/>
      <c r="BJ180" s="65"/>
      <c r="BK180" s="65"/>
      <c r="BL180" s="65"/>
      <c r="BM180" s="65"/>
      <c r="BN180" s="65"/>
      <c r="BO180" s="65"/>
      <c r="BP180" s="65"/>
      <c r="BQ180" s="65"/>
      <c r="BR180" s="10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</row>
    <row r="181" spans="3:92" ht="15.6" customHeight="1">
      <c r="C181" s="9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36"/>
      <c r="Q181" s="36"/>
      <c r="R181" s="112"/>
      <c r="S181" s="112"/>
      <c r="T181" s="112"/>
      <c r="U181" s="76"/>
      <c r="V181" s="77"/>
      <c r="W181" s="77"/>
      <c r="X181" s="77"/>
      <c r="Y181" s="77"/>
      <c r="Z181" s="77"/>
      <c r="AA181" s="77"/>
      <c r="AB181" s="78"/>
      <c r="AC181" s="76"/>
      <c r="AD181" s="77"/>
      <c r="AE181" s="77"/>
      <c r="AF181" s="77"/>
      <c r="AG181" s="77"/>
      <c r="AH181" s="77"/>
      <c r="AI181" s="77"/>
      <c r="AJ181" s="78"/>
      <c r="AK181" s="76"/>
      <c r="AL181" s="77"/>
      <c r="AM181" s="77"/>
      <c r="AN181" s="77"/>
      <c r="AO181" s="77"/>
      <c r="AP181" s="77"/>
      <c r="AQ181" s="77"/>
      <c r="AR181" s="78"/>
      <c r="AS181" s="76"/>
      <c r="AT181" s="77"/>
      <c r="AU181" s="77"/>
      <c r="AV181" s="77"/>
      <c r="AW181" s="77"/>
      <c r="AX181" s="77"/>
      <c r="AY181" s="77"/>
      <c r="AZ181" s="78"/>
      <c r="BA181" s="76"/>
      <c r="BB181" s="77"/>
      <c r="BC181" s="77"/>
      <c r="BD181" s="77"/>
      <c r="BE181" s="77"/>
      <c r="BF181" s="77"/>
      <c r="BG181" s="77"/>
      <c r="BH181" s="78"/>
      <c r="BI181" s="65"/>
      <c r="BJ181" s="65"/>
      <c r="BK181" s="65"/>
      <c r="BL181" s="65"/>
      <c r="BM181" s="65"/>
      <c r="BN181" s="65"/>
      <c r="BO181" s="65"/>
      <c r="BP181" s="65"/>
      <c r="BQ181" s="65"/>
      <c r="BR181" s="10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</row>
    <row r="182" spans="3:92" ht="15.6" customHeight="1">
      <c r="C182" s="9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36"/>
      <c r="Q182" s="36"/>
      <c r="R182" s="112"/>
      <c r="S182" s="112"/>
      <c r="T182" s="112"/>
      <c r="U182" s="82"/>
      <c r="V182" s="83"/>
      <c r="W182" s="83"/>
      <c r="X182" s="83"/>
      <c r="Y182" s="83"/>
      <c r="Z182" s="83"/>
      <c r="AA182" s="83"/>
      <c r="AB182" s="84"/>
      <c r="AC182" s="82"/>
      <c r="AD182" s="83"/>
      <c r="AE182" s="83"/>
      <c r="AF182" s="83"/>
      <c r="AG182" s="83"/>
      <c r="AH182" s="83"/>
      <c r="AI182" s="83"/>
      <c r="AJ182" s="84"/>
      <c r="AK182" s="82"/>
      <c r="AL182" s="83"/>
      <c r="AM182" s="83"/>
      <c r="AN182" s="83"/>
      <c r="AO182" s="83"/>
      <c r="AP182" s="83"/>
      <c r="AQ182" s="83"/>
      <c r="AR182" s="84"/>
      <c r="AS182" s="82"/>
      <c r="AT182" s="83"/>
      <c r="AU182" s="83"/>
      <c r="AV182" s="83"/>
      <c r="AW182" s="83"/>
      <c r="AX182" s="83"/>
      <c r="AY182" s="83"/>
      <c r="AZ182" s="84"/>
      <c r="BA182" s="82"/>
      <c r="BB182" s="83"/>
      <c r="BC182" s="83"/>
      <c r="BD182" s="83"/>
      <c r="BE182" s="83"/>
      <c r="BF182" s="83"/>
      <c r="BG182" s="83"/>
      <c r="BH182" s="84"/>
      <c r="BI182" s="65"/>
      <c r="BJ182" s="65"/>
      <c r="BK182" s="65"/>
      <c r="BL182" s="65"/>
      <c r="BM182" s="65"/>
      <c r="BN182" s="65"/>
      <c r="BO182" s="65"/>
      <c r="BP182" s="65"/>
      <c r="BQ182" s="65"/>
      <c r="BR182" s="10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</row>
    <row r="183" spans="3:92" ht="29.45" customHeight="1">
      <c r="C183" s="9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36"/>
      <c r="Q183" s="36"/>
      <c r="R183" s="112"/>
      <c r="S183" s="112"/>
      <c r="T183" s="112"/>
      <c r="U183" s="65"/>
      <c r="V183" s="65"/>
      <c r="W183" s="65"/>
      <c r="X183" s="65"/>
      <c r="Y183" s="65"/>
      <c r="Z183" s="65"/>
      <c r="AA183" s="65"/>
      <c r="AB183" s="65"/>
      <c r="AC183" s="65"/>
      <c r="AD183" s="102"/>
      <c r="AE183" s="36"/>
      <c r="AF183" s="36"/>
      <c r="AG183" s="36"/>
      <c r="AH183" s="36"/>
      <c r="AI183" s="36"/>
      <c r="AJ183" s="36"/>
      <c r="AK183" s="36"/>
      <c r="AL183" s="36"/>
      <c r="AM183" s="36"/>
      <c r="AN183" s="103"/>
      <c r="AO183" s="103"/>
      <c r="AP183" s="103"/>
      <c r="AQ183" s="104"/>
      <c r="AR183" s="65"/>
      <c r="AS183" s="90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10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</row>
    <row r="184" spans="3:92" ht="15.6" customHeight="1">
      <c r="C184" s="95"/>
      <c r="D184" s="36"/>
      <c r="E184" s="36"/>
      <c r="F184" s="36"/>
      <c r="G184" s="36"/>
      <c r="H184" s="36"/>
      <c r="I184" s="36"/>
      <c r="J184" s="36"/>
      <c r="K184" s="36"/>
      <c r="L184" s="103"/>
      <c r="M184" s="103"/>
      <c r="N184" s="103"/>
      <c r="O184" s="104"/>
      <c r="P184" s="81"/>
      <c r="Q184" s="81"/>
      <c r="R184" s="112"/>
      <c r="S184" s="112"/>
      <c r="T184" s="112"/>
      <c r="U184" s="232" t="s">
        <v>61</v>
      </c>
      <c r="V184" s="233"/>
      <c r="W184" s="233"/>
      <c r="X184" s="233"/>
      <c r="Y184" s="233"/>
      <c r="Z184" s="233"/>
      <c r="AA184" s="233"/>
      <c r="AB184" s="233"/>
      <c r="AC184" s="232" t="s">
        <v>62</v>
      </c>
      <c r="AD184" s="233"/>
      <c r="AE184" s="233"/>
      <c r="AF184" s="233"/>
      <c r="AG184" s="233"/>
      <c r="AH184" s="233"/>
      <c r="AI184" s="233"/>
      <c r="AJ184" s="233"/>
      <c r="AK184" s="232" t="s">
        <v>63</v>
      </c>
      <c r="AL184" s="233"/>
      <c r="AM184" s="233"/>
      <c r="AN184" s="233"/>
      <c r="AO184" s="233"/>
      <c r="AP184" s="233"/>
      <c r="AQ184" s="233"/>
      <c r="AR184" s="234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102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103"/>
      <c r="BO184" s="103"/>
      <c r="BP184" s="103"/>
      <c r="BQ184" s="104"/>
      <c r="BR184" s="105"/>
    </row>
    <row r="185" spans="3:92" ht="15.6" customHeight="1">
      <c r="C185" s="95"/>
      <c r="D185" s="204" t="s">
        <v>26</v>
      </c>
      <c r="E185" s="192"/>
      <c r="F185" s="192"/>
      <c r="G185" s="192"/>
      <c r="H185" s="192"/>
      <c r="I185" s="192"/>
      <c r="J185" s="192"/>
      <c r="K185" s="192"/>
      <c r="L185" s="192"/>
      <c r="M185" s="205"/>
      <c r="N185" s="123" t="str">
        <f>IF([5]回答表!F18="下水道事業",IF([5]回答表!AA51="●","●",""),"")</f>
        <v/>
      </c>
      <c r="O185" s="124"/>
      <c r="P185" s="124"/>
      <c r="Q185" s="125"/>
      <c r="R185" s="112"/>
      <c r="S185" s="112"/>
      <c r="T185" s="112"/>
      <c r="U185" s="235"/>
      <c r="V185" s="236"/>
      <c r="W185" s="236"/>
      <c r="X185" s="236"/>
      <c r="Y185" s="236"/>
      <c r="Z185" s="236"/>
      <c r="AA185" s="236"/>
      <c r="AB185" s="236"/>
      <c r="AC185" s="235"/>
      <c r="AD185" s="236"/>
      <c r="AE185" s="236"/>
      <c r="AF185" s="236"/>
      <c r="AG185" s="236"/>
      <c r="AH185" s="236"/>
      <c r="AI185" s="236"/>
      <c r="AJ185" s="236"/>
      <c r="AK185" s="237"/>
      <c r="AL185" s="238"/>
      <c r="AM185" s="238"/>
      <c r="AN185" s="238"/>
      <c r="AO185" s="238"/>
      <c r="AP185" s="238"/>
      <c r="AQ185" s="238"/>
      <c r="AR185" s="239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102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103"/>
      <c r="BO185" s="103"/>
      <c r="BP185" s="103"/>
      <c r="BQ185" s="104"/>
      <c r="BR185" s="105"/>
    </row>
    <row r="186" spans="3:92" ht="15.6" customHeight="1"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205"/>
      <c r="N186" s="137"/>
      <c r="O186" s="138"/>
      <c r="P186" s="138"/>
      <c r="Q186" s="139"/>
      <c r="R186" s="112"/>
      <c r="S186" s="112"/>
      <c r="T186" s="112"/>
      <c r="U186" s="79" t="str">
        <f>IF([5]回答表!F18="下水道事業",IF([5]回答表!X51="●",[5]回答表!N248,IF([5]回答表!AA51="●",[5]回答表!N328,"")),"")</f>
        <v/>
      </c>
      <c r="V186" s="80"/>
      <c r="W186" s="80"/>
      <c r="X186" s="80"/>
      <c r="Y186" s="80"/>
      <c r="Z186" s="80"/>
      <c r="AA186" s="80"/>
      <c r="AB186" s="146"/>
      <c r="AC186" s="79" t="str">
        <f>IF([5]回答表!F18="下水道事業",IF([5]回答表!X51="●",[5]回答表!N249,IF([5]回答表!AA51="●",[5]回答表!N329,"")),"")</f>
        <v/>
      </c>
      <c r="AD186" s="80"/>
      <c r="AE186" s="80"/>
      <c r="AF186" s="80"/>
      <c r="AG186" s="80"/>
      <c r="AH186" s="80"/>
      <c r="AI186" s="80"/>
      <c r="AJ186" s="146"/>
      <c r="AK186" s="79" t="str">
        <f>IF([5]回答表!F18="下水道事業",IF([5]回答表!X51="●",[5]回答表!N250,IF([5]回答表!AA51="●",[5]回答表!N330,"")),"")</f>
        <v/>
      </c>
      <c r="AL186" s="80"/>
      <c r="AM186" s="80"/>
      <c r="AN186" s="80"/>
      <c r="AO186" s="80"/>
      <c r="AP186" s="80"/>
      <c r="AQ186" s="80"/>
      <c r="AR186" s="14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102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103"/>
      <c r="BO186" s="103"/>
      <c r="BP186" s="103"/>
      <c r="BQ186" s="104"/>
      <c r="BR186" s="105"/>
    </row>
    <row r="187" spans="3:92" ht="15.6" customHeight="1"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205"/>
      <c r="N187" s="137"/>
      <c r="O187" s="138"/>
      <c r="P187" s="138"/>
      <c r="Q187" s="139"/>
      <c r="R187" s="112"/>
      <c r="S187" s="112"/>
      <c r="T187" s="112"/>
      <c r="U187" s="76"/>
      <c r="V187" s="77"/>
      <c r="W187" s="77"/>
      <c r="X187" s="77"/>
      <c r="Y187" s="77"/>
      <c r="Z187" s="77"/>
      <c r="AA187" s="77"/>
      <c r="AB187" s="78"/>
      <c r="AC187" s="76"/>
      <c r="AD187" s="77"/>
      <c r="AE187" s="77"/>
      <c r="AF187" s="77"/>
      <c r="AG187" s="77"/>
      <c r="AH187" s="77"/>
      <c r="AI187" s="77"/>
      <c r="AJ187" s="78"/>
      <c r="AK187" s="76"/>
      <c r="AL187" s="77"/>
      <c r="AM187" s="77"/>
      <c r="AN187" s="77"/>
      <c r="AO187" s="77"/>
      <c r="AP187" s="77"/>
      <c r="AQ187" s="77"/>
      <c r="AR187" s="78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102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103"/>
      <c r="BO187" s="103"/>
      <c r="BP187" s="103"/>
      <c r="BQ187" s="104"/>
      <c r="BR187" s="105"/>
    </row>
    <row r="188" spans="3:92" ht="15.6" customHeight="1"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205"/>
      <c r="N188" s="147"/>
      <c r="O188" s="148"/>
      <c r="P188" s="148"/>
      <c r="Q188" s="149"/>
      <c r="R188" s="112"/>
      <c r="S188" s="112"/>
      <c r="T188" s="112"/>
      <c r="U188" s="82"/>
      <c r="V188" s="83"/>
      <c r="W188" s="83"/>
      <c r="X188" s="83"/>
      <c r="Y188" s="83"/>
      <c r="Z188" s="83"/>
      <c r="AA188" s="83"/>
      <c r="AB188" s="84"/>
      <c r="AC188" s="82"/>
      <c r="AD188" s="83"/>
      <c r="AE188" s="83"/>
      <c r="AF188" s="83"/>
      <c r="AG188" s="83"/>
      <c r="AH188" s="83"/>
      <c r="AI188" s="83"/>
      <c r="AJ188" s="84"/>
      <c r="AK188" s="82"/>
      <c r="AL188" s="83"/>
      <c r="AM188" s="83"/>
      <c r="AN188" s="83"/>
      <c r="AO188" s="83"/>
      <c r="AP188" s="83"/>
      <c r="AQ188" s="83"/>
      <c r="AR188" s="84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102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103"/>
      <c r="BO188" s="103"/>
      <c r="BP188" s="103"/>
      <c r="BQ188" s="104"/>
      <c r="BR188" s="105"/>
    </row>
    <row r="189" spans="3:92" ht="15.6" customHeight="1">
      <c r="C189" s="9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29"/>
      <c r="AL189" s="129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113"/>
      <c r="BD189" s="163"/>
      <c r="BE189" s="163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105"/>
    </row>
    <row r="190" spans="3:92" ht="15.6" customHeight="1">
      <c r="C190" s="9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12"/>
      <c r="S190" s="112"/>
      <c r="T190" s="112"/>
      <c r="U190" s="116" t="s">
        <v>31</v>
      </c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29"/>
      <c r="AL190" s="129"/>
      <c r="AM190" s="116" t="s">
        <v>32</v>
      </c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65"/>
      <c r="BR190" s="105"/>
    </row>
    <row r="191" spans="3:92" ht="15.6" customHeight="1">
      <c r="C191" s="9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12"/>
      <c r="S191" s="112"/>
      <c r="T191" s="112"/>
      <c r="U191" s="173" t="str">
        <f>IF([5]回答表!F18="下水道事業",IF([5]回答表!X51="●",[5]回答表!E265,IF([5]回答表!AA51="●",[5]回答表!E344,"")),"")</f>
        <v/>
      </c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5" t="s">
        <v>33</v>
      </c>
      <c r="AF191" s="175"/>
      <c r="AG191" s="175"/>
      <c r="AH191" s="175"/>
      <c r="AI191" s="175"/>
      <c r="AJ191" s="176"/>
      <c r="AK191" s="129"/>
      <c r="AL191" s="129"/>
      <c r="AM191" s="126" t="str">
        <f>IF([5]回答表!F18="下水道事業",IF([5]回答表!X51="●",[5]回答表!B267,IF([5]回答表!AA51="●",[5]回答表!B346,"")),"")</f>
        <v/>
      </c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8"/>
      <c r="BR191" s="105"/>
    </row>
    <row r="192" spans="3:92" ht="15.6" customHeight="1">
      <c r="C192" s="9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12"/>
      <c r="S192" s="112"/>
      <c r="T192" s="112"/>
      <c r="U192" s="177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9"/>
      <c r="AF192" s="179"/>
      <c r="AG192" s="179"/>
      <c r="AH192" s="179"/>
      <c r="AI192" s="179"/>
      <c r="AJ192" s="180"/>
      <c r="AK192" s="129"/>
      <c r="AL192" s="129"/>
      <c r="AM192" s="140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2"/>
      <c r="BR192" s="105"/>
    </row>
    <row r="193" spans="3:70" ht="15.6" customHeight="1">
      <c r="C193" s="9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29"/>
      <c r="AL193" s="129"/>
      <c r="AM193" s="140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2"/>
      <c r="BR193" s="105"/>
    </row>
    <row r="194" spans="3:70" ht="15.6" customHeight="1">
      <c r="C194" s="9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29"/>
      <c r="AL194" s="129"/>
      <c r="AM194" s="140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2"/>
      <c r="BR194" s="105"/>
    </row>
    <row r="195" spans="3:70" ht="15.6" customHeight="1">
      <c r="C195" s="9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29"/>
      <c r="AL195" s="129"/>
      <c r="AM195" s="170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05"/>
    </row>
    <row r="196" spans="3:70" ht="15.6" customHeight="1">
      <c r="C196" s="95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65"/>
      <c r="V196" s="65"/>
      <c r="W196" s="65"/>
      <c r="X196" s="65"/>
      <c r="Y196" s="65"/>
      <c r="Z196" s="102"/>
      <c r="AA196" s="36"/>
      <c r="AB196" s="36"/>
      <c r="AC196" s="36"/>
      <c r="AD196" s="36"/>
      <c r="AE196" s="36"/>
      <c r="AF196" s="36"/>
      <c r="AG196" s="36"/>
      <c r="AH196" s="36"/>
      <c r="AI196" s="36"/>
      <c r="AJ196" s="114"/>
      <c r="AK196" s="65"/>
      <c r="AL196" s="113"/>
      <c r="AM196" s="113"/>
      <c r="AN196" s="104"/>
      <c r="AO196" s="113"/>
      <c r="AP196" s="114"/>
      <c r="AQ196" s="114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33.6" customHeight="1">
      <c r="C197" s="9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81"/>
      <c r="O197" s="81"/>
      <c r="P197" s="81"/>
      <c r="Q197" s="81"/>
      <c r="R197" s="112"/>
      <c r="S197" s="112"/>
      <c r="T197" s="112"/>
      <c r="U197" s="116" t="s">
        <v>15</v>
      </c>
      <c r="V197" s="112"/>
      <c r="W197" s="112"/>
      <c r="X197" s="112"/>
      <c r="Y197" s="112"/>
      <c r="Z197" s="112"/>
      <c r="AA197" s="103"/>
      <c r="AB197" s="117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16" t="s">
        <v>34</v>
      </c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65"/>
      <c r="BR197" s="105"/>
    </row>
    <row r="198" spans="3:70" ht="15.6" customHeight="1">
      <c r="C198" s="95"/>
      <c r="D198" s="192" t="s">
        <v>35</v>
      </c>
      <c r="E198" s="192"/>
      <c r="F198" s="192"/>
      <c r="G198" s="192"/>
      <c r="H198" s="192"/>
      <c r="I198" s="192"/>
      <c r="J198" s="192"/>
      <c r="K198" s="192"/>
      <c r="L198" s="192"/>
      <c r="M198" s="205"/>
      <c r="N198" s="123" t="str">
        <f>IF([5]回答表!F18="下水道事業",IF([5]回答表!AD51="●","●",""),"")</f>
        <v/>
      </c>
      <c r="O198" s="124"/>
      <c r="P198" s="124"/>
      <c r="Q198" s="125"/>
      <c r="R198" s="112"/>
      <c r="S198" s="112"/>
      <c r="T198" s="112"/>
      <c r="U198" s="126" t="str">
        <f>IF([5]回答表!F18="下水道事業",IF([5]回答表!AD51="●",[5]回答表!B354,""),"")</f>
        <v/>
      </c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/>
      <c r="AK198" s="181"/>
      <c r="AL198" s="181"/>
      <c r="AM198" s="126" t="str">
        <f>IF([5]回答表!F18="下水道事業",IF([5]回答表!AD51="●",[5]回答表!B360,""),"")</f>
        <v/>
      </c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8"/>
      <c r="BR198" s="105"/>
    </row>
    <row r="199" spans="3:70" ht="15.6" customHeight="1"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205"/>
      <c r="N199" s="137"/>
      <c r="O199" s="138"/>
      <c r="P199" s="138"/>
      <c r="Q199" s="139"/>
      <c r="R199" s="112"/>
      <c r="S199" s="112"/>
      <c r="T199" s="112"/>
      <c r="U199" s="140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2"/>
      <c r="AK199" s="181"/>
      <c r="AL199" s="181"/>
      <c r="AM199" s="140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2"/>
      <c r="BR199" s="105"/>
    </row>
    <row r="200" spans="3:70" ht="15.6" customHeight="1"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205"/>
      <c r="N200" s="137"/>
      <c r="O200" s="138"/>
      <c r="P200" s="138"/>
      <c r="Q200" s="139"/>
      <c r="R200" s="112"/>
      <c r="S200" s="112"/>
      <c r="T200" s="112"/>
      <c r="U200" s="140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2"/>
      <c r="AK200" s="181"/>
      <c r="AL200" s="181"/>
      <c r="AM200" s="140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2"/>
      <c r="BR200" s="105"/>
    </row>
    <row r="201" spans="3:70" ht="15.6" customHeight="1"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205"/>
      <c r="N201" s="147"/>
      <c r="O201" s="148"/>
      <c r="P201" s="148"/>
      <c r="Q201" s="149"/>
      <c r="R201" s="112"/>
      <c r="S201" s="112"/>
      <c r="T201" s="112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181"/>
      <c r="AL201" s="181"/>
      <c r="AM201" s="170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2"/>
      <c r="BR201" s="105"/>
    </row>
    <row r="202" spans="3:70" ht="15.6" customHeight="1">
      <c r="C202" s="18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3:70" ht="15.6" customHeight="1"/>
    <row r="204" spans="3:70" ht="15.6" customHeight="1"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92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4"/>
    </row>
    <row r="205" spans="3:70" ht="15.6" customHeight="1">
      <c r="C205" s="95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65"/>
      <c r="Y205" s="65"/>
      <c r="Z205" s="65"/>
      <c r="AA205" s="36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04"/>
      <c r="AO205" s="113"/>
      <c r="AP205" s="114"/>
      <c r="AQ205" s="114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02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103"/>
      <c r="BO205" s="103"/>
      <c r="BP205" s="103"/>
      <c r="BQ205" s="104"/>
      <c r="BR205" s="105"/>
    </row>
    <row r="206" spans="3:70" ht="15.6" customHeight="1">
      <c r="C206" s="95"/>
      <c r="D206" s="96" t="s">
        <v>14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 t="s">
        <v>64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2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103"/>
      <c r="BO206" s="103"/>
      <c r="BP206" s="103"/>
      <c r="BQ206" s="104"/>
      <c r="BR206" s="105"/>
    </row>
    <row r="207" spans="3:70" ht="15.6" customHeight="1">
      <c r="C207" s="95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8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102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103"/>
      <c r="BO207" s="103"/>
      <c r="BP207" s="103"/>
      <c r="BQ207" s="104"/>
      <c r="BR207" s="105"/>
    </row>
    <row r="208" spans="3:70" ht="15.6" customHeight="1">
      <c r="C208" s="95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65"/>
      <c r="Y208" s="65"/>
      <c r="Z208" s="65"/>
      <c r="AA208" s="36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04"/>
      <c r="AO208" s="113"/>
      <c r="AP208" s="114"/>
      <c r="AQ208" s="114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02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103"/>
      <c r="BO208" s="103"/>
      <c r="BP208" s="103"/>
      <c r="BQ208" s="104"/>
      <c r="BR208" s="105"/>
    </row>
    <row r="209" spans="3:70" ht="25.5">
      <c r="C209" s="95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6" t="s">
        <v>15</v>
      </c>
      <c r="V209" s="112"/>
      <c r="W209" s="112"/>
      <c r="X209" s="112"/>
      <c r="Y209" s="112"/>
      <c r="Z209" s="112"/>
      <c r="AA209" s="10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22" t="s">
        <v>17</v>
      </c>
      <c r="AN209" s="185"/>
      <c r="AO209" s="185"/>
      <c r="AP209" s="185"/>
      <c r="AQ209" s="185"/>
      <c r="AR209" s="185"/>
      <c r="AS209" s="185"/>
      <c r="AT209" s="103"/>
      <c r="AU209" s="103"/>
      <c r="AV209" s="103"/>
      <c r="AW209" s="103"/>
      <c r="AX209" s="104"/>
      <c r="AY209" s="121"/>
      <c r="AZ209" s="121"/>
      <c r="BA209" s="121"/>
      <c r="BB209" s="121"/>
      <c r="BC209" s="121"/>
      <c r="BD209" s="103"/>
      <c r="BE209" s="103"/>
      <c r="BF209" s="122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4"/>
      <c r="BR209" s="105"/>
    </row>
    <row r="210" spans="3:70" ht="19.350000000000001" customHeight="1">
      <c r="C210" s="95"/>
      <c r="D210" s="192" t="s">
        <v>18</v>
      </c>
      <c r="E210" s="192"/>
      <c r="F210" s="192"/>
      <c r="G210" s="192"/>
      <c r="H210" s="192"/>
      <c r="I210" s="192"/>
      <c r="J210" s="192"/>
      <c r="K210" s="192"/>
      <c r="L210" s="192"/>
      <c r="M210" s="192"/>
      <c r="N210" s="123" t="str">
        <f>IF([5]回答表!BD18="●",IF([5]回答表!X51="●","●",""),"")</f>
        <v/>
      </c>
      <c r="O210" s="124"/>
      <c r="P210" s="124"/>
      <c r="Q210" s="125"/>
      <c r="R210" s="112"/>
      <c r="S210" s="112"/>
      <c r="T210" s="112"/>
      <c r="U210" s="126" t="str">
        <f>IF([5]回答表!BD18="●",IF([5]回答表!X51="●",[5]回答表!B197,IF([5]回答表!AA51="●",[5]回答表!B275,"")),"")</f>
        <v/>
      </c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9"/>
      <c r="AL210" s="129"/>
      <c r="AM210" s="131" t="str">
        <f>IF([5]回答表!BD18="●",IF([5]回答表!X51="●",[5]回答表!B256,IF([5]回答表!AA51="●",[5]回答表!B335,"")),"")</f>
        <v/>
      </c>
      <c r="AN210" s="132"/>
      <c r="AO210" s="132"/>
      <c r="AP210" s="132"/>
      <c r="AQ210" s="131"/>
      <c r="AR210" s="132"/>
      <c r="AS210" s="132"/>
      <c r="AT210" s="132"/>
      <c r="AU210" s="131"/>
      <c r="AV210" s="132"/>
      <c r="AW210" s="132"/>
      <c r="AX210" s="133"/>
      <c r="AY210" s="121"/>
      <c r="AZ210" s="121"/>
      <c r="BA210" s="121"/>
      <c r="BB210" s="121"/>
      <c r="BC210" s="121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105"/>
    </row>
    <row r="211" spans="3:70" ht="19.350000000000001" customHeight="1"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37"/>
      <c r="O211" s="138"/>
      <c r="P211" s="138"/>
      <c r="Q211" s="139"/>
      <c r="R211" s="112"/>
      <c r="S211" s="112"/>
      <c r="T211" s="112"/>
      <c r="U211" s="140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2"/>
      <c r="AK211" s="129"/>
      <c r="AL211" s="129"/>
      <c r="AM211" s="143"/>
      <c r="AN211" s="144"/>
      <c r="AO211" s="144"/>
      <c r="AP211" s="144"/>
      <c r="AQ211" s="143"/>
      <c r="AR211" s="144"/>
      <c r="AS211" s="144"/>
      <c r="AT211" s="144"/>
      <c r="AU211" s="143"/>
      <c r="AV211" s="144"/>
      <c r="AW211" s="144"/>
      <c r="AX211" s="145"/>
      <c r="AY211" s="121"/>
      <c r="AZ211" s="121"/>
      <c r="BA211" s="121"/>
      <c r="BB211" s="121"/>
      <c r="BC211" s="121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105"/>
    </row>
    <row r="212" spans="3:70" ht="15.6" customHeight="1"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37"/>
      <c r="O212" s="138"/>
      <c r="P212" s="138"/>
      <c r="Q212" s="139"/>
      <c r="R212" s="112"/>
      <c r="S212" s="112"/>
      <c r="T212" s="112"/>
      <c r="U212" s="140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2"/>
      <c r="AK212" s="129"/>
      <c r="AL212" s="129"/>
      <c r="AM212" s="143"/>
      <c r="AN212" s="144"/>
      <c r="AO212" s="144"/>
      <c r="AP212" s="144"/>
      <c r="AQ212" s="143"/>
      <c r="AR212" s="144"/>
      <c r="AS212" s="144"/>
      <c r="AT212" s="144"/>
      <c r="AU212" s="143"/>
      <c r="AV212" s="144"/>
      <c r="AW212" s="144"/>
      <c r="AX212" s="145"/>
      <c r="AY212" s="121"/>
      <c r="AZ212" s="121"/>
      <c r="BA212" s="121"/>
      <c r="BB212" s="121"/>
      <c r="BC212" s="121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105"/>
    </row>
    <row r="213" spans="3:70" ht="15.6" customHeight="1"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47"/>
      <c r="O213" s="148"/>
      <c r="P213" s="148"/>
      <c r="Q213" s="14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129"/>
      <c r="AL213" s="129"/>
      <c r="AM213" s="143" t="str">
        <f>IF([5]回答表!BD18="●",IF([5]回答表!X51="●",[5]回答表!E256,IF([5]回答表!AA51="●",[5]回答表!E335,"")),"")</f>
        <v/>
      </c>
      <c r="AN213" s="144"/>
      <c r="AO213" s="144"/>
      <c r="AP213" s="144"/>
      <c r="AQ213" s="143" t="str">
        <f>IF([5]回答表!BD18="●",IF([5]回答表!X51="●",[5]回答表!E257,IF([5]回答表!AA51="●",[5]回答表!E336,"")),"")</f>
        <v/>
      </c>
      <c r="AR213" s="144"/>
      <c r="AS213" s="144"/>
      <c r="AT213" s="144"/>
      <c r="AU213" s="143" t="str">
        <f>IF([5]回答表!BD18="●",IF([5]回答表!X51="●",[5]回答表!E258,IF([5]回答表!AA51="●",[5]回答表!E337,"")),"")</f>
        <v/>
      </c>
      <c r="AV213" s="144"/>
      <c r="AW213" s="144"/>
      <c r="AX213" s="145"/>
      <c r="AY213" s="121"/>
      <c r="AZ213" s="121"/>
      <c r="BA213" s="121"/>
      <c r="BB213" s="121"/>
      <c r="BC213" s="121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105"/>
    </row>
    <row r="214" spans="3:70" ht="15.6" customHeight="1">
      <c r="C214" s="9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1"/>
      <c r="O214" s="151"/>
      <c r="P214" s="151"/>
      <c r="Q214" s="151"/>
      <c r="R214" s="152"/>
      <c r="S214" s="152"/>
      <c r="T214" s="15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129"/>
      <c r="AL214" s="129"/>
      <c r="AM214" s="143"/>
      <c r="AN214" s="144"/>
      <c r="AO214" s="144"/>
      <c r="AP214" s="144"/>
      <c r="AQ214" s="143"/>
      <c r="AR214" s="144"/>
      <c r="AS214" s="144"/>
      <c r="AT214" s="144"/>
      <c r="AU214" s="143"/>
      <c r="AV214" s="144"/>
      <c r="AW214" s="144"/>
      <c r="AX214" s="145"/>
      <c r="AY214" s="121"/>
      <c r="AZ214" s="121"/>
      <c r="BA214" s="121"/>
      <c r="BB214" s="121"/>
      <c r="BC214" s="121"/>
      <c r="BD214" s="113"/>
      <c r="BE214" s="113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105"/>
    </row>
    <row r="215" spans="3:70" ht="19.350000000000001" customHeight="1">
      <c r="C215" s="9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1"/>
      <c r="O215" s="151"/>
      <c r="P215" s="151"/>
      <c r="Q215" s="151"/>
      <c r="R215" s="152"/>
      <c r="S215" s="152"/>
      <c r="T215" s="152"/>
      <c r="U215" s="140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2"/>
      <c r="AK215" s="129"/>
      <c r="AL215" s="129"/>
      <c r="AM215" s="143"/>
      <c r="AN215" s="144"/>
      <c r="AO215" s="144"/>
      <c r="AP215" s="144"/>
      <c r="AQ215" s="143"/>
      <c r="AR215" s="144"/>
      <c r="AS215" s="144"/>
      <c r="AT215" s="144"/>
      <c r="AU215" s="143"/>
      <c r="AV215" s="144"/>
      <c r="AW215" s="144"/>
      <c r="AX215" s="145"/>
      <c r="AY215" s="121"/>
      <c r="AZ215" s="121"/>
      <c r="BA215" s="121"/>
      <c r="BB215" s="121"/>
      <c r="BC215" s="121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105"/>
    </row>
    <row r="216" spans="3:70" ht="19.350000000000001" customHeight="1">
      <c r="C216" s="95"/>
      <c r="D216" s="204" t="s">
        <v>26</v>
      </c>
      <c r="E216" s="192"/>
      <c r="F216" s="192"/>
      <c r="G216" s="192"/>
      <c r="H216" s="192"/>
      <c r="I216" s="192"/>
      <c r="J216" s="192"/>
      <c r="K216" s="192"/>
      <c r="L216" s="192"/>
      <c r="M216" s="205"/>
      <c r="N216" s="123" t="str">
        <f>IF([5]回答表!BD18="●",IF([5]回答表!AA51="●","●",""),"")</f>
        <v/>
      </c>
      <c r="O216" s="124"/>
      <c r="P216" s="124"/>
      <c r="Q216" s="125"/>
      <c r="R216" s="112"/>
      <c r="S216" s="112"/>
      <c r="T216" s="112"/>
      <c r="U216" s="140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2"/>
      <c r="AK216" s="129"/>
      <c r="AL216" s="129"/>
      <c r="AM216" s="143"/>
      <c r="AN216" s="144"/>
      <c r="AO216" s="144"/>
      <c r="AP216" s="144"/>
      <c r="AQ216" s="143"/>
      <c r="AR216" s="144"/>
      <c r="AS216" s="144"/>
      <c r="AT216" s="144"/>
      <c r="AU216" s="143"/>
      <c r="AV216" s="144"/>
      <c r="AW216" s="144"/>
      <c r="AX216" s="145"/>
      <c r="AY216" s="121"/>
      <c r="AZ216" s="121"/>
      <c r="BA216" s="121"/>
      <c r="BB216" s="121"/>
      <c r="BC216" s="121"/>
      <c r="BD216" s="163"/>
      <c r="BE216" s="163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105"/>
    </row>
    <row r="217" spans="3:70" ht="15.6" customHeight="1">
      <c r="C217" s="95"/>
      <c r="D217" s="192"/>
      <c r="E217" s="192"/>
      <c r="F217" s="192"/>
      <c r="G217" s="192"/>
      <c r="H217" s="192"/>
      <c r="I217" s="192"/>
      <c r="J217" s="192"/>
      <c r="K217" s="192"/>
      <c r="L217" s="192"/>
      <c r="M217" s="205"/>
      <c r="N217" s="137"/>
      <c r="O217" s="138"/>
      <c r="P217" s="138"/>
      <c r="Q217" s="139"/>
      <c r="R217" s="112"/>
      <c r="S217" s="112"/>
      <c r="T217" s="112"/>
      <c r="U217" s="140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2"/>
      <c r="AK217" s="129"/>
      <c r="AL217" s="129"/>
      <c r="AM217" s="143" t="s">
        <v>23</v>
      </c>
      <c r="AN217" s="144"/>
      <c r="AO217" s="144"/>
      <c r="AP217" s="144"/>
      <c r="AQ217" s="143" t="s">
        <v>24</v>
      </c>
      <c r="AR217" s="144"/>
      <c r="AS217" s="144"/>
      <c r="AT217" s="144"/>
      <c r="AU217" s="143" t="s">
        <v>25</v>
      </c>
      <c r="AV217" s="144"/>
      <c r="AW217" s="144"/>
      <c r="AX217" s="145"/>
      <c r="AY217" s="121"/>
      <c r="AZ217" s="121"/>
      <c r="BA217" s="121"/>
      <c r="BB217" s="121"/>
      <c r="BC217" s="121"/>
      <c r="BD217" s="163"/>
      <c r="BE217" s="163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105"/>
    </row>
    <row r="218" spans="3:70" ht="15.6" customHeight="1">
      <c r="C218" s="95"/>
      <c r="D218" s="192"/>
      <c r="E218" s="192"/>
      <c r="F218" s="192"/>
      <c r="G218" s="192"/>
      <c r="H218" s="192"/>
      <c r="I218" s="192"/>
      <c r="J218" s="192"/>
      <c r="K218" s="192"/>
      <c r="L218" s="192"/>
      <c r="M218" s="205"/>
      <c r="N218" s="137"/>
      <c r="O218" s="138"/>
      <c r="P218" s="138"/>
      <c r="Q218" s="139"/>
      <c r="R218" s="112"/>
      <c r="S218" s="112"/>
      <c r="T218" s="112"/>
      <c r="U218" s="140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2"/>
      <c r="AK218" s="129"/>
      <c r="AL218" s="129"/>
      <c r="AM218" s="143"/>
      <c r="AN218" s="144"/>
      <c r="AO218" s="144"/>
      <c r="AP218" s="144"/>
      <c r="AQ218" s="143"/>
      <c r="AR218" s="144"/>
      <c r="AS218" s="144"/>
      <c r="AT218" s="144"/>
      <c r="AU218" s="143"/>
      <c r="AV218" s="144"/>
      <c r="AW218" s="144"/>
      <c r="AX218" s="145"/>
      <c r="AY218" s="121"/>
      <c r="AZ218" s="121"/>
      <c r="BA218" s="121"/>
      <c r="BB218" s="121"/>
      <c r="BC218" s="121"/>
      <c r="BD218" s="163"/>
      <c r="BE218" s="163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105"/>
    </row>
    <row r="219" spans="3:70" ht="15.6" customHeight="1">
      <c r="C219" s="95"/>
      <c r="D219" s="192"/>
      <c r="E219" s="192"/>
      <c r="F219" s="192"/>
      <c r="G219" s="192"/>
      <c r="H219" s="192"/>
      <c r="I219" s="192"/>
      <c r="J219" s="192"/>
      <c r="K219" s="192"/>
      <c r="L219" s="192"/>
      <c r="M219" s="205"/>
      <c r="N219" s="147"/>
      <c r="O219" s="148"/>
      <c r="P219" s="148"/>
      <c r="Q219" s="149"/>
      <c r="R219" s="112"/>
      <c r="S219" s="112"/>
      <c r="T219" s="112"/>
      <c r="U219" s="170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2"/>
      <c r="AK219" s="129"/>
      <c r="AL219" s="129"/>
      <c r="AM219" s="187"/>
      <c r="AN219" s="188"/>
      <c r="AO219" s="188"/>
      <c r="AP219" s="188"/>
      <c r="AQ219" s="187"/>
      <c r="AR219" s="188"/>
      <c r="AS219" s="188"/>
      <c r="AT219" s="188"/>
      <c r="AU219" s="187"/>
      <c r="AV219" s="188"/>
      <c r="AW219" s="188"/>
      <c r="AX219" s="189"/>
      <c r="AY219" s="121"/>
      <c r="AZ219" s="121"/>
      <c r="BA219" s="121"/>
      <c r="BB219" s="121"/>
      <c r="BC219" s="121"/>
      <c r="BD219" s="163"/>
      <c r="BE219" s="163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105"/>
    </row>
    <row r="220" spans="3:70" ht="15.6" customHeight="1">
      <c r="C220" s="9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29"/>
      <c r="AL220" s="129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13"/>
      <c r="BD220" s="163"/>
      <c r="BE220" s="163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105"/>
    </row>
    <row r="221" spans="3:70" ht="15.6" customHeight="1">
      <c r="C221" s="9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12"/>
      <c r="S221" s="112"/>
      <c r="T221" s="112"/>
      <c r="U221" s="116" t="s">
        <v>31</v>
      </c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29"/>
      <c r="AL221" s="129"/>
      <c r="AM221" s="116" t="s">
        <v>32</v>
      </c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65"/>
      <c r="BR221" s="105"/>
    </row>
    <row r="222" spans="3:70" ht="15.6" customHeight="1">
      <c r="C222" s="9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12"/>
      <c r="S222" s="112"/>
      <c r="T222" s="112"/>
      <c r="U222" s="173" t="str">
        <f>IF([5]回答表!BD18="●",IF([5]回答表!X51="●",[5]回答表!E265,IF([5]回答表!AA51="●",[5]回答表!E344,"")),"")</f>
        <v/>
      </c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5" t="s">
        <v>33</v>
      </c>
      <c r="AF222" s="175"/>
      <c r="AG222" s="175"/>
      <c r="AH222" s="175"/>
      <c r="AI222" s="175"/>
      <c r="AJ222" s="176"/>
      <c r="AK222" s="129"/>
      <c r="AL222" s="129"/>
      <c r="AM222" s="126" t="str">
        <f>IF([5]回答表!BD18="●",IF([5]回答表!X51="●",[5]回答表!B267,IF([5]回答表!AA51="●",[5]回答表!B346,"")),"")</f>
        <v/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8"/>
      <c r="BR222" s="105"/>
    </row>
    <row r="223" spans="3:70" ht="15.6" customHeight="1">
      <c r="C223" s="9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12"/>
      <c r="S223" s="112"/>
      <c r="T223" s="112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9"/>
      <c r="AF223" s="179"/>
      <c r="AG223" s="179"/>
      <c r="AH223" s="179"/>
      <c r="AI223" s="179"/>
      <c r="AJ223" s="180"/>
      <c r="AK223" s="129"/>
      <c r="AL223" s="129"/>
      <c r="AM223" s="140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2"/>
      <c r="BR223" s="105"/>
    </row>
    <row r="224" spans="3:70" ht="15.6" customHeight="1">
      <c r="C224" s="9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29"/>
      <c r="AL224" s="129"/>
      <c r="AM224" s="140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2"/>
      <c r="BR224" s="105"/>
    </row>
    <row r="225" spans="3:70" ht="15.6" customHeight="1">
      <c r="C225" s="9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29"/>
      <c r="AL225" s="129"/>
      <c r="AM225" s="140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2"/>
      <c r="BR225" s="105"/>
    </row>
    <row r="226" spans="3:70" ht="15.6" customHeight="1">
      <c r="C226" s="9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29"/>
      <c r="AL226" s="129"/>
      <c r="AM226" s="170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2"/>
      <c r="BR226" s="105"/>
    </row>
    <row r="227" spans="3:70" ht="15.6" customHeight="1">
      <c r="C227" s="9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105"/>
    </row>
    <row r="228" spans="3:70" ht="18.600000000000001" customHeight="1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12"/>
      <c r="O228" s="112"/>
      <c r="P228" s="112"/>
      <c r="Q228" s="112"/>
      <c r="R228" s="112"/>
      <c r="S228" s="112"/>
      <c r="T228" s="112"/>
      <c r="U228" s="116" t="s">
        <v>15</v>
      </c>
      <c r="V228" s="112"/>
      <c r="W228" s="112"/>
      <c r="X228" s="112"/>
      <c r="Y228" s="112"/>
      <c r="Z228" s="112"/>
      <c r="AA228" s="103"/>
      <c r="AB228" s="117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16" t="s">
        <v>34</v>
      </c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65"/>
      <c r="BR228" s="105"/>
    </row>
    <row r="229" spans="3:70" ht="15.6" customHeight="1">
      <c r="C229" s="95"/>
      <c r="D229" s="192" t="s">
        <v>35</v>
      </c>
      <c r="E229" s="192"/>
      <c r="F229" s="192"/>
      <c r="G229" s="192"/>
      <c r="H229" s="192"/>
      <c r="I229" s="192"/>
      <c r="J229" s="192"/>
      <c r="K229" s="192"/>
      <c r="L229" s="192"/>
      <c r="M229" s="205"/>
      <c r="N229" s="123" t="str">
        <f>IF([5]回答表!BD18="●",IF([5]回答表!AD51="●","●",""),"")</f>
        <v/>
      </c>
      <c r="O229" s="124"/>
      <c r="P229" s="124"/>
      <c r="Q229" s="125"/>
      <c r="R229" s="112"/>
      <c r="S229" s="112"/>
      <c r="T229" s="112"/>
      <c r="U229" s="126" t="str">
        <f>IF([5]回答表!BD18="●",IF([5]回答表!AD51="●",[5]回答表!B354,""),"")</f>
        <v/>
      </c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/>
      <c r="AK229" s="240"/>
      <c r="AL229" s="240"/>
      <c r="AM229" s="126" t="str">
        <f>IF([5]回答表!BD18="●",IF([5]回答表!AD51="●",[5]回答表!B360,""),"")</f>
        <v/>
      </c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8"/>
      <c r="BR229" s="105"/>
    </row>
    <row r="230" spans="3:70" ht="15.6" customHeight="1">
      <c r="C230" s="95"/>
      <c r="D230" s="192"/>
      <c r="E230" s="192"/>
      <c r="F230" s="192"/>
      <c r="G230" s="192"/>
      <c r="H230" s="192"/>
      <c r="I230" s="192"/>
      <c r="J230" s="192"/>
      <c r="K230" s="192"/>
      <c r="L230" s="192"/>
      <c r="M230" s="205"/>
      <c r="N230" s="137"/>
      <c r="O230" s="138"/>
      <c r="P230" s="138"/>
      <c r="Q230" s="139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240"/>
      <c r="AL230" s="240"/>
      <c r="AM230" s="140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2"/>
      <c r="BR230" s="105"/>
    </row>
    <row r="231" spans="3:70" ht="15.6" customHeight="1">
      <c r="C231" s="95"/>
      <c r="D231" s="192"/>
      <c r="E231" s="192"/>
      <c r="F231" s="192"/>
      <c r="G231" s="192"/>
      <c r="H231" s="192"/>
      <c r="I231" s="192"/>
      <c r="J231" s="192"/>
      <c r="K231" s="192"/>
      <c r="L231" s="192"/>
      <c r="M231" s="205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240"/>
      <c r="AL231" s="240"/>
      <c r="AM231" s="140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2"/>
      <c r="BR231" s="105"/>
    </row>
    <row r="232" spans="3:70" ht="15.6" customHeight="1">
      <c r="C232" s="95"/>
      <c r="D232" s="192"/>
      <c r="E232" s="192"/>
      <c r="F232" s="192"/>
      <c r="G232" s="192"/>
      <c r="H232" s="192"/>
      <c r="I232" s="192"/>
      <c r="J232" s="192"/>
      <c r="K232" s="192"/>
      <c r="L232" s="192"/>
      <c r="M232" s="205"/>
      <c r="N232" s="147"/>
      <c r="O232" s="148"/>
      <c r="P232" s="148"/>
      <c r="Q232" s="149"/>
      <c r="R232" s="112"/>
      <c r="S232" s="112"/>
      <c r="T232" s="112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240"/>
      <c r="AL232" s="240"/>
      <c r="AM232" s="170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2"/>
      <c r="BR232" s="105"/>
    </row>
    <row r="233" spans="3:70" ht="15.6" customHeight="1"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4"/>
    </row>
    <row r="234" spans="3:70" ht="15.6" customHeight="1"/>
    <row r="235" spans="3:70" ht="15.6" customHeight="1"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92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4"/>
    </row>
    <row r="236" spans="3:70" ht="15.6" customHeight="1">
      <c r="C236" s="95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65"/>
      <c r="Y236" s="65"/>
      <c r="Z236" s="65"/>
      <c r="AA236" s="36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04"/>
      <c r="AO236" s="113"/>
      <c r="AP236" s="114"/>
      <c r="AQ236" s="114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02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103"/>
      <c r="BO236" s="103"/>
      <c r="BP236" s="103"/>
      <c r="BQ236" s="104"/>
      <c r="BR236" s="105"/>
    </row>
    <row r="237" spans="3:70" ht="15.6" customHeight="1">
      <c r="C237" s="95"/>
      <c r="D237" s="96" t="s">
        <v>14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9" t="s">
        <v>65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1"/>
      <c r="BC237" s="102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103"/>
      <c r="BO237" s="103"/>
      <c r="BP237" s="103"/>
      <c r="BQ237" s="104"/>
      <c r="BR237" s="105"/>
    </row>
    <row r="238" spans="3:70" ht="15.6" customHeight="1">
      <c r="C238" s="95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8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02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103"/>
      <c r="BO238" s="103"/>
      <c r="BP238" s="103"/>
      <c r="BQ238" s="104"/>
      <c r="BR238" s="105"/>
    </row>
    <row r="239" spans="3:70" ht="15.6" customHeight="1">
      <c r="C239" s="95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65"/>
      <c r="Y239" s="65"/>
      <c r="Z239" s="65"/>
      <c r="AA239" s="36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04"/>
      <c r="AO239" s="113"/>
      <c r="AP239" s="114"/>
      <c r="AQ239" s="114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02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103"/>
      <c r="BO239" s="103"/>
      <c r="BP239" s="103"/>
      <c r="BQ239" s="104"/>
      <c r="BR239" s="105"/>
    </row>
    <row r="240" spans="3:70" ht="25.5">
      <c r="C240" s="95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6" t="s">
        <v>15</v>
      </c>
      <c r="V240" s="112"/>
      <c r="W240" s="112"/>
      <c r="X240" s="112"/>
      <c r="Y240" s="112"/>
      <c r="Z240" s="112"/>
      <c r="AA240" s="103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6" t="s">
        <v>66</v>
      </c>
      <c r="AN240" s="118"/>
      <c r="AO240" s="117"/>
      <c r="AP240" s="119"/>
      <c r="AQ240" s="119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103"/>
      <c r="BE240" s="103"/>
      <c r="BF240" s="122" t="s">
        <v>17</v>
      </c>
      <c r="BG240" s="185"/>
      <c r="BH240" s="185"/>
      <c r="BI240" s="185"/>
      <c r="BJ240" s="185"/>
      <c r="BK240" s="185"/>
      <c r="BL240" s="185"/>
      <c r="BM240" s="103"/>
      <c r="BN240" s="103"/>
      <c r="BO240" s="103"/>
      <c r="BP240" s="103"/>
      <c r="BQ240" s="118"/>
      <c r="BR240" s="105"/>
    </row>
    <row r="241" spans="3:70" ht="15.6" customHeight="1">
      <c r="C241" s="95"/>
      <c r="D241" s="192" t="s">
        <v>18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23" t="str">
        <f>IF([5]回答表!X52="●","●","")</f>
        <v/>
      </c>
      <c r="O241" s="124"/>
      <c r="P241" s="124"/>
      <c r="Q241" s="125"/>
      <c r="R241" s="112"/>
      <c r="S241" s="112"/>
      <c r="T241" s="112"/>
      <c r="U241" s="126" t="str">
        <f>IF([5]回答表!X52="●",[5]回答表!B371,IF([5]回答表!AA52="●",[5]回答表!B396,""))</f>
        <v/>
      </c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/>
      <c r="AK241" s="129"/>
      <c r="AL241" s="129"/>
      <c r="AM241" s="241" t="s">
        <v>67</v>
      </c>
      <c r="AN241" s="242"/>
      <c r="AO241" s="242"/>
      <c r="AP241" s="242"/>
      <c r="AQ241" s="242"/>
      <c r="AR241" s="242"/>
      <c r="AS241" s="242"/>
      <c r="AT241" s="243"/>
      <c r="AU241" s="241" t="s">
        <v>68</v>
      </c>
      <c r="AV241" s="242"/>
      <c r="AW241" s="242"/>
      <c r="AX241" s="242"/>
      <c r="AY241" s="242"/>
      <c r="AZ241" s="242"/>
      <c r="BA241" s="242"/>
      <c r="BB241" s="243"/>
      <c r="BC241" s="113"/>
      <c r="BD241" s="36"/>
      <c r="BE241" s="36"/>
      <c r="BF241" s="131" t="str">
        <f>IF([5]回答表!X52="●",[5]回答表!U377,IF([5]回答表!AA52="●",[5]回答表!U402,""))</f>
        <v/>
      </c>
      <c r="BG241" s="132"/>
      <c r="BH241" s="132"/>
      <c r="BI241" s="132"/>
      <c r="BJ241" s="131"/>
      <c r="BK241" s="132"/>
      <c r="BL241" s="132"/>
      <c r="BM241" s="132"/>
      <c r="BN241" s="131"/>
      <c r="BO241" s="132"/>
      <c r="BP241" s="132"/>
      <c r="BQ241" s="133"/>
      <c r="BR241" s="105"/>
    </row>
    <row r="242" spans="3:70" ht="15.6" customHeight="1">
      <c r="C242" s="95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37"/>
      <c r="O242" s="138"/>
      <c r="P242" s="138"/>
      <c r="Q242" s="139"/>
      <c r="R242" s="112"/>
      <c r="S242" s="112"/>
      <c r="T242" s="112"/>
      <c r="U242" s="140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2"/>
      <c r="AK242" s="129"/>
      <c r="AL242" s="129"/>
      <c r="AM242" s="244"/>
      <c r="AN242" s="245"/>
      <c r="AO242" s="245"/>
      <c r="AP242" s="245"/>
      <c r="AQ242" s="245"/>
      <c r="AR242" s="245"/>
      <c r="AS242" s="245"/>
      <c r="AT242" s="246"/>
      <c r="AU242" s="244"/>
      <c r="AV242" s="245"/>
      <c r="AW242" s="245"/>
      <c r="AX242" s="245"/>
      <c r="AY242" s="245"/>
      <c r="AZ242" s="245"/>
      <c r="BA242" s="245"/>
      <c r="BB242" s="246"/>
      <c r="BC242" s="113"/>
      <c r="BD242" s="36"/>
      <c r="BE242" s="36"/>
      <c r="BF242" s="143"/>
      <c r="BG242" s="144"/>
      <c r="BH242" s="144"/>
      <c r="BI242" s="144"/>
      <c r="BJ242" s="143"/>
      <c r="BK242" s="144"/>
      <c r="BL242" s="144"/>
      <c r="BM242" s="144"/>
      <c r="BN242" s="143"/>
      <c r="BO242" s="144"/>
      <c r="BP242" s="144"/>
      <c r="BQ242" s="145"/>
      <c r="BR242" s="105"/>
    </row>
    <row r="243" spans="3:70" ht="15.6" customHeight="1">
      <c r="C243" s="95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37"/>
      <c r="O243" s="138"/>
      <c r="P243" s="138"/>
      <c r="Q243" s="139"/>
      <c r="R243" s="112"/>
      <c r="S243" s="112"/>
      <c r="T243" s="112"/>
      <c r="U243" s="140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2"/>
      <c r="AK243" s="129"/>
      <c r="AL243" s="129"/>
      <c r="AM243" s="247"/>
      <c r="AN243" s="248"/>
      <c r="AO243" s="248"/>
      <c r="AP243" s="248"/>
      <c r="AQ243" s="248"/>
      <c r="AR243" s="248"/>
      <c r="AS243" s="248"/>
      <c r="AT243" s="249"/>
      <c r="AU243" s="247"/>
      <c r="AV243" s="248"/>
      <c r="AW243" s="248"/>
      <c r="AX243" s="248"/>
      <c r="AY243" s="248"/>
      <c r="AZ243" s="248"/>
      <c r="BA243" s="248"/>
      <c r="BB243" s="249"/>
      <c r="BC243" s="113"/>
      <c r="BD243" s="36"/>
      <c r="BE243" s="36"/>
      <c r="BF243" s="143"/>
      <c r="BG243" s="144"/>
      <c r="BH243" s="144"/>
      <c r="BI243" s="144"/>
      <c r="BJ243" s="143"/>
      <c r="BK243" s="144"/>
      <c r="BL243" s="144"/>
      <c r="BM243" s="144"/>
      <c r="BN243" s="143"/>
      <c r="BO243" s="144"/>
      <c r="BP243" s="144"/>
      <c r="BQ243" s="145"/>
      <c r="BR243" s="105"/>
    </row>
    <row r="244" spans="3:70" ht="15.6" customHeight="1">
      <c r="C244" s="95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47"/>
      <c r="O244" s="148"/>
      <c r="P244" s="148"/>
      <c r="Q244" s="149"/>
      <c r="R244" s="112"/>
      <c r="S244" s="112"/>
      <c r="T244" s="112"/>
      <c r="U244" s="140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  <c r="AK244" s="129"/>
      <c r="AL244" s="129"/>
      <c r="AM244" s="79" t="str">
        <f>IF([5]回答表!X52="●",[5]回答表!G377,IF([5]回答表!AA52="●",[5]回答表!G402,""))</f>
        <v/>
      </c>
      <c r="AN244" s="80"/>
      <c r="AO244" s="80"/>
      <c r="AP244" s="80"/>
      <c r="AQ244" s="80"/>
      <c r="AR244" s="80"/>
      <c r="AS244" s="80"/>
      <c r="AT244" s="146"/>
      <c r="AU244" s="79" t="str">
        <f>IF([5]回答表!X52="●",[5]回答表!G378,IF([5]回答表!AA52="●",[5]回答表!G403,""))</f>
        <v/>
      </c>
      <c r="AV244" s="80"/>
      <c r="AW244" s="80"/>
      <c r="AX244" s="80"/>
      <c r="AY244" s="80"/>
      <c r="AZ244" s="80"/>
      <c r="BA244" s="80"/>
      <c r="BB244" s="146"/>
      <c r="BC244" s="113"/>
      <c r="BD244" s="36"/>
      <c r="BE244" s="36"/>
      <c r="BF244" s="143" t="str">
        <f>IF([5]回答表!X52="●",[5]回答表!X377,IF([5]回答表!AA52="●",[5]回答表!X402,""))</f>
        <v/>
      </c>
      <c r="BG244" s="144"/>
      <c r="BH244" s="144"/>
      <c r="BI244" s="144"/>
      <c r="BJ244" s="143" t="str">
        <f>IF([5]回答表!X52="●",[5]回答表!X378,IF([5]回答表!AA52="●",[5]回答表!X403,""))</f>
        <v/>
      </c>
      <c r="BK244" s="144"/>
      <c r="BL244" s="144"/>
      <c r="BM244" s="145"/>
      <c r="BN244" s="143" t="str">
        <f>IF([5]回答表!X52="●",[5]回答表!X379,IF([5]回答表!AA52="●",[5]回答表!X404,""))</f>
        <v/>
      </c>
      <c r="BO244" s="144"/>
      <c r="BP244" s="144"/>
      <c r="BQ244" s="145"/>
      <c r="BR244" s="105"/>
    </row>
    <row r="245" spans="3:70" ht="15.6" customHeight="1">
      <c r="C245" s="9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2"/>
      <c r="O245" s="152"/>
      <c r="P245" s="152"/>
      <c r="Q245" s="152"/>
      <c r="R245" s="152"/>
      <c r="S245" s="152"/>
      <c r="T245" s="152"/>
      <c r="U245" s="140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2"/>
      <c r="AK245" s="129"/>
      <c r="AL245" s="129"/>
      <c r="AM245" s="76"/>
      <c r="AN245" s="77"/>
      <c r="AO245" s="77"/>
      <c r="AP245" s="77"/>
      <c r="AQ245" s="77"/>
      <c r="AR245" s="77"/>
      <c r="AS245" s="77"/>
      <c r="AT245" s="78"/>
      <c r="AU245" s="76"/>
      <c r="AV245" s="77"/>
      <c r="AW245" s="77"/>
      <c r="AX245" s="77"/>
      <c r="AY245" s="77"/>
      <c r="AZ245" s="77"/>
      <c r="BA245" s="77"/>
      <c r="BB245" s="78"/>
      <c r="BC245" s="113"/>
      <c r="BD245" s="113"/>
      <c r="BE245" s="113"/>
      <c r="BF245" s="143"/>
      <c r="BG245" s="144"/>
      <c r="BH245" s="144"/>
      <c r="BI245" s="144"/>
      <c r="BJ245" s="143"/>
      <c r="BK245" s="144"/>
      <c r="BL245" s="144"/>
      <c r="BM245" s="145"/>
      <c r="BN245" s="143"/>
      <c r="BO245" s="144"/>
      <c r="BP245" s="144"/>
      <c r="BQ245" s="145"/>
      <c r="BR245" s="105"/>
    </row>
    <row r="246" spans="3:70" ht="15.6" customHeight="1">
      <c r="C246" s="9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2"/>
      <c r="O246" s="152"/>
      <c r="P246" s="152"/>
      <c r="Q246" s="152"/>
      <c r="R246" s="152"/>
      <c r="S246" s="152"/>
      <c r="T246" s="152"/>
      <c r="U246" s="140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2"/>
      <c r="AK246" s="129"/>
      <c r="AL246" s="129"/>
      <c r="AM246" s="82"/>
      <c r="AN246" s="83"/>
      <c r="AO246" s="83"/>
      <c r="AP246" s="83"/>
      <c r="AQ246" s="83"/>
      <c r="AR246" s="83"/>
      <c r="AS246" s="83"/>
      <c r="AT246" s="84"/>
      <c r="AU246" s="82"/>
      <c r="AV246" s="83"/>
      <c r="AW246" s="83"/>
      <c r="AX246" s="83"/>
      <c r="AY246" s="83"/>
      <c r="AZ246" s="83"/>
      <c r="BA246" s="83"/>
      <c r="BB246" s="84"/>
      <c r="BC246" s="113"/>
      <c r="BD246" s="36"/>
      <c r="BE246" s="36"/>
      <c r="BF246" s="143"/>
      <c r="BG246" s="144"/>
      <c r="BH246" s="144"/>
      <c r="BI246" s="144"/>
      <c r="BJ246" s="143"/>
      <c r="BK246" s="144"/>
      <c r="BL246" s="144"/>
      <c r="BM246" s="145"/>
      <c r="BN246" s="143"/>
      <c r="BO246" s="144"/>
      <c r="BP246" s="144"/>
      <c r="BQ246" s="145"/>
      <c r="BR246" s="105"/>
    </row>
    <row r="247" spans="3:70" ht="15.6" customHeight="1">
      <c r="C247" s="95"/>
      <c r="D247" s="204" t="s">
        <v>26</v>
      </c>
      <c r="E247" s="192"/>
      <c r="F247" s="192"/>
      <c r="G247" s="192"/>
      <c r="H247" s="192"/>
      <c r="I247" s="192"/>
      <c r="J247" s="192"/>
      <c r="K247" s="192"/>
      <c r="L247" s="192"/>
      <c r="M247" s="205"/>
      <c r="N247" s="123" t="str">
        <f>IF([5]回答表!AA52="●","●","")</f>
        <v/>
      </c>
      <c r="O247" s="124"/>
      <c r="P247" s="124"/>
      <c r="Q247" s="125"/>
      <c r="R247" s="112"/>
      <c r="S247" s="112"/>
      <c r="T247" s="112"/>
      <c r="U247" s="140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2"/>
      <c r="AK247" s="129"/>
      <c r="AL247" s="129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113"/>
      <c r="BD247" s="163"/>
      <c r="BE247" s="163"/>
      <c r="BF247" s="143"/>
      <c r="BG247" s="144"/>
      <c r="BH247" s="144"/>
      <c r="BI247" s="144"/>
      <c r="BJ247" s="143"/>
      <c r="BK247" s="144"/>
      <c r="BL247" s="144"/>
      <c r="BM247" s="145"/>
      <c r="BN247" s="143"/>
      <c r="BO247" s="144"/>
      <c r="BP247" s="144"/>
      <c r="BQ247" s="145"/>
      <c r="BR247" s="105"/>
    </row>
    <row r="248" spans="3:70" ht="15.6" customHeight="1">
      <c r="C248" s="95"/>
      <c r="D248" s="192"/>
      <c r="E248" s="192"/>
      <c r="F248" s="192"/>
      <c r="G248" s="192"/>
      <c r="H248" s="192"/>
      <c r="I248" s="192"/>
      <c r="J248" s="192"/>
      <c r="K248" s="192"/>
      <c r="L248" s="192"/>
      <c r="M248" s="205"/>
      <c r="N248" s="137"/>
      <c r="O248" s="138"/>
      <c r="P248" s="138"/>
      <c r="Q248" s="139"/>
      <c r="R248" s="112"/>
      <c r="S248" s="112"/>
      <c r="T248" s="11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2"/>
      <c r="AK248" s="129"/>
      <c r="AL248" s="129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13"/>
      <c r="BD248" s="163"/>
      <c r="BE248" s="163"/>
      <c r="BF248" s="143" t="s">
        <v>23</v>
      </c>
      <c r="BG248" s="144"/>
      <c r="BH248" s="144"/>
      <c r="BI248" s="144"/>
      <c r="BJ248" s="143" t="s">
        <v>24</v>
      </c>
      <c r="BK248" s="144"/>
      <c r="BL248" s="144"/>
      <c r="BM248" s="144"/>
      <c r="BN248" s="143" t="s">
        <v>25</v>
      </c>
      <c r="BO248" s="144"/>
      <c r="BP248" s="144"/>
      <c r="BQ248" s="145"/>
      <c r="BR248" s="105"/>
    </row>
    <row r="249" spans="3:70" ht="15.6" customHeight="1">
      <c r="C249" s="95"/>
      <c r="D249" s="192"/>
      <c r="E249" s="192"/>
      <c r="F249" s="192"/>
      <c r="G249" s="192"/>
      <c r="H249" s="192"/>
      <c r="I249" s="192"/>
      <c r="J249" s="192"/>
      <c r="K249" s="192"/>
      <c r="L249" s="192"/>
      <c r="M249" s="205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113"/>
      <c r="BD249" s="163"/>
      <c r="BE249" s="163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>
      <c r="C250" s="95"/>
      <c r="D250" s="192"/>
      <c r="E250" s="192"/>
      <c r="F250" s="192"/>
      <c r="G250" s="192"/>
      <c r="H250" s="192"/>
      <c r="I250" s="192"/>
      <c r="J250" s="192"/>
      <c r="K250" s="192"/>
      <c r="L250" s="192"/>
      <c r="M250" s="205"/>
      <c r="N250" s="147"/>
      <c r="O250" s="148"/>
      <c r="P250" s="148"/>
      <c r="Q250" s="149"/>
      <c r="R250" s="112"/>
      <c r="S250" s="112"/>
      <c r="T250" s="112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129"/>
      <c r="AL250" s="129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113"/>
      <c r="BD250" s="163"/>
      <c r="BE250" s="163"/>
      <c r="BF250" s="187"/>
      <c r="BG250" s="188"/>
      <c r="BH250" s="188"/>
      <c r="BI250" s="188"/>
      <c r="BJ250" s="187"/>
      <c r="BK250" s="188"/>
      <c r="BL250" s="188"/>
      <c r="BM250" s="188"/>
      <c r="BN250" s="187"/>
      <c r="BO250" s="188"/>
      <c r="BP250" s="188"/>
      <c r="BQ250" s="189"/>
      <c r="BR250" s="105"/>
    </row>
    <row r="251" spans="3:70" ht="15.6" customHeight="1">
      <c r="C251" s="9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29"/>
      <c r="AL251" s="129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13"/>
      <c r="BD251" s="163"/>
      <c r="BE251" s="163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105"/>
    </row>
    <row r="252" spans="3:70" ht="15.6" customHeight="1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12"/>
      <c r="S252" s="112"/>
      <c r="T252" s="112"/>
      <c r="U252" s="116" t="s">
        <v>31</v>
      </c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29"/>
      <c r="AL252" s="129"/>
      <c r="AM252" s="116" t="s">
        <v>32</v>
      </c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65"/>
      <c r="BR252" s="105"/>
    </row>
    <row r="253" spans="3:70" ht="15.6" customHeight="1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12"/>
      <c r="S253" s="112"/>
      <c r="T253" s="112"/>
      <c r="U253" s="173" t="str">
        <f>IF([5]回答表!X52="●",[5]回答表!E386,IF([5]回答表!AA52="●",[5]回答表!E407,""))</f>
        <v/>
      </c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5" t="s">
        <v>33</v>
      </c>
      <c r="AF253" s="175"/>
      <c r="AG253" s="175"/>
      <c r="AH253" s="175"/>
      <c r="AI253" s="175"/>
      <c r="AJ253" s="176"/>
      <c r="AK253" s="129"/>
      <c r="AL253" s="129"/>
      <c r="AM253" s="126" t="str">
        <f>IF([5]回答表!X52="●",[5]回答表!B388,IF([5]回答表!AA52="●",[5]回答表!B409,""))</f>
        <v/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8"/>
      <c r="BR253" s="105"/>
    </row>
    <row r="254" spans="3:70" ht="15.6" customHeight="1">
      <c r="C254" s="9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12"/>
      <c r="S254" s="112"/>
      <c r="T254" s="112"/>
      <c r="U254" s="177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9"/>
      <c r="AF254" s="179"/>
      <c r="AG254" s="179"/>
      <c r="AH254" s="179"/>
      <c r="AI254" s="179"/>
      <c r="AJ254" s="180"/>
      <c r="AK254" s="129"/>
      <c r="AL254" s="129"/>
      <c r="AM254" s="140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  <c r="BR254" s="105"/>
    </row>
    <row r="255" spans="3:70" ht="15.6" customHeight="1">
      <c r="C255" s="9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29"/>
      <c r="AL255" s="129"/>
      <c r="AM255" s="140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  <c r="BR255" s="105"/>
    </row>
    <row r="256" spans="3:70" ht="15.6" customHeight="1">
      <c r="C256" s="9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29"/>
      <c r="AL256" s="129"/>
      <c r="AM256" s="140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  <c r="BR256" s="105"/>
    </row>
    <row r="257" spans="3:70" ht="15.6" customHeight="1">
      <c r="C257" s="9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29"/>
      <c r="AL257" s="129"/>
      <c r="AM257" s="170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2"/>
      <c r="BR257" s="105"/>
    </row>
    <row r="258" spans="3:70" ht="15.6" customHeight="1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15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34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>
      <c r="C260" s="95"/>
      <c r="D260" s="192" t="s">
        <v>35</v>
      </c>
      <c r="E260" s="192"/>
      <c r="F260" s="192"/>
      <c r="G260" s="192"/>
      <c r="H260" s="192"/>
      <c r="I260" s="192"/>
      <c r="J260" s="192"/>
      <c r="K260" s="192"/>
      <c r="L260" s="192"/>
      <c r="M260" s="205"/>
      <c r="N260" s="123" t="str">
        <f>IF([5]回答表!AD52="●","●","")</f>
        <v/>
      </c>
      <c r="O260" s="124"/>
      <c r="P260" s="124"/>
      <c r="Q260" s="125"/>
      <c r="R260" s="112"/>
      <c r="S260" s="112"/>
      <c r="T260" s="112"/>
      <c r="U260" s="126" t="str">
        <f>IF([5]回答表!AD52="●",[5]回答表!B417,"")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240"/>
      <c r="AL260" s="240"/>
      <c r="AM260" s="126" t="str">
        <f>IF([5]回答表!AD52="●",[5]回答表!B423,"")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>
      <c r="C261" s="95"/>
      <c r="D261" s="192"/>
      <c r="E261" s="192"/>
      <c r="F261" s="192"/>
      <c r="G261" s="192"/>
      <c r="H261" s="192"/>
      <c r="I261" s="192"/>
      <c r="J261" s="192"/>
      <c r="K261" s="192"/>
      <c r="L261" s="192"/>
      <c r="M261" s="205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240"/>
      <c r="AL261" s="240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>
      <c r="C262" s="95"/>
      <c r="D262" s="192"/>
      <c r="E262" s="192"/>
      <c r="F262" s="192"/>
      <c r="G262" s="192"/>
      <c r="H262" s="192"/>
      <c r="I262" s="192"/>
      <c r="J262" s="192"/>
      <c r="K262" s="192"/>
      <c r="L262" s="192"/>
      <c r="M262" s="205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240"/>
      <c r="AL262" s="240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>
      <c r="C263" s="95"/>
      <c r="D263" s="192"/>
      <c r="E263" s="192"/>
      <c r="F263" s="192"/>
      <c r="G263" s="192"/>
      <c r="H263" s="192"/>
      <c r="I263" s="192"/>
      <c r="J263" s="192"/>
      <c r="K263" s="192"/>
      <c r="L263" s="192"/>
      <c r="M263" s="205"/>
      <c r="N263" s="147"/>
      <c r="O263" s="148"/>
      <c r="P263" s="148"/>
      <c r="Q263" s="149"/>
      <c r="R263" s="112"/>
      <c r="S263" s="112"/>
      <c r="T263" s="112"/>
      <c r="U263" s="170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2"/>
      <c r="AK263" s="240"/>
      <c r="AL263" s="240"/>
      <c r="AM263" s="170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2"/>
      <c r="BR263" s="105"/>
    </row>
    <row r="264" spans="3:70" ht="15.6" customHeight="1">
      <c r="C264" s="182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4"/>
    </row>
    <row r="265" spans="3:70" ht="15.6" customHeight="1"/>
    <row r="266" spans="3:70" ht="15.6" customHeight="1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>
      <c r="C267" s="95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65"/>
      <c r="Y267" s="65"/>
      <c r="Z267" s="65"/>
      <c r="AA267" s="36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04"/>
      <c r="AO267" s="113"/>
      <c r="AP267" s="114"/>
      <c r="AQ267" s="114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>
      <c r="C268" s="95"/>
      <c r="D268" s="96" t="s">
        <v>14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9" t="s">
        <v>69</v>
      </c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>
      <c r="C269" s="95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8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5.6" customHeight="1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65"/>
      <c r="Y270" s="65"/>
      <c r="Z270" s="65"/>
      <c r="AA270" s="36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04"/>
      <c r="AO270" s="113"/>
      <c r="AP270" s="114"/>
      <c r="AQ270" s="114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02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103"/>
      <c r="BO270" s="103"/>
      <c r="BP270" s="103"/>
      <c r="BQ270" s="104"/>
      <c r="BR270" s="105"/>
    </row>
    <row r="271" spans="3:70" ht="19.350000000000001" customHeight="1">
      <c r="C271" s="95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 t="s">
        <v>15</v>
      </c>
      <c r="V271" s="112"/>
      <c r="W271" s="112"/>
      <c r="X271" s="112"/>
      <c r="Y271" s="112"/>
      <c r="Z271" s="112"/>
      <c r="AA271" s="103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251" t="s">
        <v>70</v>
      </c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18"/>
      <c r="AY271" s="116"/>
      <c r="AZ271" s="116"/>
      <c r="BA271" s="252"/>
      <c r="BB271" s="252"/>
      <c r="BC271" s="102"/>
      <c r="BD271" s="36"/>
      <c r="BE271" s="36"/>
      <c r="BF271" s="122" t="s">
        <v>17</v>
      </c>
      <c r="BG271" s="185"/>
      <c r="BH271" s="185"/>
      <c r="BI271" s="185"/>
      <c r="BJ271" s="185"/>
      <c r="BK271" s="185"/>
      <c r="BL271" s="185"/>
      <c r="BM271" s="103"/>
      <c r="BN271" s="103"/>
      <c r="BO271" s="103"/>
      <c r="BP271" s="103"/>
      <c r="BQ271" s="118"/>
      <c r="BR271" s="105"/>
    </row>
    <row r="272" spans="3:70" ht="15.6" customHeight="1">
      <c r="C272" s="95"/>
      <c r="D272" s="99" t="s">
        <v>18</v>
      </c>
      <c r="E272" s="100"/>
      <c r="F272" s="100"/>
      <c r="G272" s="100"/>
      <c r="H272" s="100"/>
      <c r="I272" s="100"/>
      <c r="J272" s="100"/>
      <c r="K272" s="100"/>
      <c r="L272" s="100"/>
      <c r="M272" s="101"/>
      <c r="N272" s="123" t="str">
        <f>IF([5]回答表!X53="●","●","")</f>
        <v/>
      </c>
      <c r="O272" s="124"/>
      <c r="P272" s="124"/>
      <c r="Q272" s="125"/>
      <c r="R272" s="112"/>
      <c r="S272" s="112"/>
      <c r="T272" s="112"/>
      <c r="U272" s="126" t="str">
        <f>IF([5]回答表!X53="●",[5]回答表!B434,IF([5]回答表!AA53="●",[5]回答表!B465,""))</f>
        <v/>
      </c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8"/>
      <c r="AK272" s="129"/>
      <c r="AL272" s="129"/>
      <c r="AM272" s="129"/>
      <c r="AN272" s="126" t="str">
        <f>IF([5]回答表!X53="●",[5]回答表!B440,"")</f>
        <v/>
      </c>
      <c r="AO272" s="253"/>
      <c r="AP272" s="253"/>
      <c r="AQ272" s="253"/>
      <c r="AR272" s="253"/>
      <c r="AS272" s="253"/>
      <c r="AT272" s="253"/>
      <c r="AU272" s="253"/>
      <c r="AV272" s="253"/>
      <c r="AW272" s="253"/>
      <c r="AX272" s="253"/>
      <c r="AY272" s="253"/>
      <c r="AZ272" s="253"/>
      <c r="BA272" s="253"/>
      <c r="BB272" s="254"/>
      <c r="BC272" s="113"/>
      <c r="BD272" s="36"/>
      <c r="BE272" s="36"/>
      <c r="BF272" s="131" t="str">
        <f>IF([5]回答表!X53="●",[5]回答表!B446,IF([5]回答表!AA53="●",[5]回答表!B471,""))</f>
        <v/>
      </c>
      <c r="BG272" s="132"/>
      <c r="BH272" s="132"/>
      <c r="BI272" s="132"/>
      <c r="BJ272" s="131"/>
      <c r="BK272" s="132"/>
      <c r="BL272" s="132"/>
      <c r="BM272" s="132"/>
      <c r="BN272" s="131"/>
      <c r="BO272" s="132"/>
      <c r="BP272" s="132"/>
      <c r="BQ272" s="133"/>
      <c r="BR272" s="105"/>
    </row>
    <row r="273" spans="3:70" ht="15.6" customHeight="1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129"/>
      <c r="AN273" s="255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7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>
      <c r="C274" s="95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37"/>
      <c r="O274" s="138"/>
      <c r="P274" s="138"/>
      <c r="Q274" s="13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129"/>
      <c r="AN274" s="255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7"/>
      <c r="BC274" s="113"/>
      <c r="BD274" s="36"/>
      <c r="BE274" s="36"/>
      <c r="BF274" s="143"/>
      <c r="BG274" s="144"/>
      <c r="BH274" s="144"/>
      <c r="BI274" s="144"/>
      <c r="BJ274" s="143"/>
      <c r="BK274" s="144"/>
      <c r="BL274" s="144"/>
      <c r="BM274" s="144"/>
      <c r="BN274" s="143"/>
      <c r="BO274" s="144"/>
      <c r="BP274" s="144"/>
      <c r="BQ274" s="145"/>
      <c r="BR274" s="105"/>
    </row>
    <row r="275" spans="3:70" ht="15.6" customHeight="1">
      <c r="C275" s="95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47"/>
      <c r="O275" s="148"/>
      <c r="P275" s="148"/>
      <c r="Q275" s="149"/>
      <c r="R275" s="112"/>
      <c r="S275" s="112"/>
      <c r="T275" s="11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129"/>
      <c r="AN275" s="255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7"/>
      <c r="BC275" s="113"/>
      <c r="BD275" s="36"/>
      <c r="BE275" s="36"/>
      <c r="BF275" s="143" t="str">
        <f>IF([5]回答表!X53="●",[5]回答表!E446,IF([5]回答表!AA53="●",[5]回答表!E471,""))</f>
        <v/>
      </c>
      <c r="BG275" s="144"/>
      <c r="BH275" s="144"/>
      <c r="BI275" s="144"/>
      <c r="BJ275" s="143" t="str">
        <f>IF([5]回答表!X53="●",[5]回答表!E447,IF([5]回答表!AA53="●",[5]回答表!E472,""))</f>
        <v/>
      </c>
      <c r="BK275" s="144"/>
      <c r="BL275" s="144"/>
      <c r="BM275" s="145"/>
      <c r="BN275" s="143" t="str">
        <f>IF([5]回答表!X53="●",[5]回答表!E448,IF([5]回答表!AA53="●",[5]回答表!E473,""))</f>
        <v/>
      </c>
      <c r="BO275" s="144"/>
      <c r="BP275" s="144"/>
      <c r="BQ275" s="145"/>
      <c r="BR275" s="105"/>
    </row>
    <row r="276" spans="3:70" ht="15.6" customHeight="1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129"/>
      <c r="AN276" s="255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7"/>
      <c r="BC276" s="113"/>
      <c r="BD276" s="113"/>
      <c r="BE276" s="113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>
      <c r="C277" s="9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2"/>
      <c r="O277" s="152"/>
      <c r="P277" s="152"/>
      <c r="Q277" s="152"/>
      <c r="R277" s="152"/>
      <c r="S277" s="152"/>
      <c r="T277" s="15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129"/>
      <c r="AN277" s="255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7"/>
      <c r="BC277" s="113"/>
      <c r="BD277" s="36"/>
      <c r="BE277" s="36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>
      <c r="C278" s="95"/>
      <c r="D278" s="159" t="s">
        <v>26</v>
      </c>
      <c r="E278" s="160"/>
      <c r="F278" s="160"/>
      <c r="G278" s="160"/>
      <c r="H278" s="160"/>
      <c r="I278" s="160"/>
      <c r="J278" s="160"/>
      <c r="K278" s="160"/>
      <c r="L278" s="160"/>
      <c r="M278" s="161"/>
      <c r="N278" s="123" t="str">
        <f>IF([5]回答表!AA53="●","●","")</f>
        <v/>
      </c>
      <c r="O278" s="124"/>
      <c r="P278" s="124"/>
      <c r="Q278" s="125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129"/>
      <c r="AN278" s="255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7"/>
      <c r="BC278" s="113"/>
      <c r="BD278" s="163"/>
      <c r="BE278" s="163"/>
      <c r="BF278" s="143"/>
      <c r="BG278" s="144"/>
      <c r="BH278" s="144"/>
      <c r="BI278" s="144"/>
      <c r="BJ278" s="143"/>
      <c r="BK278" s="144"/>
      <c r="BL278" s="144"/>
      <c r="BM278" s="145"/>
      <c r="BN278" s="143"/>
      <c r="BO278" s="144"/>
      <c r="BP278" s="144"/>
      <c r="BQ278" s="145"/>
      <c r="BR278" s="105"/>
    </row>
    <row r="279" spans="3:70" ht="15.6" customHeight="1">
      <c r="C279" s="95"/>
      <c r="D279" s="164"/>
      <c r="E279" s="165"/>
      <c r="F279" s="165"/>
      <c r="G279" s="165"/>
      <c r="H279" s="165"/>
      <c r="I279" s="165"/>
      <c r="J279" s="165"/>
      <c r="K279" s="165"/>
      <c r="L279" s="165"/>
      <c r="M279" s="166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129"/>
      <c r="AN279" s="255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7"/>
      <c r="BC279" s="113"/>
      <c r="BD279" s="163"/>
      <c r="BE279" s="163"/>
      <c r="BF279" s="143" t="s">
        <v>23</v>
      </c>
      <c r="BG279" s="144"/>
      <c r="BH279" s="144"/>
      <c r="BI279" s="144"/>
      <c r="BJ279" s="143" t="s">
        <v>24</v>
      </c>
      <c r="BK279" s="144"/>
      <c r="BL279" s="144"/>
      <c r="BM279" s="144"/>
      <c r="BN279" s="143" t="s">
        <v>25</v>
      </c>
      <c r="BO279" s="144"/>
      <c r="BP279" s="144"/>
      <c r="BQ279" s="145"/>
      <c r="BR279" s="105"/>
    </row>
    <row r="280" spans="3:70" ht="15.6" customHeight="1">
      <c r="C280" s="95"/>
      <c r="D280" s="164"/>
      <c r="E280" s="165"/>
      <c r="F280" s="165"/>
      <c r="G280" s="165"/>
      <c r="H280" s="165"/>
      <c r="I280" s="165"/>
      <c r="J280" s="165"/>
      <c r="K280" s="165"/>
      <c r="L280" s="165"/>
      <c r="M280" s="166"/>
      <c r="N280" s="137"/>
      <c r="O280" s="138"/>
      <c r="P280" s="138"/>
      <c r="Q280" s="139"/>
      <c r="R280" s="112"/>
      <c r="S280" s="112"/>
      <c r="T280" s="112"/>
      <c r="U280" s="140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2"/>
      <c r="AK280" s="129"/>
      <c r="AL280" s="129"/>
      <c r="AM280" s="129"/>
      <c r="AN280" s="255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7"/>
      <c r="BC280" s="113"/>
      <c r="BD280" s="163"/>
      <c r="BE280" s="163"/>
      <c r="BF280" s="143"/>
      <c r="BG280" s="144"/>
      <c r="BH280" s="144"/>
      <c r="BI280" s="144"/>
      <c r="BJ280" s="143"/>
      <c r="BK280" s="144"/>
      <c r="BL280" s="144"/>
      <c r="BM280" s="144"/>
      <c r="BN280" s="143"/>
      <c r="BO280" s="144"/>
      <c r="BP280" s="144"/>
      <c r="BQ280" s="145"/>
      <c r="BR280" s="105"/>
    </row>
    <row r="281" spans="3:70" ht="15.6" customHeight="1">
      <c r="C281" s="95"/>
      <c r="D281" s="167"/>
      <c r="E281" s="168"/>
      <c r="F281" s="168"/>
      <c r="G281" s="168"/>
      <c r="H281" s="168"/>
      <c r="I281" s="168"/>
      <c r="J281" s="168"/>
      <c r="K281" s="168"/>
      <c r="L281" s="168"/>
      <c r="M281" s="169"/>
      <c r="N281" s="147"/>
      <c r="O281" s="148"/>
      <c r="P281" s="148"/>
      <c r="Q281" s="149"/>
      <c r="R281" s="112"/>
      <c r="S281" s="112"/>
      <c r="T281" s="112"/>
      <c r="U281" s="170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2"/>
      <c r="AK281" s="129"/>
      <c r="AL281" s="129"/>
      <c r="AM281" s="129"/>
      <c r="AN281" s="258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60"/>
      <c r="BC281" s="113"/>
      <c r="BD281" s="163"/>
      <c r="BE281" s="163"/>
      <c r="BF281" s="187"/>
      <c r="BG281" s="188"/>
      <c r="BH281" s="188"/>
      <c r="BI281" s="188"/>
      <c r="BJ281" s="187"/>
      <c r="BK281" s="188"/>
      <c r="BL281" s="188"/>
      <c r="BM281" s="188"/>
      <c r="BN281" s="187"/>
      <c r="BO281" s="188"/>
      <c r="BP281" s="188"/>
      <c r="BQ281" s="189"/>
      <c r="BR281" s="105"/>
    </row>
    <row r="282" spans="3:70" ht="15.6" customHeight="1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29"/>
      <c r="AL282" s="129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13"/>
      <c r="BD282" s="163"/>
      <c r="BE282" s="163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105"/>
    </row>
    <row r="283" spans="3:70" ht="15.6" customHeight="1">
      <c r="C283" s="9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12"/>
      <c r="S283" s="112"/>
      <c r="T283" s="112"/>
      <c r="U283" s="116" t="s">
        <v>31</v>
      </c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29"/>
      <c r="AL283" s="129"/>
      <c r="AM283" s="116" t="s">
        <v>32</v>
      </c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65"/>
      <c r="BR283" s="105"/>
    </row>
    <row r="284" spans="3:70" ht="15.6" customHeight="1">
      <c r="C284" s="9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12"/>
      <c r="S284" s="112"/>
      <c r="T284" s="112"/>
      <c r="U284" s="173" t="str">
        <f>IF([5]回答表!X53="●",[5]回答表!E455,IF([5]回答表!AA53="●",[5]回答表!E476,""))</f>
        <v/>
      </c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5" t="s">
        <v>33</v>
      </c>
      <c r="AF284" s="175"/>
      <c r="AG284" s="175"/>
      <c r="AH284" s="175"/>
      <c r="AI284" s="175"/>
      <c r="AJ284" s="176"/>
      <c r="AK284" s="129"/>
      <c r="AL284" s="129"/>
      <c r="AM284" s="126" t="str">
        <f>IF([5]回答表!X53="●",[5]回答表!B457,IF([5]回答表!AA53="●",[5]回答表!B478,""))</f>
        <v/>
      </c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8"/>
      <c r="BR284" s="105"/>
    </row>
    <row r="285" spans="3:70" ht="15.6" customHeight="1">
      <c r="C285" s="9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12"/>
      <c r="S285" s="112"/>
      <c r="T285" s="112"/>
      <c r="U285" s="177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9"/>
      <c r="AF285" s="179"/>
      <c r="AG285" s="179"/>
      <c r="AH285" s="179"/>
      <c r="AI285" s="179"/>
      <c r="AJ285" s="180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>
      <c r="C286" s="9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29"/>
      <c r="AL286" s="129"/>
      <c r="AM286" s="140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2"/>
      <c r="BR286" s="105"/>
    </row>
    <row r="287" spans="3:70" ht="15.6" customHeight="1">
      <c r="C287" s="9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29"/>
      <c r="AL287" s="129"/>
      <c r="AM287" s="140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2"/>
      <c r="BR287" s="105"/>
    </row>
    <row r="288" spans="3:70" ht="15.6" customHeight="1">
      <c r="C288" s="9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29"/>
      <c r="AL288" s="129"/>
      <c r="AM288" s="170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2"/>
      <c r="BR288" s="105"/>
    </row>
    <row r="289" spans="3:70" ht="15.6" customHeight="1">
      <c r="C289" s="9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65"/>
      <c r="Y289" s="65"/>
      <c r="Z289" s="6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105"/>
    </row>
    <row r="290" spans="3:70" ht="19.350000000000001" customHeight="1">
      <c r="C290" s="9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12"/>
      <c r="O290" s="112"/>
      <c r="P290" s="112"/>
      <c r="Q290" s="112"/>
      <c r="R290" s="112"/>
      <c r="S290" s="112"/>
      <c r="T290" s="112"/>
      <c r="U290" s="116" t="s">
        <v>15</v>
      </c>
      <c r="V290" s="112"/>
      <c r="W290" s="112"/>
      <c r="X290" s="112"/>
      <c r="Y290" s="112"/>
      <c r="Z290" s="112"/>
      <c r="AA290" s="103"/>
      <c r="AB290" s="117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16" t="s">
        <v>34</v>
      </c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65"/>
      <c r="BR290" s="105"/>
    </row>
    <row r="291" spans="3:70" ht="15.6" customHeight="1">
      <c r="C291" s="95"/>
      <c r="D291" s="99" t="s">
        <v>35</v>
      </c>
      <c r="E291" s="100"/>
      <c r="F291" s="100"/>
      <c r="G291" s="100"/>
      <c r="H291" s="100"/>
      <c r="I291" s="100"/>
      <c r="J291" s="100"/>
      <c r="K291" s="100"/>
      <c r="L291" s="100"/>
      <c r="M291" s="101"/>
      <c r="N291" s="123" t="str">
        <f>IF([5]回答表!AD53="●","●","")</f>
        <v/>
      </c>
      <c r="O291" s="124"/>
      <c r="P291" s="124"/>
      <c r="Q291" s="125"/>
      <c r="R291" s="112"/>
      <c r="S291" s="112"/>
      <c r="T291" s="112"/>
      <c r="U291" s="126" t="str">
        <f>IF([5]回答表!AD53="●",[5]回答表!B486,"")</f>
        <v/>
      </c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8"/>
      <c r="AK291" s="240"/>
      <c r="AL291" s="240"/>
      <c r="AM291" s="126" t="str">
        <f>IF([5]回答表!AD53="●",[5]回答表!B492,"")</f>
        <v/>
      </c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8"/>
      <c r="BR291" s="105"/>
    </row>
    <row r="292" spans="3:70" ht="15.6" customHeight="1">
      <c r="C292" s="95"/>
      <c r="D292" s="134"/>
      <c r="E292" s="135"/>
      <c r="F292" s="135"/>
      <c r="G292" s="135"/>
      <c r="H292" s="135"/>
      <c r="I292" s="135"/>
      <c r="J292" s="135"/>
      <c r="K292" s="135"/>
      <c r="L292" s="135"/>
      <c r="M292" s="136"/>
      <c r="N292" s="137"/>
      <c r="O292" s="138"/>
      <c r="P292" s="138"/>
      <c r="Q292" s="139"/>
      <c r="R292" s="112"/>
      <c r="S292" s="112"/>
      <c r="T292" s="112"/>
      <c r="U292" s="140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2"/>
      <c r="AK292" s="240"/>
      <c r="AL292" s="240"/>
      <c r="AM292" s="140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2"/>
      <c r="BR292" s="105"/>
    </row>
    <row r="293" spans="3:70" ht="15.6" customHeight="1">
      <c r="C293" s="95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37"/>
      <c r="O293" s="138"/>
      <c r="P293" s="138"/>
      <c r="Q293" s="139"/>
      <c r="R293" s="112"/>
      <c r="S293" s="112"/>
      <c r="T293" s="112"/>
      <c r="U293" s="140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2"/>
      <c r="AK293" s="240"/>
      <c r="AL293" s="240"/>
      <c r="AM293" s="140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2"/>
      <c r="BR293" s="105"/>
    </row>
    <row r="294" spans="3:70" ht="15.6" customHeight="1">
      <c r="C294" s="95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47"/>
      <c r="O294" s="148"/>
      <c r="P294" s="148"/>
      <c r="Q294" s="149"/>
      <c r="R294" s="112"/>
      <c r="S294" s="112"/>
      <c r="T294" s="112"/>
      <c r="U294" s="170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2"/>
      <c r="AK294" s="240"/>
      <c r="AL294" s="240"/>
      <c r="AM294" s="170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2"/>
      <c r="BR294" s="105"/>
    </row>
    <row r="295" spans="3:70" ht="15.6" customHeight="1">
      <c r="C295" s="182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4"/>
    </row>
    <row r="296" spans="3:70" ht="15.6" customHeight="1"/>
    <row r="297" spans="3:70" ht="15.6" customHeight="1"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92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4"/>
    </row>
    <row r="298" spans="3:70" ht="15.6" customHeight="1">
      <c r="C298" s="95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65"/>
      <c r="Y298" s="65"/>
      <c r="Z298" s="65"/>
      <c r="AA298" s="36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04"/>
      <c r="AO298" s="113"/>
      <c r="AP298" s="114"/>
      <c r="AQ298" s="114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  <c r="BC298" s="102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103"/>
      <c r="BO298" s="103"/>
      <c r="BP298" s="103"/>
      <c r="BQ298" s="104"/>
      <c r="BR298" s="105"/>
    </row>
    <row r="299" spans="3:70" ht="15.6" customHeight="1">
      <c r="C299" s="95"/>
      <c r="D299" s="96" t="s">
        <v>14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8"/>
      <c r="R299" s="99" t="s">
        <v>71</v>
      </c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1"/>
      <c r="BC299" s="102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103"/>
      <c r="BO299" s="103"/>
      <c r="BP299" s="103"/>
      <c r="BQ299" s="104"/>
      <c r="BR299" s="105"/>
    </row>
    <row r="300" spans="3:70" ht="15.6" customHeight="1">
      <c r="C300" s="95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8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102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103"/>
      <c r="BO300" s="103"/>
      <c r="BP300" s="103"/>
      <c r="BQ300" s="104"/>
      <c r="BR300" s="105"/>
    </row>
    <row r="301" spans="3:70" ht="15.6" customHeight="1">
      <c r="C301" s="95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65"/>
      <c r="Y301" s="65"/>
      <c r="Z301" s="65"/>
      <c r="AA301" s="36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04"/>
      <c r="AO301" s="113"/>
      <c r="AP301" s="114"/>
      <c r="AQ301" s="114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02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103"/>
      <c r="BO301" s="103"/>
      <c r="BP301" s="103"/>
      <c r="BQ301" s="104"/>
      <c r="BR301" s="105"/>
    </row>
    <row r="302" spans="3:70" ht="25.5">
      <c r="C302" s="95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 t="s">
        <v>15</v>
      </c>
      <c r="V302" s="112"/>
      <c r="W302" s="112"/>
      <c r="X302" s="112"/>
      <c r="Y302" s="112"/>
      <c r="Z302" s="112"/>
      <c r="AA302" s="103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6" t="s">
        <v>66</v>
      </c>
      <c r="AN302" s="118"/>
      <c r="AO302" s="117"/>
      <c r="AP302" s="119"/>
      <c r="AQ302" s="119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103"/>
      <c r="BE302" s="103"/>
      <c r="BF302" s="251" t="s">
        <v>72</v>
      </c>
      <c r="BG302" s="185"/>
      <c r="BH302" s="185"/>
      <c r="BI302" s="185"/>
      <c r="BJ302" s="185"/>
      <c r="BK302" s="185"/>
      <c r="BL302" s="185"/>
      <c r="BM302" s="103"/>
      <c r="BN302" s="103"/>
      <c r="BO302" s="103"/>
      <c r="BP302" s="103"/>
      <c r="BQ302" s="118"/>
      <c r="BR302" s="105"/>
    </row>
    <row r="303" spans="3:70" ht="15.6" customHeight="1">
      <c r="C303" s="95"/>
      <c r="D303" s="99" t="s">
        <v>18</v>
      </c>
      <c r="E303" s="100"/>
      <c r="F303" s="100"/>
      <c r="G303" s="100"/>
      <c r="H303" s="100"/>
      <c r="I303" s="100"/>
      <c r="J303" s="100"/>
      <c r="K303" s="100"/>
      <c r="L303" s="100"/>
      <c r="M303" s="101"/>
      <c r="N303" s="123" t="str">
        <f>IF([5]回答表!X54="●","●","")</f>
        <v/>
      </c>
      <c r="O303" s="124"/>
      <c r="P303" s="124"/>
      <c r="Q303" s="125"/>
      <c r="R303" s="112"/>
      <c r="S303" s="112"/>
      <c r="T303" s="112"/>
      <c r="U303" s="126" t="str">
        <f>IF([5]回答表!X54="●",[5]回答表!B503,IF([5]回答表!AA54="●",[5]回答表!B526,""))</f>
        <v/>
      </c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8"/>
      <c r="AK303" s="129"/>
      <c r="AL303" s="129"/>
      <c r="AM303" s="261" t="s">
        <v>73</v>
      </c>
      <c r="AN303" s="261"/>
      <c r="AO303" s="261"/>
      <c r="AP303" s="261"/>
      <c r="AQ303" s="262" t="str">
        <f>IF([5]回答表!X54="●",[5]回答表!BC510,IF([5]回答表!AA54="●",[5]回答表!BC533,""))</f>
        <v/>
      </c>
      <c r="AR303" s="262"/>
      <c r="AS303" s="262"/>
      <c r="AT303" s="262"/>
      <c r="AU303" s="263" t="s">
        <v>74</v>
      </c>
      <c r="AV303" s="264"/>
      <c r="AW303" s="264"/>
      <c r="AX303" s="265"/>
      <c r="AY303" s="262" t="str">
        <f>IF([5]回答表!X54="●",[5]回答表!BC515,IF([5]回答表!AA54="●",[5]回答表!BC538,""))</f>
        <v/>
      </c>
      <c r="AZ303" s="262"/>
      <c r="BA303" s="262"/>
      <c r="BB303" s="262"/>
      <c r="BC303" s="113"/>
      <c r="BD303" s="36"/>
      <c r="BE303" s="36"/>
      <c r="BF303" s="131" t="str">
        <f>IF([5]回答表!X54="●",[5]回答表!S509,IF([5]回答表!AA54="●",[5]回答表!S532,""))</f>
        <v/>
      </c>
      <c r="BG303" s="132"/>
      <c r="BH303" s="132"/>
      <c r="BI303" s="132"/>
      <c r="BJ303" s="131"/>
      <c r="BK303" s="132"/>
      <c r="BL303" s="132"/>
      <c r="BM303" s="132"/>
      <c r="BN303" s="131"/>
      <c r="BO303" s="132"/>
      <c r="BP303" s="132"/>
      <c r="BQ303" s="133"/>
      <c r="BR303" s="105"/>
    </row>
    <row r="304" spans="3:70" ht="15.6" customHeight="1">
      <c r="C304" s="95"/>
      <c r="D304" s="134"/>
      <c r="E304" s="135"/>
      <c r="F304" s="135"/>
      <c r="G304" s="135"/>
      <c r="H304" s="135"/>
      <c r="I304" s="135"/>
      <c r="J304" s="135"/>
      <c r="K304" s="135"/>
      <c r="L304" s="135"/>
      <c r="M304" s="136"/>
      <c r="N304" s="137"/>
      <c r="O304" s="138"/>
      <c r="P304" s="138"/>
      <c r="Q304" s="139"/>
      <c r="R304" s="112"/>
      <c r="S304" s="112"/>
      <c r="T304" s="112"/>
      <c r="U304" s="140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2"/>
      <c r="AK304" s="129"/>
      <c r="AL304" s="129"/>
      <c r="AM304" s="261"/>
      <c r="AN304" s="261"/>
      <c r="AO304" s="261"/>
      <c r="AP304" s="261"/>
      <c r="AQ304" s="262"/>
      <c r="AR304" s="262"/>
      <c r="AS304" s="262"/>
      <c r="AT304" s="262"/>
      <c r="AU304" s="266"/>
      <c r="AV304" s="267"/>
      <c r="AW304" s="267"/>
      <c r="AX304" s="268"/>
      <c r="AY304" s="262"/>
      <c r="AZ304" s="262"/>
      <c r="BA304" s="262"/>
      <c r="BB304" s="262"/>
      <c r="BC304" s="113"/>
      <c r="BD304" s="36"/>
      <c r="BE304" s="36"/>
      <c r="BF304" s="143"/>
      <c r="BG304" s="144"/>
      <c r="BH304" s="144"/>
      <c r="BI304" s="144"/>
      <c r="BJ304" s="143"/>
      <c r="BK304" s="144"/>
      <c r="BL304" s="144"/>
      <c r="BM304" s="144"/>
      <c r="BN304" s="143"/>
      <c r="BO304" s="144"/>
      <c r="BP304" s="144"/>
      <c r="BQ304" s="145"/>
      <c r="BR304" s="105"/>
    </row>
    <row r="305" spans="3:70" ht="15.6" customHeight="1">
      <c r="C305" s="95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37"/>
      <c r="O305" s="138"/>
      <c r="P305" s="138"/>
      <c r="Q305" s="139"/>
      <c r="R305" s="112"/>
      <c r="S305" s="112"/>
      <c r="T305" s="112"/>
      <c r="U305" s="140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2"/>
      <c r="AK305" s="129"/>
      <c r="AL305" s="129"/>
      <c r="AM305" s="261" t="s">
        <v>75</v>
      </c>
      <c r="AN305" s="261"/>
      <c r="AO305" s="261"/>
      <c r="AP305" s="261"/>
      <c r="AQ305" s="262" t="str">
        <f>IF([5]回答表!X54="●",[5]回答表!BC511,IF([5]回答表!AA54="●",[5]回答表!BC534,""))</f>
        <v/>
      </c>
      <c r="AR305" s="262"/>
      <c r="AS305" s="262"/>
      <c r="AT305" s="262"/>
      <c r="AU305" s="266"/>
      <c r="AV305" s="267"/>
      <c r="AW305" s="267"/>
      <c r="AX305" s="268"/>
      <c r="AY305" s="262"/>
      <c r="AZ305" s="262"/>
      <c r="BA305" s="262"/>
      <c r="BB305" s="262"/>
      <c r="BC305" s="113"/>
      <c r="BD305" s="36"/>
      <c r="BE305" s="36"/>
      <c r="BF305" s="143"/>
      <c r="BG305" s="144"/>
      <c r="BH305" s="144"/>
      <c r="BI305" s="144"/>
      <c r="BJ305" s="143"/>
      <c r="BK305" s="144"/>
      <c r="BL305" s="144"/>
      <c r="BM305" s="144"/>
      <c r="BN305" s="143"/>
      <c r="BO305" s="144"/>
      <c r="BP305" s="144"/>
      <c r="BQ305" s="145"/>
      <c r="BR305" s="105"/>
    </row>
    <row r="306" spans="3:70" ht="15.6" customHeight="1">
      <c r="C306" s="95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47"/>
      <c r="O306" s="148"/>
      <c r="P306" s="148"/>
      <c r="Q306" s="149"/>
      <c r="R306" s="112"/>
      <c r="S306" s="112"/>
      <c r="T306" s="112"/>
      <c r="U306" s="140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2"/>
      <c r="AK306" s="129"/>
      <c r="AL306" s="129"/>
      <c r="AM306" s="261"/>
      <c r="AN306" s="261"/>
      <c r="AO306" s="261"/>
      <c r="AP306" s="261"/>
      <c r="AQ306" s="262"/>
      <c r="AR306" s="262"/>
      <c r="AS306" s="262"/>
      <c r="AT306" s="262"/>
      <c r="AU306" s="266"/>
      <c r="AV306" s="267"/>
      <c r="AW306" s="267"/>
      <c r="AX306" s="268"/>
      <c r="AY306" s="262"/>
      <c r="AZ306" s="262"/>
      <c r="BA306" s="262"/>
      <c r="BB306" s="262"/>
      <c r="BC306" s="113"/>
      <c r="BD306" s="36"/>
      <c r="BE306" s="36"/>
      <c r="BF306" s="143" t="str">
        <f>IF([5]回答表!X54="●",[5]回答表!V509,IF([5]回答表!AA54="●",[5]回答表!V532,""))</f>
        <v/>
      </c>
      <c r="BG306" s="144"/>
      <c r="BH306" s="144"/>
      <c r="BI306" s="144"/>
      <c r="BJ306" s="143" t="str">
        <f>IF([5]回答表!X54="●",[5]回答表!V510,IF([5]回答表!AA54="●",[5]回答表!V533,""))</f>
        <v/>
      </c>
      <c r="BK306" s="144"/>
      <c r="BL306" s="144"/>
      <c r="BM306" s="145"/>
      <c r="BN306" s="143" t="str">
        <f>IF([5]回答表!X54="●",[5]回答表!V511,IF([5]回答表!AA54="●",[5]回答表!V534,""))</f>
        <v/>
      </c>
      <c r="BO306" s="144"/>
      <c r="BP306" s="144"/>
      <c r="BQ306" s="145"/>
      <c r="BR306" s="105"/>
    </row>
    <row r="307" spans="3:70" ht="15.6" customHeight="1">
      <c r="C307" s="9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2"/>
      <c r="O307" s="152"/>
      <c r="P307" s="152"/>
      <c r="Q307" s="152"/>
      <c r="R307" s="152"/>
      <c r="S307" s="152"/>
      <c r="T307" s="152"/>
      <c r="U307" s="140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2"/>
      <c r="AK307" s="129"/>
      <c r="AL307" s="129"/>
      <c r="AM307" s="261" t="s">
        <v>76</v>
      </c>
      <c r="AN307" s="261"/>
      <c r="AO307" s="261"/>
      <c r="AP307" s="261"/>
      <c r="AQ307" s="262" t="str">
        <f>IF([5]回答表!X54="●",[5]回答表!BC512,IF([5]回答表!AA54="●",[5]回答表!BC535,""))</f>
        <v/>
      </c>
      <c r="AR307" s="262"/>
      <c r="AS307" s="262"/>
      <c r="AT307" s="262"/>
      <c r="AU307" s="269"/>
      <c r="AV307" s="270"/>
      <c r="AW307" s="270"/>
      <c r="AX307" s="271"/>
      <c r="AY307" s="262"/>
      <c r="AZ307" s="262"/>
      <c r="BA307" s="262"/>
      <c r="BB307" s="262"/>
      <c r="BC307" s="113"/>
      <c r="BD307" s="113"/>
      <c r="BE307" s="113"/>
      <c r="BF307" s="143"/>
      <c r="BG307" s="144"/>
      <c r="BH307" s="144"/>
      <c r="BI307" s="144"/>
      <c r="BJ307" s="143"/>
      <c r="BK307" s="144"/>
      <c r="BL307" s="144"/>
      <c r="BM307" s="145"/>
      <c r="BN307" s="143"/>
      <c r="BO307" s="144"/>
      <c r="BP307" s="144"/>
      <c r="BQ307" s="145"/>
      <c r="BR307" s="105"/>
    </row>
    <row r="308" spans="3:70" ht="15.6" customHeight="1">
      <c r="C308" s="9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2"/>
      <c r="O308" s="152"/>
      <c r="P308" s="152"/>
      <c r="Q308" s="152"/>
      <c r="R308" s="152"/>
      <c r="S308" s="152"/>
      <c r="T308" s="152"/>
      <c r="U308" s="140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2"/>
      <c r="AK308" s="129"/>
      <c r="AL308" s="129"/>
      <c r="AM308" s="261"/>
      <c r="AN308" s="261"/>
      <c r="AO308" s="261"/>
      <c r="AP308" s="261"/>
      <c r="AQ308" s="262"/>
      <c r="AR308" s="262"/>
      <c r="AS308" s="262"/>
      <c r="AT308" s="262"/>
      <c r="AU308" s="213" t="s">
        <v>77</v>
      </c>
      <c r="AV308" s="214"/>
      <c r="AW308" s="214"/>
      <c r="AX308" s="215"/>
      <c r="AY308" s="272" t="str">
        <f>IF([5]回答表!X54="●",[5]回答表!BC516,IF([5]回答表!AA54="●",[5]回答表!BC539,""))</f>
        <v/>
      </c>
      <c r="AZ308" s="273"/>
      <c r="BA308" s="273"/>
      <c r="BB308" s="274"/>
      <c r="BC308" s="113"/>
      <c r="BD308" s="36"/>
      <c r="BE308" s="36"/>
      <c r="BF308" s="143"/>
      <c r="BG308" s="144"/>
      <c r="BH308" s="144"/>
      <c r="BI308" s="144"/>
      <c r="BJ308" s="143"/>
      <c r="BK308" s="144"/>
      <c r="BL308" s="144"/>
      <c r="BM308" s="145"/>
      <c r="BN308" s="143"/>
      <c r="BO308" s="144"/>
      <c r="BP308" s="144"/>
      <c r="BQ308" s="145"/>
      <c r="BR308" s="105"/>
    </row>
    <row r="309" spans="3:70" ht="15.6" customHeight="1">
      <c r="C309" s="95"/>
      <c r="D309" s="159" t="s">
        <v>26</v>
      </c>
      <c r="E309" s="160"/>
      <c r="F309" s="160"/>
      <c r="G309" s="160"/>
      <c r="H309" s="160"/>
      <c r="I309" s="160"/>
      <c r="J309" s="160"/>
      <c r="K309" s="160"/>
      <c r="L309" s="160"/>
      <c r="M309" s="161"/>
      <c r="N309" s="123" t="str">
        <f>IF([5]回答表!AA54="●","●","")</f>
        <v/>
      </c>
      <c r="O309" s="124"/>
      <c r="P309" s="124"/>
      <c r="Q309" s="125"/>
      <c r="R309" s="112"/>
      <c r="S309" s="112"/>
      <c r="T309" s="112"/>
      <c r="U309" s="140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2"/>
      <c r="AK309" s="129"/>
      <c r="AL309" s="129"/>
      <c r="AM309" s="261" t="s">
        <v>78</v>
      </c>
      <c r="AN309" s="261"/>
      <c r="AO309" s="261"/>
      <c r="AP309" s="261"/>
      <c r="AQ309" s="275" t="str">
        <f>IF([5]回答表!X54="●",[5]回答表!BC513,IF([5]回答表!AA54="●",[5]回答表!BC536,""))</f>
        <v/>
      </c>
      <c r="AR309" s="262"/>
      <c r="AS309" s="262"/>
      <c r="AT309" s="262"/>
      <c r="AU309" s="276"/>
      <c r="AV309" s="277"/>
      <c r="AW309" s="277"/>
      <c r="AX309" s="278"/>
      <c r="AY309" s="279"/>
      <c r="AZ309" s="280"/>
      <c r="BA309" s="280"/>
      <c r="BB309" s="281"/>
      <c r="BC309" s="113"/>
      <c r="BD309" s="163"/>
      <c r="BE309" s="163"/>
      <c r="BF309" s="143"/>
      <c r="BG309" s="144"/>
      <c r="BH309" s="144"/>
      <c r="BI309" s="144"/>
      <c r="BJ309" s="143"/>
      <c r="BK309" s="144"/>
      <c r="BL309" s="144"/>
      <c r="BM309" s="145"/>
      <c r="BN309" s="143"/>
      <c r="BO309" s="144"/>
      <c r="BP309" s="144"/>
      <c r="BQ309" s="145"/>
      <c r="BR309" s="105"/>
    </row>
    <row r="310" spans="3:70" ht="15.6" customHeight="1">
      <c r="C310" s="95"/>
      <c r="D310" s="164"/>
      <c r="E310" s="165"/>
      <c r="F310" s="165"/>
      <c r="G310" s="165"/>
      <c r="H310" s="165"/>
      <c r="I310" s="165"/>
      <c r="J310" s="165"/>
      <c r="K310" s="165"/>
      <c r="L310" s="165"/>
      <c r="M310" s="166"/>
      <c r="N310" s="137"/>
      <c r="O310" s="138"/>
      <c r="P310" s="138"/>
      <c r="Q310" s="139"/>
      <c r="R310" s="112"/>
      <c r="S310" s="112"/>
      <c r="T310" s="112"/>
      <c r="U310" s="140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2"/>
      <c r="AK310" s="129"/>
      <c r="AL310" s="129"/>
      <c r="AM310" s="261"/>
      <c r="AN310" s="261"/>
      <c r="AO310" s="261"/>
      <c r="AP310" s="261"/>
      <c r="AQ310" s="262"/>
      <c r="AR310" s="262"/>
      <c r="AS310" s="262"/>
      <c r="AT310" s="262"/>
      <c r="AU310" s="219"/>
      <c r="AV310" s="220"/>
      <c r="AW310" s="220"/>
      <c r="AX310" s="221"/>
      <c r="AY310" s="282"/>
      <c r="AZ310" s="283"/>
      <c r="BA310" s="283"/>
      <c r="BB310" s="284"/>
      <c r="BC310" s="113"/>
      <c r="BD310" s="163"/>
      <c r="BE310" s="163"/>
      <c r="BF310" s="143" t="s">
        <v>23</v>
      </c>
      <c r="BG310" s="144"/>
      <c r="BH310" s="144"/>
      <c r="BI310" s="144"/>
      <c r="BJ310" s="143" t="s">
        <v>24</v>
      </c>
      <c r="BK310" s="144"/>
      <c r="BL310" s="144"/>
      <c r="BM310" s="144"/>
      <c r="BN310" s="143" t="s">
        <v>25</v>
      </c>
      <c r="BO310" s="144"/>
      <c r="BP310" s="144"/>
      <c r="BQ310" s="145"/>
      <c r="BR310" s="105"/>
    </row>
    <row r="311" spans="3:70" ht="15.6" customHeight="1">
      <c r="C311" s="95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37"/>
      <c r="O311" s="138"/>
      <c r="P311" s="138"/>
      <c r="Q311" s="139"/>
      <c r="R311" s="112"/>
      <c r="S311" s="112"/>
      <c r="T311" s="112"/>
      <c r="U311" s="140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2"/>
      <c r="AK311" s="129"/>
      <c r="AL311" s="129"/>
      <c r="AM311" s="261" t="s">
        <v>79</v>
      </c>
      <c r="AN311" s="261"/>
      <c r="AO311" s="261"/>
      <c r="AP311" s="261"/>
      <c r="AQ311" s="262" t="str">
        <f>IF([5]回答表!X54="●",[5]回答表!BC514,IF([5]回答表!AA54="●",[5]回答表!BC537,""))</f>
        <v/>
      </c>
      <c r="AR311" s="262"/>
      <c r="AS311" s="262"/>
      <c r="AT311" s="262"/>
      <c r="AU311" s="213" t="s">
        <v>80</v>
      </c>
      <c r="AV311" s="214"/>
      <c r="AW311" s="214"/>
      <c r="AX311" s="215"/>
      <c r="AY311" s="272" t="str">
        <f>IF([5]回答表!X54="●",[5]回答表!BC517,IF([5]回答表!AA54="●",[5]回答表!BC540,""))</f>
        <v/>
      </c>
      <c r="AZ311" s="273"/>
      <c r="BA311" s="273"/>
      <c r="BB311" s="274"/>
      <c r="BC311" s="113"/>
      <c r="BD311" s="163"/>
      <c r="BE311" s="163"/>
      <c r="BF311" s="143"/>
      <c r="BG311" s="144"/>
      <c r="BH311" s="144"/>
      <c r="BI311" s="144"/>
      <c r="BJ311" s="143"/>
      <c r="BK311" s="144"/>
      <c r="BL311" s="144"/>
      <c r="BM311" s="144"/>
      <c r="BN311" s="143"/>
      <c r="BO311" s="144"/>
      <c r="BP311" s="144"/>
      <c r="BQ311" s="145"/>
      <c r="BR311" s="105"/>
    </row>
    <row r="312" spans="3:70" ht="15.6" customHeight="1">
      <c r="C312" s="95"/>
      <c r="D312" s="167"/>
      <c r="E312" s="168"/>
      <c r="F312" s="168"/>
      <c r="G312" s="168"/>
      <c r="H312" s="168"/>
      <c r="I312" s="168"/>
      <c r="J312" s="168"/>
      <c r="K312" s="168"/>
      <c r="L312" s="168"/>
      <c r="M312" s="169"/>
      <c r="N312" s="147"/>
      <c r="O312" s="148"/>
      <c r="P312" s="148"/>
      <c r="Q312" s="149"/>
      <c r="R312" s="112"/>
      <c r="S312" s="112"/>
      <c r="T312" s="112"/>
      <c r="U312" s="170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2"/>
      <c r="AK312" s="129"/>
      <c r="AL312" s="129"/>
      <c r="AM312" s="261"/>
      <c r="AN312" s="261"/>
      <c r="AO312" s="261"/>
      <c r="AP312" s="261"/>
      <c r="AQ312" s="262"/>
      <c r="AR312" s="262"/>
      <c r="AS312" s="262"/>
      <c r="AT312" s="262"/>
      <c r="AU312" s="219"/>
      <c r="AV312" s="220"/>
      <c r="AW312" s="220"/>
      <c r="AX312" s="221"/>
      <c r="AY312" s="282"/>
      <c r="AZ312" s="283"/>
      <c r="BA312" s="283"/>
      <c r="BB312" s="284"/>
      <c r="BC312" s="113"/>
      <c r="BD312" s="163"/>
      <c r="BE312" s="163"/>
      <c r="BF312" s="187"/>
      <c r="BG312" s="188"/>
      <c r="BH312" s="188"/>
      <c r="BI312" s="188"/>
      <c r="BJ312" s="187"/>
      <c r="BK312" s="188"/>
      <c r="BL312" s="188"/>
      <c r="BM312" s="188"/>
      <c r="BN312" s="187"/>
      <c r="BO312" s="188"/>
      <c r="BP312" s="188"/>
      <c r="BQ312" s="189"/>
      <c r="BR312" s="105"/>
    </row>
    <row r="313" spans="3:70" ht="15.6" customHeight="1">
      <c r="C313" s="9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29"/>
      <c r="AL313" s="129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113"/>
      <c r="BD313" s="163"/>
      <c r="BE313" s="163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105"/>
    </row>
    <row r="314" spans="3:70" ht="15.6" customHeight="1">
      <c r="C314" s="9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12"/>
      <c r="S314" s="112"/>
      <c r="T314" s="112"/>
      <c r="U314" s="116" t="s">
        <v>31</v>
      </c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29"/>
      <c r="AL314" s="129"/>
      <c r="AM314" s="116" t="s">
        <v>32</v>
      </c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65"/>
      <c r="BR314" s="105"/>
    </row>
    <row r="315" spans="3:70" ht="15.6" customHeight="1">
      <c r="C315" s="9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12"/>
      <c r="S315" s="112"/>
      <c r="T315" s="112"/>
      <c r="U315" s="173" t="str">
        <f>IF([5]回答表!X54="●",[5]回答表!E516,IF([5]回答表!AA54="●",[5]回答表!E538,""))</f>
        <v/>
      </c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5" t="s">
        <v>33</v>
      </c>
      <c r="AF315" s="175"/>
      <c r="AG315" s="175"/>
      <c r="AH315" s="175"/>
      <c r="AI315" s="175"/>
      <c r="AJ315" s="176"/>
      <c r="AK315" s="129"/>
      <c r="AL315" s="129"/>
      <c r="AM315" s="126" t="str">
        <f>IF([5]回答表!X54="●",[5]回答表!B518,IF([5]回答表!AA54="●",[5]回答表!B540,""))</f>
        <v/>
      </c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8"/>
      <c r="BR315" s="105"/>
    </row>
    <row r="316" spans="3:70" ht="15.6" customHeight="1">
      <c r="C316" s="9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12"/>
      <c r="S316" s="112"/>
      <c r="T316" s="112"/>
      <c r="U316" s="177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9"/>
      <c r="AF316" s="179"/>
      <c r="AG316" s="179"/>
      <c r="AH316" s="179"/>
      <c r="AI316" s="179"/>
      <c r="AJ316" s="180"/>
      <c r="AK316" s="129"/>
      <c r="AL316" s="129"/>
      <c r="AM316" s="140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2"/>
      <c r="BR316" s="105"/>
    </row>
    <row r="317" spans="3:70" ht="15.6" customHeight="1">
      <c r="C317" s="9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29"/>
      <c r="AL317" s="129"/>
      <c r="AM317" s="140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2"/>
      <c r="BR317" s="105"/>
    </row>
    <row r="318" spans="3:70" ht="15.6" customHeight="1">
      <c r="C318" s="9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29"/>
      <c r="AL318" s="129"/>
      <c r="AM318" s="140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2"/>
      <c r="BR318" s="105"/>
    </row>
    <row r="319" spans="3:70" ht="15.6" customHeight="1">
      <c r="C319" s="9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29"/>
      <c r="AL319" s="129"/>
      <c r="AM319" s="170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2"/>
      <c r="BR319" s="105"/>
    </row>
    <row r="320" spans="3:70" ht="15.6" customHeight="1">
      <c r="C320" s="9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65"/>
      <c r="Y320" s="65"/>
      <c r="Z320" s="65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105"/>
    </row>
    <row r="321" spans="3:70" ht="18.600000000000001" customHeight="1">
      <c r="C321" s="9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12"/>
      <c r="O321" s="112"/>
      <c r="P321" s="112"/>
      <c r="Q321" s="112"/>
      <c r="R321" s="112"/>
      <c r="S321" s="112"/>
      <c r="T321" s="112"/>
      <c r="U321" s="116" t="s">
        <v>15</v>
      </c>
      <c r="V321" s="112"/>
      <c r="W321" s="112"/>
      <c r="X321" s="112"/>
      <c r="Y321" s="112"/>
      <c r="Z321" s="112"/>
      <c r="AA321" s="103"/>
      <c r="AB321" s="117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16" t="s">
        <v>34</v>
      </c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65"/>
      <c r="BR321" s="105"/>
    </row>
    <row r="322" spans="3:70" ht="15.6" customHeight="1">
      <c r="C322" s="95"/>
      <c r="D322" s="99" t="s">
        <v>35</v>
      </c>
      <c r="E322" s="100"/>
      <c r="F322" s="100"/>
      <c r="G322" s="100"/>
      <c r="H322" s="100"/>
      <c r="I322" s="100"/>
      <c r="J322" s="100"/>
      <c r="K322" s="100"/>
      <c r="L322" s="100"/>
      <c r="M322" s="101"/>
      <c r="N322" s="123" t="str">
        <f>IF([5]回答表!AD54="●","●","")</f>
        <v/>
      </c>
      <c r="O322" s="124"/>
      <c r="P322" s="124"/>
      <c r="Q322" s="125"/>
      <c r="R322" s="112"/>
      <c r="S322" s="112"/>
      <c r="T322" s="112"/>
      <c r="U322" s="126" t="str">
        <f>IF([5]回答表!AD54="●",[5]回答表!B548,"")</f>
        <v/>
      </c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8"/>
      <c r="AK322" s="181"/>
      <c r="AL322" s="181"/>
      <c r="AM322" s="126" t="str">
        <f>IF([5]回答表!AD54="●",[5]回答表!B554,"")</f>
        <v/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8"/>
      <c r="BR322" s="105"/>
    </row>
    <row r="323" spans="3:70" ht="15.6" customHeight="1">
      <c r="C323" s="95"/>
      <c r="D323" s="134"/>
      <c r="E323" s="135"/>
      <c r="F323" s="135"/>
      <c r="G323" s="135"/>
      <c r="H323" s="135"/>
      <c r="I323" s="135"/>
      <c r="J323" s="135"/>
      <c r="K323" s="135"/>
      <c r="L323" s="135"/>
      <c r="M323" s="136"/>
      <c r="N323" s="137"/>
      <c r="O323" s="138"/>
      <c r="P323" s="138"/>
      <c r="Q323" s="139"/>
      <c r="R323" s="112"/>
      <c r="S323" s="112"/>
      <c r="T323" s="112"/>
      <c r="U323" s="140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2"/>
      <c r="AK323" s="181"/>
      <c r="AL323" s="181"/>
      <c r="AM323" s="140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2"/>
      <c r="BR323" s="105"/>
    </row>
    <row r="324" spans="3:70" ht="15.6" customHeight="1">
      <c r="C324" s="95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37"/>
      <c r="O324" s="138"/>
      <c r="P324" s="138"/>
      <c r="Q324" s="139"/>
      <c r="R324" s="112"/>
      <c r="S324" s="112"/>
      <c r="T324" s="112"/>
      <c r="U324" s="140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  <c r="AK324" s="181"/>
      <c r="AL324" s="181"/>
      <c r="AM324" s="140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2"/>
      <c r="BR324" s="105"/>
    </row>
    <row r="325" spans="3:70" ht="15.6" customHeight="1">
      <c r="C325" s="95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47"/>
      <c r="O325" s="148"/>
      <c r="P325" s="148"/>
      <c r="Q325" s="149"/>
      <c r="R325" s="112"/>
      <c r="S325" s="112"/>
      <c r="T325" s="112"/>
      <c r="U325" s="170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2"/>
      <c r="AK325" s="181"/>
      <c r="AL325" s="181"/>
      <c r="AM325" s="170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2"/>
      <c r="BR325" s="105"/>
    </row>
    <row r="326" spans="3:70" ht="15.6" customHeight="1">
      <c r="C326" s="182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4"/>
    </row>
    <row r="327" spans="3:70" ht="15.6" customHeight="1"/>
    <row r="328" spans="3:70" ht="15.6" customHeight="1"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2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4"/>
    </row>
    <row r="329" spans="3:70" ht="15.6" customHeight="1">
      <c r="C329" s="95"/>
      <c r="D329" s="96" t="s">
        <v>14</v>
      </c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8"/>
      <c r="R329" s="99" t="s">
        <v>81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1"/>
      <c r="BC329" s="102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103"/>
      <c r="BO329" s="103"/>
      <c r="BP329" s="103"/>
      <c r="BQ329" s="104"/>
      <c r="BR329" s="105"/>
    </row>
    <row r="330" spans="3:70" ht="15.6" customHeight="1">
      <c r="C330" s="95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8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102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103"/>
      <c r="BO330" s="103"/>
      <c r="BP330" s="103"/>
      <c r="BQ330" s="104"/>
      <c r="BR330" s="105"/>
    </row>
    <row r="331" spans="3:70" ht="15.6" customHeight="1">
      <c r="C331" s="95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65"/>
      <c r="Y331" s="65"/>
      <c r="Z331" s="65"/>
      <c r="AA331" s="36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04"/>
      <c r="AO331" s="113"/>
      <c r="AP331" s="114"/>
      <c r="AQ331" s="114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02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103"/>
      <c r="BO331" s="103"/>
      <c r="BP331" s="103"/>
      <c r="BQ331" s="104"/>
      <c r="BR331" s="105"/>
    </row>
    <row r="332" spans="3:70" ht="19.350000000000001" customHeight="1">
      <c r="C332" s="95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6" t="s">
        <v>15</v>
      </c>
      <c r="V332" s="112"/>
      <c r="W332" s="112"/>
      <c r="X332" s="112"/>
      <c r="Y332" s="112"/>
      <c r="Z332" s="112"/>
      <c r="AA332" s="103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6" t="s">
        <v>82</v>
      </c>
      <c r="AN332" s="118"/>
      <c r="AO332" s="117"/>
      <c r="AP332" s="119"/>
      <c r="AQ332" s="119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1"/>
      <c r="BD332" s="103"/>
      <c r="BE332" s="103"/>
      <c r="BF332" s="122" t="s">
        <v>17</v>
      </c>
      <c r="BG332" s="185"/>
      <c r="BH332" s="185"/>
      <c r="BI332" s="185"/>
      <c r="BJ332" s="185"/>
      <c r="BK332" s="185"/>
      <c r="BL332" s="185"/>
      <c r="BM332" s="103"/>
      <c r="BN332" s="103"/>
      <c r="BO332" s="103"/>
      <c r="BP332" s="103"/>
      <c r="BQ332" s="118"/>
      <c r="BR332" s="105"/>
    </row>
    <row r="333" spans="3:70" ht="15.6" customHeight="1">
      <c r="C333" s="95"/>
      <c r="D333" s="99" t="s">
        <v>18</v>
      </c>
      <c r="E333" s="100"/>
      <c r="F333" s="100"/>
      <c r="G333" s="100"/>
      <c r="H333" s="100"/>
      <c r="I333" s="100"/>
      <c r="J333" s="100"/>
      <c r="K333" s="100"/>
      <c r="L333" s="100"/>
      <c r="M333" s="101"/>
      <c r="N333" s="123" t="str">
        <f>IF([5]回答表!X55="●","●","")</f>
        <v/>
      </c>
      <c r="O333" s="124"/>
      <c r="P333" s="124"/>
      <c r="Q333" s="125"/>
      <c r="R333" s="112"/>
      <c r="S333" s="112"/>
      <c r="T333" s="112"/>
      <c r="U333" s="126" t="str">
        <f>IF([5]回答表!X55="●",[5]回答表!B565,IF([5]回答表!AA55="●",[5]回答表!B590,""))</f>
        <v/>
      </c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9"/>
      <c r="AL333" s="129"/>
      <c r="AM333" s="241" t="s">
        <v>83</v>
      </c>
      <c r="AN333" s="242"/>
      <c r="AO333" s="242"/>
      <c r="AP333" s="242"/>
      <c r="AQ333" s="242"/>
      <c r="AR333" s="242"/>
      <c r="AS333" s="242"/>
      <c r="AT333" s="243"/>
      <c r="AU333" s="241" t="s">
        <v>84</v>
      </c>
      <c r="AV333" s="242"/>
      <c r="AW333" s="242"/>
      <c r="AX333" s="242"/>
      <c r="AY333" s="242"/>
      <c r="AZ333" s="242"/>
      <c r="BA333" s="242"/>
      <c r="BB333" s="243"/>
      <c r="BC333" s="113"/>
      <c r="BD333" s="36"/>
      <c r="BE333" s="36"/>
      <c r="BF333" s="131" t="str">
        <f>IF([5]回答表!X55="●",[5]回答表!B575,IF([5]回答表!AA55="●",[5]回答表!B600,""))</f>
        <v/>
      </c>
      <c r="BG333" s="132"/>
      <c r="BH333" s="132"/>
      <c r="BI333" s="132"/>
      <c r="BJ333" s="131"/>
      <c r="BK333" s="132"/>
      <c r="BL333" s="132"/>
      <c r="BM333" s="132"/>
      <c r="BN333" s="131"/>
      <c r="BO333" s="132"/>
      <c r="BP333" s="132"/>
      <c r="BQ333" s="133"/>
      <c r="BR333" s="105"/>
    </row>
    <row r="334" spans="3:70" ht="15.6" customHeight="1">
      <c r="C334" s="95"/>
      <c r="D334" s="134"/>
      <c r="E334" s="135"/>
      <c r="F334" s="135"/>
      <c r="G334" s="135"/>
      <c r="H334" s="135"/>
      <c r="I334" s="135"/>
      <c r="J334" s="135"/>
      <c r="K334" s="135"/>
      <c r="L334" s="135"/>
      <c r="M334" s="136"/>
      <c r="N334" s="137"/>
      <c r="O334" s="138"/>
      <c r="P334" s="138"/>
      <c r="Q334" s="139"/>
      <c r="R334" s="112"/>
      <c r="S334" s="112"/>
      <c r="T334" s="112"/>
      <c r="U334" s="140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2"/>
      <c r="AK334" s="129"/>
      <c r="AL334" s="129"/>
      <c r="AM334" s="247"/>
      <c r="AN334" s="248"/>
      <c r="AO334" s="248"/>
      <c r="AP334" s="248"/>
      <c r="AQ334" s="248"/>
      <c r="AR334" s="248"/>
      <c r="AS334" s="248"/>
      <c r="AT334" s="249"/>
      <c r="AU334" s="247"/>
      <c r="AV334" s="248"/>
      <c r="AW334" s="248"/>
      <c r="AX334" s="248"/>
      <c r="AY334" s="248"/>
      <c r="AZ334" s="248"/>
      <c r="BA334" s="248"/>
      <c r="BB334" s="249"/>
      <c r="BC334" s="113"/>
      <c r="BD334" s="36"/>
      <c r="BE334" s="36"/>
      <c r="BF334" s="143"/>
      <c r="BG334" s="144"/>
      <c r="BH334" s="144"/>
      <c r="BI334" s="144"/>
      <c r="BJ334" s="143"/>
      <c r="BK334" s="144"/>
      <c r="BL334" s="144"/>
      <c r="BM334" s="144"/>
      <c r="BN334" s="143"/>
      <c r="BO334" s="144"/>
      <c r="BP334" s="144"/>
      <c r="BQ334" s="145"/>
      <c r="BR334" s="105"/>
    </row>
    <row r="335" spans="3:70" ht="15.6" customHeight="1">
      <c r="C335" s="95"/>
      <c r="D335" s="134"/>
      <c r="E335" s="135"/>
      <c r="F335" s="135"/>
      <c r="G335" s="135"/>
      <c r="H335" s="135"/>
      <c r="I335" s="135"/>
      <c r="J335" s="135"/>
      <c r="K335" s="135"/>
      <c r="L335" s="135"/>
      <c r="M335" s="136"/>
      <c r="N335" s="137"/>
      <c r="O335" s="138"/>
      <c r="P335" s="138"/>
      <c r="Q335" s="139"/>
      <c r="R335" s="112"/>
      <c r="S335" s="112"/>
      <c r="T335" s="112"/>
      <c r="U335" s="140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2"/>
      <c r="AK335" s="129"/>
      <c r="AL335" s="129"/>
      <c r="AM335" s="79" t="str">
        <f>IF([5]回答表!X55="●",[5]回答表!G571,IF([5]回答表!AA55="●",[5]回答表!G596,""))</f>
        <v/>
      </c>
      <c r="AN335" s="80"/>
      <c r="AO335" s="80"/>
      <c r="AP335" s="80"/>
      <c r="AQ335" s="80"/>
      <c r="AR335" s="80"/>
      <c r="AS335" s="80"/>
      <c r="AT335" s="146"/>
      <c r="AU335" s="79" t="str">
        <f>IF([5]回答表!X55="●",[5]回答表!G572,IF([5]回答表!AA55="●",[5]回答表!G597,""))</f>
        <v/>
      </c>
      <c r="AV335" s="80"/>
      <c r="AW335" s="80"/>
      <c r="AX335" s="80"/>
      <c r="AY335" s="80"/>
      <c r="AZ335" s="80"/>
      <c r="BA335" s="80"/>
      <c r="BB335" s="146"/>
      <c r="BC335" s="113"/>
      <c r="BD335" s="36"/>
      <c r="BE335" s="36"/>
      <c r="BF335" s="143"/>
      <c r="BG335" s="144"/>
      <c r="BH335" s="144"/>
      <c r="BI335" s="144"/>
      <c r="BJ335" s="143"/>
      <c r="BK335" s="144"/>
      <c r="BL335" s="144"/>
      <c r="BM335" s="144"/>
      <c r="BN335" s="143"/>
      <c r="BO335" s="144"/>
      <c r="BP335" s="144"/>
      <c r="BQ335" s="145"/>
      <c r="BR335" s="105"/>
    </row>
    <row r="336" spans="3:70" ht="15.6" customHeight="1">
      <c r="C336" s="95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47"/>
      <c r="O336" s="148"/>
      <c r="P336" s="148"/>
      <c r="Q336" s="149"/>
      <c r="R336" s="112"/>
      <c r="S336" s="112"/>
      <c r="T336" s="112"/>
      <c r="U336" s="140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2"/>
      <c r="AK336" s="129"/>
      <c r="AL336" s="129"/>
      <c r="AM336" s="76"/>
      <c r="AN336" s="77"/>
      <c r="AO336" s="77"/>
      <c r="AP336" s="77"/>
      <c r="AQ336" s="77"/>
      <c r="AR336" s="77"/>
      <c r="AS336" s="77"/>
      <c r="AT336" s="78"/>
      <c r="AU336" s="76"/>
      <c r="AV336" s="77"/>
      <c r="AW336" s="77"/>
      <c r="AX336" s="77"/>
      <c r="AY336" s="77"/>
      <c r="AZ336" s="77"/>
      <c r="BA336" s="77"/>
      <c r="BB336" s="78"/>
      <c r="BC336" s="113"/>
      <c r="BD336" s="36"/>
      <c r="BE336" s="36"/>
      <c r="BF336" s="143" t="str">
        <f>IF([5]回答表!X55="●",[5]回答表!E575,IF([5]回答表!AA55="●",[5]回答表!E600,""))</f>
        <v/>
      </c>
      <c r="BG336" s="144"/>
      <c r="BH336" s="144"/>
      <c r="BI336" s="144"/>
      <c r="BJ336" s="143" t="str">
        <f>IF([5]回答表!X55="●",[5]回答表!E576,IF([5]回答表!AA55="●",[5]回答表!E601,""))</f>
        <v/>
      </c>
      <c r="BK336" s="144"/>
      <c r="BL336" s="144"/>
      <c r="BM336" s="145"/>
      <c r="BN336" s="143" t="str">
        <f>IF([5]回答表!X55="●",[5]回答表!E577,IF([5]回答表!AA55="●",[5]回答表!E602,""))</f>
        <v/>
      </c>
      <c r="BO336" s="144"/>
      <c r="BP336" s="144"/>
      <c r="BQ336" s="145"/>
      <c r="BR336" s="105"/>
    </row>
    <row r="337" spans="3:70" ht="15.6" customHeight="1">
      <c r="C337" s="9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2"/>
      <c r="O337" s="152"/>
      <c r="P337" s="152"/>
      <c r="Q337" s="152"/>
      <c r="R337" s="152"/>
      <c r="S337" s="152"/>
      <c r="T337" s="152"/>
      <c r="U337" s="140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2"/>
      <c r="AK337" s="129"/>
      <c r="AL337" s="129"/>
      <c r="AM337" s="82"/>
      <c r="AN337" s="83"/>
      <c r="AO337" s="83"/>
      <c r="AP337" s="83"/>
      <c r="AQ337" s="83"/>
      <c r="AR337" s="83"/>
      <c r="AS337" s="83"/>
      <c r="AT337" s="84"/>
      <c r="AU337" s="82"/>
      <c r="AV337" s="83"/>
      <c r="AW337" s="83"/>
      <c r="AX337" s="83"/>
      <c r="AY337" s="83"/>
      <c r="AZ337" s="83"/>
      <c r="BA337" s="83"/>
      <c r="BB337" s="84"/>
      <c r="BC337" s="113"/>
      <c r="BD337" s="113"/>
      <c r="BE337" s="113"/>
      <c r="BF337" s="143"/>
      <c r="BG337" s="144"/>
      <c r="BH337" s="144"/>
      <c r="BI337" s="144"/>
      <c r="BJ337" s="143"/>
      <c r="BK337" s="144"/>
      <c r="BL337" s="144"/>
      <c r="BM337" s="145"/>
      <c r="BN337" s="143"/>
      <c r="BO337" s="144"/>
      <c r="BP337" s="144"/>
      <c r="BQ337" s="145"/>
      <c r="BR337" s="105"/>
    </row>
    <row r="338" spans="3:70" ht="15.6" customHeight="1">
      <c r="C338" s="9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2"/>
      <c r="O338" s="152"/>
      <c r="P338" s="152"/>
      <c r="Q338" s="152"/>
      <c r="R338" s="152"/>
      <c r="S338" s="152"/>
      <c r="T338" s="152"/>
      <c r="U338" s="140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2"/>
      <c r="AK338" s="129"/>
      <c r="AL338" s="129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13"/>
      <c r="BD338" s="36"/>
      <c r="BE338" s="36"/>
      <c r="BF338" s="143"/>
      <c r="BG338" s="144"/>
      <c r="BH338" s="144"/>
      <c r="BI338" s="144"/>
      <c r="BJ338" s="143"/>
      <c r="BK338" s="144"/>
      <c r="BL338" s="144"/>
      <c r="BM338" s="145"/>
      <c r="BN338" s="143"/>
      <c r="BO338" s="144"/>
      <c r="BP338" s="144"/>
      <c r="BQ338" s="145"/>
      <c r="BR338" s="105"/>
    </row>
    <row r="339" spans="3:70" ht="15.6" customHeight="1">
      <c r="C339" s="95"/>
      <c r="D339" s="159" t="s">
        <v>26</v>
      </c>
      <c r="E339" s="160"/>
      <c r="F339" s="160"/>
      <c r="G339" s="160"/>
      <c r="H339" s="160"/>
      <c r="I339" s="160"/>
      <c r="J339" s="160"/>
      <c r="K339" s="160"/>
      <c r="L339" s="160"/>
      <c r="M339" s="161"/>
      <c r="N339" s="123" t="str">
        <f>IF([5]回答表!AA55="●","●","")</f>
        <v/>
      </c>
      <c r="O339" s="124"/>
      <c r="P339" s="124"/>
      <c r="Q339" s="125"/>
      <c r="R339" s="112"/>
      <c r="S339" s="112"/>
      <c r="T339" s="112"/>
      <c r="U339" s="140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2"/>
      <c r="AK339" s="129"/>
      <c r="AL339" s="129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113"/>
      <c r="BD339" s="163"/>
      <c r="BE339" s="163"/>
      <c r="BF339" s="143"/>
      <c r="BG339" s="144"/>
      <c r="BH339" s="144"/>
      <c r="BI339" s="144"/>
      <c r="BJ339" s="143"/>
      <c r="BK339" s="144"/>
      <c r="BL339" s="144"/>
      <c r="BM339" s="145"/>
      <c r="BN339" s="143"/>
      <c r="BO339" s="144"/>
      <c r="BP339" s="144"/>
      <c r="BQ339" s="145"/>
      <c r="BR339" s="105"/>
    </row>
    <row r="340" spans="3:70" ht="15.6" customHeight="1">
      <c r="C340" s="95"/>
      <c r="D340" s="164"/>
      <c r="E340" s="165"/>
      <c r="F340" s="165"/>
      <c r="G340" s="165"/>
      <c r="H340" s="165"/>
      <c r="I340" s="165"/>
      <c r="J340" s="165"/>
      <c r="K340" s="165"/>
      <c r="L340" s="165"/>
      <c r="M340" s="166"/>
      <c r="N340" s="137"/>
      <c r="O340" s="138"/>
      <c r="P340" s="138"/>
      <c r="Q340" s="139"/>
      <c r="R340" s="112"/>
      <c r="S340" s="112"/>
      <c r="T340" s="112"/>
      <c r="U340" s="140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2"/>
      <c r="AK340" s="129"/>
      <c r="AL340" s="129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113"/>
      <c r="BD340" s="163"/>
      <c r="BE340" s="163"/>
      <c r="BF340" s="143" t="s">
        <v>23</v>
      </c>
      <c r="BG340" s="144"/>
      <c r="BH340" s="144"/>
      <c r="BI340" s="144"/>
      <c r="BJ340" s="143" t="s">
        <v>24</v>
      </c>
      <c r="BK340" s="144"/>
      <c r="BL340" s="144"/>
      <c r="BM340" s="144"/>
      <c r="BN340" s="143" t="s">
        <v>25</v>
      </c>
      <c r="BO340" s="144"/>
      <c r="BP340" s="144"/>
      <c r="BQ340" s="145"/>
      <c r="BR340" s="105"/>
    </row>
    <row r="341" spans="3:70" ht="15.6" customHeight="1">
      <c r="C341" s="95"/>
      <c r="D341" s="164"/>
      <c r="E341" s="165"/>
      <c r="F341" s="165"/>
      <c r="G341" s="165"/>
      <c r="H341" s="165"/>
      <c r="I341" s="165"/>
      <c r="J341" s="165"/>
      <c r="K341" s="165"/>
      <c r="L341" s="165"/>
      <c r="M341" s="166"/>
      <c r="N341" s="137"/>
      <c r="O341" s="138"/>
      <c r="P341" s="138"/>
      <c r="Q341" s="139"/>
      <c r="R341" s="112"/>
      <c r="S341" s="112"/>
      <c r="T341" s="112"/>
      <c r="U341" s="140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2"/>
      <c r="AK341" s="129"/>
      <c r="AL341" s="129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113"/>
      <c r="BD341" s="163"/>
      <c r="BE341" s="163"/>
      <c r="BF341" s="143"/>
      <c r="BG341" s="144"/>
      <c r="BH341" s="144"/>
      <c r="BI341" s="144"/>
      <c r="BJ341" s="143"/>
      <c r="BK341" s="144"/>
      <c r="BL341" s="144"/>
      <c r="BM341" s="144"/>
      <c r="BN341" s="143"/>
      <c r="BO341" s="144"/>
      <c r="BP341" s="144"/>
      <c r="BQ341" s="145"/>
      <c r="BR341" s="105"/>
    </row>
    <row r="342" spans="3:70" ht="15.6" customHeight="1">
      <c r="C342" s="95"/>
      <c r="D342" s="167"/>
      <c r="E342" s="168"/>
      <c r="F342" s="168"/>
      <c r="G342" s="168"/>
      <c r="H342" s="168"/>
      <c r="I342" s="168"/>
      <c r="J342" s="168"/>
      <c r="K342" s="168"/>
      <c r="L342" s="168"/>
      <c r="M342" s="169"/>
      <c r="N342" s="147"/>
      <c r="O342" s="148"/>
      <c r="P342" s="148"/>
      <c r="Q342" s="149"/>
      <c r="R342" s="112"/>
      <c r="S342" s="112"/>
      <c r="T342" s="112"/>
      <c r="U342" s="170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2"/>
      <c r="AK342" s="129"/>
      <c r="AL342" s="129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113"/>
      <c r="BD342" s="163"/>
      <c r="BE342" s="163"/>
      <c r="BF342" s="187"/>
      <c r="BG342" s="188"/>
      <c r="BH342" s="188"/>
      <c r="BI342" s="188"/>
      <c r="BJ342" s="187"/>
      <c r="BK342" s="188"/>
      <c r="BL342" s="188"/>
      <c r="BM342" s="188"/>
      <c r="BN342" s="187"/>
      <c r="BO342" s="188"/>
      <c r="BP342" s="188"/>
      <c r="BQ342" s="189"/>
      <c r="BR342" s="105"/>
    </row>
    <row r="343" spans="3:70" ht="15.6" customHeight="1">
      <c r="C343" s="9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29"/>
      <c r="AL343" s="129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113"/>
      <c r="BD343" s="163"/>
      <c r="BE343" s="163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105"/>
    </row>
    <row r="344" spans="3:70" ht="15.6" customHeight="1">
      <c r="C344" s="9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12"/>
      <c r="S344" s="112"/>
      <c r="T344" s="112"/>
      <c r="U344" s="116" t="s">
        <v>31</v>
      </c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29"/>
      <c r="AL344" s="129"/>
      <c r="AM344" s="116" t="s">
        <v>32</v>
      </c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65"/>
      <c r="BR344" s="105"/>
    </row>
    <row r="345" spans="3:70" ht="15.6" customHeight="1">
      <c r="C345" s="9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12"/>
      <c r="S345" s="112"/>
      <c r="T345" s="112"/>
      <c r="U345" s="173" t="str">
        <f>IF([5]回答表!X55="●",[5]回答表!E580,IF([5]回答表!AA55="●",[5]回答表!E605,""))</f>
        <v/>
      </c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5" t="s">
        <v>33</v>
      </c>
      <c r="AF345" s="175"/>
      <c r="AG345" s="175"/>
      <c r="AH345" s="175"/>
      <c r="AI345" s="175"/>
      <c r="AJ345" s="176"/>
      <c r="AK345" s="129"/>
      <c r="AL345" s="129"/>
      <c r="AM345" s="126" t="str">
        <f>IF([5]回答表!X55="●",[5]回答表!B582,IF([5]回答表!AA55="●",[5]回答表!B607,""))</f>
        <v/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8"/>
      <c r="BR345" s="105"/>
    </row>
    <row r="346" spans="3:70" ht="15.6" customHeight="1">
      <c r="C346" s="9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12"/>
      <c r="S346" s="112"/>
      <c r="T346" s="112"/>
      <c r="U346" s="177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9"/>
      <c r="AF346" s="179"/>
      <c r="AG346" s="179"/>
      <c r="AH346" s="179"/>
      <c r="AI346" s="179"/>
      <c r="AJ346" s="180"/>
      <c r="AK346" s="129"/>
      <c r="AL346" s="129"/>
      <c r="AM346" s="140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  <c r="BP346" s="141"/>
      <c r="BQ346" s="142"/>
      <c r="BR346" s="105"/>
    </row>
    <row r="347" spans="3:70" ht="15.6" customHeight="1">
      <c r="C347" s="9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29"/>
      <c r="AL347" s="129"/>
      <c r="AM347" s="140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  <c r="BP347" s="141"/>
      <c r="BQ347" s="142"/>
      <c r="BR347" s="105"/>
    </row>
    <row r="348" spans="3:70" ht="15.6" customHeight="1">
      <c r="C348" s="9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29"/>
      <c r="AL348" s="129"/>
      <c r="AM348" s="140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2"/>
      <c r="BR348" s="105"/>
    </row>
    <row r="349" spans="3:70" ht="15.6" customHeight="1">
      <c r="C349" s="9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29"/>
      <c r="AL349" s="129"/>
      <c r="AM349" s="170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  <c r="BE349" s="171"/>
      <c r="BF349" s="171"/>
      <c r="BG349" s="171"/>
      <c r="BH349" s="171"/>
      <c r="BI349" s="171"/>
      <c r="BJ349" s="171"/>
      <c r="BK349" s="171"/>
      <c r="BL349" s="171"/>
      <c r="BM349" s="171"/>
      <c r="BN349" s="171"/>
      <c r="BO349" s="171"/>
      <c r="BP349" s="171"/>
      <c r="BQ349" s="172"/>
      <c r="BR349" s="105"/>
    </row>
    <row r="350" spans="3:70" ht="15.6" customHeight="1">
      <c r="C350" s="9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65"/>
      <c r="Y350" s="65"/>
      <c r="Z350" s="65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105"/>
    </row>
    <row r="351" spans="3:70" ht="19.350000000000001" customHeight="1">
      <c r="C351" s="9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12"/>
      <c r="O351" s="112"/>
      <c r="P351" s="112"/>
      <c r="Q351" s="112"/>
      <c r="R351" s="112"/>
      <c r="S351" s="112"/>
      <c r="T351" s="112"/>
      <c r="U351" s="116" t="s">
        <v>15</v>
      </c>
      <c r="V351" s="112"/>
      <c r="W351" s="112"/>
      <c r="X351" s="112"/>
      <c r="Y351" s="112"/>
      <c r="Z351" s="112"/>
      <c r="AA351" s="103"/>
      <c r="AB351" s="117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16" t="s">
        <v>34</v>
      </c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65"/>
      <c r="BR351" s="105"/>
    </row>
    <row r="352" spans="3:70" ht="15.6" customHeight="1">
      <c r="C352" s="95"/>
      <c r="D352" s="99" t="s">
        <v>35</v>
      </c>
      <c r="E352" s="100"/>
      <c r="F352" s="100"/>
      <c r="G352" s="100"/>
      <c r="H352" s="100"/>
      <c r="I352" s="100"/>
      <c r="J352" s="100"/>
      <c r="K352" s="100"/>
      <c r="L352" s="100"/>
      <c r="M352" s="101"/>
      <c r="N352" s="123" t="str">
        <f>IF([5]回答表!AD55="●","●","")</f>
        <v/>
      </c>
      <c r="O352" s="124"/>
      <c r="P352" s="124"/>
      <c r="Q352" s="125"/>
      <c r="R352" s="112"/>
      <c r="S352" s="112"/>
      <c r="T352" s="112"/>
      <c r="U352" s="126" t="str">
        <f>IF([5]回答表!AD55="●",[5]回答表!B615,"")</f>
        <v/>
      </c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8"/>
      <c r="AK352" s="129"/>
      <c r="AL352" s="129"/>
      <c r="AM352" s="126" t="str">
        <f>IF([5]回答表!AD55="●",[5]回答表!B621,"")</f>
        <v/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8"/>
      <c r="BR352" s="105"/>
    </row>
    <row r="353" spans="3:70" ht="15.6" customHeight="1">
      <c r="C353" s="95"/>
      <c r="D353" s="134"/>
      <c r="E353" s="135"/>
      <c r="F353" s="135"/>
      <c r="G353" s="135"/>
      <c r="H353" s="135"/>
      <c r="I353" s="135"/>
      <c r="J353" s="135"/>
      <c r="K353" s="135"/>
      <c r="L353" s="135"/>
      <c r="M353" s="136"/>
      <c r="N353" s="137"/>
      <c r="O353" s="138"/>
      <c r="P353" s="138"/>
      <c r="Q353" s="139"/>
      <c r="R353" s="112"/>
      <c r="S353" s="112"/>
      <c r="T353" s="112"/>
      <c r="U353" s="140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2"/>
      <c r="AK353" s="129"/>
      <c r="AL353" s="129"/>
      <c r="AM353" s="140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  <c r="BP353" s="141"/>
      <c r="BQ353" s="142"/>
      <c r="BR353" s="105"/>
    </row>
    <row r="354" spans="3:70" ht="15.6" customHeight="1">
      <c r="C354" s="95"/>
      <c r="D354" s="134"/>
      <c r="E354" s="135"/>
      <c r="F354" s="135"/>
      <c r="G354" s="135"/>
      <c r="H354" s="135"/>
      <c r="I354" s="135"/>
      <c r="J354" s="135"/>
      <c r="K354" s="135"/>
      <c r="L354" s="135"/>
      <c r="M354" s="136"/>
      <c r="N354" s="137"/>
      <c r="O354" s="138"/>
      <c r="P354" s="138"/>
      <c r="Q354" s="139"/>
      <c r="R354" s="112"/>
      <c r="S354" s="112"/>
      <c r="T354" s="11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2"/>
      <c r="AK354" s="129"/>
      <c r="AL354" s="129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  <c r="BP354" s="141"/>
      <c r="BQ354" s="142"/>
      <c r="BR354" s="105"/>
    </row>
    <row r="355" spans="3:70" ht="15.6" customHeight="1">
      <c r="C355" s="95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47"/>
      <c r="O355" s="148"/>
      <c r="P355" s="148"/>
      <c r="Q355" s="149"/>
      <c r="R355" s="112"/>
      <c r="S355" s="112"/>
      <c r="T355" s="112"/>
      <c r="U355" s="170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2"/>
      <c r="AK355" s="129"/>
      <c r="AL355" s="129"/>
      <c r="AM355" s="170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71"/>
      <c r="BF355" s="171"/>
      <c r="BG355" s="171"/>
      <c r="BH355" s="171"/>
      <c r="BI355" s="171"/>
      <c r="BJ355" s="171"/>
      <c r="BK355" s="171"/>
      <c r="BL355" s="171"/>
      <c r="BM355" s="171"/>
      <c r="BN355" s="171"/>
      <c r="BO355" s="171"/>
      <c r="BP355" s="171"/>
      <c r="BQ355" s="172"/>
      <c r="BR355" s="105"/>
    </row>
    <row r="356" spans="3:70" ht="15.6" customHeight="1">
      <c r="C356" s="182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4"/>
    </row>
    <row r="357" spans="3:70" ht="15.6" customHeight="1"/>
    <row r="358" spans="3:70" ht="15.6" customHeight="1"/>
    <row r="359" spans="3:70" ht="15.6" customHeight="1"/>
    <row r="360" spans="3:70" ht="15.6" customHeight="1"/>
    <row r="361" spans="3:70" ht="21.95" customHeight="1">
      <c r="C361" s="285" t="s">
        <v>85</v>
      </c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</row>
    <row r="362" spans="3:70" ht="21.95" customHeight="1"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</row>
    <row r="363" spans="3:70" ht="21.95" customHeight="1"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</row>
    <row r="364" spans="3:70" ht="15.6" customHeight="1">
      <c r="C364" s="89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4"/>
    </row>
    <row r="365" spans="3:70" ht="18.95" customHeight="1">
      <c r="C365" s="95"/>
      <c r="D365" s="287">
        <f>IF([5]回答表!R56="●",[5]回答表!B634,"")</f>
        <v>0</v>
      </c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9"/>
      <c r="BR365" s="105"/>
    </row>
    <row r="366" spans="3:70" ht="23.45" customHeight="1">
      <c r="C366" s="95"/>
      <c r="D366" s="290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  <c r="AN366" s="291"/>
      <c r="AO366" s="291"/>
      <c r="AP366" s="291"/>
      <c r="AQ366" s="291"/>
      <c r="AR366" s="291"/>
      <c r="AS366" s="291"/>
      <c r="AT366" s="291"/>
      <c r="AU366" s="291"/>
      <c r="AV366" s="291"/>
      <c r="AW366" s="291"/>
      <c r="AX366" s="291"/>
      <c r="AY366" s="291"/>
      <c r="AZ366" s="291"/>
      <c r="BA366" s="291"/>
      <c r="BB366" s="291"/>
      <c r="BC366" s="291"/>
      <c r="BD366" s="291"/>
      <c r="BE366" s="291"/>
      <c r="BF366" s="291"/>
      <c r="BG366" s="291"/>
      <c r="BH366" s="291"/>
      <c r="BI366" s="291"/>
      <c r="BJ366" s="291"/>
      <c r="BK366" s="291"/>
      <c r="BL366" s="291"/>
      <c r="BM366" s="291"/>
      <c r="BN366" s="291"/>
      <c r="BO366" s="291"/>
      <c r="BP366" s="291"/>
      <c r="BQ366" s="292"/>
      <c r="BR366" s="105"/>
    </row>
    <row r="367" spans="3:70" ht="23.45" customHeight="1">
      <c r="C367" s="95"/>
      <c r="D367" s="290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  <c r="AN367" s="291"/>
      <c r="AO367" s="291"/>
      <c r="AP367" s="291"/>
      <c r="AQ367" s="291"/>
      <c r="AR367" s="291"/>
      <c r="AS367" s="291"/>
      <c r="AT367" s="291"/>
      <c r="AU367" s="291"/>
      <c r="AV367" s="291"/>
      <c r="AW367" s="291"/>
      <c r="AX367" s="291"/>
      <c r="AY367" s="291"/>
      <c r="AZ367" s="291"/>
      <c r="BA367" s="291"/>
      <c r="BB367" s="291"/>
      <c r="BC367" s="291"/>
      <c r="BD367" s="291"/>
      <c r="BE367" s="291"/>
      <c r="BF367" s="291"/>
      <c r="BG367" s="291"/>
      <c r="BH367" s="291"/>
      <c r="BI367" s="291"/>
      <c r="BJ367" s="291"/>
      <c r="BK367" s="291"/>
      <c r="BL367" s="291"/>
      <c r="BM367" s="291"/>
      <c r="BN367" s="291"/>
      <c r="BO367" s="291"/>
      <c r="BP367" s="291"/>
      <c r="BQ367" s="292"/>
      <c r="BR367" s="105"/>
    </row>
    <row r="368" spans="3:70" ht="23.45" customHeight="1">
      <c r="C368" s="95"/>
      <c r="D368" s="290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  <c r="AN368" s="291"/>
      <c r="AO368" s="291"/>
      <c r="AP368" s="291"/>
      <c r="AQ368" s="291"/>
      <c r="AR368" s="291"/>
      <c r="AS368" s="291"/>
      <c r="AT368" s="291"/>
      <c r="AU368" s="291"/>
      <c r="AV368" s="291"/>
      <c r="AW368" s="291"/>
      <c r="AX368" s="291"/>
      <c r="AY368" s="291"/>
      <c r="AZ368" s="291"/>
      <c r="BA368" s="291"/>
      <c r="BB368" s="291"/>
      <c r="BC368" s="291"/>
      <c r="BD368" s="291"/>
      <c r="BE368" s="291"/>
      <c r="BF368" s="291"/>
      <c r="BG368" s="291"/>
      <c r="BH368" s="291"/>
      <c r="BI368" s="291"/>
      <c r="BJ368" s="291"/>
      <c r="BK368" s="291"/>
      <c r="BL368" s="291"/>
      <c r="BM368" s="291"/>
      <c r="BN368" s="291"/>
      <c r="BO368" s="291"/>
      <c r="BP368" s="291"/>
      <c r="BQ368" s="292"/>
      <c r="BR368" s="105"/>
    </row>
    <row r="369" spans="3:70" ht="23.45" customHeight="1">
      <c r="C369" s="95"/>
      <c r="D369" s="290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1"/>
      <c r="AZ369" s="291"/>
      <c r="BA369" s="291"/>
      <c r="BB369" s="291"/>
      <c r="BC369" s="291"/>
      <c r="BD369" s="291"/>
      <c r="BE369" s="291"/>
      <c r="BF369" s="291"/>
      <c r="BG369" s="291"/>
      <c r="BH369" s="291"/>
      <c r="BI369" s="291"/>
      <c r="BJ369" s="291"/>
      <c r="BK369" s="291"/>
      <c r="BL369" s="291"/>
      <c r="BM369" s="291"/>
      <c r="BN369" s="291"/>
      <c r="BO369" s="291"/>
      <c r="BP369" s="291"/>
      <c r="BQ369" s="292"/>
      <c r="BR369" s="105"/>
    </row>
    <row r="370" spans="3:70" ht="23.45" customHeight="1">
      <c r="C370" s="95"/>
      <c r="D370" s="290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1"/>
      <c r="AZ370" s="291"/>
      <c r="BA370" s="291"/>
      <c r="BB370" s="291"/>
      <c r="BC370" s="291"/>
      <c r="BD370" s="291"/>
      <c r="BE370" s="291"/>
      <c r="BF370" s="291"/>
      <c r="BG370" s="291"/>
      <c r="BH370" s="291"/>
      <c r="BI370" s="291"/>
      <c r="BJ370" s="291"/>
      <c r="BK370" s="291"/>
      <c r="BL370" s="291"/>
      <c r="BM370" s="291"/>
      <c r="BN370" s="291"/>
      <c r="BO370" s="291"/>
      <c r="BP370" s="291"/>
      <c r="BQ370" s="292"/>
      <c r="BR370" s="105"/>
    </row>
    <row r="371" spans="3:70" ht="23.45" customHeight="1">
      <c r="C371" s="95"/>
      <c r="D371" s="290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  <c r="AN371" s="291"/>
      <c r="AO371" s="291"/>
      <c r="AP371" s="291"/>
      <c r="AQ371" s="291"/>
      <c r="AR371" s="291"/>
      <c r="AS371" s="291"/>
      <c r="AT371" s="291"/>
      <c r="AU371" s="291"/>
      <c r="AV371" s="291"/>
      <c r="AW371" s="291"/>
      <c r="AX371" s="291"/>
      <c r="AY371" s="291"/>
      <c r="AZ371" s="291"/>
      <c r="BA371" s="291"/>
      <c r="BB371" s="291"/>
      <c r="BC371" s="291"/>
      <c r="BD371" s="291"/>
      <c r="BE371" s="291"/>
      <c r="BF371" s="291"/>
      <c r="BG371" s="291"/>
      <c r="BH371" s="291"/>
      <c r="BI371" s="291"/>
      <c r="BJ371" s="291"/>
      <c r="BK371" s="291"/>
      <c r="BL371" s="291"/>
      <c r="BM371" s="291"/>
      <c r="BN371" s="291"/>
      <c r="BO371" s="291"/>
      <c r="BP371" s="291"/>
      <c r="BQ371" s="292"/>
      <c r="BR371" s="105"/>
    </row>
    <row r="372" spans="3:70" ht="23.45" customHeight="1">
      <c r="C372" s="95"/>
      <c r="D372" s="290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  <c r="AN372" s="291"/>
      <c r="AO372" s="291"/>
      <c r="AP372" s="291"/>
      <c r="AQ372" s="291"/>
      <c r="AR372" s="291"/>
      <c r="AS372" s="291"/>
      <c r="AT372" s="291"/>
      <c r="AU372" s="291"/>
      <c r="AV372" s="291"/>
      <c r="AW372" s="291"/>
      <c r="AX372" s="291"/>
      <c r="AY372" s="291"/>
      <c r="AZ372" s="291"/>
      <c r="BA372" s="291"/>
      <c r="BB372" s="291"/>
      <c r="BC372" s="291"/>
      <c r="BD372" s="291"/>
      <c r="BE372" s="291"/>
      <c r="BF372" s="291"/>
      <c r="BG372" s="291"/>
      <c r="BH372" s="291"/>
      <c r="BI372" s="291"/>
      <c r="BJ372" s="291"/>
      <c r="BK372" s="291"/>
      <c r="BL372" s="291"/>
      <c r="BM372" s="291"/>
      <c r="BN372" s="291"/>
      <c r="BO372" s="291"/>
      <c r="BP372" s="291"/>
      <c r="BQ372" s="292"/>
      <c r="BR372" s="105"/>
    </row>
    <row r="373" spans="3:70" ht="23.45" customHeight="1">
      <c r="C373" s="95"/>
      <c r="D373" s="290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  <c r="AN373" s="291"/>
      <c r="AO373" s="291"/>
      <c r="AP373" s="291"/>
      <c r="AQ373" s="291"/>
      <c r="AR373" s="291"/>
      <c r="AS373" s="291"/>
      <c r="AT373" s="291"/>
      <c r="AU373" s="291"/>
      <c r="AV373" s="291"/>
      <c r="AW373" s="291"/>
      <c r="AX373" s="291"/>
      <c r="AY373" s="291"/>
      <c r="AZ373" s="291"/>
      <c r="BA373" s="291"/>
      <c r="BB373" s="291"/>
      <c r="BC373" s="291"/>
      <c r="BD373" s="291"/>
      <c r="BE373" s="291"/>
      <c r="BF373" s="291"/>
      <c r="BG373" s="291"/>
      <c r="BH373" s="291"/>
      <c r="BI373" s="291"/>
      <c r="BJ373" s="291"/>
      <c r="BK373" s="291"/>
      <c r="BL373" s="291"/>
      <c r="BM373" s="291"/>
      <c r="BN373" s="291"/>
      <c r="BO373" s="291"/>
      <c r="BP373" s="291"/>
      <c r="BQ373" s="292"/>
      <c r="BR373" s="105"/>
    </row>
    <row r="374" spans="3:70" ht="23.45" customHeight="1">
      <c r="C374" s="95"/>
      <c r="D374" s="290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  <c r="AN374" s="291"/>
      <c r="AO374" s="291"/>
      <c r="AP374" s="291"/>
      <c r="AQ374" s="291"/>
      <c r="AR374" s="291"/>
      <c r="AS374" s="291"/>
      <c r="AT374" s="291"/>
      <c r="AU374" s="291"/>
      <c r="AV374" s="291"/>
      <c r="AW374" s="291"/>
      <c r="AX374" s="291"/>
      <c r="AY374" s="291"/>
      <c r="AZ374" s="291"/>
      <c r="BA374" s="291"/>
      <c r="BB374" s="291"/>
      <c r="BC374" s="291"/>
      <c r="BD374" s="291"/>
      <c r="BE374" s="291"/>
      <c r="BF374" s="291"/>
      <c r="BG374" s="291"/>
      <c r="BH374" s="291"/>
      <c r="BI374" s="291"/>
      <c r="BJ374" s="291"/>
      <c r="BK374" s="291"/>
      <c r="BL374" s="291"/>
      <c r="BM374" s="291"/>
      <c r="BN374" s="291"/>
      <c r="BO374" s="291"/>
      <c r="BP374" s="291"/>
      <c r="BQ374" s="292"/>
      <c r="BR374" s="105"/>
    </row>
    <row r="375" spans="3:70" ht="23.45" customHeight="1">
      <c r="C375" s="95"/>
      <c r="D375" s="290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1"/>
      <c r="BJ375" s="291"/>
      <c r="BK375" s="291"/>
      <c r="BL375" s="291"/>
      <c r="BM375" s="291"/>
      <c r="BN375" s="291"/>
      <c r="BO375" s="291"/>
      <c r="BP375" s="291"/>
      <c r="BQ375" s="292"/>
      <c r="BR375" s="105"/>
    </row>
    <row r="376" spans="3:70" ht="23.45" customHeight="1">
      <c r="C376" s="95"/>
      <c r="D376" s="290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  <c r="AN376" s="291"/>
      <c r="AO376" s="291"/>
      <c r="AP376" s="291"/>
      <c r="AQ376" s="291"/>
      <c r="AR376" s="291"/>
      <c r="AS376" s="291"/>
      <c r="AT376" s="291"/>
      <c r="AU376" s="291"/>
      <c r="AV376" s="291"/>
      <c r="AW376" s="291"/>
      <c r="AX376" s="291"/>
      <c r="AY376" s="291"/>
      <c r="AZ376" s="291"/>
      <c r="BA376" s="291"/>
      <c r="BB376" s="291"/>
      <c r="BC376" s="291"/>
      <c r="BD376" s="291"/>
      <c r="BE376" s="291"/>
      <c r="BF376" s="291"/>
      <c r="BG376" s="291"/>
      <c r="BH376" s="291"/>
      <c r="BI376" s="291"/>
      <c r="BJ376" s="291"/>
      <c r="BK376" s="291"/>
      <c r="BL376" s="291"/>
      <c r="BM376" s="291"/>
      <c r="BN376" s="291"/>
      <c r="BO376" s="291"/>
      <c r="BP376" s="291"/>
      <c r="BQ376" s="292"/>
      <c r="BR376" s="105"/>
    </row>
    <row r="377" spans="3:70" ht="23.45" customHeight="1">
      <c r="C377" s="95"/>
      <c r="D377" s="290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1"/>
      <c r="AZ377" s="291"/>
      <c r="BA377" s="291"/>
      <c r="BB377" s="291"/>
      <c r="BC377" s="291"/>
      <c r="BD377" s="291"/>
      <c r="BE377" s="291"/>
      <c r="BF377" s="291"/>
      <c r="BG377" s="291"/>
      <c r="BH377" s="291"/>
      <c r="BI377" s="291"/>
      <c r="BJ377" s="291"/>
      <c r="BK377" s="291"/>
      <c r="BL377" s="291"/>
      <c r="BM377" s="291"/>
      <c r="BN377" s="291"/>
      <c r="BO377" s="291"/>
      <c r="BP377" s="291"/>
      <c r="BQ377" s="292"/>
      <c r="BR377" s="105"/>
    </row>
    <row r="378" spans="3:70" ht="23.45" customHeight="1">
      <c r="C378" s="95"/>
      <c r="D378" s="290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  <c r="AN378" s="291"/>
      <c r="AO378" s="291"/>
      <c r="AP378" s="291"/>
      <c r="AQ378" s="291"/>
      <c r="AR378" s="291"/>
      <c r="AS378" s="291"/>
      <c r="AT378" s="291"/>
      <c r="AU378" s="291"/>
      <c r="AV378" s="291"/>
      <c r="AW378" s="291"/>
      <c r="AX378" s="291"/>
      <c r="AY378" s="291"/>
      <c r="AZ378" s="291"/>
      <c r="BA378" s="291"/>
      <c r="BB378" s="291"/>
      <c r="BC378" s="291"/>
      <c r="BD378" s="291"/>
      <c r="BE378" s="291"/>
      <c r="BF378" s="291"/>
      <c r="BG378" s="291"/>
      <c r="BH378" s="291"/>
      <c r="BI378" s="291"/>
      <c r="BJ378" s="291"/>
      <c r="BK378" s="291"/>
      <c r="BL378" s="291"/>
      <c r="BM378" s="291"/>
      <c r="BN378" s="291"/>
      <c r="BO378" s="291"/>
      <c r="BP378" s="291"/>
      <c r="BQ378" s="292"/>
      <c r="BR378" s="105"/>
    </row>
    <row r="379" spans="3:70" ht="23.45" customHeight="1">
      <c r="C379" s="95"/>
      <c r="D379" s="290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  <c r="BC379" s="291"/>
      <c r="BD379" s="291"/>
      <c r="BE379" s="291"/>
      <c r="BF379" s="291"/>
      <c r="BG379" s="291"/>
      <c r="BH379" s="291"/>
      <c r="BI379" s="291"/>
      <c r="BJ379" s="291"/>
      <c r="BK379" s="291"/>
      <c r="BL379" s="291"/>
      <c r="BM379" s="291"/>
      <c r="BN379" s="291"/>
      <c r="BO379" s="291"/>
      <c r="BP379" s="291"/>
      <c r="BQ379" s="292"/>
      <c r="BR379" s="105"/>
    </row>
    <row r="380" spans="3:70" ht="23.45" customHeight="1">
      <c r="C380" s="95"/>
      <c r="D380" s="290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  <c r="AN380" s="291"/>
      <c r="AO380" s="291"/>
      <c r="AP380" s="291"/>
      <c r="AQ380" s="291"/>
      <c r="AR380" s="291"/>
      <c r="AS380" s="291"/>
      <c r="AT380" s="291"/>
      <c r="AU380" s="291"/>
      <c r="AV380" s="291"/>
      <c r="AW380" s="291"/>
      <c r="AX380" s="291"/>
      <c r="AY380" s="291"/>
      <c r="AZ380" s="291"/>
      <c r="BA380" s="291"/>
      <c r="BB380" s="291"/>
      <c r="BC380" s="291"/>
      <c r="BD380" s="291"/>
      <c r="BE380" s="291"/>
      <c r="BF380" s="291"/>
      <c r="BG380" s="291"/>
      <c r="BH380" s="291"/>
      <c r="BI380" s="291"/>
      <c r="BJ380" s="291"/>
      <c r="BK380" s="291"/>
      <c r="BL380" s="291"/>
      <c r="BM380" s="291"/>
      <c r="BN380" s="291"/>
      <c r="BO380" s="291"/>
      <c r="BP380" s="291"/>
      <c r="BQ380" s="292"/>
      <c r="BR380" s="105"/>
    </row>
    <row r="381" spans="3:70" ht="23.45" customHeight="1">
      <c r="C381" s="95"/>
      <c r="D381" s="290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291"/>
      <c r="BI381" s="291"/>
      <c r="BJ381" s="291"/>
      <c r="BK381" s="291"/>
      <c r="BL381" s="291"/>
      <c r="BM381" s="291"/>
      <c r="BN381" s="291"/>
      <c r="BO381" s="291"/>
      <c r="BP381" s="291"/>
      <c r="BQ381" s="292"/>
      <c r="BR381" s="105"/>
    </row>
    <row r="382" spans="3:70" ht="23.45" customHeight="1">
      <c r="C382" s="95"/>
      <c r="D382" s="290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  <c r="BC382" s="291"/>
      <c r="BD382" s="291"/>
      <c r="BE382" s="291"/>
      <c r="BF382" s="291"/>
      <c r="BG382" s="291"/>
      <c r="BH382" s="291"/>
      <c r="BI382" s="291"/>
      <c r="BJ382" s="291"/>
      <c r="BK382" s="291"/>
      <c r="BL382" s="291"/>
      <c r="BM382" s="291"/>
      <c r="BN382" s="291"/>
      <c r="BO382" s="291"/>
      <c r="BP382" s="291"/>
      <c r="BQ382" s="292"/>
      <c r="BR382" s="105"/>
    </row>
    <row r="383" spans="3:70" ht="23.45" customHeight="1">
      <c r="C383" s="95"/>
      <c r="D383" s="293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5"/>
      <c r="BR383" s="105"/>
    </row>
    <row r="384" spans="3:70" ht="12.6" customHeight="1">
      <c r="C384" s="182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4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3F06-75A1-47D1-BA98-83217CCFD710}">
  <dimension ref="C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>
      <c r="C11" s="19" t="str">
        <f>IF(COUNTIF([1]回答表!K16,"*")&gt;0,[1]回答表!K16,"")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IF(COUNTIF([1]回答表!F18,"*")&gt;0,[1]回答表!F18,"")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IF(COUNTIF([1]回答表!W18,"*")&gt;0,[1]回答表!W18,"")</f>
        <v>農業集落排水施設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IF(COUNTIF([1]回答表!F20,"*")&gt;0,[1]回答表!F20,"")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>
      <c r="C24" s="32"/>
      <c r="D24" s="76" t="str">
        <f>IF([1]回答表!R49="●","●","")</f>
        <v/>
      </c>
      <c r="E24" s="77"/>
      <c r="F24" s="77"/>
      <c r="G24" s="77"/>
      <c r="H24" s="77"/>
      <c r="I24" s="77"/>
      <c r="J24" s="78"/>
      <c r="K24" s="76" t="str">
        <f>IF([1]回答表!R50="●","●","")</f>
        <v/>
      </c>
      <c r="L24" s="77"/>
      <c r="M24" s="77"/>
      <c r="N24" s="77"/>
      <c r="O24" s="77"/>
      <c r="P24" s="77"/>
      <c r="Q24" s="78"/>
      <c r="R24" s="76" t="str">
        <f>IF([1]回答表!R51="●","●","")</f>
        <v/>
      </c>
      <c r="S24" s="77"/>
      <c r="T24" s="77"/>
      <c r="U24" s="77"/>
      <c r="V24" s="77"/>
      <c r="W24" s="77"/>
      <c r="X24" s="78"/>
      <c r="Y24" s="76" t="str">
        <f>IF([1]回答表!R52="●","●","")</f>
        <v/>
      </c>
      <c r="Z24" s="77"/>
      <c r="AA24" s="77"/>
      <c r="AB24" s="77"/>
      <c r="AC24" s="77"/>
      <c r="AD24" s="77"/>
      <c r="AE24" s="78"/>
      <c r="AF24" s="76" t="str">
        <f>IF([1]回答表!R53="●","●","")</f>
        <v>●</v>
      </c>
      <c r="AG24" s="77"/>
      <c r="AH24" s="77"/>
      <c r="AI24" s="77"/>
      <c r="AJ24" s="77"/>
      <c r="AK24" s="77"/>
      <c r="AL24" s="78"/>
      <c r="AM24" s="76" t="str">
        <f>IF([1]回答表!R54="●","●","")</f>
        <v/>
      </c>
      <c r="AN24" s="77"/>
      <c r="AO24" s="77"/>
      <c r="AP24" s="77"/>
      <c r="AQ24" s="77"/>
      <c r="AR24" s="77"/>
      <c r="AS24" s="78"/>
      <c r="AT24" s="76" t="str">
        <f>IF([1]回答表!R55="●","●","")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IF([1]回答表!R56="●","●","")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/>
    <row r="29" spans="3:71" ht="15.6" customHeight="1">
      <c r="BS29" s="88"/>
    </row>
    <row r="30" spans="3:71" ht="15.6" customHeight="1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IF([1]回答表!X49="●","●","")</f>
        <v/>
      </c>
      <c r="O36" s="124"/>
      <c r="P36" s="124"/>
      <c r="Q36" s="125"/>
      <c r="R36" s="112"/>
      <c r="S36" s="112"/>
      <c r="T36" s="112"/>
      <c r="U36" s="126" t="str">
        <f>IF([1]回答表!X49="●",[1]回答表!B67,IF([1]回答表!AA49="●",[1]回答表!B95,""))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IF([1]回答表!X49="●",[1]回答表!S73,IF([1]回答表!AA49="●",[1]回答表!S101,""))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IF([1]回答表!X49="●",[1]回答表!G73,IF([1]回答表!AA49="●",[1]回答表!G101,""))</f>
        <v/>
      </c>
      <c r="AN38" s="80"/>
      <c r="AO38" s="80"/>
      <c r="AP38" s="80"/>
      <c r="AQ38" s="80"/>
      <c r="AR38" s="80"/>
      <c r="AS38" s="80"/>
      <c r="AT38" s="146"/>
      <c r="AU38" s="79" t="str">
        <f>IF([1]回答表!X49="●",[1]回答表!G74,IF([1]回答表!AA49="●",[1]回答表!G102,""))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IF([1]回答表!X49="●",[1]回答表!V73,IF([1]回答表!AA49="●",[1]回答表!V101,""))</f>
        <v/>
      </c>
      <c r="BG39" s="14"/>
      <c r="BH39" s="14"/>
      <c r="BI39" s="15"/>
      <c r="BJ39" s="143" t="str">
        <f>IF([1]回答表!X49="●",[1]回答表!V74,IF([1]回答表!AA49="●",[1]回答表!V102,""))</f>
        <v/>
      </c>
      <c r="BK39" s="14"/>
      <c r="BL39" s="14"/>
      <c r="BM39" s="15"/>
      <c r="BN39" s="143" t="str">
        <f>IF([1]回答表!X49="●",[1]回答表!V75,IF([1]回答表!AA49="●",[1]回答表!V103,""))</f>
        <v/>
      </c>
      <c r="BO39" s="14"/>
      <c r="BP39" s="14"/>
      <c r="BQ39" s="15"/>
      <c r="BR39" s="105"/>
    </row>
    <row r="40" spans="3:70" ht="15.6" customHeight="1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IF([1]回答表!X49="●",[1]回答表!O79,IF([1]回答表!AA49="●",[1]回答表!O107,""))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IF([1]回答表!X49="●",[1]回答表!O80,IF([1]回答表!AA49="●",[1]回答表!O108,""))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15.75" customHeight="1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IF([1]回答表!AA49="●","●","")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IF([1]回答表!X49="●",[1]回答表!O81,IF([1]回答表!AA49="●",[1]回答表!O109,""))</f>
        <v/>
      </c>
      <c r="AN44" s="154"/>
      <c r="AO44" s="162" t="s">
        <v>27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113"/>
      <c r="BD44" s="163"/>
      <c r="BE44" s="163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75" customHeight="1">
      <c r="C45" s="95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IF([1]回答表!X49="●",[1]回答表!O82,IF([1]回答表!AA49="●",[1]回答表!O110,""))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3"/>
      <c r="BE45" s="163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>
      <c r="C46" s="95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IF([1]回答表!X49="●",[1]回答表!AG79,IF([1]回答表!AA49="●",[1]回答表!AG107,""))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3"/>
      <c r="BE46" s="1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>
      <c r="C47" s="95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7"/>
      <c r="O47" s="148"/>
      <c r="P47" s="148"/>
      <c r="Q47" s="149"/>
      <c r="R47" s="112"/>
      <c r="S47" s="112"/>
      <c r="T47" s="112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129"/>
      <c r="AL47" s="129"/>
      <c r="AM47" s="153" t="str">
        <f>IF([1]回答表!X49="●",[1]回答表!AG80,IF([1]回答表!AA49="●",[1]回答表!AG108,""))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3"/>
      <c r="BE47" s="1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3"/>
      <c r="BE48" s="1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15.6" customHeight="1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12"/>
      <c r="S49" s="112"/>
      <c r="T49" s="112"/>
      <c r="U49" s="116" t="s">
        <v>31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9"/>
      <c r="AL49" s="129"/>
      <c r="AM49" s="116" t="s">
        <v>32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65"/>
      <c r="BR49" s="105"/>
    </row>
    <row r="50" spans="3:70" ht="15.6" customHeight="1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12"/>
      <c r="S50" s="112"/>
      <c r="T50" s="112"/>
      <c r="U50" s="173" t="str">
        <f>IF([1]回答表!X49="●",[1]回答表!E85,IF([1]回答表!AA49="●",[1]回答表!E113,""))</f>
        <v/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5" t="s">
        <v>33</v>
      </c>
      <c r="AF50" s="175"/>
      <c r="AG50" s="175"/>
      <c r="AH50" s="175"/>
      <c r="AI50" s="175"/>
      <c r="AJ50" s="176"/>
      <c r="AK50" s="129"/>
      <c r="AL50" s="129"/>
      <c r="AM50" s="126" t="str">
        <f>IF([1]回答表!X49="●",[1]回答表!B87,IF([1]回答表!AA49="●",[1]回答表!B115,""))</f>
        <v/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  <c r="BR50" s="105"/>
    </row>
    <row r="51" spans="3:70" ht="15.6" customHeight="1">
      <c r="C51" s="9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12"/>
      <c r="S51" s="112"/>
      <c r="T51" s="112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79"/>
      <c r="AG51" s="179"/>
      <c r="AH51" s="179"/>
      <c r="AI51" s="179"/>
      <c r="AJ51" s="180"/>
      <c r="AK51" s="129"/>
      <c r="AL51" s="129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2"/>
      <c r="BR51" s="105"/>
    </row>
    <row r="52" spans="3:70" ht="15.6" customHeight="1">
      <c r="C52" s="9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29"/>
      <c r="AL52" s="129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>
      <c r="C53" s="95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29"/>
      <c r="AL53" s="129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>
      <c r="C54" s="9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29"/>
      <c r="AL54" s="129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  <c r="BR54" s="105"/>
    </row>
    <row r="55" spans="3:70" ht="15.75" customHeight="1">
      <c r="C55" s="95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81"/>
      <c r="O55" s="81"/>
      <c r="P55" s="81"/>
      <c r="Q55" s="81"/>
      <c r="R55" s="112"/>
      <c r="S55" s="112"/>
      <c r="T55" s="112"/>
      <c r="U55" s="112"/>
      <c r="V55" s="112"/>
      <c r="W55" s="112"/>
      <c r="X55" s="65"/>
      <c r="Y55" s="65"/>
      <c r="Z55" s="65"/>
      <c r="AA55" s="103"/>
      <c r="AB55" s="103"/>
      <c r="AC55" s="103"/>
      <c r="AD55" s="103"/>
      <c r="AE55" s="103"/>
      <c r="AF55" s="103"/>
      <c r="AG55" s="103"/>
      <c r="AH55" s="103"/>
      <c r="AI55" s="103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05"/>
    </row>
    <row r="56" spans="3:70" ht="18.600000000000001" customHeight="1">
      <c r="C56" s="9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81"/>
      <c r="O56" s="81"/>
      <c r="P56" s="81"/>
      <c r="Q56" s="81"/>
      <c r="R56" s="112"/>
      <c r="S56" s="112"/>
      <c r="T56" s="112"/>
      <c r="U56" s="116" t="s">
        <v>15</v>
      </c>
      <c r="V56" s="112"/>
      <c r="W56" s="112"/>
      <c r="X56" s="112"/>
      <c r="Y56" s="112"/>
      <c r="Z56" s="112"/>
      <c r="AA56" s="103"/>
      <c r="AB56" s="117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16" t="s">
        <v>34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65"/>
      <c r="BR56" s="105"/>
    </row>
    <row r="57" spans="3:70" ht="15.6" customHeight="1">
      <c r="C57" s="95"/>
      <c r="D57" s="99" t="s">
        <v>35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23" t="str">
        <f>IF([1]回答表!AD49="●","●","")</f>
        <v/>
      </c>
      <c r="O57" s="124"/>
      <c r="P57" s="124"/>
      <c r="Q57" s="125"/>
      <c r="R57" s="112"/>
      <c r="S57" s="112"/>
      <c r="T57" s="112"/>
      <c r="U57" s="126" t="str">
        <f>IF([1]回答表!AD49="●",[1]回答表!B123,"")</f>
        <v/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181"/>
      <c r="AL57" s="181"/>
      <c r="AM57" s="126" t="str">
        <f>IF([1]回答表!AD49="●",[1]回答表!B128,"")</f>
        <v/>
      </c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8"/>
      <c r="BR57" s="105"/>
    </row>
    <row r="58" spans="3:70" ht="15.6" customHeight="1">
      <c r="C58" s="9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37"/>
      <c r="O58" s="138"/>
      <c r="P58" s="138"/>
      <c r="Q58" s="139"/>
      <c r="R58" s="112"/>
      <c r="S58" s="112"/>
      <c r="T58" s="112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2"/>
      <c r="AK58" s="181"/>
      <c r="AL58" s="18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2"/>
      <c r="BR58" s="105"/>
    </row>
    <row r="59" spans="3:70" ht="15.6" customHeight="1">
      <c r="C59" s="9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37"/>
      <c r="O59" s="138"/>
      <c r="P59" s="138"/>
      <c r="Q59" s="139"/>
      <c r="R59" s="112"/>
      <c r="S59" s="112"/>
      <c r="T59" s="112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2"/>
      <c r="AK59" s="181"/>
      <c r="AL59" s="181"/>
      <c r="AM59" s="140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2"/>
      <c r="BR59" s="105"/>
    </row>
    <row r="60" spans="3:70" ht="15.6" customHeight="1">
      <c r="C60" s="95"/>
      <c r="D60" s="109"/>
      <c r="E60" s="110"/>
      <c r="F60" s="110"/>
      <c r="G60" s="110"/>
      <c r="H60" s="110"/>
      <c r="I60" s="110"/>
      <c r="J60" s="110"/>
      <c r="K60" s="110"/>
      <c r="L60" s="110"/>
      <c r="M60" s="111"/>
      <c r="N60" s="147"/>
      <c r="O60" s="148"/>
      <c r="P60" s="148"/>
      <c r="Q60" s="149"/>
      <c r="R60" s="112"/>
      <c r="S60" s="112"/>
      <c r="T60" s="112"/>
      <c r="U60" s="170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2"/>
      <c r="AK60" s="181"/>
      <c r="AL60" s="18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2"/>
      <c r="BR60" s="105"/>
    </row>
    <row r="61" spans="3:70" ht="15.6" customHeight="1">
      <c r="C61" s="182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4"/>
    </row>
    <row r="62" spans="3:70" ht="15.6" customHeight="1"/>
    <row r="63" spans="3:70" ht="15.6" customHeight="1"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</row>
    <row r="64" spans="3:70" ht="15.6" customHeight="1">
      <c r="C64" s="95"/>
      <c r="D64" s="96" t="s">
        <v>14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99" t="s">
        <v>36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2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103"/>
      <c r="BO64" s="103"/>
      <c r="BP64" s="103"/>
      <c r="BQ64" s="104"/>
      <c r="BR64" s="105"/>
    </row>
    <row r="65" spans="3:70" ht="15.6" customHeight="1">
      <c r="C65" s="95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102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103"/>
      <c r="BO65" s="103"/>
      <c r="BP65" s="103"/>
      <c r="BQ65" s="104"/>
      <c r="BR65" s="105"/>
    </row>
    <row r="66" spans="3:70" ht="15.6" customHeight="1">
      <c r="C66" s="95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65"/>
      <c r="Y66" s="65"/>
      <c r="Z66" s="65"/>
      <c r="AA66" s="36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04"/>
      <c r="AO66" s="113"/>
      <c r="AP66" s="114"/>
      <c r="AQ66" s="114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02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103"/>
      <c r="BO66" s="103"/>
      <c r="BP66" s="103"/>
      <c r="BQ66" s="104"/>
      <c r="BR66" s="105"/>
    </row>
    <row r="67" spans="3:70" ht="25.5">
      <c r="C67" s="9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6" t="s">
        <v>15</v>
      </c>
      <c r="V67" s="112"/>
      <c r="W67" s="112"/>
      <c r="X67" s="112"/>
      <c r="Y67" s="112"/>
      <c r="Z67" s="112"/>
      <c r="AA67" s="103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6" t="s">
        <v>16</v>
      </c>
      <c r="AN67" s="118"/>
      <c r="AO67" s="117"/>
      <c r="AP67" s="119"/>
      <c r="AQ67" s="119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103"/>
      <c r="BE67" s="103"/>
      <c r="BF67" s="122" t="s">
        <v>17</v>
      </c>
      <c r="BG67" s="185"/>
      <c r="BH67" s="185"/>
      <c r="BI67" s="185"/>
      <c r="BJ67" s="185"/>
      <c r="BK67" s="185"/>
      <c r="BL67" s="185"/>
      <c r="BM67" s="103"/>
      <c r="BN67" s="103"/>
      <c r="BO67" s="103"/>
      <c r="BP67" s="103"/>
      <c r="BQ67" s="118"/>
      <c r="BR67" s="105"/>
    </row>
    <row r="68" spans="3:70" ht="15.6" customHeight="1">
      <c r="C68" s="95"/>
      <c r="D68" s="99" t="s">
        <v>18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23" t="str">
        <f>IF([1]回答表!X50="●","●","")</f>
        <v/>
      </c>
      <c r="O68" s="124"/>
      <c r="P68" s="124"/>
      <c r="Q68" s="125"/>
      <c r="R68" s="112"/>
      <c r="S68" s="112"/>
      <c r="T68" s="112"/>
      <c r="U68" s="126" t="str">
        <f>IF([1]回答表!X50="●",[1]回答表!B138,IF([1]回答表!AA50="●",[1]回答表!B159,""))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129"/>
      <c r="AL68" s="129"/>
      <c r="AM68" s="186" t="s">
        <v>37</v>
      </c>
      <c r="AN68" s="186"/>
      <c r="AO68" s="186"/>
      <c r="AP68" s="186"/>
      <c r="AQ68" s="186"/>
      <c r="AR68" s="186"/>
      <c r="AS68" s="186"/>
      <c r="AT68" s="186"/>
      <c r="AU68" s="186" t="s">
        <v>38</v>
      </c>
      <c r="AV68" s="186"/>
      <c r="AW68" s="186"/>
      <c r="AX68" s="186"/>
      <c r="AY68" s="186"/>
      <c r="AZ68" s="186"/>
      <c r="BA68" s="186"/>
      <c r="BB68" s="186"/>
      <c r="BC68" s="113"/>
      <c r="BD68" s="36"/>
      <c r="BE68" s="36"/>
      <c r="BF68" s="131" t="str">
        <f>IF([1]回答表!X50="●",[1]回答表!S144,IF([1]回答表!AA50="●",[1]回答表!S165,""))</f>
        <v/>
      </c>
      <c r="BG68" s="132"/>
      <c r="BH68" s="132"/>
      <c r="BI68" s="132"/>
      <c r="BJ68" s="131"/>
      <c r="BK68" s="132"/>
      <c r="BL68" s="132"/>
      <c r="BM68" s="132"/>
      <c r="BN68" s="131"/>
      <c r="BO68" s="132"/>
      <c r="BP68" s="132"/>
      <c r="BQ68" s="133"/>
      <c r="BR68" s="105"/>
    </row>
    <row r="69" spans="3:70" ht="15.6" customHeight="1">
      <c r="C69" s="95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13"/>
      <c r="BD69" s="36"/>
      <c r="BE69" s="36"/>
      <c r="BF69" s="143"/>
      <c r="BG69" s="144"/>
      <c r="BH69" s="144"/>
      <c r="BI69" s="144"/>
      <c r="BJ69" s="143"/>
      <c r="BK69" s="144"/>
      <c r="BL69" s="144"/>
      <c r="BM69" s="144"/>
      <c r="BN69" s="143"/>
      <c r="BO69" s="144"/>
      <c r="BP69" s="144"/>
      <c r="BQ69" s="145"/>
      <c r="BR69" s="105"/>
    </row>
    <row r="70" spans="3:70" ht="15.6" customHeight="1">
      <c r="C70" s="95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13"/>
      <c r="BD70" s="36"/>
      <c r="BE70" s="36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>
      <c r="C71" s="95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147"/>
      <c r="O71" s="148"/>
      <c r="P71" s="148"/>
      <c r="Q71" s="149"/>
      <c r="R71" s="112"/>
      <c r="S71" s="112"/>
      <c r="T71" s="112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2"/>
      <c r="AK71" s="129"/>
      <c r="AL71" s="129"/>
      <c r="AM71" s="79" t="str">
        <f>IF([1]回答表!X50="●",[1]回答表!J144,IF([1]回答表!AA50="●",[1]回答表!J165,""))</f>
        <v/>
      </c>
      <c r="AN71" s="80"/>
      <c r="AO71" s="80"/>
      <c r="AP71" s="80"/>
      <c r="AQ71" s="80"/>
      <c r="AR71" s="80"/>
      <c r="AS71" s="80"/>
      <c r="AT71" s="146"/>
      <c r="AU71" s="79" t="str">
        <f>IF([1]回答表!X50="●",[1]回答表!J145,IF([1]回答表!AA50="●",[1]回答表!J166,""))</f>
        <v/>
      </c>
      <c r="AV71" s="80"/>
      <c r="AW71" s="80"/>
      <c r="AX71" s="80"/>
      <c r="AY71" s="80"/>
      <c r="AZ71" s="80"/>
      <c r="BA71" s="80"/>
      <c r="BB71" s="146"/>
      <c r="BC71" s="113"/>
      <c r="BD71" s="36"/>
      <c r="BE71" s="36"/>
      <c r="BF71" s="143" t="str">
        <f>IF([1]回答表!X50="●",[1]回答表!V144,IF([1]回答表!AA50="●",[1]回答表!V165,""))</f>
        <v/>
      </c>
      <c r="BG71" s="144"/>
      <c r="BH71" s="144"/>
      <c r="BI71" s="144"/>
      <c r="BJ71" s="143" t="str">
        <f>IF([1]回答表!X50="●",[1]回答表!V145,IF([1]回答表!AA50="●",[1]回答表!V166,""))</f>
        <v/>
      </c>
      <c r="BK71" s="144"/>
      <c r="BL71" s="144"/>
      <c r="BM71" s="144"/>
      <c r="BN71" s="143" t="str">
        <f>IF([1]回答表!X50="●",[1]回答表!V146,IF([1]回答表!AA50="●",[1]回答表!V167,""))</f>
        <v/>
      </c>
      <c r="BO71" s="144"/>
      <c r="BP71" s="144"/>
      <c r="BQ71" s="145"/>
      <c r="BR71" s="105"/>
    </row>
    <row r="72" spans="3:70" ht="15.6" customHeight="1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151"/>
      <c r="P72" s="151"/>
      <c r="Q72" s="151"/>
      <c r="R72" s="152"/>
      <c r="S72" s="152"/>
      <c r="T72" s="152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2"/>
      <c r="AK72" s="129"/>
      <c r="AL72" s="129"/>
      <c r="AM72" s="76"/>
      <c r="AN72" s="77"/>
      <c r="AO72" s="77"/>
      <c r="AP72" s="77"/>
      <c r="AQ72" s="77"/>
      <c r="AR72" s="77"/>
      <c r="AS72" s="77"/>
      <c r="AT72" s="78"/>
      <c r="AU72" s="76"/>
      <c r="AV72" s="77"/>
      <c r="AW72" s="77"/>
      <c r="AX72" s="77"/>
      <c r="AY72" s="77"/>
      <c r="AZ72" s="77"/>
      <c r="BA72" s="77"/>
      <c r="BB72" s="78"/>
      <c r="BC72" s="113"/>
      <c r="BD72" s="113"/>
      <c r="BE72" s="113"/>
      <c r="BF72" s="143"/>
      <c r="BG72" s="144"/>
      <c r="BH72" s="144"/>
      <c r="BI72" s="144"/>
      <c r="BJ72" s="143"/>
      <c r="BK72" s="144"/>
      <c r="BL72" s="144"/>
      <c r="BM72" s="144"/>
      <c r="BN72" s="143"/>
      <c r="BO72" s="144"/>
      <c r="BP72" s="144"/>
      <c r="BQ72" s="145"/>
      <c r="BR72" s="105"/>
    </row>
    <row r="73" spans="3:70" ht="15.6" customHeight="1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1"/>
      <c r="O73" s="151"/>
      <c r="P73" s="151"/>
      <c r="Q73" s="151"/>
      <c r="R73" s="152"/>
      <c r="S73" s="152"/>
      <c r="T73" s="152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129"/>
      <c r="AL73" s="129"/>
      <c r="AM73" s="82"/>
      <c r="AN73" s="83"/>
      <c r="AO73" s="83"/>
      <c r="AP73" s="83"/>
      <c r="AQ73" s="83"/>
      <c r="AR73" s="83"/>
      <c r="AS73" s="83"/>
      <c r="AT73" s="84"/>
      <c r="AU73" s="82"/>
      <c r="AV73" s="83"/>
      <c r="AW73" s="83"/>
      <c r="AX73" s="83"/>
      <c r="AY73" s="83"/>
      <c r="AZ73" s="83"/>
      <c r="BA73" s="83"/>
      <c r="BB73" s="84"/>
      <c r="BC73" s="113"/>
      <c r="BD73" s="36"/>
      <c r="BE73" s="36"/>
      <c r="BF73" s="143"/>
      <c r="BG73" s="144"/>
      <c r="BH73" s="144"/>
      <c r="BI73" s="144"/>
      <c r="BJ73" s="143"/>
      <c r="BK73" s="144"/>
      <c r="BL73" s="144"/>
      <c r="BM73" s="144"/>
      <c r="BN73" s="143"/>
      <c r="BO73" s="144"/>
      <c r="BP73" s="144"/>
      <c r="BQ73" s="145"/>
      <c r="BR73" s="105"/>
    </row>
    <row r="74" spans="3:70" ht="15.6" customHeight="1">
      <c r="C74" s="95"/>
      <c r="D74" s="159" t="s">
        <v>26</v>
      </c>
      <c r="E74" s="160"/>
      <c r="F74" s="160"/>
      <c r="G74" s="160"/>
      <c r="H74" s="160"/>
      <c r="I74" s="160"/>
      <c r="J74" s="160"/>
      <c r="K74" s="160"/>
      <c r="L74" s="160"/>
      <c r="M74" s="161"/>
      <c r="N74" s="123" t="str">
        <f>IF([1]回答表!AA50="●","●","")</f>
        <v/>
      </c>
      <c r="O74" s="124"/>
      <c r="P74" s="124"/>
      <c r="Q74" s="125"/>
      <c r="R74" s="112"/>
      <c r="S74" s="112"/>
      <c r="T74" s="112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2"/>
      <c r="AK74" s="129"/>
      <c r="AL74" s="129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113"/>
      <c r="BD74" s="163"/>
      <c r="BE74" s="163"/>
      <c r="BF74" s="143"/>
      <c r="BG74" s="144"/>
      <c r="BH74" s="144"/>
      <c r="BI74" s="144"/>
      <c r="BJ74" s="143"/>
      <c r="BK74" s="144"/>
      <c r="BL74" s="144"/>
      <c r="BM74" s="144"/>
      <c r="BN74" s="143"/>
      <c r="BO74" s="144"/>
      <c r="BP74" s="144"/>
      <c r="BQ74" s="145"/>
      <c r="BR74" s="105"/>
    </row>
    <row r="75" spans="3:70" ht="15.6" customHeight="1">
      <c r="C75" s="95"/>
      <c r="D75" s="164"/>
      <c r="E75" s="165"/>
      <c r="F75" s="165"/>
      <c r="G75" s="165"/>
      <c r="H75" s="165"/>
      <c r="I75" s="165"/>
      <c r="J75" s="165"/>
      <c r="K75" s="165"/>
      <c r="L75" s="165"/>
      <c r="M75" s="16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29"/>
      <c r="AL75" s="129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13"/>
      <c r="BD75" s="163"/>
      <c r="BE75" s="163"/>
      <c r="BF75" s="143" t="s">
        <v>23</v>
      </c>
      <c r="BG75" s="144"/>
      <c r="BH75" s="144"/>
      <c r="BI75" s="144"/>
      <c r="BJ75" s="143" t="s">
        <v>24</v>
      </c>
      <c r="BK75" s="144"/>
      <c r="BL75" s="144"/>
      <c r="BM75" s="144"/>
      <c r="BN75" s="143" t="s">
        <v>25</v>
      </c>
      <c r="BO75" s="144"/>
      <c r="BP75" s="144"/>
      <c r="BQ75" s="145"/>
      <c r="BR75" s="105"/>
    </row>
    <row r="76" spans="3:70" ht="15.6" customHeight="1">
      <c r="C76" s="9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29"/>
      <c r="AL76" s="129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13"/>
      <c r="BD76" s="163"/>
      <c r="BE76" s="163"/>
      <c r="BF76" s="143"/>
      <c r="BG76" s="144"/>
      <c r="BH76" s="144"/>
      <c r="BI76" s="144"/>
      <c r="BJ76" s="143"/>
      <c r="BK76" s="144"/>
      <c r="BL76" s="144"/>
      <c r="BM76" s="144"/>
      <c r="BN76" s="143"/>
      <c r="BO76" s="144"/>
      <c r="BP76" s="144"/>
      <c r="BQ76" s="145"/>
      <c r="BR76" s="105"/>
    </row>
    <row r="77" spans="3:70" ht="15.6" customHeight="1">
      <c r="C77" s="95"/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47"/>
      <c r="O77" s="148"/>
      <c r="P77" s="148"/>
      <c r="Q77" s="149"/>
      <c r="R77" s="112"/>
      <c r="S77" s="112"/>
      <c r="T77" s="112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29"/>
      <c r="AL77" s="129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13"/>
      <c r="BD77" s="163"/>
      <c r="BE77" s="163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105"/>
    </row>
    <row r="78" spans="3:70" ht="15.6" customHeight="1">
      <c r="C78" s="95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29"/>
      <c r="AL78" s="129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113"/>
      <c r="BD78" s="163"/>
      <c r="BE78" s="1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05"/>
    </row>
    <row r="79" spans="3:70" ht="15.6" customHeight="1">
      <c r="C79" s="95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12"/>
      <c r="S79" s="112"/>
      <c r="T79" s="112"/>
      <c r="U79" s="116" t="s">
        <v>31</v>
      </c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29"/>
      <c r="AL79" s="129"/>
      <c r="AM79" s="116" t="s">
        <v>32</v>
      </c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65"/>
      <c r="BR79" s="105"/>
    </row>
    <row r="80" spans="3:70" ht="15.6" customHeight="1">
      <c r="C80" s="95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12"/>
      <c r="S80" s="112"/>
      <c r="T80" s="112"/>
      <c r="U80" s="173" t="str">
        <f>IF([1]回答表!X50="●",[1]回答表!E149,IF([1]回答表!AA50="●",[1]回答表!E170,""))</f>
        <v/>
      </c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33</v>
      </c>
      <c r="AF80" s="175"/>
      <c r="AG80" s="175"/>
      <c r="AH80" s="175"/>
      <c r="AI80" s="175"/>
      <c r="AJ80" s="176"/>
      <c r="AK80" s="129"/>
      <c r="AL80" s="129"/>
      <c r="AM80" s="126" t="str">
        <f>IF([1]回答表!X50="●",[1]回答表!B151,IF([1]回答表!AA50="●",[1]回答表!B172,""))</f>
        <v/>
      </c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105"/>
    </row>
    <row r="81" spans="3:70" ht="15.6" customHeight="1">
      <c r="C81" s="95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12"/>
      <c r="S81" s="112"/>
      <c r="T81" s="112"/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9"/>
      <c r="AF81" s="179"/>
      <c r="AG81" s="179"/>
      <c r="AH81" s="179"/>
      <c r="AI81" s="179"/>
      <c r="AJ81" s="180"/>
      <c r="AK81" s="129"/>
      <c r="AL81" s="129"/>
      <c r="AM81" s="140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2"/>
      <c r="BR81" s="105"/>
    </row>
    <row r="82" spans="3:70" ht="15.6" customHeight="1">
      <c r="C82" s="95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29"/>
      <c r="AL82" s="129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05"/>
    </row>
    <row r="83" spans="3:70" ht="15.6" customHeight="1">
      <c r="C83" s="95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29"/>
      <c r="AL83" s="129"/>
      <c r="AM83" s="140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05"/>
    </row>
    <row r="84" spans="3:70" ht="15.6" customHeight="1">
      <c r="C84" s="95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29"/>
      <c r="AL84" s="129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2"/>
      <c r="BR84" s="105"/>
    </row>
    <row r="85" spans="3:70" ht="15.6" customHeight="1">
      <c r="C85" s="95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81"/>
      <c r="O85" s="81"/>
      <c r="P85" s="81"/>
      <c r="Q85" s="81"/>
      <c r="R85" s="112"/>
      <c r="S85" s="112"/>
      <c r="T85" s="112"/>
      <c r="U85" s="112"/>
      <c r="V85" s="112"/>
      <c r="W85" s="112"/>
      <c r="X85" s="65"/>
      <c r="Y85" s="65"/>
      <c r="Z85" s="65"/>
      <c r="AA85" s="103"/>
      <c r="AB85" s="103"/>
      <c r="AC85" s="103"/>
      <c r="AD85" s="103"/>
      <c r="AE85" s="103"/>
      <c r="AF85" s="103"/>
      <c r="AG85" s="103"/>
      <c r="AH85" s="103"/>
      <c r="AI85" s="103"/>
      <c r="AJ85" s="65"/>
      <c r="AK85" s="65"/>
      <c r="AL85" s="6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105"/>
    </row>
    <row r="86" spans="3:70" ht="18.600000000000001" customHeight="1">
      <c r="C86" s="95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81"/>
      <c r="O86" s="81"/>
      <c r="P86" s="81"/>
      <c r="Q86" s="81"/>
      <c r="R86" s="112"/>
      <c r="S86" s="112"/>
      <c r="T86" s="112"/>
      <c r="U86" s="116" t="s">
        <v>15</v>
      </c>
      <c r="V86" s="112"/>
      <c r="W86" s="112"/>
      <c r="X86" s="112"/>
      <c r="Y86" s="112"/>
      <c r="Z86" s="112"/>
      <c r="AA86" s="103"/>
      <c r="AB86" s="117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16" t="s">
        <v>34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65"/>
      <c r="BR86" s="105"/>
    </row>
    <row r="87" spans="3:70" ht="15.6" customHeight="1">
      <c r="C87" s="95"/>
      <c r="D87" s="99" t="s">
        <v>35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23" t="str">
        <f>IF([1]回答表!AD50="●","●","")</f>
        <v/>
      </c>
      <c r="O87" s="124"/>
      <c r="P87" s="124"/>
      <c r="Q87" s="125"/>
      <c r="R87" s="112"/>
      <c r="S87" s="112"/>
      <c r="T87" s="112"/>
      <c r="U87" s="126" t="str">
        <f>IF([1]回答表!AD50="●",[1]回答表!B180,"")</f>
        <v/>
      </c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8"/>
      <c r="AK87" s="181"/>
      <c r="AL87" s="181"/>
      <c r="AM87" s="126" t="str">
        <f>IF([1]回答表!AD50="●",[1]回答表!B186,"")</f>
        <v/>
      </c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8"/>
      <c r="BR87" s="105"/>
    </row>
    <row r="88" spans="3:70" ht="15.6" customHeight="1">
      <c r="C88" s="95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N88" s="137"/>
      <c r="O88" s="138"/>
      <c r="P88" s="138"/>
      <c r="Q88" s="139"/>
      <c r="R88" s="112"/>
      <c r="S88" s="112"/>
      <c r="T88" s="112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2"/>
      <c r="AK88" s="181"/>
      <c r="AL88" s="18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05"/>
    </row>
    <row r="89" spans="3:70" ht="15.6" customHeight="1">
      <c r="C89" s="95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N89" s="137"/>
      <c r="O89" s="138"/>
      <c r="P89" s="138"/>
      <c r="Q89" s="139"/>
      <c r="R89" s="112"/>
      <c r="S89" s="112"/>
      <c r="T89" s="112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81"/>
      <c r="AL89" s="181"/>
      <c r="AM89" s="140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05"/>
    </row>
    <row r="90" spans="3:70" ht="15.6" customHeight="1">
      <c r="C90" s="95"/>
      <c r="D90" s="109"/>
      <c r="E90" s="110"/>
      <c r="F90" s="110"/>
      <c r="G90" s="110"/>
      <c r="H90" s="110"/>
      <c r="I90" s="110"/>
      <c r="J90" s="110"/>
      <c r="K90" s="110"/>
      <c r="L90" s="110"/>
      <c r="M90" s="111"/>
      <c r="N90" s="147"/>
      <c r="O90" s="148"/>
      <c r="P90" s="148"/>
      <c r="Q90" s="149"/>
      <c r="R90" s="112"/>
      <c r="S90" s="112"/>
      <c r="T90" s="112"/>
      <c r="U90" s="170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2"/>
      <c r="AK90" s="181"/>
      <c r="AL90" s="18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2"/>
      <c r="BR90" s="105"/>
    </row>
    <row r="91" spans="3:70" ht="15.6" customHeight="1"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</row>
    <row r="92" spans="3:70" ht="15.6" customHeight="1"/>
    <row r="93" spans="3:70" ht="15.6" customHeight="1"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92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3:70" ht="15.6" customHeight="1">
      <c r="C94" s="95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65"/>
      <c r="Y94" s="65"/>
      <c r="Z94" s="65"/>
      <c r="AA94" s="36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04"/>
      <c r="AO94" s="113"/>
      <c r="AP94" s="114"/>
      <c r="AQ94" s="114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2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103"/>
      <c r="BO94" s="103"/>
      <c r="BP94" s="103"/>
      <c r="BQ94" s="104"/>
      <c r="BR94" s="105"/>
    </row>
    <row r="95" spans="3:70" ht="15.6" customHeight="1">
      <c r="C95" s="95"/>
      <c r="D95" s="96" t="s">
        <v>14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 t="s">
        <v>39</v>
      </c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2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103"/>
      <c r="BO95" s="103"/>
      <c r="BP95" s="103"/>
      <c r="BQ95" s="104"/>
      <c r="BR95" s="105"/>
    </row>
    <row r="96" spans="3:70" ht="15.6" customHeight="1">
      <c r="C96" s="95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9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1"/>
      <c r="BC96" s="102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103"/>
      <c r="BO96" s="103"/>
      <c r="BP96" s="103"/>
      <c r="BQ96" s="104"/>
      <c r="BR96" s="105"/>
    </row>
    <row r="97" spans="3:70" ht="15.6" customHeight="1">
      <c r="C97" s="9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65"/>
      <c r="Y97" s="65"/>
      <c r="Z97" s="65"/>
      <c r="AA97" s="36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04"/>
      <c r="AO97" s="113"/>
      <c r="AP97" s="114"/>
      <c r="AQ97" s="114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02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103"/>
      <c r="BO97" s="103"/>
      <c r="BP97" s="103"/>
      <c r="BQ97" s="104"/>
      <c r="BR97" s="105"/>
    </row>
    <row r="98" spans="3:70" ht="25.5">
      <c r="C98" s="95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6" t="s">
        <v>40</v>
      </c>
      <c r="V98" s="118"/>
      <c r="W98" s="117"/>
      <c r="X98" s="119"/>
      <c r="Y98" s="11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17"/>
      <c r="AL98" s="117"/>
      <c r="AM98" s="116" t="s">
        <v>15</v>
      </c>
      <c r="AN98" s="112"/>
      <c r="AO98" s="112"/>
      <c r="AP98" s="112"/>
      <c r="AQ98" s="112"/>
      <c r="AR98" s="112"/>
      <c r="AS98" s="103"/>
      <c r="AT98" s="117"/>
      <c r="AU98" s="117"/>
      <c r="AV98" s="117"/>
      <c r="AW98" s="117"/>
      <c r="AX98" s="117"/>
      <c r="AY98" s="117"/>
      <c r="AZ98" s="117"/>
      <c r="BA98" s="117"/>
      <c r="BB98" s="117"/>
      <c r="BC98" s="121"/>
      <c r="BD98" s="103"/>
      <c r="BE98" s="103"/>
      <c r="BF98" s="122" t="s">
        <v>17</v>
      </c>
      <c r="BG98" s="185"/>
      <c r="BH98" s="185"/>
      <c r="BI98" s="185"/>
      <c r="BJ98" s="185"/>
      <c r="BK98" s="185"/>
      <c r="BL98" s="185"/>
      <c r="BM98" s="103"/>
      <c r="BN98" s="103"/>
      <c r="BO98" s="103"/>
      <c r="BP98" s="103"/>
      <c r="BQ98" s="104"/>
      <c r="BR98" s="105"/>
    </row>
    <row r="99" spans="3:70" ht="19.350000000000001" customHeight="1">
      <c r="C99" s="95"/>
      <c r="D99" s="192" t="s">
        <v>18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23" t="str">
        <f>IF([1]回答表!F18="水道事業",IF([1]回答表!X51="●","●",""),"")</f>
        <v/>
      </c>
      <c r="O99" s="124"/>
      <c r="P99" s="124"/>
      <c r="Q99" s="125"/>
      <c r="R99" s="112"/>
      <c r="S99" s="112"/>
      <c r="T99" s="112"/>
      <c r="U99" s="193" t="s">
        <v>41</v>
      </c>
      <c r="V99" s="194"/>
      <c r="W99" s="194"/>
      <c r="X99" s="194"/>
      <c r="Y99" s="194"/>
      <c r="Z99" s="194"/>
      <c r="AA99" s="194"/>
      <c r="AB99" s="194"/>
      <c r="AC99" s="195" t="s">
        <v>42</v>
      </c>
      <c r="AD99" s="196"/>
      <c r="AE99" s="196"/>
      <c r="AF99" s="196"/>
      <c r="AG99" s="196"/>
      <c r="AH99" s="196"/>
      <c r="AI99" s="196"/>
      <c r="AJ99" s="197"/>
      <c r="AK99" s="129"/>
      <c r="AL99" s="129"/>
      <c r="AM99" s="126" t="str">
        <f>IF([1]回答表!F18="水道事業",IF([1]回答表!X51="●",[1]回答表!B197,IF([1]回答表!AA51="●",[1]回答表!B275,"")),"")</f>
        <v/>
      </c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36"/>
      <c r="BE99" s="36"/>
      <c r="BF99" s="131" t="str">
        <f>IF([1]回答表!F18="水道事業",IF([1]回答表!X51="●",[1]回答表!B256,IF([1]回答表!AA51="●",[1]回答表!B335,"")),"")</f>
        <v/>
      </c>
      <c r="BG99" s="132"/>
      <c r="BH99" s="132"/>
      <c r="BI99" s="132"/>
      <c r="BJ99" s="131"/>
      <c r="BK99" s="132"/>
      <c r="BL99" s="132"/>
      <c r="BM99" s="132"/>
      <c r="BN99" s="131"/>
      <c r="BO99" s="132"/>
      <c r="BP99" s="132"/>
      <c r="BQ99" s="133"/>
      <c r="BR99" s="105"/>
    </row>
    <row r="100" spans="3:70" ht="19.350000000000001" customHeight="1"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37"/>
      <c r="O100" s="138"/>
      <c r="P100" s="138"/>
      <c r="Q100" s="139"/>
      <c r="R100" s="112"/>
      <c r="S100" s="112"/>
      <c r="T100" s="112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201"/>
      <c r="AE100" s="201"/>
      <c r="AF100" s="201"/>
      <c r="AG100" s="201"/>
      <c r="AH100" s="201"/>
      <c r="AI100" s="201"/>
      <c r="AJ100" s="202"/>
      <c r="AK100" s="129"/>
      <c r="AL100" s="129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2"/>
      <c r="BD100" s="36"/>
      <c r="BE100" s="36"/>
      <c r="BF100" s="143"/>
      <c r="BG100" s="144"/>
      <c r="BH100" s="144"/>
      <c r="BI100" s="144"/>
      <c r="BJ100" s="143"/>
      <c r="BK100" s="144"/>
      <c r="BL100" s="144"/>
      <c r="BM100" s="144"/>
      <c r="BN100" s="143"/>
      <c r="BO100" s="144"/>
      <c r="BP100" s="144"/>
      <c r="BQ100" s="145"/>
      <c r="BR100" s="105"/>
    </row>
    <row r="101" spans="3:70" ht="15.6" customHeight="1"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37"/>
      <c r="O101" s="138"/>
      <c r="P101" s="138"/>
      <c r="Q101" s="139"/>
      <c r="R101" s="112"/>
      <c r="S101" s="112"/>
      <c r="T101" s="112"/>
      <c r="U101" s="79" t="str">
        <f>IF([1]回答表!F18="水道事業",IF([1]回答表!X51="●",[1]回答表!J205,IF([1]回答表!AA51="●",[1]回答表!J283,"")),"")</f>
        <v/>
      </c>
      <c r="V101" s="80"/>
      <c r="W101" s="80"/>
      <c r="X101" s="80"/>
      <c r="Y101" s="80"/>
      <c r="Z101" s="80"/>
      <c r="AA101" s="80"/>
      <c r="AB101" s="146"/>
      <c r="AC101" s="79" t="str">
        <f>IF([1]回答表!F18="水道事業",IF([1]回答表!X51="●",[1]回答表!J210,IF([1]回答表!AA51="●",[1]回答表!J290,"")),"")</f>
        <v/>
      </c>
      <c r="AD101" s="80"/>
      <c r="AE101" s="80"/>
      <c r="AF101" s="80"/>
      <c r="AG101" s="80"/>
      <c r="AH101" s="80"/>
      <c r="AI101" s="80"/>
      <c r="AJ101" s="146"/>
      <c r="AK101" s="129"/>
      <c r="AL101" s="129"/>
      <c r="AM101" s="140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36"/>
      <c r="BE101" s="36"/>
      <c r="BF101" s="143"/>
      <c r="BG101" s="144"/>
      <c r="BH101" s="144"/>
      <c r="BI101" s="144"/>
      <c r="BJ101" s="143"/>
      <c r="BK101" s="144"/>
      <c r="BL101" s="144"/>
      <c r="BM101" s="144"/>
      <c r="BN101" s="143"/>
      <c r="BO101" s="144"/>
      <c r="BP101" s="144"/>
      <c r="BQ101" s="145"/>
      <c r="BR101" s="105"/>
    </row>
    <row r="102" spans="3:70" ht="15.6" customHeight="1"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47"/>
      <c r="O102" s="148"/>
      <c r="P102" s="148"/>
      <c r="Q102" s="149"/>
      <c r="R102" s="112"/>
      <c r="S102" s="112"/>
      <c r="T102" s="112"/>
      <c r="U102" s="76"/>
      <c r="V102" s="77"/>
      <c r="W102" s="77"/>
      <c r="X102" s="77"/>
      <c r="Y102" s="77"/>
      <c r="Z102" s="77"/>
      <c r="AA102" s="77"/>
      <c r="AB102" s="78"/>
      <c r="AC102" s="76"/>
      <c r="AD102" s="77"/>
      <c r="AE102" s="77"/>
      <c r="AF102" s="77"/>
      <c r="AG102" s="77"/>
      <c r="AH102" s="77"/>
      <c r="AI102" s="77"/>
      <c r="AJ102" s="78"/>
      <c r="AK102" s="129"/>
      <c r="AL102" s="129"/>
      <c r="AM102" s="140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36"/>
      <c r="BE102" s="36"/>
      <c r="BF102" s="143" t="str">
        <f>IF([1]回答表!F18="水道事業",IF([1]回答表!X51="●",[1]回答表!E256,IF([1]回答表!AA51="●",[1]回答表!E335,"")),"")</f>
        <v/>
      </c>
      <c r="BG102" s="144"/>
      <c r="BH102" s="144"/>
      <c r="BI102" s="144"/>
      <c r="BJ102" s="143" t="str">
        <f>IF([1]回答表!F18="水道事業",IF([1]回答表!X51="●",[1]回答表!E257,IF([1]回答表!AA51="●",[1]回答表!E336,"")),"")</f>
        <v/>
      </c>
      <c r="BK102" s="144"/>
      <c r="BL102" s="144"/>
      <c r="BM102" s="144"/>
      <c r="BN102" s="143" t="str">
        <f>IF([1]回答表!F18="水道事業",IF([1]回答表!X51="●",[1]回答表!E258,IF([1]回答表!AA51="●",[1]回答表!E337,"")),"")</f>
        <v/>
      </c>
      <c r="BO102" s="144"/>
      <c r="BP102" s="144"/>
      <c r="BQ102" s="145"/>
      <c r="BR102" s="105"/>
    </row>
    <row r="103" spans="3:70" ht="15.6" customHeight="1">
      <c r="C103" s="95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1"/>
      <c r="P103" s="151"/>
      <c r="Q103" s="151"/>
      <c r="R103" s="152"/>
      <c r="S103" s="152"/>
      <c r="T103" s="152"/>
      <c r="U103" s="82"/>
      <c r="V103" s="83"/>
      <c r="W103" s="83"/>
      <c r="X103" s="83"/>
      <c r="Y103" s="83"/>
      <c r="Z103" s="83"/>
      <c r="AA103" s="83"/>
      <c r="AB103" s="84"/>
      <c r="AC103" s="82"/>
      <c r="AD103" s="83"/>
      <c r="AE103" s="83"/>
      <c r="AF103" s="83"/>
      <c r="AG103" s="83"/>
      <c r="AH103" s="83"/>
      <c r="AI103" s="83"/>
      <c r="AJ103" s="84"/>
      <c r="AK103" s="129"/>
      <c r="AL103" s="129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13"/>
      <c r="BE103" s="113"/>
      <c r="BF103" s="143"/>
      <c r="BG103" s="144"/>
      <c r="BH103" s="144"/>
      <c r="BI103" s="144"/>
      <c r="BJ103" s="143"/>
      <c r="BK103" s="144"/>
      <c r="BL103" s="144"/>
      <c r="BM103" s="144"/>
      <c r="BN103" s="143"/>
      <c r="BO103" s="144"/>
      <c r="BP103" s="144"/>
      <c r="BQ103" s="145"/>
      <c r="BR103" s="105"/>
    </row>
    <row r="104" spans="3:70" ht="19.350000000000001" customHeight="1">
      <c r="C104" s="95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1"/>
      <c r="P104" s="151"/>
      <c r="Q104" s="151"/>
      <c r="R104" s="152"/>
      <c r="S104" s="152"/>
      <c r="T104" s="152"/>
      <c r="U104" s="193" t="s">
        <v>43</v>
      </c>
      <c r="V104" s="194"/>
      <c r="W104" s="194"/>
      <c r="X104" s="194"/>
      <c r="Y104" s="194"/>
      <c r="Z104" s="194"/>
      <c r="AA104" s="194"/>
      <c r="AB104" s="194"/>
      <c r="AC104" s="193" t="s">
        <v>44</v>
      </c>
      <c r="AD104" s="194"/>
      <c r="AE104" s="194"/>
      <c r="AF104" s="194"/>
      <c r="AG104" s="194"/>
      <c r="AH104" s="194"/>
      <c r="AI104" s="194"/>
      <c r="AJ104" s="203"/>
      <c r="AK104" s="129"/>
      <c r="AL104" s="129"/>
      <c r="AM104" s="140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36"/>
      <c r="BE104" s="36"/>
      <c r="BF104" s="143"/>
      <c r="BG104" s="144"/>
      <c r="BH104" s="144"/>
      <c r="BI104" s="144"/>
      <c r="BJ104" s="143"/>
      <c r="BK104" s="144"/>
      <c r="BL104" s="144"/>
      <c r="BM104" s="144"/>
      <c r="BN104" s="143"/>
      <c r="BO104" s="144"/>
      <c r="BP104" s="144"/>
      <c r="BQ104" s="145"/>
      <c r="BR104" s="105"/>
    </row>
    <row r="105" spans="3:70" ht="19.350000000000001" customHeight="1">
      <c r="C105" s="95"/>
      <c r="D105" s="204" t="s">
        <v>26</v>
      </c>
      <c r="E105" s="192"/>
      <c r="F105" s="192"/>
      <c r="G105" s="192"/>
      <c r="H105" s="192"/>
      <c r="I105" s="192"/>
      <c r="J105" s="192"/>
      <c r="K105" s="192"/>
      <c r="L105" s="192"/>
      <c r="M105" s="205"/>
      <c r="N105" s="123" t="str">
        <f>IF([1]回答表!F18="水道事業",IF([1]回答表!AA51="●","●",""),"")</f>
        <v/>
      </c>
      <c r="O105" s="124"/>
      <c r="P105" s="124"/>
      <c r="Q105" s="125"/>
      <c r="R105" s="112"/>
      <c r="S105" s="112"/>
      <c r="T105" s="112"/>
      <c r="U105" s="198"/>
      <c r="V105" s="199"/>
      <c r="W105" s="199"/>
      <c r="X105" s="199"/>
      <c r="Y105" s="199"/>
      <c r="Z105" s="199"/>
      <c r="AA105" s="199"/>
      <c r="AB105" s="199"/>
      <c r="AC105" s="198"/>
      <c r="AD105" s="199"/>
      <c r="AE105" s="199"/>
      <c r="AF105" s="199"/>
      <c r="AG105" s="199"/>
      <c r="AH105" s="199"/>
      <c r="AI105" s="199"/>
      <c r="AJ105" s="206"/>
      <c r="AK105" s="129"/>
      <c r="AL105" s="129"/>
      <c r="AM105" s="140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63"/>
      <c r="BE105" s="163"/>
      <c r="BF105" s="143"/>
      <c r="BG105" s="144"/>
      <c r="BH105" s="144"/>
      <c r="BI105" s="144"/>
      <c r="BJ105" s="143"/>
      <c r="BK105" s="144"/>
      <c r="BL105" s="144"/>
      <c r="BM105" s="144"/>
      <c r="BN105" s="143"/>
      <c r="BO105" s="144"/>
      <c r="BP105" s="144"/>
      <c r="BQ105" s="145"/>
      <c r="BR105" s="105"/>
    </row>
    <row r="106" spans="3:70" ht="15.6" customHeight="1"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205"/>
      <c r="N106" s="137"/>
      <c r="O106" s="138"/>
      <c r="P106" s="138"/>
      <c r="Q106" s="139"/>
      <c r="R106" s="112"/>
      <c r="S106" s="112"/>
      <c r="T106" s="112"/>
      <c r="U106" s="79" t="str">
        <f>IF([1]回答表!F18="水道事業",IF([1]回答表!X51="●",[1]回答表!J213,IF([1]回答表!AA51="●",[1]回答表!J293,"")),"")</f>
        <v/>
      </c>
      <c r="V106" s="80"/>
      <c r="W106" s="80"/>
      <c r="X106" s="80"/>
      <c r="Y106" s="80"/>
      <c r="Z106" s="80"/>
      <c r="AA106" s="80"/>
      <c r="AB106" s="146"/>
      <c r="AC106" s="79" t="str">
        <f>IF([1]回答表!F18="水道事業",IF([1]回答表!X51="●",[1]回答表!J217,IF([1]回答表!AA51="●",[1]回答表!J297,"")),"")</f>
        <v/>
      </c>
      <c r="AD106" s="80"/>
      <c r="AE106" s="80"/>
      <c r="AF106" s="80"/>
      <c r="AG106" s="80"/>
      <c r="AH106" s="80"/>
      <c r="AI106" s="80"/>
      <c r="AJ106" s="146"/>
      <c r="AK106" s="129"/>
      <c r="AL106" s="129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2"/>
      <c r="BD106" s="163"/>
      <c r="BE106" s="163"/>
      <c r="BF106" s="143" t="s">
        <v>23</v>
      </c>
      <c r="BG106" s="144"/>
      <c r="BH106" s="144"/>
      <c r="BI106" s="144"/>
      <c r="BJ106" s="143" t="s">
        <v>24</v>
      </c>
      <c r="BK106" s="144"/>
      <c r="BL106" s="144"/>
      <c r="BM106" s="144"/>
      <c r="BN106" s="143" t="s">
        <v>25</v>
      </c>
      <c r="BO106" s="144"/>
      <c r="BP106" s="144"/>
      <c r="BQ106" s="145"/>
      <c r="BR106" s="105"/>
    </row>
    <row r="107" spans="3:70" ht="15.6" customHeight="1"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205"/>
      <c r="N107" s="137"/>
      <c r="O107" s="138"/>
      <c r="P107" s="138"/>
      <c r="Q107" s="139"/>
      <c r="R107" s="112"/>
      <c r="S107" s="112"/>
      <c r="T107" s="112"/>
      <c r="U107" s="76"/>
      <c r="V107" s="77"/>
      <c r="W107" s="77"/>
      <c r="X107" s="77"/>
      <c r="Y107" s="77"/>
      <c r="Z107" s="77"/>
      <c r="AA107" s="77"/>
      <c r="AB107" s="78"/>
      <c r="AC107" s="76"/>
      <c r="AD107" s="77"/>
      <c r="AE107" s="77"/>
      <c r="AF107" s="77"/>
      <c r="AG107" s="77"/>
      <c r="AH107" s="77"/>
      <c r="AI107" s="77"/>
      <c r="AJ107" s="78"/>
      <c r="AK107" s="129"/>
      <c r="AL107" s="129"/>
      <c r="AM107" s="140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2"/>
      <c r="BD107" s="163"/>
      <c r="BE107" s="163"/>
      <c r="BF107" s="143"/>
      <c r="BG107" s="144"/>
      <c r="BH107" s="144"/>
      <c r="BI107" s="144"/>
      <c r="BJ107" s="143"/>
      <c r="BK107" s="144"/>
      <c r="BL107" s="144"/>
      <c r="BM107" s="144"/>
      <c r="BN107" s="143"/>
      <c r="BO107" s="144"/>
      <c r="BP107" s="144"/>
      <c r="BQ107" s="145"/>
      <c r="BR107" s="105"/>
    </row>
    <row r="108" spans="3:70" ht="15.6" customHeight="1"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205"/>
      <c r="N108" s="147"/>
      <c r="O108" s="148"/>
      <c r="P108" s="148"/>
      <c r="Q108" s="149"/>
      <c r="R108" s="112"/>
      <c r="S108" s="112"/>
      <c r="T108" s="112"/>
      <c r="U108" s="82"/>
      <c r="V108" s="83"/>
      <c r="W108" s="83"/>
      <c r="X108" s="83"/>
      <c r="Y108" s="83"/>
      <c r="Z108" s="83"/>
      <c r="AA108" s="83"/>
      <c r="AB108" s="84"/>
      <c r="AC108" s="82"/>
      <c r="AD108" s="83"/>
      <c r="AE108" s="83"/>
      <c r="AF108" s="83"/>
      <c r="AG108" s="83"/>
      <c r="AH108" s="83"/>
      <c r="AI108" s="83"/>
      <c r="AJ108" s="84"/>
      <c r="AK108" s="129"/>
      <c r="AL108" s="129"/>
      <c r="AM108" s="170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2"/>
      <c r="BD108" s="163"/>
      <c r="BE108" s="163"/>
      <c r="BF108" s="187"/>
      <c r="BG108" s="188"/>
      <c r="BH108" s="188"/>
      <c r="BI108" s="188"/>
      <c r="BJ108" s="187"/>
      <c r="BK108" s="188"/>
      <c r="BL108" s="188"/>
      <c r="BM108" s="188"/>
      <c r="BN108" s="187"/>
      <c r="BO108" s="188"/>
      <c r="BP108" s="188"/>
      <c r="BQ108" s="189"/>
      <c r="BR108" s="105"/>
    </row>
    <row r="109" spans="3:70" ht="15.6" customHeight="1">
      <c r="C109" s="95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29"/>
      <c r="AL109" s="129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113"/>
      <c r="BD109" s="163"/>
      <c r="BE109" s="163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105"/>
    </row>
    <row r="110" spans="3:70" ht="15.6" customHeight="1">
      <c r="C110" s="95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12"/>
      <c r="S110" s="112"/>
      <c r="T110" s="112"/>
      <c r="U110" s="116" t="s">
        <v>31</v>
      </c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29"/>
      <c r="AL110" s="129"/>
      <c r="AM110" s="116" t="s">
        <v>32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65"/>
      <c r="BR110" s="105"/>
    </row>
    <row r="111" spans="3:70" ht="15.6" customHeight="1">
      <c r="C111" s="95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12"/>
      <c r="S111" s="112"/>
      <c r="T111" s="112"/>
      <c r="U111" s="173" t="str">
        <f>IF([1]回答表!F18="水道事業",IF([1]回答表!X51="●",[1]回答表!E265,IF([1]回答表!AA51="●",[1]回答表!E344,"")),"")</f>
        <v/>
      </c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5" t="s">
        <v>33</v>
      </c>
      <c r="AF111" s="175"/>
      <c r="AG111" s="175"/>
      <c r="AH111" s="175"/>
      <c r="AI111" s="175"/>
      <c r="AJ111" s="176"/>
      <c r="AK111" s="129"/>
      <c r="AL111" s="129"/>
      <c r="AM111" s="126" t="str">
        <f>IF([1]回答表!F18="水道事業",IF([1]回答表!X51="●",[1]回答表!B267,IF([1]回答表!AA51="●",[1]回答表!B346,"")),"")</f>
        <v/>
      </c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8"/>
      <c r="BR111" s="105"/>
    </row>
    <row r="112" spans="3:70" ht="15.6" customHeight="1">
      <c r="C112" s="95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12"/>
      <c r="S112" s="112"/>
      <c r="T112" s="112"/>
      <c r="U112" s="177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9"/>
      <c r="AF112" s="179"/>
      <c r="AG112" s="179"/>
      <c r="AH112" s="179"/>
      <c r="AI112" s="179"/>
      <c r="AJ112" s="180"/>
      <c r="AK112" s="129"/>
      <c r="AL112" s="129"/>
      <c r="AM112" s="140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105"/>
    </row>
    <row r="113" spans="3:70" ht="15.6" customHeight="1">
      <c r="C113" s="95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29"/>
      <c r="AL113" s="129"/>
      <c r="AM113" s="140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2"/>
      <c r="BR113" s="105"/>
    </row>
    <row r="114" spans="3:70" ht="15.6" customHeight="1">
      <c r="C114" s="95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29"/>
      <c r="AL114" s="129"/>
      <c r="AM114" s="140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2"/>
      <c r="BR114" s="105"/>
    </row>
    <row r="115" spans="3:70" ht="15.6" customHeight="1">
      <c r="C115" s="95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29"/>
      <c r="AL115" s="129"/>
      <c r="AM115" s="170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2"/>
      <c r="BR115" s="105"/>
    </row>
    <row r="116" spans="3:70" ht="15.6" customHeight="1">
      <c r="C116" s="95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81"/>
      <c r="O116" s="81"/>
      <c r="P116" s="81"/>
      <c r="Q116" s="81"/>
      <c r="R116" s="112"/>
      <c r="S116" s="112"/>
      <c r="T116" s="112"/>
      <c r="U116" s="112"/>
      <c r="V116" s="112"/>
      <c r="W116" s="112"/>
      <c r="X116" s="65"/>
      <c r="Y116" s="65"/>
      <c r="Z116" s="65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105"/>
    </row>
    <row r="117" spans="3:70" ht="18.600000000000001" customHeight="1">
      <c r="C117" s="95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81"/>
      <c r="O117" s="81"/>
      <c r="P117" s="81"/>
      <c r="Q117" s="81"/>
      <c r="R117" s="112"/>
      <c r="S117" s="112"/>
      <c r="T117" s="112"/>
      <c r="U117" s="116" t="s">
        <v>15</v>
      </c>
      <c r="V117" s="112"/>
      <c r="W117" s="112"/>
      <c r="X117" s="112"/>
      <c r="Y117" s="112"/>
      <c r="Z117" s="112"/>
      <c r="AA117" s="103"/>
      <c r="AB117" s="117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16" t="s">
        <v>34</v>
      </c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65"/>
      <c r="BR117" s="105"/>
    </row>
    <row r="118" spans="3:70" ht="15.6" customHeight="1">
      <c r="C118" s="95"/>
      <c r="D118" s="192" t="s">
        <v>35</v>
      </c>
      <c r="E118" s="192"/>
      <c r="F118" s="192"/>
      <c r="G118" s="192"/>
      <c r="H118" s="192"/>
      <c r="I118" s="192"/>
      <c r="J118" s="192"/>
      <c r="K118" s="192"/>
      <c r="L118" s="192"/>
      <c r="M118" s="205"/>
      <c r="N118" s="123" t="str">
        <f>IF([1]回答表!F18="水道事業",IF([1]回答表!AD51="●","●",""),"")</f>
        <v/>
      </c>
      <c r="O118" s="124"/>
      <c r="P118" s="124"/>
      <c r="Q118" s="125"/>
      <c r="R118" s="112"/>
      <c r="S118" s="112"/>
      <c r="T118" s="112"/>
      <c r="U118" s="126" t="str">
        <f>IF([1]回答表!F18="水道事業",IF([1]回答表!AD51="●",[1]回答表!B354,""),"")</f>
        <v/>
      </c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/>
      <c r="AK118" s="181"/>
      <c r="AL118" s="181"/>
      <c r="AM118" s="126" t="str">
        <f>IF([1]回答表!F18="水道事業",IF([1]回答表!AD51="●",[1]回答表!B360,""),"")</f>
        <v/>
      </c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8"/>
      <c r="BR118" s="105"/>
    </row>
    <row r="119" spans="3:70" ht="15.6" customHeight="1"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205"/>
      <c r="N119" s="137"/>
      <c r="O119" s="138"/>
      <c r="P119" s="138"/>
      <c r="Q119" s="139"/>
      <c r="R119" s="112"/>
      <c r="S119" s="112"/>
      <c r="T119" s="112"/>
      <c r="U119" s="140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2"/>
      <c r="AK119" s="181"/>
      <c r="AL119" s="181"/>
      <c r="AM119" s="140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105"/>
    </row>
    <row r="120" spans="3:70" ht="15.6" customHeight="1"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205"/>
      <c r="N120" s="137"/>
      <c r="O120" s="138"/>
      <c r="P120" s="138"/>
      <c r="Q120" s="139"/>
      <c r="R120" s="112"/>
      <c r="S120" s="112"/>
      <c r="T120" s="112"/>
      <c r="U120" s="140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2"/>
      <c r="AK120" s="181"/>
      <c r="AL120" s="181"/>
      <c r="AM120" s="140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105"/>
    </row>
    <row r="121" spans="3:70" ht="15.6" customHeight="1"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205"/>
      <c r="N121" s="147"/>
      <c r="O121" s="148"/>
      <c r="P121" s="148"/>
      <c r="Q121" s="149"/>
      <c r="R121" s="112"/>
      <c r="S121" s="112"/>
      <c r="T121" s="112"/>
      <c r="U121" s="170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2"/>
      <c r="AK121" s="181"/>
      <c r="AL121" s="181"/>
      <c r="AM121" s="170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2"/>
      <c r="BR121" s="105"/>
    </row>
    <row r="122" spans="3:70" ht="15.6" customHeight="1"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4"/>
    </row>
    <row r="123" spans="3:70" ht="15.6" customHeight="1"/>
    <row r="124" spans="3:70" ht="15.6" customHeight="1"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92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4"/>
    </row>
    <row r="125" spans="3:70" ht="15.6" customHeight="1">
      <c r="C125" s="95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65"/>
      <c r="Y125" s="65"/>
      <c r="Z125" s="65"/>
      <c r="AA125" s="36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04"/>
      <c r="AO125" s="113"/>
      <c r="AP125" s="114"/>
      <c r="AQ125" s="114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2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103"/>
      <c r="BO125" s="103"/>
      <c r="BP125" s="103"/>
      <c r="BQ125" s="104"/>
      <c r="BR125" s="105"/>
    </row>
    <row r="126" spans="3:70" ht="15.6" customHeight="1">
      <c r="C126" s="95"/>
      <c r="D126" s="96" t="s">
        <v>14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99" t="s">
        <v>45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2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103"/>
      <c r="BO126" s="103"/>
      <c r="BP126" s="103"/>
      <c r="BQ126" s="104"/>
      <c r="BR126" s="105"/>
    </row>
    <row r="127" spans="3:70" ht="15.6" customHeight="1">
      <c r="C127" s="95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8"/>
      <c r="R127" s="109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1"/>
      <c r="BC127" s="102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103"/>
      <c r="BO127" s="103"/>
      <c r="BP127" s="103"/>
      <c r="BQ127" s="104"/>
      <c r="BR127" s="105"/>
    </row>
    <row r="128" spans="3:70" ht="15.6" customHeight="1">
      <c r="C128" s="95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65"/>
      <c r="Y128" s="65"/>
      <c r="Z128" s="65"/>
      <c r="AA128" s="36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04"/>
      <c r="AO128" s="113"/>
      <c r="AP128" s="114"/>
      <c r="AQ128" s="114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02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103"/>
      <c r="BO128" s="103"/>
      <c r="BP128" s="103"/>
      <c r="BQ128" s="104"/>
      <c r="BR128" s="105"/>
    </row>
    <row r="129" spans="3:70" ht="25.5">
      <c r="C129" s="95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6" t="s">
        <v>40</v>
      </c>
      <c r="V129" s="118"/>
      <c r="W129" s="117"/>
      <c r="X129" s="119"/>
      <c r="Y129" s="11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17"/>
      <c r="AL129" s="117"/>
      <c r="AM129" s="116" t="s">
        <v>15</v>
      </c>
      <c r="AN129" s="112"/>
      <c r="AO129" s="112"/>
      <c r="AP129" s="112"/>
      <c r="AQ129" s="112"/>
      <c r="AR129" s="112"/>
      <c r="AS129" s="103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21"/>
      <c r="BD129" s="103"/>
      <c r="BE129" s="103"/>
      <c r="BF129" s="122" t="s">
        <v>17</v>
      </c>
      <c r="BG129" s="185"/>
      <c r="BH129" s="185"/>
      <c r="BI129" s="185"/>
      <c r="BJ129" s="185"/>
      <c r="BK129" s="185"/>
      <c r="BL129" s="185"/>
      <c r="BM129" s="103"/>
      <c r="BN129" s="103"/>
      <c r="BO129" s="103"/>
      <c r="BP129" s="103"/>
      <c r="BQ129" s="104"/>
      <c r="BR129" s="105"/>
    </row>
    <row r="130" spans="3:70" ht="19.350000000000001" customHeight="1">
      <c r="C130" s="9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112"/>
      <c r="S130" s="112"/>
      <c r="T130" s="112"/>
      <c r="U130" s="193" t="s">
        <v>46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203"/>
      <c r="AK130" s="129"/>
      <c r="AL130" s="129"/>
      <c r="AM130" s="126" t="str">
        <f>IF([1]回答表!F18="簡易水道事業",IF([1]回答表!X51="●",[1]回答表!B197,IF([1]回答表!AA51="●",[1]回答表!B275,"")),"")</f>
        <v/>
      </c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8"/>
      <c r="BC130" s="113"/>
      <c r="BD130" s="36"/>
      <c r="BE130" s="36"/>
      <c r="BF130" s="131" t="str">
        <f>IF([1]回答表!F18="簡易水道事業",IF([1]回答表!X51="●",[1]回答表!B256,IF([1]回答表!AA51="●",[1]回答表!B335,"")),"")</f>
        <v/>
      </c>
      <c r="BG130" s="132"/>
      <c r="BH130" s="132"/>
      <c r="BI130" s="132"/>
      <c r="BJ130" s="131"/>
      <c r="BK130" s="132"/>
      <c r="BL130" s="132"/>
      <c r="BM130" s="132"/>
      <c r="BN130" s="131"/>
      <c r="BO130" s="132"/>
      <c r="BP130" s="132"/>
      <c r="BQ130" s="133"/>
      <c r="BR130" s="105"/>
    </row>
    <row r="131" spans="3:70" ht="19.350000000000001" customHeight="1">
      <c r="C131" s="9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12"/>
      <c r="S131" s="112"/>
      <c r="T131" s="112"/>
      <c r="U131" s="207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129"/>
      <c r="AL131" s="129"/>
      <c r="AM131" s="140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2"/>
      <c r="BC131" s="113"/>
      <c r="BD131" s="36"/>
      <c r="BE131" s="36"/>
      <c r="BF131" s="143"/>
      <c r="BG131" s="144"/>
      <c r="BH131" s="144"/>
      <c r="BI131" s="144"/>
      <c r="BJ131" s="143"/>
      <c r="BK131" s="144"/>
      <c r="BL131" s="144"/>
      <c r="BM131" s="144"/>
      <c r="BN131" s="143"/>
      <c r="BO131" s="144"/>
      <c r="BP131" s="144"/>
      <c r="BQ131" s="145"/>
      <c r="BR131" s="105"/>
    </row>
    <row r="132" spans="3:70" ht="15.6" customHeight="1">
      <c r="C132" s="95"/>
      <c r="D132" s="99" t="s">
        <v>18</v>
      </c>
      <c r="E132" s="100"/>
      <c r="F132" s="100"/>
      <c r="G132" s="100"/>
      <c r="H132" s="100"/>
      <c r="I132" s="100"/>
      <c r="J132" s="100"/>
      <c r="K132" s="100"/>
      <c r="L132" s="100"/>
      <c r="M132" s="101"/>
      <c r="N132" s="123" t="str">
        <f>IF([1]回答表!F18="簡易水道事業",IF([1]回答表!X51="●","●",""),"")</f>
        <v/>
      </c>
      <c r="O132" s="124"/>
      <c r="P132" s="124"/>
      <c r="Q132" s="125"/>
      <c r="R132" s="112"/>
      <c r="S132" s="112"/>
      <c r="T132" s="112"/>
      <c r="U132" s="79" t="str">
        <f>IF([1]回答表!F18="簡易水道事業",IF([1]回答表!X51="●",[1]回答表!S224,IF([1]回答表!AA51="●",[1]回答表!S304,"")),"")</f>
        <v/>
      </c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146"/>
      <c r="AK132" s="129"/>
      <c r="AL132" s="129"/>
      <c r="AM132" s="140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2"/>
      <c r="BC132" s="113"/>
      <c r="BD132" s="36"/>
      <c r="BE132" s="36"/>
      <c r="BF132" s="143"/>
      <c r="BG132" s="144"/>
      <c r="BH132" s="144"/>
      <c r="BI132" s="144"/>
      <c r="BJ132" s="143"/>
      <c r="BK132" s="144"/>
      <c r="BL132" s="144"/>
      <c r="BM132" s="144"/>
      <c r="BN132" s="143"/>
      <c r="BO132" s="144"/>
      <c r="BP132" s="144"/>
      <c r="BQ132" s="145"/>
      <c r="BR132" s="105"/>
    </row>
    <row r="133" spans="3:70" ht="15.6" customHeight="1">
      <c r="C133" s="95"/>
      <c r="D133" s="134"/>
      <c r="E133" s="135"/>
      <c r="F133" s="135"/>
      <c r="G133" s="135"/>
      <c r="H133" s="135"/>
      <c r="I133" s="135"/>
      <c r="J133" s="135"/>
      <c r="K133" s="135"/>
      <c r="L133" s="135"/>
      <c r="M133" s="136"/>
      <c r="N133" s="137"/>
      <c r="O133" s="138"/>
      <c r="P133" s="138"/>
      <c r="Q133" s="139"/>
      <c r="R133" s="112"/>
      <c r="S133" s="112"/>
      <c r="T133" s="112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8"/>
      <c r="AK133" s="129"/>
      <c r="AL133" s="129"/>
      <c r="AM133" s="140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2"/>
      <c r="BC133" s="113"/>
      <c r="BD133" s="36"/>
      <c r="BE133" s="36"/>
      <c r="BF133" s="143" t="str">
        <f>IF([1]回答表!F18="簡易水道事業",IF([1]回答表!X51="●",[1]回答表!E256,IF([1]回答表!AA51="●",[1]回答表!E335,"")),"")</f>
        <v/>
      </c>
      <c r="BG133" s="144"/>
      <c r="BH133" s="144"/>
      <c r="BI133" s="144"/>
      <c r="BJ133" s="143" t="str">
        <f>IF([1]回答表!F18="簡易水道事業",IF([1]回答表!X51="●",[1]回答表!E257,IF([1]回答表!AA51="●",[1]回答表!E336,"")),"")</f>
        <v/>
      </c>
      <c r="BK133" s="144"/>
      <c r="BL133" s="144"/>
      <c r="BM133" s="144"/>
      <c r="BN133" s="143" t="str">
        <f>IF([1]回答表!F18="簡易水道事業",IF([1]回答表!X51="●",[1]回答表!E258,IF([1]回答表!AA51="●",[1]回答表!E337,"")),"")</f>
        <v/>
      </c>
      <c r="BO133" s="144"/>
      <c r="BP133" s="144"/>
      <c r="BQ133" s="145"/>
      <c r="BR133" s="105"/>
    </row>
    <row r="134" spans="3:70" ht="15.6" customHeight="1">
      <c r="C134" s="95"/>
      <c r="D134" s="134"/>
      <c r="E134" s="135"/>
      <c r="F134" s="135"/>
      <c r="G134" s="135"/>
      <c r="H134" s="135"/>
      <c r="I134" s="135"/>
      <c r="J134" s="135"/>
      <c r="K134" s="135"/>
      <c r="L134" s="135"/>
      <c r="M134" s="136"/>
      <c r="N134" s="137"/>
      <c r="O134" s="138"/>
      <c r="P134" s="138"/>
      <c r="Q134" s="139"/>
      <c r="R134" s="152"/>
      <c r="S134" s="152"/>
      <c r="T134" s="152"/>
      <c r="U134" s="82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4"/>
      <c r="AK134" s="129"/>
      <c r="AL134" s="129"/>
      <c r="AM134" s="140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2"/>
      <c r="BC134" s="113"/>
      <c r="BD134" s="113"/>
      <c r="BE134" s="113"/>
      <c r="BF134" s="143"/>
      <c r="BG134" s="144"/>
      <c r="BH134" s="144"/>
      <c r="BI134" s="144"/>
      <c r="BJ134" s="143"/>
      <c r="BK134" s="144"/>
      <c r="BL134" s="144"/>
      <c r="BM134" s="144"/>
      <c r="BN134" s="143"/>
      <c r="BO134" s="144"/>
      <c r="BP134" s="144"/>
      <c r="BQ134" s="145"/>
      <c r="BR134" s="105"/>
    </row>
    <row r="135" spans="3:70" ht="19.350000000000001" customHeight="1">
      <c r="C135" s="95"/>
      <c r="D135" s="109"/>
      <c r="E135" s="110"/>
      <c r="F135" s="110"/>
      <c r="G135" s="110"/>
      <c r="H135" s="110"/>
      <c r="I135" s="110"/>
      <c r="J135" s="110"/>
      <c r="K135" s="110"/>
      <c r="L135" s="110"/>
      <c r="M135" s="111"/>
      <c r="N135" s="147"/>
      <c r="O135" s="148"/>
      <c r="P135" s="148"/>
      <c r="Q135" s="149"/>
      <c r="R135" s="152"/>
      <c r="S135" s="152"/>
      <c r="T135" s="152"/>
      <c r="U135" s="193" t="s">
        <v>47</v>
      </c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203"/>
      <c r="AK135" s="129"/>
      <c r="AL135" s="129"/>
      <c r="AM135" s="140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2"/>
      <c r="BC135" s="113"/>
      <c r="BD135" s="36"/>
      <c r="BE135" s="36"/>
      <c r="BF135" s="143"/>
      <c r="BG135" s="144"/>
      <c r="BH135" s="144"/>
      <c r="BI135" s="144"/>
      <c r="BJ135" s="143"/>
      <c r="BK135" s="144"/>
      <c r="BL135" s="144"/>
      <c r="BM135" s="144"/>
      <c r="BN135" s="143"/>
      <c r="BO135" s="144"/>
      <c r="BP135" s="144"/>
      <c r="BQ135" s="145"/>
      <c r="BR135" s="105"/>
    </row>
    <row r="136" spans="3:70" ht="19.350000000000001" customHeight="1">
      <c r="C136" s="95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207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9"/>
      <c r="AK136" s="129"/>
      <c r="AL136" s="129"/>
      <c r="AM136" s="140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2"/>
      <c r="BC136" s="113"/>
      <c r="BD136" s="163"/>
      <c r="BE136" s="163"/>
      <c r="BF136" s="143"/>
      <c r="BG136" s="144"/>
      <c r="BH136" s="144"/>
      <c r="BI136" s="144"/>
      <c r="BJ136" s="143"/>
      <c r="BK136" s="144"/>
      <c r="BL136" s="144"/>
      <c r="BM136" s="144"/>
      <c r="BN136" s="143"/>
      <c r="BO136" s="144"/>
      <c r="BP136" s="144"/>
      <c r="BQ136" s="145"/>
      <c r="BR136" s="105"/>
    </row>
    <row r="137" spans="3:70" ht="15.6" customHeight="1">
      <c r="C137" s="9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12"/>
      <c r="S137" s="112"/>
      <c r="T137" s="112"/>
      <c r="U137" s="79" t="str">
        <f>IF([1]回答表!F18="簡易水道事業",IF([1]回答表!X51="●",[1]回答表!S225,IF([1]回答表!AA51="●",[1]回答表!S305,"")),"")</f>
        <v/>
      </c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146"/>
      <c r="AK137" s="129"/>
      <c r="AL137" s="129"/>
      <c r="AM137" s="140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2"/>
      <c r="BC137" s="113"/>
      <c r="BD137" s="163"/>
      <c r="BE137" s="163"/>
      <c r="BF137" s="143" t="s">
        <v>23</v>
      </c>
      <c r="BG137" s="144"/>
      <c r="BH137" s="144"/>
      <c r="BI137" s="144"/>
      <c r="BJ137" s="143" t="s">
        <v>24</v>
      </c>
      <c r="BK137" s="144"/>
      <c r="BL137" s="144"/>
      <c r="BM137" s="144"/>
      <c r="BN137" s="143" t="s">
        <v>25</v>
      </c>
      <c r="BO137" s="144"/>
      <c r="BP137" s="144"/>
      <c r="BQ137" s="145"/>
      <c r="BR137" s="105"/>
    </row>
    <row r="138" spans="3:70" ht="15.6" customHeight="1">
      <c r="C138" s="9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12"/>
      <c r="S138" s="112"/>
      <c r="T138" s="112"/>
      <c r="U138" s="76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8"/>
      <c r="AK138" s="129"/>
      <c r="AL138" s="129"/>
      <c r="AM138" s="170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13"/>
      <c r="BD138" s="163"/>
      <c r="BE138" s="163"/>
      <c r="BF138" s="143"/>
      <c r="BG138" s="144"/>
      <c r="BH138" s="144"/>
      <c r="BI138" s="144"/>
      <c r="BJ138" s="143"/>
      <c r="BK138" s="144"/>
      <c r="BL138" s="144"/>
      <c r="BM138" s="144"/>
      <c r="BN138" s="143"/>
      <c r="BO138" s="144"/>
      <c r="BP138" s="144"/>
      <c r="BQ138" s="145"/>
      <c r="BR138" s="105"/>
    </row>
    <row r="139" spans="3:70" ht="15.6" customHeight="1">
      <c r="C139" s="95"/>
      <c r="D139" s="159" t="s">
        <v>26</v>
      </c>
      <c r="E139" s="160"/>
      <c r="F139" s="160"/>
      <c r="G139" s="160"/>
      <c r="H139" s="160"/>
      <c r="I139" s="160"/>
      <c r="J139" s="160"/>
      <c r="K139" s="160"/>
      <c r="L139" s="160"/>
      <c r="M139" s="161"/>
      <c r="N139" s="123" t="str">
        <f>IF([1]回答表!F18="簡易水道事業",IF([1]回答表!AA51="●","●",""),"")</f>
        <v/>
      </c>
      <c r="O139" s="124"/>
      <c r="P139" s="124"/>
      <c r="Q139" s="125"/>
      <c r="R139" s="112"/>
      <c r="S139" s="112"/>
      <c r="T139" s="112"/>
      <c r="U139" s="82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4"/>
      <c r="AK139" s="129"/>
      <c r="AL139" s="129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113"/>
      <c r="BD139" s="163"/>
      <c r="BE139" s="163"/>
      <c r="BF139" s="187"/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105"/>
    </row>
    <row r="140" spans="3:70" ht="15.6" customHeight="1">
      <c r="C140" s="95"/>
      <c r="D140" s="164"/>
      <c r="E140" s="165"/>
      <c r="F140" s="165"/>
      <c r="G140" s="165"/>
      <c r="H140" s="165"/>
      <c r="I140" s="165"/>
      <c r="J140" s="165"/>
      <c r="K140" s="165"/>
      <c r="L140" s="165"/>
      <c r="M140" s="166"/>
      <c r="N140" s="137"/>
      <c r="O140" s="138"/>
      <c r="P140" s="138"/>
      <c r="Q140" s="139"/>
      <c r="R140" s="112"/>
      <c r="S140" s="112"/>
      <c r="T140" s="112"/>
      <c r="U140" s="193" t="s">
        <v>48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203"/>
      <c r="AK140" s="65"/>
      <c r="AL140" s="65"/>
      <c r="AM140" s="210" t="s">
        <v>49</v>
      </c>
      <c r="AN140" s="211"/>
      <c r="AO140" s="211"/>
      <c r="AP140" s="211"/>
      <c r="AQ140" s="211"/>
      <c r="AR140" s="212"/>
      <c r="AS140" s="210" t="s">
        <v>50</v>
      </c>
      <c r="AT140" s="211"/>
      <c r="AU140" s="211"/>
      <c r="AV140" s="211"/>
      <c r="AW140" s="211"/>
      <c r="AX140" s="212"/>
      <c r="AY140" s="213" t="s">
        <v>51</v>
      </c>
      <c r="AZ140" s="214"/>
      <c r="BA140" s="214"/>
      <c r="BB140" s="214"/>
      <c r="BC140" s="214"/>
      <c r="BD140" s="21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105"/>
    </row>
    <row r="141" spans="3:70" ht="15.6" customHeight="1">
      <c r="C141" s="95"/>
      <c r="D141" s="164"/>
      <c r="E141" s="165"/>
      <c r="F141" s="165"/>
      <c r="G141" s="165"/>
      <c r="H141" s="165"/>
      <c r="I141" s="165"/>
      <c r="J141" s="165"/>
      <c r="K141" s="165"/>
      <c r="L141" s="165"/>
      <c r="M141" s="166"/>
      <c r="N141" s="137"/>
      <c r="O141" s="138"/>
      <c r="P141" s="138"/>
      <c r="Q141" s="139"/>
      <c r="R141" s="112"/>
      <c r="S141" s="112"/>
      <c r="T141" s="112"/>
      <c r="U141" s="207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9"/>
      <c r="AK141" s="65"/>
      <c r="AL141" s="65"/>
      <c r="AM141" s="216"/>
      <c r="AN141" s="217"/>
      <c r="AO141" s="217"/>
      <c r="AP141" s="217"/>
      <c r="AQ141" s="217"/>
      <c r="AR141" s="218"/>
      <c r="AS141" s="216"/>
      <c r="AT141" s="217"/>
      <c r="AU141" s="217"/>
      <c r="AV141" s="217"/>
      <c r="AW141" s="217"/>
      <c r="AX141" s="218"/>
      <c r="AY141" s="219"/>
      <c r="AZ141" s="220"/>
      <c r="BA141" s="220"/>
      <c r="BB141" s="220"/>
      <c r="BC141" s="220"/>
      <c r="BD141" s="221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105"/>
    </row>
    <row r="142" spans="3:70" ht="15.6" customHeight="1">
      <c r="C142" s="95"/>
      <c r="D142" s="167"/>
      <c r="E142" s="168"/>
      <c r="F142" s="168"/>
      <c r="G142" s="168"/>
      <c r="H142" s="168"/>
      <c r="I142" s="168"/>
      <c r="J142" s="168"/>
      <c r="K142" s="168"/>
      <c r="L142" s="168"/>
      <c r="M142" s="169"/>
      <c r="N142" s="147"/>
      <c r="O142" s="148"/>
      <c r="P142" s="148"/>
      <c r="Q142" s="149"/>
      <c r="R142" s="112"/>
      <c r="S142" s="112"/>
      <c r="T142" s="112"/>
      <c r="U142" s="79" t="str">
        <f>IF([1]回答表!F18="簡易水道事業",IF([1]回答表!X51="●",[1]回答表!S226,IF([1]回答表!AA51="●",[1]回答表!S306,"")),"")</f>
        <v/>
      </c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146"/>
      <c r="AK142" s="65"/>
      <c r="AL142" s="65"/>
      <c r="AM142" s="222" t="str">
        <f>IF([1]回答表!F18="簡易水道事業",IF([1]回答表!X51="●",[1]回答表!Y228,IF([1]回答表!AA51="●",[1]回答表!Y308,"")),"")</f>
        <v/>
      </c>
      <c r="AN142" s="222"/>
      <c r="AO142" s="222"/>
      <c r="AP142" s="222"/>
      <c r="AQ142" s="222"/>
      <c r="AR142" s="222"/>
      <c r="AS142" s="222" t="str">
        <f>IF([1]回答表!F18="簡易水道事業",IF([1]回答表!X51="●",[1]回答表!Y229,IF([1]回答表!AA51="●",[1]回答表!Y309,"")),"")</f>
        <v/>
      </c>
      <c r="AT142" s="222"/>
      <c r="AU142" s="222"/>
      <c r="AV142" s="222"/>
      <c r="AW142" s="222"/>
      <c r="AX142" s="222"/>
      <c r="AY142" s="222" t="str">
        <f>IF([1]回答表!F18="簡易水道事業",IF([1]回答表!X51="●",[1]回答表!Y230,IF([1]回答表!AA51="●",[1]回答表!Y310,"")),"")</f>
        <v/>
      </c>
      <c r="AZ142" s="222"/>
      <c r="BA142" s="222"/>
      <c r="BB142" s="222"/>
      <c r="BC142" s="222"/>
      <c r="BD142" s="222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105"/>
    </row>
    <row r="143" spans="3:70" ht="15.6" customHeight="1">
      <c r="C143" s="9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12"/>
      <c r="S143" s="112"/>
      <c r="T143" s="112"/>
      <c r="U143" s="76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8"/>
      <c r="AK143" s="65"/>
      <c r="AL143" s="65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105"/>
    </row>
    <row r="144" spans="3:70" ht="15.6" customHeight="1">
      <c r="C144" s="95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81"/>
      <c r="O144" s="81"/>
      <c r="P144" s="81"/>
      <c r="Q144" s="81"/>
      <c r="R144" s="112"/>
      <c r="S144" s="112"/>
      <c r="T144" s="223"/>
      <c r="U144" s="82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4"/>
      <c r="AK144" s="65"/>
      <c r="AL144" s="105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105"/>
    </row>
    <row r="145" spans="3:70" ht="15.6" customHeight="1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29"/>
      <c r="AL145" s="129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113"/>
      <c r="BD145" s="163"/>
      <c r="BE145" s="163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105"/>
    </row>
    <row r="146" spans="3:70" ht="15.6" customHeight="1">
      <c r="C146" s="95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12"/>
      <c r="S146" s="112"/>
      <c r="T146" s="112"/>
      <c r="U146" s="116" t="s">
        <v>31</v>
      </c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29"/>
      <c r="AL146" s="129"/>
      <c r="AM146" s="116" t="s">
        <v>32</v>
      </c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65"/>
      <c r="BR146" s="105"/>
    </row>
    <row r="147" spans="3:70" ht="15.6" customHeight="1">
      <c r="C147" s="95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12"/>
      <c r="S147" s="112"/>
      <c r="T147" s="112"/>
      <c r="U147" s="173" t="str">
        <f>IF([1]回答表!F18="簡易水道事業",IF([1]回答表!X51="●",[1]回答表!E265,IF([1]回答表!AA51="●",[1]回答表!E344,"")),"")</f>
        <v/>
      </c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5" t="s">
        <v>33</v>
      </c>
      <c r="AF147" s="175"/>
      <c r="AG147" s="175"/>
      <c r="AH147" s="175"/>
      <c r="AI147" s="175"/>
      <c r="AJ147" s="176"/>
      <c r="AK147" s="129"/>
      <c r="AL147" s="129"/>
      <c r="AM147" s="126" t="str">
        <f>IF([1]回答表!F18="簡易水道事業",IF([1]回答表!X51="●",[1]回答表!B267,IF([1]回答表!AA51="●",[1]回答表!B346,"")),"")</f>
        <v/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  <c r="BR147" s="105"/>
    </row>
    <row r="148" spans="3:70" ht="15.6" customHeight="1">
      <c r="C148" s="95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12"/>
      <c r="S148" s="112"/>
      <c r="T148" s="112"/>
      <c r="U148" s="177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9"/>
      <c r="AF148" s="179"/>
      <c r="AG148" s="179"/>
      <c r="AH148" s="179"/>
      <c r="AI148" s="179"/>
      <c r="AJ148" s="180"/>
      <c r="AK148" s="129"/>
      <c r="AL148" s="129"/>
      <c r="AM148" s="140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2"/>
      <c r="BR148" s="105"/>
    </row>
    <row r="149" spans="3:70" ht="15.6" customHeight="1">
      <c r="C149" s="95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29"/>
      <c r="AL149" s="129"/>
      <c r="AM149" s="140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2"/>
      <c r="BR149" s="105"/>
    </row>
    <row r="150" spans="3:70" ht="15.6" customHeight="1">
      <c r="C150" s="95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29"/>
      <c r="AL150" s="129"/>
      <c r="AM150" s="140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2"/>
      <c r="BR150" s="105"/>
    </row>
    <row r="151" spans="3:70" ht="15.6" customHeight="1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29"/>
      <c r="AL151" s="129"/>
      <c r="AM151" s="170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2"/>
      <c r="BR151" s="105"/>
    </row>
    <row r="152" spans="3:70" ht="15.6" customHeight="1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102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5"/>
    </row>
    <row r="153" spans="3:70" ht="18.600000000000001" customHeight="1">
      <c r="C153" s="95"/>
      <c r="D153" s="224"/>
      <c r="E153" s="150"/>
      <c r="F153" s="150"/>
      <c r="G153" s="150"/>
      <c r="H153" s="150"/>
      <c r="I153" s="150"/>
      <c r="J153" s="150"/>
      <c r="K153" s="150"/>
      <c r="L153" s="150"/>
      <c r="M153" s="150"/>
      <c r="N153" s="81"/>
      <c r="O153" s="81"/>
      <c r="P153" s="81"/>
      <c r="Q153" s="81"/>
      <c r="R153" s="112"/>
      <c r="S153" s="112"/>
      <c r="T153" s="112"/>
      <c r="U153" s="116" t="s">
        <v>15</v>
      </c>
      <c r="V153" s="112"/>
      <c r="W153" s="112"/>
      <c r="X153" s="112"/>
      <c r="Y153" s="112"/>
      <c r="Z153" s="112"/>
      <c r="AA153" s="103"/>
      <c r="AB153" s="117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16" t="s">
        <v>34</v>
      </c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65"/>
      <c r="BR153" s="105"/>
    </row>
    <row r="154" spans="3:70" ht="15.6" customHeight="1">
      <c r="C154" s="95"/>
      <c r="D154" s="192" t="s">
        <v>35</v>
      </c>
      <c r="E154" s="192"/>
      <c r="F154" s="192"/>
      <c r="G154" s="192"/>
      <c r="H154" s="192"/>
      <c r="I154" s="192"/>
      <c r="J154" s="192"/>
      <c r="K154" s="192"/>
      <c r="L154" s="192"/>
      <c r="M154" s="205"/>
      <c r="N154" s="123" t="str">
        <f>IF([1]回答表!F18="簡易水道事業",IF([1]回答表!AD51="●","●",""),"")</f>
        <v/>
      </c>
      <c r="O154" s="124"/>
      <c r="P154" s="124"/>
      <c r="Q154" s="125"/>
      <c r="R154" s="112"/>
      <c r="S154" s="112"/>
      <c r="T154" s="112"/>
      <c r="U154" s="126" t="str">
        <f>IF([1]回答表!F18="簡易水道事業",IF([1]回答表!AD51="●",[1]回答表!B354,""),"")</f>
        <v/>
      </c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81"/>
      <c r="AL154" s="181"/>
      <c r="AM154" s="126" t="str">
        <f>IF([1]回答表!F18="簡易水道事業",IF([1]回答表!AD51="●",[1]回答表!B360,""),"")</f>
        <v/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  <c r="BR154" s="105"/>
    </row>
    <row r="155" spans="3:70" ht="15.6" customHeight="1"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205"/>
      <c r="N155" s="137"/>
      <c r="O155" s="138"/>
      <c r="P155" s="138"/>
      <c r="Q155" s="139"/>
      <c r="R155" s="112"/>
      <c r="S155" s="112"/>
      <c r="T155" s="112"/>
      <c r="U155" s="140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2"/>
      <c r="AK155" s="181"/>
      <c r="AL155" s="181"/>
      <c r="AM155" s="140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2"/>
      <c r="BR155" s="105"/>
    </row>
    <row r="156" spans="3:70" ht="15.6" customHeight="1"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205"/>
      <c r="N156" s="137"/>
      <c r="O156" s="138"/>
      <c r="P156" s="138"/>
      <c r="Q156" s="139"/>
      <c r="R156" s="112"/>
      <c r="S156" s="112"/>
      <c r="T156" s="112"/>
      <c r="U156" s="140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2"/>
      <c r="AK156" s="181"/>
      <c r="AL156" s="181"/>
      <c r="AM156" s="140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2"/>
      <c r="BR156" s="105"/>
    </row>
    <row r="157" spans="3:70" ht="15.6" customHeight="1"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205"/>
      <c r="N157" s="147"/>
      <c r="O157" s="148"/>
      <c r="P157" s="148"/>
      <c r="Q157" s="149"/>
      <c r="R157" s="112"/>
      <c r="S157" s="112"/>
      <c r="T157" s="112"/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2"/>
      <c r="AK157" s="181"/>
      <c r="AL157" s="181"/>
      <c r="AM157" s="170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2"/>
      <c r="BR157" s="105"/>
    </row>
    <row r="158" spans="3:70" ht="15.6" customHeight="1"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4"/>
    </row>
    <row r="159" spans="3:70" ht="15.6" customHeight="1"/>
    <row r="160" spans="3:70" ht="15.6" customHeight="1"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92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4"/>
    </row>
    <row r="161" spans="3:92" ht="15.6" customHeight="1">
      <c r="C161" s="95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65"/>
      <c r="Y161" s="65"/>
      <c r="Z161" s="65"/>
      <c r="AA161" s="36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04"/>
      <c r="AO161" s="113"/>
      <c r="AP161" s="114"/>
      <c r="AQ161" s="114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92" ht="15.6" customHeight="1">
      <c r="C162" s="95"/>
      <c r="D162" s="96" t="s">
        <v>14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 t="s">
        <v>52</v>
      </c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92" ht="15.6" customHeight="1">
      <c r="C163" s="95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8"/>
      <c r="R163" s="109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1"/>
      <c r="BC163" s="102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103"/>
      <c r="BO163" s="103"/>
      <c r="BP163" s="103"/>
      <c r="BQ163" s="104"/>
      <c r="BR163" s="105"/>
    </row>
    <row r="164" spans="3:92" ht="15.6" customHeight="1">
      <c r="C164" s="95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65"/>
      <c r="Y164" s="65"/>
      <c r="Z164" s="65"/>
      <c r="AA164" s="36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04"/>
      <c r="AO164" s="113"/>
      <c r="AP164" s="114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02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103"/>
      <c r="BO164" s="103"/>
      <c r="BP164" s="103"/>
      <c r="BQ164" s="104"/>
      <c r="BR164" s="105"/>
    </row>
    <row r="165" spans="3:92" ht="25.5">
      <c r="C165" s="95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6" t="s">
        <v>40</v>
      </c>
      <c r="V165" s="118"/>
      <c r="W165" s="117"/>
      <c r="X165" s="119"/>
      <c r="Y165" s="119"/>
      <c r="Z165" s="120"/>
      <c r="AA165" s="120"/>
      <c r="AB165" s="120"/>
      <c r="AC165" s="121"/>
      <c r="AD165" s="121"/>
      <c r="AE165" s="121"/>
      <c r="AF165" s="121"/>
      <c r="AG165" s="121"/>
      <c r="AH165" s="121"/>
      <c r="AI165" s="121"/>
      <c r="AJ165" s="121"/>
      <c r="AK165" s="117"/>
      <c r="AL165" s="117"/>
      <c r="AM165" s="116" t="s">
        <v>15</v>
      </c>
      <c r="AN165" s="112"/>
      <c r="AO165" s="112"/>
      <c r="AP165" s="112"/>
      <c r="AQ165" s="112"/>
      <c r="AR165" s="112"/>
      <c r="AS165" s="103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21"/>
      <c r="BD165" s="103"/>
      <c r="BE165" s="103"/>
      <c r="BF165" s="122" t="s">
        <v>17</v>
      </c>
      <c r="BG165" s="185"/>
      <c r="BH165" s="185"/>
      <c r="BI165" s="185"/>
      <c r="BJ165" s="185"/>
      <c r="BK165" s="185"/>
      <c r="BL165" s="185"/>
      <c r="BM165" s="103"/>
      <c r="BN165" s="103"/>
      <c r="BO165" s="103"/>
      <c r="BP165" s="103"/>
      <c r="BQ165" s="104"/>
      <c r="BR165" s="105"/>
    </row>
    <row r="166" spans="3:92" ht="19.350000000000001" customHeight="1">
      <c r="C166" s="95"/>
      <c r="D166" s="192" t="s">
        <v>18</v>
      </c>
      <c r="E166" s="192"/>
      <c r="F166" s="192"/>
      <c r="G166" s="192"/>
      <c r="H166" s="192"/>
      <c r="I166" s="192"/>
      <c r="J166" s="192"/>
      <c r="K166" s="192"/>
      <c r="L166" s="192"/>
      <c r="M166" s="192"/>
      <c r="N166" s="123" t="str">
        <f>IF([1]回答表!F18="下水道事業",IF([1]回答表!X51="●","●",""),"")</f>
        <v/>
      </c>
      <c r="O166" s="124"/>
      <c r="P166" s="124"/>
      <c r="Q166" s="125"/>
      <c r="R166" s="112"/>
      <c r="S166" s="112"/>
      <c r="T166" s="112"/>
      <c r="U166" s="195" t="s">
        <v>53</v>
      </c>
      <c r="V166" s="196"/>
      <c r="W166" s="196"/>
      <c r="X166" s="196"/>
      <c r="Y166" s="196"/>
      <c r="Z166" s="196"/>
      <c r="AA166" s="196"/>
      <c r="AB166" s="196"/>
      <c r="AC166" s="95"/>
      <c r="AD166" s="65"/>
      <c r="AE166" s="65"/>
      <c r="AF166" s="65"/>
      <c r="AG166" s="65"/>
      <c r="AH166" s="65"/>
      <c r="AI166" s="65"/>
      <c r="AJ166" s="65"/>
      <c r="AK166" s="129"/>
      <c r="AL166" s="65"/>
      <c r="AM166" s="126" t="str">
        <f>IF([1]回答表!F18="下水道事業",IF([1]回答表!X51="●",[1]回答表!B197,IF([1]回答表!AA51="●",[1]回答表!B275,"")),"")</f>
        <v/>
      </c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36"/>
      <c r="BE166" s="36"/>
      <c r="BF166" s="131" t="str">
        <f>IF([1]回答表!F18="下水道事業",IF([1]回答表!X51="●",[1]回答表!B256,IF([1]回答表!AA51="●",[1]回答表!B335,"")),"")</f>
        <v/>
      </c>
      <c r="BG166" s="132"/>
      <c r="BH166" s="132"/>
      <c r="BI166" s="132"/>
      <c r="BJ166" s="131"/>
      <c r="BK166" s="132"/>
      <c r="BL166" s="132"/>
      <c r="BM166" s="132"/>
      <c r="BN166" s="131"/>
      <c r="BO166" s="132"/>
      <c r="BP166" s="132"/>
      <c r="BQ166" s="133"/>
      <c r="BR166" s="105"/>
    </row>
    <row r="167" spans="3:92" ht="19.350000000000001" customHeight="1"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37"/>
      <c r="O167" s="138"/>
      <c r="P167" s="138"/>
      <c r="Q167" s="139"/>
      <c r="R167" s="112"/>
      <c r="S167" s="112"/>
      <c r="T167" s="112"/>
      <c r="U167" s="200"/>
      <c r="V167" s="201"/>
      <c r="W167" s="201"/>
      <c r="X167" s="201"/>
      <c r="Y167" s="201"/>
      <c r="Z167" s="201"/>
      <c r="AA167" s="201"/>
      <c r="AB167" s="201"/>
      <c r="AC167" s="95"/>
      <c r="AD167" s="65"/>
      <c r="AE167" s="65"/>
      <c r="AF167" s="65"/>
      <c r="AG167" s="65"/>
      <c r="AH167" s="65"/>
      <c r="AI167" s="65"/>
      <c r="AJ167" s="65"/>
      <c r="AK167" s="129"/>
      <c r="AL167" s="65"/>
      <c r="AM167" s="140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2"/>
      <c r="BD167" s="36"/>
      <c r="BE167" s="36"/>
      <c r="BF167" s="143"/>
      <c r="BG167" s="144"/>
      <c r="BH167" s="144"/>
      <c r="BI167" s="144"/>
      <c r="BJ167" s="143"/>
      <c r="BK167" s="144"/>
      <c r="BL167" s="144"/>
      <c r="BM167" s="144"/>
      <c r="BN167" s="143"/>
      <c r="BO167" s="144"/>
      <c r="BP167" s="144"/>
      <c r="BQ167" s="145"/>
      <c r="BR167" s="105"/>
    </row>
    <row r="168" spans="3:92" ht="15.6" customHeight="1"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37"/>
      <c r="O168" s="138"/>
      <c r="P168" s="138"/>
      <c r="Q168" s="139"/>
      <c r="R168" s="112"/>
      <c r="S168" s="112"/>
      <c r="T168" s="112"/>
      <c r="U168" s="79" t="str">
        <f>IF([1]回答表!F18="下水道事業",IF([1]回答表!X51="●",[1]回答表!N234,IF([1]回答表!AA51="●",[1]回答表!N314,"")),"")</f>
        <v/>
      </c>
      <c r="V168" s="80"/>
      <c r="W168" s="80"/>
      <c r="X168" s="80"/>
      <c r="Y168" s="80"/>
      <c r="Z168" s="80"/>
      <c r="AA168" s="80"/>
      <c r="AB168" s="146"/>
      <c r="AC168" s="65"/>
      <c r="AD168" s="65"/>
      <c r="AE168" s="65"/>
      <c r="AF168" s="65"/>
      <c r="AG168" s="65"/>
      <c r="AH168" s="65"/>
      <c r="AI168" s="65"/>
      <c r="AJ168" s="65"/>
      <c r="AK168" s="129"/>
      <c r="AL168" s="65"/>
      <c r="AM168" s="140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2"/>
      <c r="BD168" s="36"/>
      <c r="BE168" s="36"/>
      <c r="BF168" s="143"/>
      <c r="BG168" s="144"/>
      <c r="BH168" s="144"/>
      <c r="BI168" s="144"/>
      <c r="BJ168" s="143"/>
      <c r="BK168" s="144"/>
      <c r="BL168" s="144"/>
      <c r="BM168" s="144"/>
      <c r="BN168" s="143"/>
      <c r="BO168" s="144"/>
      <c r="BP168" s="144"/>
      <c r="BQ168" s="145"/>
      <c r="BR168" s="105"/>
    </row>
    <row r="169" spans="3:92" ht="15.6" customHeight="1"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47"/>
      <c r="O169" s="148"/>
      <c r="P169" s="148"/>
      <c r="Q169" s="149"/>
      <c r="R169" s="112"/>
      <c r="S169" s="112"/>
      <c r="T169" s="112"/>
      <c r="U169" s="76"/>
      <c r="V169" s="77"/>
      <c r="W169" s="77"/>
      <c r="X169" s="77"/>
      <c r="Y169" s="77"/>
      <c r="Z169" s="77"/>
      <c r="AA169" s="77"/>
      <c r="AB169" s="78"/>
      <c r="AC169" s="36"/>
      <c r="AD169" s="36"/>
      <c r="AE169" s="36"/>
      <c r="AF169" s="36"/>
      <c r="AG169" s="36"/>
      <c r="AH169" s="36"/>
      <c r="AI169" s="36"/>
      <c r="AJ169" s="103"/>
      <c r="AK169" s="129"/>
      <c r="AL169" s="65"/>
      <c r="AM169" s="140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2"/>
      <c r="BD169" s="36"/>
      <c r="BE169" s="36"/>
      <c r="BF169" s="143" t="str">
        <f>IF([1]回答表!F18="下水道事業",IF([1]回答表!X51="●",[1]回答表!E256,IF([1]回答表!AA51="●",[1]回答表!E335,"")),"")</f>
        <v/>
      </c>
      <c r="BG169" s="144"/>
      <c r="BH169" s="144"/>
      <c r="BI169" s="144"/>
      <c r="BJ169" s="143" t="str">
        <f>IF([1]回答表!F18="下水道事業",IF([1]回答表!X51="●",[1]回答表!E257,IF([1]回答表!AA51="●",[1]回答表!E336,"")),"")</f>
        <v/>
      </c>
      <c r="BK169" s="144"/>
      <c r="BL169" s="144"/>
      <c r="BM169" s="144"/>
      <c r="BN169" s="143" t="str">
        <f>IF([1]回答表!F18="下水道事業",IF([1]回答表!X51="●",[1]回答表!E258,IF([1]回答表!AA51="●",[1]回答表!E337,"")),"")</f>
        <v/>
      </c>
      <c r="BO169" s="144"/>
      <c r="BP169" s="144"/>
      <c r="BQ169" s="145"/>
      <c r="BR169" s="105"/>
      <c r="BX169" s="225" t="str">
        <f>IF([1]回答表!AQ21="下水道事業",IF([1]回答表!BI54="○",[1]回答表!AM200,IF([1]回答表!BL54="○",[1]回答表!AM278,"")),"")</f>
        <v/>
      </c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</row>
    <row r="170" spans="3:92" ht="15.6" customHeight="1">
      <c r="C170" s="95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1"/>
      <c r="O170" s="151"/>
      <c r="P170" s="151"/>
      <c r="Q170" s="151"/>
      <c r="R170" s="152"/>
      <c r="S170" s="152"/>
      <c r="T170" s="152"/>
      <c r="U170" s="82"/>
      <c r="V170" s="83"/>
      <c r="W170" s="83"/>
      <c r="X170" s="83"/>
      <c r="Y170" s="83"/>
      <c r="Z170" s="83"/>
      <c r="AA170" s="83"/>
      <c r="AB170" s="84"/>
      <c r="AC170" s="36"/>
      <c r="AD170" s="36"/>
      <c r="AE170" s="36"/>
      <c r="AF170" s="36"/>
      <c r="AG170" s="36"/>
      <c r="AH170" s="36"/>
      <c r="AI170" s="36"/>
      <c r="AJ170" s="103"/>
      <c r="AK170" s="129"/>
      <c r="AL170" s="36"/>
      <c r="AM170" s="140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2"/>
      <c r="BD170" s="113"/>
      <c r="BE170" s="113"/>
      <c r="BF170" s="143"/>
      <c r="BG170" s="144"/>
      <c r="BH170" s="144"/>
      <c r="BI170" s="144"/>
      <c r="BJ170" s="143"/>
      <c r="BK170" s="144"/>
      <c r="BL170" s="144"/>
      <c r="BM170" s="144"/>
      <c r="BN170" s="143"/>
      <c r="BO170" s="144"/>
      <c r="BP170" s="144"/>
      <c r="BQ170" s="145"/>
      <c r="BR170" s="10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</row>
    <row r="171" spans="3:92" ht="18" customHeight="1">
      <c r="C171" s="9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36"/>
      <c r="Q171" s="36"/>
      <c r="R171" s="112"/>
      <c r="S171" s="112"/>
      <c r="T171" s="112"/>
      <c r="U171" s="65"/>
      <c r="V171" s="65"/>
      <c r="W171" s="65"/>
      <c r="X171" s="65"/>
      <c r="Y171" s="65"/>
      <c r="Z171" s="65"/>
      <c r="AA171" s="65"/>
      <c r="AB171" s="65"/>
      <c r="AC171" s="65"/>
      <c r="AD171" s="102"/>
      <c r="AE171" s="36"/>
      <c r="AF171" s="36"/>
      <c r="AG171" s="36"/>
      <c r="AH171" s="36"/>
      <c r="AI171" s="36"/>
      <c r="AJ171" s="36"/>
      <c r="AK171" s="36"/>
      <c r="AL171" s="36"/>
      <c r="AM171" s="140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2"/>
      <c r="BD171" s="65"/>
      <c r="BE171" s="65"/>
      <c r="BF171" s="143"/>
      <c r="BG171" s="144"/>
      <c r="BH171" s="144"/>
      <c r="BI171" s="144"/>
      <c r="BJ171" s="143"/>
      <c r="BK171" s="144"/>
      <c r="BL171" s="144"/>
      <c r="BM171" s="144"/>
      <c r="BN171" s="143"/>
      <c r="BO171" s="144"/>
      <c r="BP171" s="144"/>
      <c r="BQ171" s="145"/>
      <c r="BR171" s="105"/>
      <c r="BT171" s="65"/>
      <c r="BU171" s="65"/>
      <c r="BV171" s="65"/>
      <c r="BW171" s="6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</row>
    <row r="172" spans="3:92" ht="19.350000000000001" customHeight="1">
      <c r="C172" s="95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1"/>
      <c r="O172" s="151"/>
      <c r="P172" s="151"/>
      <c r="Q172" s="151"/>
      <c r="R172" s="152"/>
      <c r="S172" s="152"/>
      <c r="T172" s="152"/>
      <c r="U172" s="195" t="s">
        <v>54</v>
      </c>
      <c r="V172" s="196"/>
      <c r="W172" s="196"/>
      <c r="X172" s="196"/>
      <c r="Y172" s="196"/>
      <c r="Z172" s="196"/>
      <c r="AA172" s="196"/>
      <c r="AB172" s="196"/>
      <c r="AC172" s="195" t="s">
        <v>55</v>
      </c>
      <c r="AD172" s="196"/>
      <c r="AE172" s="196"/>
      <c r="AF172" s="196"/>
      <c r="AG172" s="196"/>
      <c r="AH172" s="196"/>
      <c r="AI172" s="196"/>
      <c r="AJ172" s="197"/>
      <c r="AK172" s="129"/>
      <c r="AL172" s="36"/>
      <c r="AM172" s="140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2"/>
      <c r="BD172" s="36"/>
      <c r="BE172" s="36"/>
      <c r="BF172" s="143"/>
      <c r="BG172" s="144"/>
      <c r="BH172" s="144"/>
      <c r="BI172" s="144"/>
      <c r="BJ172" s="143"/>
      <c r="BK172" s="144"/>
      <c r="BL172" s="144"/>
      <c r="BM172" s="144"/>
      <c r="BN172" s="143"/>
      <c r="BO172" s="144"/>
      <c r="BP172" s="144"/>
      <c r="BQ172" s="145"/>
      <c r="BR172" s="10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</row>
    <row r="173" spans="3:92" ht="19.350000000000001" customHeight="1">
      <c r="C173" s="9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36"/>
      <c r="Q173" s="36"/>
      <c r="R173" s="36"/>
      <c r="S173" s="112"/>
      <c r="T173" s="112"/>
      <c r="U173" s="200"/>
      <c r="V173" s="201"/>
      <c r="W173" s="201"/>
      <c r="X173" s="201"/>
      <c r="Y173" s="201"/>
      <c r="Z173" s="201"/>
      <c r="AA173" s="201"/>
      <c r="AB173" s="201"/>
      <c r="AC173" s="226"/>
      <c r="AD173" s="227"/>
      <c r="AE173" s="227"/>
      <c r="AF173" s="227"/>
      <c r="AG173" s="227"/>
      <c r="AH173" s="227"/>
      <c r="AI173" s="227"/>
      <c r="AJ173" s="228"/>
      <c r="AK173" s="129"/>
      <c r="AL173" s="36"/>
      <c r="AM173" s="140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2"/>
      <c r="BD173" s="163"/>
      <c r="BE173" s="163"/>
      <c r="BF173" s="143"/>
      <c r="BG173" s="144"/>
      <c r="BH173" s="144"/>
      <c r="BI173" s="144"/>
      <c r="BJ173" s="143"/>
      <c r="BK173" s="144"/>
      <c r="BL173" s="144"/>
      <c r="BM173" s="144"/>
      <c r="BN173" s="143"/>
      <c r="BO173" s="144"/>
      <c r="BP173" s="144"/>
      <c r="BQ173" s="145"/>
      <c r="BR173" s="10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</row>
    <row r="174" spans="3:92" ht="15.6" customHeight="1">
      <c r="C174" s="9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36"/>
      <c r="Q174" s="36"/>
      <c r="R174" s="36"/>
      <c r="S174" s="112"/>
      <c r="T174" s="112"/>
      <c r="U174" s="79" t="str">
        <f>IF([1]回答表!F18="下水道事業",IF([1]回答表!X51="●",[1]回答表!Y236,IF([1]回答表!AA51="●",[1]回答表!Y316,"")),"")</f>
        <v/>
      </c>
      <c r="V174" s="80"/>
      <c r="W174" s="80"/>
      <c r="X174" s="80"/>
      <c r="Y174" s="80"/>
      <c r="Z174" s="80"/>
      <c r="AA174" s="80"/>
      <c r="AB174" s="146"/>
      <c r="AC174" s="79" t="str">
        <f>IF([1]回答表!F18="下水道事業",IF([1]回答表!X51="●",[1]回答表!Y237,IF([1]回答表!AA51="●",[1]回答表!Y317,"")),"")</f>
        <v/>
      </c>
      <c r="AD174" s="80"/>
      <c r="AE174" s="80"/>
      <c r="AF174" s="80"/>
      <c r="AG174" s="80"/>
      <c r="AH174" s="80"/>
      <c r="AI174" s="80"/>
      <c r="AJ174" s="146"/>
      <c r="AK174" s="129"/>
      <c r="AL174" s="36"/>
      <c r="AM174" s="140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2"/>
      <c r="BD174" s="163"/>
      <c r="BE174" s="163"/>
      <c r="BF174" s="143" t="s">
        <v>23</v>
      </c>
      <c r="BG174" s="144"/>
      <c r="BH174" s="144"/>
      <c r="BI174" s="144"/>
      <c r="BJ174" s="143" t="s">
        <v>24</v>
      </c>
      <c r="BK174" s="144"/>
      <c r="BL174" s="144"/>
      <c r="BM174" s="144"/>
      <c r="BN174" s="143" t="s">
        <v>25</v>
      </c>
      <c r="BO174" s="144"/>
      <c r="BP174" s="144"/>
      <c r="BQ174" s="145"/>
      <c r="BR174" s="10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</row>
    <row r="175" spans="3:92" ht="15.6" customHeight="1">
      <c r="C175" s="9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36"/>
      <c r="Q175" s="36"/>
      <c r="R175" s="36"/>
      <c r="S175" s="112"/>
      <c r="T175" s="112"/>
      <c r="U175" s="76"/>
      <c r="V175" s="77"/>
      <c r="W175" s="77"/>
      <c r="X175" s="77"/>
      <c r="Y175" s="77"/>
      <c r="Z175" s="77"/>
      <c r="AA175" s="77"/>
      <c r="AB175" s="78"/>
      <c r="AC175" s="76"/>
      <c r="AD175" s="77"/>
      <c r="AE175" s="77"/>
      <c r="AF175" s="77"/>
      <c r="AG175" s="77"/>
      <c r="AH175" s="77"/>
      <c r="AI175" s="77"/>
      <c r="AJ175" s="78"/>
      <c r="AK175" s="129"/>
      <c r="AL175" s="36"/>
      <c r="AM175" s="17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63"/>
      <c r="BE175" s="163"/>
      <c r="BF175" s="143"/>
      <c r="BG175" s="144"/>
      <c r="BH175" s="144"/>
      <c r="BI175" s="144"/>
      <c r="BJ175" s="143"/>
      <c r="BK175" s="144"/>
      <c r="BL175" s="144"/>
      <c r="BM175" s="144"/>
      <c r="BN175" s="143"/>
      <c r="BO175" s="144"/>
      <c r="BP175" s="144"/>
      <c r="BQ175" s="145"/>
      <c r="BR175" s="10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</row>
    <row r="176" spans="3:92" ht="15.6" customHeight="1">
      <c r="C176" s="9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36"/>
      <c r="Q176" s="36"/>
      <c r="R176" s="36"/>
      <c r="S176" s="112"/>
      <c r="T176" s="112"/>
      <c r="U176" s="82"/>
      <c r="V176" s="83"/>
      <c r="W176" s="83"/>
      <c r="X176" s="83"/>
      <c r="Y176" s="83"/>
      <c r="Z176" s="83"/>
      <c r="AA176" s="83"/>
      <c r="AB176" s="84"/>
      <c r="AC176" s="82"/>
      <c r="AD176" s="83"/>
      <c r="AE176" s="83"/>
      <c r="AF176" s="83"/>
      <c r="AG176" s="83"/>
      <c r="AH176" s="83"/>
      <c r="AI176" s="83"/>
      <c r="AJ176" s="84"/>
      <c r="AK176" s="129"/>
      <c r="AL176" s="36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113"/>
      <c r="BD176" s="163"/>
      <c r="BE176" s="163"/>
      <c r="BF176" s="187"/>
      <c r="BG176" s="188"/>
      <c r="BH176" s="188"/>
      <c r="BI176" s="188"/>
      <c r="BJ176" s="187"/>
      <c r="BK176" s="188"/>
      <c r="BL176" s="188"/>
      <c r="BM176" s="188"/>
      <c r="BN176" s="187"/>
      <c r="BO176" s="188"/>
      <c r="BP176" s="188"/>
      <c r="BQ176" s="189"/>
      <c r="BR176" s="10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</row>
    <row r="177" spans="3:92" ht="18" customHeight="1">
      <c r="C177" s="9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36"/>
      <c r="Q177" s="36"/>
      <c r="R177" s="112"/>
      <c r="S177" s="112"/>
      <c r="T177" s="112"/>
      <c r="U177" s="65"/>
      <c r="V177" s="65"/>
      <c r="W177" s="65"/>
      <c r="X177" s="65"/>
      <c r="Y177" s="65"/>
      <c r="Z177" s="65"/>
      <c r="AA177" s="65"/>
      <c r="AB177" s="65"/>
      <c r="AC177" s="65"/>
      <c r="AD177" s="102"/>
      <c r="AE177" s="36"/>
      <c r="AF177" s="36"/>
      <c r="AG177" s="36"/>
      <c r="AH177" s="36"/>
      <c r="AI177" s="36"/>
      <c r="AJ177" s="36"/>
      <c r="AK177" s="36"/>
      <c r="AL177" s="36"/>
      <c r="AM177" s="36"/>
      <c r="AN177" s="103"/>
      <c r="AO177" s="103"/>
      <c r="AP177" s="103"/>
      <c r="AQ177" s="104"/>
      <c r="AR177" s="65"/>
      <c r="AS177" s="183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105"/>
      <c r="BT177" s="65"/>
      <c r="BU177" s="65"/>
      <c r="BV177" s="65"/>
      <c r="BW177" s="6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</row>
    <row r="178" spans="3:92" ht="18.95" customHeight="1">
      <c r="C178" s="95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1"/>
      <c r="O178" s="151"/>
      <c r="P178" s="151"/>
      <c r="Q178" s="151"/>
      <c r="R178" s="112"/>
      <c r="S178" s="112"/>
      <c r="T178" s="112"/>
      <c r="U178" s="210" t="s">
        <v>56</v>
      </c>
      <c r="V178" s="211"/>
      <c r="W178" s="211"/>
      <c r="X178" s="211"/>
      <c r="Y178" s="211"/>
      <c r="Z178" s="211"/>
      <c r="AA178" s="211"/>
      <c r="AB178" s="211"/>
      <c r="AC178" s="210" t="s">
        <v>57</v>
      </c>
      <c r="AD178" s="211"/>
      <c r="AE178" s="211"/>
      <c r="AF178" s="211"/>
      <c r="AG178" s="211"/>
      <c r="AH178" s="211"/>
      <c r="AI178" s="211"/>
      <c r="AJ178" s="212"/>
      <c r="AK178" s="210" t="s">
        <v>58</v>
      </c>
      <c r="AL178" s="211"/>
      <c r="AM178" s="211"/>
      <c r="AN178" s="211"/>
      <c r="AO178" s="211"/>
      <c r="AP178" s="211"/>
      <c r="AQ178" s="211"/>
      <c r="AR178" s="211"/>
      <c r="AS178" s="210" t="s">
        <v>59</v>
      </c>
      <c r="AT178" s="211"/>
      <c r="AU178" s="211"/>
      <c r="AV178" s="211"/>
      <c r="AW178" s="211"/>
      <c r="AX178" s="211"/>
      <c r="AY178" s="211"/>
      <c r="AZ178" s="212"/>
      <c r="BA178" s="210" t="s">
        <v>60</v>
      </c>
      <c r="BB178" s="211"/>
      <c r="BC178" s="211"/>
      <c r="BD178" s="211"/>
      <c r="BE178" s="211"/>
      <c r="BF178" s="211"/>
      <c r="BG178" s="211"/>
      <c r="BH178" s="212"/>
      <c r="BI178" s="65"/>
      <c r="BJ178" s="65"/>
      <c r="BK178" s="65"/>
      <c r="BL178" s="65"/>
      <c r="BM178" s="65"/>
      <c r="BN178" s="65"/>
      <c r="BO178" s="65"/>
      <c r="BP178" s="65"/>
      <c r="BQ178" s="65"/>
      <c r="BR178" s="105"/>
      <c r="BT178" s="65"/>
      <c r="BU178" s="65"/>
      <c r="BV178" s="65"/>
      <c r="BW178" s="6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</row>
    <row r="179" spans="3:92" ht="15.6" customHeight="1">
      <c r="C179" s="9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36"/>
      <c r="Q179" s="36"/>
      <c r="R179" s="112"/>
      <c r="S179" s="112"/>
      <c r="T179" s="112"/>
      <c r="U179" s="229"/>
      <c r="V179" s="230"/>
      <c r="W179" s="230"/>
      <c r="X179" s="230"/>
      <c r="Y179" s="230"/>
      <c r="Z179" s="230"/>
      <c r="AA179" s="230"/>
      <c r="AB179" s="230"/>
      <c r="AC179" s="229"/>
      <c r="AD179" s="230"/>
      <c r="AE179" s="230"/>
      <c r="AF179" s="230"/>
      <c r="AG179" s="230"/>
      <c r="AH179" s="230"/>
      <c r="AI179" s="230"/>
      <c r="AJ179" s="231"/>
      <c r="AK179" s="229"/>
      <c r="AL179" s="230"/>
      <c r="AM179" s="230"/>
      <c r="AN179" s="230"/>
      <c r="AO179" s="230"/>
      <c r="AP179" s="230"/>
      <c r="AQ179" s="230"/>
      <c r="AR179" s="230"/>
      <c r="AS179" s="229"/>
      <c r="AT179" s="230"/>
      <c r="AU179" s="230"/>
      <c r="AV179" s="230"/>
      <c r="AW179" s="230"/>
      <c r="AX179" s="230"/>
      <c r="AY179" s="230"/>
      <c r="AZ179" s="231"/>
      <c r="BA179" s="229"/>
      <c r="BB179" s="230"/>
      <c r="BC179" s="230"/>
      <c r="BD179" s="230"/>
      <c r="BE179" s="230"/>
      <c r="BF179" s="230"/>
      <c r="BG179" s="230"/>
      <c r="BH179" s="231"/>
      <c r="BI179" s="65"/>
      <c r="BJ179" s="65"/>
      <c r="BK179" s="65"/>
      <c r="BL179" s="65"/>
      <c r="BM179" s="65"/>
      <c r="BN179" s="65"/>
      <c r="BO179" s="65"/>
      <c r="BP179" s="65"/>
      <c r="BQ179" s="65"/>
      <c r="BR179" s="10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</row>
    <row r="180" spans="3:92" ht="15.6" customHeight="1">
      <c r="C180" s="9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36"/>
      <c r="Q180" s="36"/>
      <c r="R180" s="112"/>
      <c r="S180" s="112"/>
      <c r="T180" s="112"/>
      <c r="U180" s="79" t="str">
        <f>IF([1]回答表!F18="下水道事業",IF([1]回答表!X51="●",[1]回答表!Y239,IF([1]回答表!AA51="●",[1]回答表!Y319,"")),"")</f>
        <v/>
      </c>
      <c r="V180" s="80"/>
      <c r="W180" s="80"/>
      <c r="X180" s="80"/>
      <c r="Y180" s="80"/>
      <c r="Z180" s="80"/>
      <c r="AA180" s="80"/>
      <c r="AB180" s="146"/>
      <c r="AC180" s="79" t="str">
        <f>IF([1]回答表!F18="下水道事業",IF([1]回答表!X51="●",[1]回答表!Y240,IF([1]回答表!AA51="●",[1]回答表!Y320,"")),"")</f>
        <v/>
      </c>
      <c r="AD180" s="80"/>
      <c r="AE180" s="80"/>
      <c r="AF180" s="80"/>
      <c r="AG180" s="80"/>
      <c r="AH180" s="80"/>
      <c r="AI180" s="80"/>
      <c r="AJ180" s="146"/>
      <c r="AK180" s="79" t="str">
        <f>IF([1]回答表!F18="下水道事業",IF([1]回答表!X51="●",[1]回答表!Y241,IF([1]回答表!AA51="●",[1]回答表!Y321,"")),"")</f>
        <v/>
      </c>
      <c r="AL180" s="80"/>
      <c r="AM180" s="80"/>
      <c r="AN180" s="80"/>
      <c r="AO180" s="80"/>
      <c r="AP180" s="80"/>
      <c r="AQ180" s="80"/>
      <c r="AR180" s="146"/>
      <c r="AS180" s="79" t="str">
        <f>IF([1]回答表!F18="下水道事業",IF([1]回答表!X51="●",[1]回答表!Y242,IF([1]回答表!AA51="●",[1]回答表!Y322,"")),"")</f>
        <v/>
      </c>
      <c r="AT180" s="80"/>
      <c r="AU180" s="80"/>
      <c r="AV180" s="80"/>
      <c r="AW180" s="80"/>
      <c r="AX180" s="80"/>
      <c r="AY180" s="80"/>
      <c r="AZ180" s="146"/>
      <c r="BA180" s="79" t="str">
        <f>IF([1]回答表!F18="下水道事業",IF([1]回答表!X51="●",[1]回答表!Y243,IF([1]回答表!AA51="●",[1]回答表!Y323,"")),"")</f>
        <v/>
      </c>
      <c r="BB180" s="80"/>
      <c r="BC180" s="80"/>
      <c r="BD180" s="80"/>
      <c r="BE180" s="80"/>
      <c r="BF180" s="80"/>
      <c r="BG180" s="80"/>
      <c r="BH180" s="146"/>
      <c r="BI180" s="65"/>
      <c r="BJ180" s="65"/>
      <c r="BK180" s="65"/>
      <c r="BL180" s="65"/>
      <c r="BM180" s="65"/>
      <c r="BN180" s="65"/>
      <c r="BO180" s="65"/>
      <c r="BP180" s="65"/>
      <c r="BQ180" s="65"/>
      <c r="BR180" s="10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</row>
    <row r="181" spans="3:92" ht="15.6" customHeight="1">
      <c r="C181" s="9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36"/>
      <c r="Q181" s="36"/>
      <c r="R181" s="112"/>
      <c r="S181" s="112"/>
      <c r="T181" s="112"/>
      <c r="U181" s="76"/>
      <c r="V181" s="77"/>
      <c r="W181" s="77"/>
      <c r="X181" s="77"/>
      <c r="Y181" s="77"/>
      <c r="Z181" s="77"/>
      <c r="AA181" s="77"/>
      <c r="AB181" s="78"/>
      <c r="AC181" s="76"/>
      <c r="AD181" s="77"/>
      <c r="AE181" s="77"/>
      <c r="AF181" s="77"/>
      <c r="AG181" s="77"/>
      <c r="AH181" s="77"/>
      <c r="AI181" s="77"/>
      <c r="AJ181" s="78"/>
      <c r="AK181" s="76"/>
      <c r="AL181" s="77"/>
      <c r="AM181" s="77"/>
      <c r="AN181" s="77"/>
      <c r="AO181" s="77"/>
      <c r="AP181" s="77"/>
      <c r="AQ181" s="77"/>
      <c r="AR181" s="78"/>
      <c r="AS181" s="76"/>
      <c r="AT181" s="77"/>
      <c r="AU181" s="77"/>
      <c r="AV181" s="77"/>
      <c r="AW181" s="77"/>
      <c r="AX181" s="77"/>
      <c r="AY181" s="77"/>
      <c r="AZ181" s="78"/>
      <c r="BA181" s="76"/>
      <c r="BB181" s="77"/>
      <c r="BC181" s="77"/>
      <c r="BD181" s="77"/>
      <c r="BE181" s="77"/>
      <c r="BF181" s="77"/>
      <c r="BG181" s="77"/>
      <c r="BH181" s="78"/>
      <c r="BI181" s="65"/>
      <c r="BJ181" s="65"/>
      <c r="BK181" s="65"/>
      <c r="BL181" s="65"/>
      <c r="BM181" s="65"/>
      <c r="BN181" s="65"/>
      <c r="BO181" s="65"/>
      <c r="BP181" s="65"/>
      <c r="BQ181" s="65"/>
      <c r="BR181" s="10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</row>
    <row r="182" spans="3:92" ht="15.6" customHeight="1">
      <c r="C182" s="9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36"/>
      <c r="Q182" s="36"/>
      <c r="R182" s="112"/>
      <c r="S182" s="112"/>
      <c r="T182" s="112"/>
      <c r="U182" s="82"/>
      <c r="V182" s="83"/>
      <c r="W182" s="83"/>
      <c r="X182" s="83"/>
      <c r="Y182" s="83"/>
      <c r="Z182" s="83"/>
      <c r="AA182" s="83"/>
      <c r="AB182" s="84"/>
      <c r="AC182" s="82"/>
      <c r="AD182" s="83"/>
      <c r="AE182" s="83"/>
      <c r="AF182" s="83"/>
      <c r="AG182" s="83"/>
      <c r="AH182" s="83"/>
      <c r="AI182" s="83"/>
      <c r="AJ182" s="84"/>
      <c r="AK182" s="82"/>
      <c r="AL182" s="83"/>
      <c r="AM182" s="83"/>
      <c r="AN182" s="83"/>
      <c r="AO182" s="83"/>
      <c r="AP182" s="83"/>
      <c r="AQ182" s="83"/>
      <c r="AR182" s="84"/>
      <c r="AS182" s="82"/>
      <c r="AT182" s="83"/>
      <c r="AU182" s="83"/>
      <c r="AV182" s="83"/>
      <c r="AW182" s="83"/>
      <c r="AX182" s="83"/>
      <c r="AY182" s="83"/>
      <c r="AZ182" s="84"/>
      <c r="BA182" s="82"/>
      <c r="BB182" s="83"/>
      <c r="BC182" s="83"/>
      <c r="BD182" s="83"/>
      <c r="BE182" s="83"/>
      <c r="BF182" s="83"/>
      <c r="BG182" s="83"/>
      <c r="BH182" s="84"/>
      <c r="BI182" s="65"/>
      <c r="BJ182" s="65"/>
      <c r="BK182" s="65"/>
      <c r="BL182" s="65"/>
      <c r="BM182" s="65"/>
      <c r="BN182" s="65"/>
      <c r="BO182" s="65"/>
      <c r="BP182" s="65"/>
      <c r="BQ182" s="65"/>
      <c r="BR182" s="10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</row>
    <row r="183" spans="3:92" ht="29.45" customHeight="1">
      <c r="C183" s="9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36"/>
      <c r="Q183" s="36"/>
      <c r="R183" s="112"/>
      <c r="S183" s="112"/>
      <c r="T183" s="112"/>
      <c r="U183" s="65"/>
      <c r="V183" s="65"/>
      <c r="W183" s="65"/>
      <c r="X183" s="65"/>
      <c r="Y183" s="65"/>
      <c r="Z183" s="65"/>
      <c r="AA183" s="65"/>
      <c r="AB183" s="65"/>
      <c r="AC183" s="65"/>
      <c r="AD183" s="102"/>
      <c r="AE183" s="36"/>
      <c r="AF183" s="36"/>
      <c r="AG183" s="36"/>
      <c r="AH183" s="36"/>
      <c r="AI183" s="36"/>
      <c r="AJ183" s="36"/>
      <c r="AK183" s="36"/>
      <c r="AL183" s="36"/>
      <c r="AM183" s="36"/>
      <c r="AN183" s="103"/>
      <c r="AO183" s="103"/>
      <c r="AP183" s="103"/>
      <c r="AQ183" s="104"/>
      <c r="AR183" s="65"/>
      <c r="AS183" s="90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10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</row>
    <row r="184" spans="3:92" ht="15.6" customHeight="1">
      <c r="C184" s="95"/>
      <c r="D184" s="36"/>
      <c r="E184" s="36"/>
      <c r="F184" s="36"/>
      <c r="G184" s="36"/>
      <c r="H184" s="36"/>
      <c r="I184" s="36"/>
      <c r="J184" s="36"/>
      <c r="K184" s="36"/>
      <c r="L184" s="103"/>
      <c r="M184" s="103"/>
      <c r="N184" s="103"/>
      <c r="O184" s="104"/>
      <c r="P184" s="81"/>
      <c r="Q184" s="81"/>
      <c r="R184" s="112"/>
      <c r="S184" s="112"/>
      <c r="T184" s="112"/>
      <c r="U184" s="232" t="s">
        <v>61</v>
      </c>
      <c r="V184" s="233"/>
      <c r="W184" s="233"/>
      <c r="X184" s="233"/>
      <c r="Y184" s="233"/>
      <c r="Z184" s="233"/>
      <c r="AA184" s="233"/>
      <c r="AB184" s="233"/>
      <c r="AC184" s="232" t="s">
        <v>62</v>
      </c>
      <c r="AD184" s="233"/>
      <c r="AE184" s="233"/>
      <c r="AF184" s="233"/>
      <c r="AG184" s="233"/>
      <c r="AH184" s="233"/>
      <c r="AI184" s="233"/>
      <c r="AJ184" s="233"/>
      <c r="AK184" s="232" t="s">
        <v>63</v>
      </c>
      <c r="AL184" s="233"/>
      <c r="AM184" s="233"/>
      <c r="AN184" s="233"/>
      <c r="AO184" s="233"/>
      <c r="AP184" s="233"/>
      <c r="AQ184" s="233"/>
      <c r="AR184" s="234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102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103"/>
      <c r="BO184" s="103"/>
      <c r="BP184" s="103"/>
      <c r="BQ184" s="104"/>
      <c r="BR184" s="105"/>
    </row>
    <row r="185" spans="3:92" ht="15.6" customHeight="1">
      <c r="C185" s="95"/>
      <c r="D185" s="204" t="s">
        <v>26</v>
      </c>
      <c r="E185" s="192"/>
      <c r="F185" s="192"/>
      <c r="G185" s="192"/>
      <c r="H185" s="192"/>
      <c r="I185" s="192"/>
      <c r="J185" s="192"/>
      <c r="K185" s="192"/>
      <c r="L185" s="192"/>
      <c r="M185" s="205"/>
      <c r="N185" s="123" t="str">
        <f>IF([1]回答表!F18="下水道事業",IF([1]回答表!AA51="●","●",""),"")</f>
        <v/>
      </c>
      <c r="O185" s="124"/>
      <c r="P185" s="124"/>
      <c r="Q185" s="125"/>
      <c r="R185" s="112"/>
      <c r="S185" s="112"/>
      <c r="T185" s="112"/>
      <c r="U185" s="235"/>
      <c r="V185" s="236"/>
      <c r="W185" s="236"/>
      <c r="X185" s="236"/>
      <c r="Y185" s="236"/>
      <c r="Z185" s="236"/>
      <c r="AA185" s="236"/>
      <c r="AB185" s="236"/>
      <c r="AC185" s="235"/>
      <c r="AD185" s="236"/>
      <c r="AE185" s="236"/>
      <c r="AF185" s="236"/>
      <c r="AG185" s="236"/>
      <c r="AH185" s="236"/>
      <c r="AI185" s="236"/>
      <c r="AJ185" s="236"/>
      <c r="AK185" s="237"/>
      <c r="AL185" s="238"/>
      <c r="AM185" s="238"/>
      <c r="AN185" s="238"/>
      <c r="AO185" s="238"/>
      <c r="AP185" s="238"/>
      <c r="AQ185" s="238"/>
      <c r="AR185" s="239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102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103"/>
      <c r="BO185" s="103"/>
      <c r="BP185" s="103"/>
      <c r="BQ185" s="104"/>
      <c r="BR185" s="105"/>
    </row>
    <row r="186" spans="3:92" ht="15.6" customHeight="1"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205"/>
      <c r="N186" s="137"/>
      <c r="O186" s="138"/>
      <c r="P186" s="138"/>
      <c r="Q186" s="139"/>
      <c r="R186" s="112"/>
      <c r="S186" s="112"/>
      <c r="T186" s="112"/>
      <c r="U186" s="79" t="str">
        <f>IF([1]回答表!F18="下水道事業",IF([1]回答表!X51="●",[1]回答表!N248,IF([1]回答表!AA51="●",[1]回答表!N328,"")),"")</f>
        <v/>
      </c>
      <c r="V186" s="80"/>
      <c r="W186" s="80"/>
      <c r="X186" s="80"/>
      <c r="Y186" s="80"/>
      <c r="Z186" s="80"/>
      <c r="AA186" s="80"/>
      <c r="AB186" s="146"/>
      <c r="AC186" s="79" t="str">
        <f>IF([1]回答表!F18="下水道事業",IF([1]回答表!X51="●",[1]回答表!N249,IF([1]回答表!AA51="●",[1]回答表!N329,"")),"")</f>
        <v/>
      </c>
      <c r="AD186" s="80"/>
      <c r="AE186" s="80"/>
      <c r="AF186" s="80"/>
      <c r="AG186" s="80"/>
      <c r="AH186" s="80"/>
      <c r="AI186" s="80"/>
      <c r="AJ186" s="146"/>
      <c r="AK186" s="79" t="str">
        <f>IF([1]回答表!F18="下水道事業",IF([1]回答表!X51="●",[1]回答表!N250,IF([1]回答表!AA51="●",[1]回答表!N330,"")),"")</f>
        <v/>
      </c>
      <c r="AL186" s="80"/>
      <c r="AM186" s="80"/>
      <c r="AN186" s="80"/>
      <c r="AO186" s="80"/>
      <c r="AP186" s="80"/>
      <c r="AQ186" s="80"/>
      <c r="AR186" s="146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102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103"/>
      <c r="BO186" s="103"/>
      <c r="BP186" s="103"/>
      <c r="BQ186" s="104"/>
      <c r="BR186" s="105"/>
    </row>
    <row r="187" spans="3:92" ht="15.6" customHeight="1"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205"/>
      <c r="N187" s="137"/>
      <c r="O187" s="138"/>
      <c r="P187" s="138"/>
      <c r="Q187" s="139"/>
      <c r="R187" s="112"/>
      <c r="S187" s="112"/>
      <c r="T187" s="112"/>
      <c r="U187" s="76"/>
      <c r="V187" s="77"/>
      <c r="W187" s="77"/>
      <c r="X187" s="77"/>
      <c r="Y187" s="77"/>
      <c r="Z187" s="77"/>
      <c r="AA187" s="77"/>
      <c r="AB187" s="78"/>
      <c r="AC187" s="76"/>
      <c r="AD187" s="77"/>
      <c r="AE187" s="77"/>
      <c r="AF187" s="77"/>
      <c r="AG187" s="77"/>
      <c r="AH187" s="77"/>
      <c r="AI187" s="77"/>
      <c r="AJ187" s="78"/>
      <c r="AK187" s="76"/>
      <c r="AL187" s="77"/>
      <c r="AM187" s="77"/>
      <c r="AN187" s="77"/>
      <c r="AO187" s="77"/>
      <c r="AP187" s="77"/>
      <c r="AQ187" s="77"/>
      <c r="AR187" s="78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102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103"/>
      <c r="BO187" s="103"/>
      <c r="BP187" s="103"/>
      <c r="BQ187" s="104"/>
      <c r="BR187" s="105"/>
    </row>
    <row r="188" spans="3:92" ht="15.6" customHeight="1"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205"/>
      <c r="N188" s="147"/>
      <c r="O188" s="148"/>
      <c r="P188" s="148"/>
      <c r="Q188" s="149"/>
      <c r="R188" s="112"/>
      <c r="S188" s="112"/>
      <c r="T188" s="112"/>
      <c r="U188" s="82"/>
      <c r="V188" s="83"/>
      <c r="W188" s="83"/>
      <c r="X188" s="83"/>
      <c r="Y188" s="83"/>
      <c r="Z188" s="83"/>
      <c r="AA188" s="83"/>
      <c r="AB188" s="84"/>
      <c r="AC188" s="82"/>
      <c r="AD188" s="83"/>
      <c r="AE188" s="83"/>
      <c r="AF188" s="83"/>
      <c r="AG188" s="83"/>
      <c r="AH188" s="83"/>
      <c r="AI188" s="83"/>
      <c r="AJ188" s="84"/>
      <c r="AK188" s="82"/>
      <c r="AL188" s="83"/>
      <c r="AM188" s="83"/>
      <c r="AN188" s="83"/>
      <c r="AO188" s="83"/>
      <c r="AP188" s="83"/>
      <c r="AQ188" s="83"/>
      <c r="AR188" s="84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102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103"/>
      <c r="BO188" s="103"/>
      <c r="BP188" s="103"/>
      <c r="BQ188" s="104"/>
      <c r="BR188" s="105"/>
    </row>
    <row r="189" spans="3:92" ht="15.6" customHeight="1">
      <c r="C189" s="95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29"/>
      <c r="AL189" s="129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113"/>
      <c r="BD189" s="163"/>
      <c r="BE189" s="163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105"/>
    </row>
    <row r="190" spans="3:92" ht="15.6" customHeight="1">
      <c r="C190" s="95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12"/>
      <c r="S190" s="112"/>
      <c r="T190" s="112"/>
      <c r="U190" s="116" t="s">
        <v>31</v>
      </c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29"/>
      <c r="AL190" s="129"/>
      <c r="AM190" s="116" t="s">
        <v>32</v>
      </c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65"/>
      <c r="BR190" s="105"/>
    </row>
    <row r="191" spans="3:92" ht="15.6" customHeight="1">
      <c r="C191" s="95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12"/>
      <c r="S191" s="112"/>
      <c r="T191" s="112"/>
      <c r="U191" s="173" t="str">
        <f>IF([1]回答表!F18="下水道事業",IF([1]回答表!X51="●",[1]回答表!E265,IF([1]回答表!AA51="●",[1]回答表!E344,"")),"")</f>
        <v/>
      </c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5" t="s">
        <v>33</v>
      </c>
      <c r="AF191" s="175"/>
      <c r="AG191" s="175"/>
      <c r="AH191" s="175"/>
      <c r="AI191" s="175"/>
      <c r="AJ191" s="176"/>
      <c r="AK191" s="129"/>
      <c r="AL191" s="129"/>
      <c r="AM191" s="126" t="str">
        <f>IF([1]回答表!F18="下水道事業",IF([1]回答表!X51="●",[1]回答表!B267,IF([1]回答表!AA51="●",[1]回答表!B346,"")),"")</f>
        <v/>
      </c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8"/>
      <c r="BR191" s="105"/>
    </row>
    <row r="192" spans="3:92" ht="15.6" customHeight="1">
      <c r="C192" s="95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12"/>
      <c r="S192" s="112"/>
      <c r="T192" s="112"/>
      <c r="U192" s="177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9"/>
      <c r="AF192" s="179"/>
      <c r="AG192" s="179"/>
      <c r="AH192" s="179"/>
      <c r="AI192" s="179"/>
      <c r="AJ192" s="180"/>
      <c r="AK192" s="129"/>
      <c r="AL192" s="129"/>
      <c r="AM192" s="140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2"/>
      <c r="BR192" s="105"/>
    </row>
    <row r="193" spans="3:70" ht="15.6" customHeight="1">
      <c r="C193" s="95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29"/>
      <c r="AL193" s="129"/>
      <c r="AM193" s="140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2"/>
      <c r="BR193" s="105"/>
    </row>
    <row r="194" spans="3:70" ht="15.6" customHeight="1">
      <c r="C194" s="95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29"/>
      <c r="AL194" s="129"/>
      <c r="AM194" s="140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2"/>
      <c r="BR194" s="105"/>
    </row>
    <row r="195" spans="3:70" ht="15.6" customHeight="1">
      <c r="C195" s="95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29"/>
      <c r="AL195" s="129"/>
      <c r="AM195" s="170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05"/>
    </row>
    <row r="196" spans="3:70" ht="15.6" customHeight="1">
      <c r="C196" s="95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65"/>
      <c r="V196" s="65"/>
      <c r="W196" s="65"/>
      <c r="X196" s="65"/>
      <c r="Y196" s="65"/>
      <c r="Z196" s="102"/>
      <c r="AA196" s="36"/>
      <c r="AB196" s="36"/>
      <c r="AC196" s="36"/>
      <c r="AD196" s="36"/>
      <c r="AE196" s="36"/>
      <c r="AF196" s="36"/>
      <c r="AG196" s="36"/>
      <c r="AH196" s="36"/>
      <c r="AI196" s="36"/>
      <c r="AJ196" s="114"/>
      <c r="AK196" s="65"/>
      <c r="AL196" s="113"/>
      <c r="AM196" s="113"/>
      <c r="AN196" s="104"/>
      <c r="AO196" s="113"/>
      <c r="AP196" s="114"/>
      <c r="AQ196" s="114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33.6" customHeight="1">
      <c r="C197" s="95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81"/>
      <c r="O197" s="81"/>
      <c r="P197" s="81"/>
      <c r="Q197" s="81"/>
      <c r="R197" s="112"/>
      <c r="S197" s="112"/>
      <c r="T197" s="112"/>
      <c r="U197" s="116" t="s">
        <v>15</v>
      </c>
      <c r="V197" s="112"/>
      <c r="W197" s="112"/>
      <c r="X197" s="112"/>
      <c r="Y197" s="112"/>
      <c r="Z197" s="112"/>
      <c r="AA197" s="103"/>
      <c r="AB197" s="117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16" t="s">
        <v>34</v>
      </c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65"/>
      <c r="BR197" s="105"/>
    </row>
    <row r="198" spans="3:70" ht="15.6" customHeight="1">
      <c r="C198" s="95"/>
      <c r="D198" s="192" t="s">
        <v>35</v>
      </c>
      <c r="E198" s="192"/>
      <c r="F198" s="192"/>
      <c r="G198" s="192"/>
      <c r="H198" s="192"/>
      <c r="I198" s="192"/>
      <c r="J198" s="192"/>
      <c r="K198" s="192"/>
      <c r="L198" s="192"/>
      <c r="M198" s="205"/>
      <c r="N198" s="123" t="str">
        <f>IF([1]回答表!F18="下水道事業",IF([1]回答表!AD51="●","●",""),"")</f>
        <v/>
      </c>
      <c r="O198" s="124"/>
      <c r="P198" s="124"/>
      <c r="Q198" s="125"/>
      <c r="R198" s="112"/>
      <c r="S198" s="112"/>
      <c r="T198" s="112"/>
      <c r="U198" s="126" t="str">
        <f>IF([1]回答表!F18="下水道事業",IF([1]回答表!AD51="●",[1]回答表!B354,""),"")</f>
        <v/>
      </c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/>
      <c r="AK198" s="181"/>
      <c r="AL198" s="181"/>
      <c r="AM198" s="126" t="str">
        <f>IF([1]回答表!F18="下水道事業",IF([1]回答表!AD51="●",[1]回答表!B360,""),"")</f>
        <v/>
      </c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8"/>
      <c r="BR198" s="105"/>
    </row>
    <row r="199" spans="3:70" ht="15.6" customHeight="1"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205"/>
      <c r="N199" s="137"/>
      <c r="O199" s="138"/>
      <c r="P199" s="138"/>
      <c r="Q199" s="139"/>
      <c r="R199" s="112"/>
      <c r="S199" s="112"/>
      <c r="T199" s="112"/>
      <c r="U199" s="140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2"/>
      <c r="AK199" s="181"/>
      <c r="AL199" s="181"/>
      <c r="AM199" s="140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2"/>
      <c r="BR199" s="105"/>
    </row>
    <row r="200" spans="3:70" ht="15.6" customHeight="1"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205"/>
      <c r="N200" s="137"/>
      <c r="O200" s="138"/>
      <c r="P200" s="138"/>
      <c r="Q200" s="139"/>
      <c r="R200" s="112"/>
      <c r="S200" s="112"/>
      <c r="T200" s="112"/>
      <c r="U200" s="140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2"/>
      <c r="AK200" s="181"/>
      <c r="AL200" s="181"/>
      <c r="AM200" s="140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2"/>
      <c r="BR200" s="105"/>
    </row>
    <row r="201" spans="3:70" ht="15.6" customHeight="1"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205"/>
      <c r="N201" s="147"/>
      <c r="O201" s="148"/>
      <c r="P201" s="148"/>
      <c r="Q201" s="149"/>
      <c r="R201" s="112"/>
      <c r="S201" s="112"/>
      <c r="T201" s="112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181"/>
      <c r="AL201" s="181"/>
      <c r="AM201" s="170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2"/>
      <c r="BR201" s="105"/>
    </row>
    <row r="202" spans="3:70" ht="15.6" customHeight="1">
      <c r="C202" s="182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3:70" ht="15.6" customHeight="1"/>
    <row r="204" spans="3:70" ht="15.6" customHeight="1"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92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4"/>
    </row>
    <row r="205" spans="3:70" ht="15.6" customHeight="1">
      <c r="C205" s="95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65"/>
      <c r="Y205" s="65"/>
      <c r="Z205" s="65"/>
      <c r="AA205" s="36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04"/>
      <c r="AO205" s="113"/>
      <c r="AP205" s="114"/>
      <c r="AQ205" s="114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  <c r="BB205" s="191"/>
      <c r="BC205" s="102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103"/>
      <c r="BO205" s="103"/>
      <c r="BP205" s="103"/>
      <c r="BQ205" s="104"/>
      <c r="BR205" s="105"/>
    </row>
    <row r="206" spans="3:70" ht="15.6" customHeight="1">
      <c r="C206" s="95"/>
      <c r="D206" s="96" t="s">
        <v>14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 t="s">
        <v>64</v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2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103"/>
      <c r="BO206" s="103"/>
      <c r="BP206" s="103"/>
      <c r="BQ206" s="104"/>
      <c r="BR206" s="105"/>
    </row>
    <row r="207" spans="3:70" ht="15.6" customHeight="1">
      <c r="C207" s="95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8"/>
      <c r="R207" s="109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1"/>
      <c r="BC207" s="102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103"/>
      <c r="BO207" s="103"/>
      <c r="BP207" s="103"/>
      <c r="BQ207" s="104"/>
      <c r="BR207" s="105"/>
    </row>
    <row r="208" spans="3:70" ht="15.6" customHeight="1">
      <c r="C208" s="95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65"/>
      <c r="Y208" s="65"/>
      <c r="Z208" s="65"/>
      <c r="AA208" s="36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04"/>
      <c r="AO208" s="113"/>
      <c r="AP208" s="114"/>
      <c r="AQ208" s="114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02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103"/>
      <c r="BO208" s="103"/>
      <c r="BP208" s="103"/>
      <c r="BQ208" s="104"/>
      <c r="BR208" s="105"/>
    </row>
    <row r="209" spans="3:70" ht="25.5">
      <c r="C209" s="95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6" t="s">
        <v>15</v>
      </c>
      <c r="V209" s="112"/>
      <c r="W209" s="112"/>
      <c r="X209" s="112"/>
      <c r="Y209" s="112"/>
      <c r="Z209" s="112"/>
      <c r="AA209" s="103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22" t="s">
        <v>17</v>
      </c>
      <c r="AN209" s="185"/>
      <c r="AO209" s="185"/>
      <c r="AP209" s="185"/>
      <c r="AQ209" s="185"/>
      <c r="AR209" s="185"/>
      <c r="AS209" s="185"/>
      <c r="AT209" s="103"/>
      <c r="AU209" s="103"/>
      <c r="AV209" s="103"/>
      <c r="AW209" s="103"/>
      <c r="AX209" s="104"/>
      <c r="AY209" s="121"/>
      <c r="AZ209" s="121"/>
      <c r="BA209" s="121"/>
      <c r="BB209" s="121"/>
      <c r="BC209" s="121"/>
      <c r="BD209" s="103"/>
      <c r="BE209" s="103"/>
      <c r="BF209" s="122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4"/>
      <c r="BR209" s="105"/>
    </row>
    <row r="210" spans="3:70" ht="19.350000000000001" customHeight="1">
      <c r="C210" s="95"/>
      <c r="D210" s="192" t="s">
        <v>18</v>
      </c>
      <c r="E210" s="192"/>
      <c r="F210" s="192"/>
      <c r="G210" s="192"/>
      <c r="H210" s="192"/>
      <c r="I210" s="192"/>
      <c r="J210" s="192"/>
      <c r="K210" s="192"/>
      <c r="L210" s="192"/>
      <c r="M210" s="192"/>
      <c r="N210" s="123" t="str">
        <f>IF([1]回答表!BD18="●",IF([1]回答表!X51="●","●",""),"")</f>
        <v/>
      </c>
      <c r="O210" s="124"/>
      <c r="P210" s="124"/>
      <c r="Q210" s="125"/>
      <c r="R210" s="112"/>
      <c r="S210" s="112"/>
      <c r="T210" s="112"/>
      <c r="U210" s="126" t="str">
        <f>IF([1]回答表!BD18="●",IF([1]回答表!X51="●",[1]回答表!B197,IF([1]回答表!AA51="●",[1]回答表!B275,"")),"")</f>
        <v/>
      </c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/>
      <c r="AK210" s="129"/>
      <c r="AL210" s="129"/>
      <c r="AM210" s="131" t="str">
        <f>IF([1]回答表!BD18="●",IF([1]回答表!X51="●",[1]回答表!B256,IF([1]回答表!AA51="●",[1]回答表!B335,"")),"")</f>
        <v/>
      </c>
      <c r="AN210" s="132"/>
      <c r="AO210" s="132"/>
      <c r="AP210" s="132"/>
      <c r="AQ210" s="131"/>
      <c r="AR210" s="132"/>
      <c r="AS210" s="132"/>
      <c r="AT210" s="132"/>
      <c r="AU210" s="131"/>
      <c r="AV210" s="132"/>
      <c r="AW210" s="132"/>
      <c r="AX210" s="133"/>
      <c r="AY210" s="121"/>
      <c r="AZ210" s="121"/>
      <c r="BA210" s="121"/>
      <c r="BB210" s="121"/>
      <c r="BC210" s="121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105"/>
    </row>
    <row r="211" spans="3:70" ht="19.350000000000001" customHeight="1"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37"/>
      <c r="O211" s="138"/>
      <c r="P211" s="138"/>
      <c r="Q211" s="139"/>
      <c r="R211" s="112"/>
      <c r="S211" s="112"/>
      <c r="T211" s="112"/>
      <c r="U211" s="140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2"/>
      <c r="AK211" s="129"/>
      <c r="AL211" s="129"/>
      <c r="AM211" s="143"/>
      <c r="AN211" s="144"/>
      <c r="AO211" s="144"/>
      <c r="AP211" s="144"/>
      <c r="AQ211" s="143"/>
      <c r="AR211" s="144"/>
      <c r="AS211" s="144"/>
      <c r="AT211" s="144"/>
      <c r="AU211" s="143"/>
      <c r="AV211" s="144"/>
      <c r="AW211" s="144"/>
      <c r="AX211" s="145"/>
      <c r="AY211" s="121"/>
      <c r="AZ211" s="121"/>
      <c r="BA211" s="121"/>
      <c r="BB211" s="121"/>
      <c r="BC211" s="121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105"/>
    </row>
    <row r="212" spans="3:70" ht="15.6" customHeight="1"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37"/>
      <c r="O212" s="138"/>
      <c r="P212" s="138"/>
      <c r="Q212" s="139"/>
      <c r="R212" s="112"/>
      <c r="S212" s="112"/>
      <c r="T212" s="112"/>
      <c r="U212" s="140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2"/>
      <c r="AK212" s="129"/>
      <c r="AL212" s="129"/>
      <c r="AM212" s="143"/>
      <c r="AN212" s="144"/>
      <c r="AO212" s="144"/>
      <c r="AP212" s="144"/>
      <c r="AQ212" s="143"/>
      <c r="AR212" s="144"/>
      <c r="AS212" s="144"/>
      <c r="AT212" s="144"/>
      <c r="AU212" s="143"/>
      <c r="AV212" s="144"/>
      <c r="AW212" s="144"/>
      <c r="AX212" s="145"/>
      <c r="AY212" s="121"/>
      <c r="AZ212" s="121"/>
      <c r="BA212" s="121"/>
      <c r="BB212" s="121"/>
      <c r="BC212" s="121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105"/>
    </row>
    <row r="213" spans="3:70" ht="15.6" customHeight="1"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47"/>
      <c r="O213" s="148"/>
      <c r="P213" s="148"/>
      <c r="Q213" s="14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129"/>
      <c r="AL213" s="129"/>
      <c r="AM213" s="143" t="str">
        <f>IF([1]回答表!BD18="●",IF([1]回答表!X51="●",[1]回答表!E256,IF([1]回答表!AA51="●",[1]回答表!E335,"")),"")</f>
        <v/>
      </c>
      <c r="AN213" s="144"/>
      <c r="AO213" s="144"/>
      <c r="AP213" s="144"/>
      <c r="AQ213" s="143" t="str">
        <f>IF([1]回答表!BD18="●",IF([1]回答表!X51="●",[1]回答表!E257,IF([1]回答表!AA51="●",[1]回答表!E336,"")),"")</f>
        <v/>
      </c>
      <c r="AR213" s="144"/>
      <c r="AS213" s="144"/>
      <c r="AT213" s="144"/>
      <c r="AU213" s="143" t="str">
        <f>IF([1]回答表!BD18="●",IF([1]回答表!X51="●",[1]回答表!E258,IF([1]回答表!AA51="●",[1]回答表!E337,"")),"")</f>
        <v/>
      </c>
      <c r="AV213" s="144"/>
      <c r="AW213" s="144"/>
      <c r="AX213" s="145"/>
      <c r="AY213" s="121"/>
      <c r="AZ213" s="121"/>
      <c r="BA213" s="121"/>
      <c r="BB213" s="121"/>
      <c r="BC213" s="121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105"/>
    </row>
    <row r="214" spans="3:70" ht="15.6" customHeight="1">
      <c r="C214" s="95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1"/>
      <c r="O214" s="151"/>
      <c r="P214" s="151"/>
      <c r="Q214" s="151"/>
      <c r="R214" s="152"/>
      <c r="S214" s="152"/>
      <c r="T214" s="15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129"/>
      <c r="AL214" s="129"/>
      <c r="AM214" s="143"/>
      <c r="AN214" s="144"/>
      <c r="AO214" s="144"/>
      <c r="AP214" s="144"/>
      <c r="AQ214" s="143"/>
      <c r="AR214" s="144"/>
      <c r="AS214" s="144"/>
      <c r="AT214" s="144"/>
      <c r="AU214" s="143"/>
      <c r="AV214" s="144"/>
      <c r="AW214" s="144"/>
      <c r="AX214" s="145"/>
      <c r="AY214" s="121"/>
      <c r="AZ214" s="121"/>
      <c r="BA214" s="121"/>
      <c r="BB214" s="121"/>
      <c r="BC214" s="121"/>
      <c r="BD214" s="113"/>
      <c r="BE214" s="113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105"/>
    </row>
    <row r="215" spans="3:70" ht="19.350000000000001" customHeight="1">
      <c r="C215" s="95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1"/>
      <c r="O215" s="151"/>
      <c r="P215" s="151"/>
      <c r="Q215" s="151"/>
      <c r="R215" s="152"/>
      <c r="S215" s="152"/>
      <c r="T215" s="152"/>
      <c r="U215" s="140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2"/>
      <c r="AK215" s="129"/>
      <c r="AL215" s="129"/>
      <c r="AM215" s="143"/>
      <c r="AN215" s="144"/>
      <c r="AO215" s="144"/>
      <c r="AP215" s="144"/>
      <c r="AQ215" s="143"/>
      <c r="AR215" s="144"/>
      <c r="AS215" s="144"/>
      <c r="AT215" s="144"/>
      <c r="AU215" s="143"/>
      <c r="AV215" s="144"/>
      <c r="AW215" s="144"/>
      <c r="AX215" s="145"/>
      <c r="AY215" s="121"/>
      <c r="AZ215" s="121"/>
      <c r="BA215" s="121"/>
      <c r="BB215" s="121"/>
      <c r="BC215" s="121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105"/>
    </row>
    <row r="216" spans="3:70" ht="19.350000000000001" customHeight="1">
      <c r="C216" s="95"/>
      <c r="D216" s="204" t="s">
        <v>26</v>
      </c>
      <c r="E216" s="192"/>
      <c r="F216" s="192"/>
      <c r="G216" s="192"/>
      <c r="H216" s="192"/>
      <c r="I216" s="192"/>
      <c r="J216" s="192"/>
      <c r="K216" s="192"/>
      <c r="L216" s="192"/>
      <c r="M216" s="205"/>
      <c r="N216" s="123" t="str">
        <f>IF([1]回答表!BD18="●",IF([1]回答表!AA51="●","●",""),"")</f>
        <v/>
      </c>
      <c r="O216" s="124"/>
      <c r="P216" s="124"/>
      <c r="Q216" s="125"/>
      <c r="R216" s="112"/>
      <c r="S216" s="112"/>
      <c r="T216" s="112"/>
      <c r="U216" s="140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2"/>
      <c r="AK216" s="129"/>
      <c r="AL216" s="129"/>
      <c r="AM216" s="143"/>
      <c r="AN216" s="144"/>
      <c r="AO216" s="144"/>
      <c r="AP216" s="144"/>
      <c r="AQ216" s="143"/>
      <c r="AR216" s="144"/>
      <c r="AS216" s="144"/>
      <c r="AT216" s="144"/>
      <c r="AU216" s="143"/>
      <c r="AV216" s="144"/>
      <c r="AW216" s="144"/>
      <c r="AX216" s="145"/>
      <c r="AY216" s="121"/>
      <c r="AZ216" s="121"/>
      <c r="BA216" s="121"/>
      <c r="BB216" s="121"/>
      <c r="BC216" s="121"/>
      <c r="BD216" s="163"/>
      <c r="BE216" s="163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105"/>
    </row>
    <row r="217" spans="3:70" ht="15.6" customHeight="1">
      <c r="C217" s="95"/>
      <c r="D217" s="192"/>
      <c r="E217" s="192"/>
      <c r="F217" s="192"/>
      <c r="G217" s="192"/>
      <c r="H217" s="192"/>
      <c r="I217" s="192"/>
      <c r="J217" s="192"/>
      <c r="K217" s="192"/>
      <c r="L217" s="192"/>
      <c r="M217" s="205"/>
      <c r="N217" s="137"/>
      <c r="O217" s="138"/>
      <c r="P217" s="138"/>
      <c r="Q217" s="139"/>
      <c r="R217" s="112"/>
      <c r="S217" s="112"/>
      <c r="T217" s="112"/>
      <c r="U217" s="140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2"/>
      <c r="AK217" s="129"/>
      <c r="AL217" s="129"/>
      <c r="AM217" s="143" t="s">
        <v>23</v>
      </c>
      <c r="AN217" s="144"/>
      <c r="AO217" s="144"/>
      <c r="AP217" s="144"/>
      <c r="AQ217" s="143" t="s">
        <v>24</v>
      </c>
      <c r="AR217" s="144"/>
      <c r="AS217" s="144"/>
      <c r="AT217" s="144"/>
      <c r="AU217" s="143" t="s">
        <v>25</v>
      </c>
      <c r="AV217" s="144"/>
      <c r="AW217" s="144"/>
      <c r="AX217" s="145"/>
      <c r="AY217" s="121"/>
      <c r="AZ217" s="121"/>
      <c r="BA217" s="121"/>
      <c r="BB217" s="121"/>
      <c r="BC217" s="121"/>
      <c r="BD217" s="163"/>
      <c r="BE217" s="163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105"/>
    </row>
    <row r="218" spans="3:70" ht="15.6" customHeight="1">
      <c r="C218" s="95"/>
      <c r="D218" s="192"/>
      <c r="E218" s="192"/>
      <c r="F218" s="192"/>
      <c r="G218" s="192"/>
      <c r="H218" s="192"/>
      <c r="I218" s="192"/>
      <c r="J218" s="192"/>
      <c r="K218" s="192"/>
      <c r="L218" s="192"/>
      <c r="M218" s="205"/>
      <c r="N218" s="137"/>
      <c r="O218" s="138"/>
      <c r="P218" s="138"/>
      <c r="Q218" s="139"/>
      <c r="R218" s="112"/>
      <c r="S218" s="112"/>
      <c r="T218" s="112"/>
      <c r="U218" s="140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2"/>
      <c r="AK218" s="129"/>
      <c r="AL218" s="129"/>
      <c r="AM218" s="143"/>
      <c r="AN218" s="144"/>
      <c r="AO218" s="144"/>
      <c r="AP218" s="144"/>
      <c r="AQ218" s="143"/>
      <c r="AR218" s="144"/>
      <c r="AS218" s="144"/>
      <c r="AT218" s="144"/>
      <c r="AU218" s="143"/>
      <c r="AV218" s="144"/>
      <c r="AW218" s="144"/>
      <c r="AX218" s="145"/>
      <c r="AY218" s="121"/>
      <c r="AZ218" s="121"/>
      <c r="BA218" s="121"/>
      <c r="BB218" s="121"/>
      <c r="BC218" s="121"/>
      <c r="BD218" s="163"/>
      <c r="BE218" s="163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105"/>
    </row>
    <row r="219" spans="3:70" ht="15.6" customHeight="1">
      <c r="C219" s="95"/>
      <c r="D219" s="192"/>
      <c r="E219" s="192"/>
      <c r="F219" s="192"/>
      <c r="G219" s="192"/>
      <c r="H219" s="192"/>
      <c r="I219" s="192"/>
      <c r="J219" s="192"/>
      <c r="K219" s="192"/>
      <c r="L219" s="192"/>
      <c r="M219" s="205"/>
      <c r="N219" s="147"/>
      <c r="O219" s="148"/>
      <c r="P219" s="148"/>
      <c r="Q219" s="149"/>
      <c r="R219" s="112"/>
      <c r="S219" s="112"/>
      <c r="T219" s="112"/>
      <c r="U219" s="170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2"/>
      <c r="AK219" s="129"/>
      <c r="AL219" s="129"/>
      <c r="AM219" s="187"/>
      <c r="AN219" s="188"/>
      <c r="AO219" s="188"/>
      <c r="AP219" s="188"/>
      <c r="AQ219" s="187"/>
      <c r="AR219" s="188"/>
      <c r="AS219" s="188"/>
      <c r="AT219" s="188"/>
      <c r="AU219" s="187"/>
      <c r="AV219" s="188"/>
      <c r="AW219" s="188"/>
      <c r="AX219" s="189"/>
      <c r="AY219" s="121"/>
      <c r="AZ219" s="121"/>
      <c r="BA219" s="121"/>
      <c r="BB219" s="121"/>
      <c r="BC219" s="121"/>
      <c r="BD219" s="163"/>
      <c r="BE219" s="163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105"/>
    </row>
    <row r="220" spans="3:70" ht="15.6" customHeight="1">
      <c r="C220" s="95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29"/>
      <c r="AL220" s="129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113"/>
      <c r="BD220" s="163"/>
      <c r="BE220" s="163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105"/>
    </row>
    <row r="221" spans="3:70" ht="15.6" customHeight="1">
      <c r="C221" s="95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12"/>
      <c r="S221" s="112"/>
      <c r="T221" s="112"/>
      <c r="U221" s="116" t="s">
        <v>31</v>
      </c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29"/>
      <c r="AL221" s="129"/>
      <c r="AM221" s="116" t="s">
        <v>32</v>
      </c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65"/>
      <c r="BR221" s="105"/>
    </row>
    <row r="222" spans="3:70" ht="15.6" customHeight="1">
      <c r="C222" s="95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12"/>
      <c r="S222" s="112"/>
      <c r="T222" s="112"/>
      <c r="U222" s="173" t="str">
        <f>IF([1]回答表!BD18="●",IF([1]回答表!X51="●",[1]回答表!E265,IF([1]回答表!AA51="●",[1]回答表!E344,"")),"")</f>
        <v/>
      </c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5" t="s">
        <v>33</v>
      </c>
      <c r="AF222" s="175"/>
      <c r="AG222" s="175"/>
      <c r="AH222" s="175"/>
      <c r="AI222" s="175"/>
      <c r="AJ222" s="176"/>
      <c r="AK222" s="129"/>
      <c r="AL222" s="129"/>
      <c r="AM222" s="126" t="str">
        <f>IF([1]回答表!BD18="●",IF([1]回答表!X51="●",[1]回答表!B267,IF([1]回答表!AA51="●",[1]回答表!B346,"")),"")</f>
        <v/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8"/>
      <c r="BR222" s="105"/>
    </row>
    <row r="223" spans="3:70" ht="15.6" customHeight="1">
      <c r="C223" s="95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12"/>
      <c r="S223" s="112"/>
      <c r="T223" s="112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9"/>
      <c r="AF223" s="179"/>
      <c r="AG223" s="179"/>
      <c r="AH223" s="179"/>
      <c r="AI223" s="179"/>
      <c r="AJ223" s="180"/>
      <c r="AK223" s="129"/>
      <c r="AL223" s="129"/>
      <c r="AM223" s="140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2"/>
      <c r="BR223" s="105"/>
    </row>
    <row r="224" spans="3:70" ht="15.6" customHeight="1">
      <c r="C224" s="95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29"/>
      <c r="AL224" s="129"/>
      <c r="AM224" s="140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2"/>
      <c r="BR224" s="105"/>
    </row>
    <row r="225" spans="3:70" ht="15.6" customHeight="1">
      <c r="C225" s="95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29"/>
      <c r="AL225" s="129"/>
      <c r="AM225" s="140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2"/>
      <c r="BR225" s="105"/>
    </row>
    <row r="226" spans="3:70" ht="15.6" customHeight="1">
      <c r="C226" s="95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29"/>
      <c r="AL226" s="129"/>
      <c r="AM226" s="170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2"/>
      <c r="BR226" s="105"/>
    </row>
    <row r="227" spans="3:70" ht="15.6" customHeight="1">
      <c r="C227" s="9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105"/>
    </row>
    <row r="228" spans="3:70" ht="18.600000000000001" customHeight="1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12"/>
      <c r="O228" s="112"/>
      <c r="P228" s="112"/>
      <c r="Q228" s="112"/>
      <c r="R228" s="112"/>
      <c r="S228" s="112"/>
      <c r="T228" s="112"/>
      <c r="U228" s="116" t="s">
        <v>15</v>
      </c>
      <c r="V228" s="112"/>
      <c r="W228" s="112"/>
      <c r="X228" s="112"/>
      <c r="Y228" s="112"/>
      <c r="Z228" s="112"/>
      <c r="AA228" s="103"/>
      <c r="AB228" s="117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16" t="s">
        <v>34</v>
      </c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65"/>
      <c r="BR228" s="105"/>
    </row>
    <row r="229" spans="3:70" ht="15.6" customHeight="1">
      <c r="C229" s="95"/>
      <c r="D229" s="192" t="s">
        <v>35</v>
      </c>
      <c r="E229" s="192"/>
      <c r="F229" s="192"/>
      <c r="G229" s="192"/>
      <c r="H229" s="192"/>
      <c r="I229" s="192"/>
      <c r="J229" s="192"/>
      <c r="K229" s="192"/>
      <c r="L229" s="192"/>
      <c r="M229" s="205"/>
      <c r="N229" s="123" t="str">
        <f>IF([1]回答表!BD18="●",IF([1]回答表!AD51="●","●",""),"")</f>
        <v/>
      </c>
      <c r="O229" s="124"/>
      <c r="P229" s="124"/>
      <c r="Q229" s="125"/>
      <c r="R229" s="112"/>
      <c r="S229" s="112"/>
      <c r="T229" s="112"/>
      <c r="U229" s="126" t="str">
        <f>IF([1]回答表!BD18="●",IF([1]回答表!AD51="●",[1]回答表!B354,""),"")</f>
        <v/>
      </c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/>
      <c r="AK229" s="240"/>
      <c r="AL229" s="240"/>
      <c r="AM229" s="126" t="str">
        <f>IF([1]回答表!BD18="●",IF([1]回答表!AD51="●",[1]回答表!B360,""),"")</f>
        <v/>
      </c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8"/>
      <c r="BR229" s="105"/>
    </row>
    <row r="230" spans="3:70" ht="15.6" customHeight="1">
      <c r="C230" s="95"/>
      <c r="D230" s="192"/>
      <c r="E230" s="192"/>
      <c r="F230" s="192"/>
      <c r="G230" s="192"/>
      <c r="H230" s="192"/>
      <c r="I230" s="192"/>
      <c r="J230" s="192"/>
      <c r="K230" s="192"/>
      <c r="L230" s="192"/>
      <c r="M230" s="205"/>
      <c r="N230" s="137"/>
      <c r="O230" s="138"/>
      <c r="P230" s="138"/>
      <c r="Q230" s="139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240"/>
      <c r="AL230" s="240"/>
      <c r="AM230" s="140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  <c r="BP230" s="141"/>
      <c r="BQ230" s="142"/>
      <c r="BR230" s="105"/>
    </row>
    <row r="231" spans="3:70" ht="15.6" customHeight="1">
      <c r="C231" s="95"/>
      <c r="D231" s="192"/>
      <c r="E231" s="192"/>
      <c r="F231" s="192"/>
      <c r="G231" s="192"/>
      <c r="H231" s="192"/>
      <c r="I231" s="192"/>
      <c r="J231" s="192"/>
      <c r="K231" s="192"/>
      <c r="L231" s="192"/>
      <c r="M231" s="205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240"/>
      <c r="AL231" s="240"/>
      <c r="AM231" s="140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2"/>
      <c r="BR231" s="105"/>
    </row>
    <row r="232" spans="3:70" ht="15.6" customHeight="1">
      <c r="C232" s="95"/>
      <c r="D232" s="192"/>
      <c r="E232" s="192"/>
      <c r="F232" s="192"/>
      <c r="G232" s="192"/>
      <c r="H232" s="192"/>
      <c r="I232" s="192"/>
      <c r="J232" s="192"/>
      <c r="K232" s="192"/>
      <c r="L232" s="192"/>
      <c r="M232" s="205"/>
      <c r="N232" s="147"/>
      <c r="O232" s="148"/>
      <c r="P232" s="148"/>
      <c r="Q232" s="149"/>
      <c r="R232" s="112"/>
      <c r="S232" s="112"/>
      <c r="T232" s="112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240"/>
      <c r="AL232" s="240"/>
      <c r="AM232" s="170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2"/>
      <c r="BR232" s="105"/>
    </row>
    <row r="233" spans="3:70" ht="15.6" customHeight="1"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4"/>
    </row>
    <row r="234" spans="3:70" ht="15.6" customHeight="1"/>
    <row r="235" spans="3:70" ht="15.6" customHeight="1"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92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4"/>
    </row>
    <row r="236" spans="3:70" ht="15.6" customHeight="1">
      <c r="C236" s="95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65"/>
      <c r="Y236" s="65"/>
      <c r="Z236" s="65"/>
      <c r="AA236" s="36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04"/>
      <c r="AO236" s="113"/>
      <c r="AP236" s="114"/>
      <c r="AQ236" s="114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02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103"/>
      <c r="BO236" s="103"/>
      <c r="BP236" s="103"/>
      <c r="BQ236" s="104"/>
      <c r="BR236" s="105"/>
    </row>
    <row r="237" spans="3:70" ht="15.6" customHeight="1">
      <c r="C237" s="95"/>
      <c r="D237" s="96" t="s">
        <v>14</v>
      </c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9" t="s">
        <v>65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1"/>
      <c r="BC237" s="102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103"/>
      <c r="BO237" s="103"/>
      <c r="BP237" s="103"/>
      <c r="BQ237" s="104"/>
      <c r="BR237" s="105"/>
    </row>
    <row r="238" spans="3:70" ht="15.6" customHeight="1">
      <c r="C238" s="95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8"/>
      <c r="R238" s="109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02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103"/>
      <c r="BO238" s="103"/>
      <c r="BP238" s="103"/>
      <c r="BQ238" s="104"/>
      <c r="BR238" s="105"/>
    </row>
    <row r="239" spans="3:70" ht="15.6" customHeight="1">
      <c r="C239" s="95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65"/>
      <c r="Y239" s="65"/>
      <c r="Z239" s="65"/>
      <c r="AA239" s="36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04"/>
      <c r="AO239" s="113"/>
      <c r="AP239" s="114"/>
      <c r="AQ239" s="114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02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103"/>
      <c r="BO239" s="103"/>
      <c r="BP239" s="103"/>
      <c r="BQ239" s="104"/>
      <c r="BR239" s="105"/>
    </row>
    <row r="240" spans="3:70" ht="25.5">
      <c r="C240" s="95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6" t="s">
        <v>15</v>
      </c>
      <c r="V240" s="112"/>
      <c r="W240" s="112"/>
      <c r="X240" s="112"/>
      <c r="Y240" s="112"/>
      <c r="Z240" s="112"/>
      <c r="AA240" s="103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6" t="s">
        <v>66</v>
      </c>
      <c r="AN240" s="118"/>
      <c r="AO240" s="117"/>
      <c r="AP240" s="119"/>
      <c r="AQ240" s="119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103"/>
      <c r="BE240" s="103"/>
      <c r="BF240" s="122" t="s">
        <v>17</v>
      </c>
      <c r="BG240" s="185"/>
      <c r="BH240" s="185"/>
      <c r="BI240" s="185"/>
      <c r="BJ240" s="185"/>
      <c r="BK240" s="185"/>
      <c r="BL240" s="185"/>
      <c r="BM240" s="103"/>
      <c r="BN240" s="103"/>
      <c r="BO240" s="103"/>
      <c r="BP240" s="103"/>
      <c r="BQ240" s="118"/>
      <c r="BR240" s="105"/>
    </row>
    <row r="241" spans="3:70" ht="15.6" customHeight="1">
      <c r="C241" s="95"/>
      <c r="D241" s="192" t="s">
        <v>18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23" t="str">
        <f>IF([1]回答表!X52="●","●","")</f>
        <v/>
      </c>
      <c r="O241" s="124"/>
      <c r="P241" s="124"/>
      <c r="Q241" s="125"/>
      <c r="R241" s="112"/>
      <c r="S241" s="112"/>
      <c r="T241" s="112"/>
      <c r="U241" s="126" t="str">
        <f>IF([1]回答表!X52="●",[1]回答表!B371,IF([1]回答表!AA52="●",[1]回答表!B396,""))</f>
        <v/>
      </c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/>
      <c r="AK241" s="129"/>
      <c r="AL241" s="129"/>
      <c r="AM241" s="241" t="s">
        <v>67</v>
      </c>
      <c r="AN241" s="242"/>
      <c r="AO241" s="242"/>
      <c r="AP241" s="242"/>
      <c r="AQ241" s="242"/>
      <c r="AR241" s="242"/>
      <c r="AS241" s="242"/>
      <c r="AT241" s="243"/>
      <c r="AU241" s="241" t="s">
        <v>68</v>
      </c>
      <c r="AV241" s="242"/>
      <c r="AW241" s="242"/>
      <c r="AX241" s="242"/>
      <c r="AY241" s="242"/>
      <c r="AZ241" s="242"/>
      <c r="BA241" s="242"/>
      <c r="BB241" s="243"/>
      <c r="BC241" s="113"/>
      <c r="BD241" s="36"/>
      <c r="BE241" s="36"/>
      <c r="BF241" s="131" t="str">
        <f>IF([1]回答表!X52="●",[1]回答表!U377,IF([1]回答表!AA52="●",[1]回答表!U402,""))</f>
        <v/>
      </c>
      <c r="BG241" s="132"/>
      <c r="BH241" s="132"/>
      <c r="BI241" s="132"/>
      <c r="BJ241" s="131"/>
      <c r="BK241" s="132"/>
      <c r="BL241" s="132"/>
      <c r="BM241" s="132"/>
      <c r="BN241" s="131"/>
      <c r="BO241" s="132"/>
      <c r="BP241" s="132"/>
      <c r="BQ241" s="133"/>
      <c r="BR241" s="105"/>
    </row>
    <row r="242" spans="3:70" ht="15.6" customHeight="1">
      <c r="C242" s="95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37"/>
      <c r="O242" s="138"/>
      <c r="P242" s="138"/>
      <c r="Q242" s="139"/>
      <c r="R242" s="112"/>
      <c r="S242" s="112"/>
      <c r="T242" s="112"/>
      <c r="U242" s="140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2"/>
      <c r="AK242" s="129"/>
      <c r="AL242" s="129"/>
      <c r="AM242" s="244"/>
      <c r="AN242" s="245"/>
      <c r="AO242" s="245"/>
      <c r="AP242" s="245"/>
      <c r="AQ242" s="245"/>
      <c r="AR242" s="245"/>
      <c r="AS242" s="245"/>
      <c r="AT242" s="246"/>
      <c r="AU242" s="244"/>
      <c r="AV242" s="245"/>
      <c r="AW242" s="245"/>
      <c r="AX242" s="245"/>
      <c r="AY242" s="245"/>
      <c r="AZ242" s="245"/>
      <c r="BA242" s="245"/>
      <c r="BB242" s="246"/>
      <c r="BC242" s="113"/>
      <c r="BD242" s="36"/>
      <c r="BE242" s="36"/>
      <c r="BF242" s="143"/>
      <c r="BG242" s="144"/>
      <c r="BH242" s="144"/>
      <c r="BI242" s="144"/>
      <c r="BJ242" s="143"/>
      <c r="BK242" s="144"/>
      <c r="BL242" s="144"/>
      <c r="BM242" s="144"/>
      <c r="BN242" s="143"/>
      <c r="BO242" s="144"/>
      <c r="BP242" s="144"/>
      <c r="BQ242" s="145"/>
      <c r="BR242" s="105"/>
    </row>
    <row r="243" spans="3:70" ht="15.6" customHeight="1">
      <c r="C243" s="95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37"/>
      <c r="O243" s="138"/>
      <c r="P243" s="138"/>
      <c r="Q243" s="139"/>
      <c r="R243" s="112"/>
      <c r="S243" s="112"/>
      <c r="T243" s="112"/>
      <c r="U243" s="140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2"/>
      <c r="AK243" s="129"/>
      <c r="AL243" s="129"/>
      <c r="AM243" s="247"/>
      <c r="AN243" s="248"/>
      <c r="AO243" s="248"/>
      <c r="AP243" s="248"/>
      <c r="AQ243" s="248"/>
      <c r="AR243" s="248"/>
      <c r="AS243" s="248"/>
      <c r="AT243" s="249"/>
      <c r="AU243" s="247"/>
      <c r="AV243" s="248"/>
      <c r="AW243" s="248"/>
      <c r="AX243" s="248"/>
      <c r="AY243" s="248"/>
      <c r="AZ243" s="248"/>
      <c r="BA243" s="248"/>
      <c r="BB243" s="249"/>
      <c r="BC243" s="113"/>
      <c r="BD243" s="36"/>
      <c r="BE243" s="36"/>
      <c r="BF243" s="143"/>
      <c r="BG243" s="144"/>
      <c r="BH243" s="144"/>
      <c r="BI243" s="144"/>
      <c r="BJ243" s="143"/>
      <c r="BK243" s="144"/>
      <c r="BL243" s="144"/>
      <c r="BM243" s="144"/>
      <c r="BN243" s="143"/>
      <c r="BO243" s="144"/>
      <c r="BP243" s="144"/>
      <c r="BQ243" s="145"/>
      <c r="BR243" s="105"/>
    </row>
    <row r="244" spans="3:70" ht="15.6" customHeight="1">
      <c r="C244" s="95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47"/>
      <c r="O244" s="148"/>
      <c r="P244" s="148"/>
      <c r="Q244" s="149"/>
      <c r="R244" s="112"/>
      <c r="S244" s="112"/>
      <c r="T244" s="112"/>
      <c r="U244" s="140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  <c r="AK244" s="129"/>
      <c r="AL244" s="129"/>
      <c r="AM244" s="79" t="str">
        <f>IF([1]回答表!X52="●",[1]回答表!G377,IF([1]回答表!AA52="●",[1]回答表!G402,""))</f>
        <v/>
      </c>
      <c r="AN244" s="80"/>
      <c r="AO244" s="80"/>
      <c r="AP244" s="80"/>
      <c r="AQ244" s="80"/>
      <c r="AR244" s="80"/>
      <c r="AS244" s="80"/>
      <c r="AT244" s="146"/>
      <c r="AU244" s="79" t="str">
        <f>IF([1]回答表!X52="●",[1]回答表!G378,IF([1]回答表!AA52="●",[1]回答表!G403,""))</f>
        <v/>
      </c>
      <c r="AV244" s="80"/>
      <c r="AW244" s="80"/>
      <c r="AX244" s="80"/>
      <c r="AY244" s="80"/>
      <c r="AZ244" s="80"/>
      <c r="BA244" s="80"/>
      <c r="BB244" s="146"/>
      <c r="BC244" s="113"/>
      <c r="BD244" s="36"/>
      <c r="BE244" s="36"/>
      <c r="BF244" s="143" t="str">
        <f>IF([1]回答表!X52="●",[1]回答表!X377,IF([1]回答表!AA52="●",[1]回答表!X402,""))</f>
        <v/>
      </c>
      <c r="BG244" s="144"/>
      <c r="BH244" s="144"/>
      <c r="BI244" s="144"/>
      <c r="BJ244" s="143" t="str">
        <f>IF([1]回答表!X52="●",[1]回答表!X378,IF([1]回答表!AA52="●",[1]回答表!X403,""))</f>
        <v/>
      </c>
      <c r="BK244" s="144"/>
      <c r="BL244" s="144"/>
      <c r="BM244" s="145"/>
      <c r="BN244" s="143" t="str">
        <f>IF([1]回答表!X52="●",[1]回答表!X379,IF([1]回答表!AA52="●",[1]回答表!X404,""))</f>
        <v/>
      </c>
      <c r="BO244" s="144"/>
      <c r="BP244" s="144"/>
      <c r="BQ244" s="145"/>
      <c r="BR244" s="105"/>
    </row>
    <row r="245" spans="3:70" ht="15.6" customHeight="1">
      <c r="C245" s="95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2"/>
      <c r="O245" s="152"/>
      <c r="P245" s="152"/>
      <c r="Q245" s="152"/>
      <c r="R245" s="152"/>
      <c r="S245" s="152"/>
      <c r="T245" s="152"/>
      <c r="U245" s="140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2"/>
      <c r="AK245" s="129"/>
      <c r="AL245" s="129"/>
      <c r="AM245" s="76"/>
      <c r="AN245" s="77"/>
      <c r="AO245" s="77"/>
      <c r="AP245" s="77"/>
      <c r="AQ245" s="77"/>
      <c r="AR245" s="77"/>
      <c r="AS245" s="77"/>
      <c r="AT245" s="78"/>
      <c r="AU245" s="76"/>
      <c r="AV245" s="77"/>
      <c r="AW245" s="77"/>
      <c r="AX245" s="77"/>
      <c r="AY245" s="77"/>
      <c r="AZ245" s="77"/>
      <c r="BA245" s="77"/>
      <c r="BB245" s="78"/>
      <c r="BC245" s="113"/>
      <c r="BD245" s="113"/>
      <c r="BE245" s="113"/>
      <c r="BF245" s="143"/>
      <c r="BG245" s="144"/>
      <c r="BH245" s="144"/>
      <c r="BI245" s="144"/>
      <c r="BJ245" s="143"/>
      <c r="BK245" s="144"/>
      <c r="BL245" s="144"/>
      <c r="BM245" s="145"/>
      <c r="BN245" s="143"/>
      <c r="BO245" s="144"/>
      <c r="BP245" s="144"/>
      <c r="BQ245" s="145"/>
      <c r="BR245" s="105"/>
    </row>
    <row r="246" spans="3:70" ht="15.6" customHeight="1">
      <c r="C246" s="95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2"/>
      <c r="O246" s="152"/>
      <c r="P246" s="152"/>
      <c r="Q246" s="152"/>
      <c r="R246" s="152"/>
      <c r="S246" s="152"/>
      <c r="T246" s="152"/>
      <c r="U246" s="140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2"/>
      <c r="AK246" s="129"/>
      <c r="AL246" s="129"/>
      <c r="AM246" s="82"/>
      <c r="AN246" s="83"/>
      <c r="AO246" s="83"/>
      <c r="AP246" s="83"/>
      <c r="AQ246" s="83"/>
      <c r="AR246" s="83"/>
      <c r="AS246" s="83"/>
      <c r="AT246" s="84"/>
      <c r="AU246" s="82"/>
      <c r="AV246" s="83"/>
      <c r="AW246" s="83"/>
      <c r="AX246" s="83"/>
      <c r="AY246" s="83"/>
      <c r="AZ246" s="83"/>
      <c r="BA246" s="83"/>
      <c r="BB246" s="84"/>
      <c r="BC246" s="113"/>
      <c r="BD246" s="36"/>
      <c r="BE246" s="36"/>
      <c r="BF246" s="143"/>
      <c r="BG246" s="144"/>
      <c r="BH246" s="144"/>
      <c r="BI246" s="144"/>
      <c r="BJ246" s="143"/>
      <c r="BK246" s="144"/>
      <c r="BL246" s="144"/>
      <c r="BM246" s="145"/>
      <c r="BN246" s="143"/>
      <c r="BO246" s="144"/>
      <c r="BP246" s="144"/>
      <c r="BQ246" s="145"/>
      <c r="BR246" s="105"/>
    </row>
    <row r="247" spans="3:70" ht="15.6" customHeight="1">
      <c r="C247" s="95"/>
      <c r="D247" s="204" t="s">
        <v>26</v>
      </c>
      <c r="E247" s="192"/>
      <c r="F247" s="192"/>
      <c r="G247" s="192"/>
      <c r="H247" s="192"/>
      <c r="I247" s="192"/>
      <c r="J247" s="192"/>
      <c r="K247" s="192"/>
      <c r="L247" s="192"/>
      <c r="M247" s="205"/>
      <c r="N247" s="123" t="str">
        <f>IF([1]回答表!AA52="●","●","")</f>
        <v/>
      </c>
      <c r="O247" s="124"/>
      <c r="P247" s="124"/>
      <c r="Q247" s="125"/>
      <c r="R247" s="112"/>
      <c r="S247" s="112"/>
      <c r="T247" s="112"/>
      <c r="U247" s="140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2"/>
      <c r="AK247" s="129"/>
      <c r="AL247" s="129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113"/>
      <c r="BD247" s="163"/>
      <c r="BE247" s="163"/>
      <c r="BF247" s="143"/>
      <c r="BG247" s="144"/>
      <c r="BH247" s="144"/>
      <c r="BI247" s="144"/>
      <c r="BJ247" s="143"/>
      <c r="BK247" s="144"/>
      <c r="BL247" s="144"/>
      <c r="BM247" s="145"/>
      <c r="BN247" s="143"/>
      <c r="BO247" s="144"/>
      <c r="BP247" s="144"/>
      <c r="BQ247" s="145"/>
      <c r="BR247" s="105"/>
    </row>
    <row r="248" spans="3:70" ht="15.6" customHeight="1">
      <c r="C248" s="95"/>
      <c r="D248" s="192"/>
      <c r="E248" s="192"/>
      <c r="F248" s="192"/>
      <c r="G248" s="192"/>
      <c r="H248" s="192"/>
      <c r="I248" s="192"/>
      <c r="J248" s="192"/>
      <c r="K248" s="192"/>
      <c r="L248" s="192"/>
      <c r="M248" s="205"/>
      <c r="N248" s="137"/>
      <c r="O248" s="138"/>
      <c r="P248" s="138"/>
      <c r="Q248" s="139"/>
      <c r="R248" s="112"/>
      <c r="S248" s="112"/>
      <c r="T248" s="112"/>
      <c r="U248" s="140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2"/>
      <c r="AK248" s="129"/>
      <c r="AL248" s="129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113"/>
      <c r="BD248" s="163"/>
      <c r="BE248" s="163"/>
      <c r="BF248" s="143" t="s">
        <v>23</v>
      </c>
      <c r="BG248" s="144"/>
      <c r="BH248" s="144"/>
      <c r="BI248" s="144"/>
      <c r="BJ248" s="143" t="s">
        <v>24</v>
      </c>
      <c r="BK248" s="144"/>
      <c r="BL248" s="144"/>
      <c r="BM248" s="144"/>
      <c r="BN248" s="143" t="s">
        <v>25</v>
      </c>
      <c r="BO248" s="144"/>
      <c r="BP248" s="144"/>
      <c r="BQ248" s="145"/>
      <c r="BR248" s="105"/>
    </row>
    <row r="249" spans="3:70" ht="15.6" customHeight="1">
      <c r="C249" s="95"/>
      <c r="D249" s="192"/>
      <c r="E249" s="192"/>
      <c r="F249" s="192"/>
      <c r="G249" s="192"/>
      <c r="H249" s="192"/>
      <c r="I249" s="192"/>
      <c r="J249" s="192"/>
      <c r="K249" s="192"/>
      <c r="L249" s="192"/>
      <c r="M249" s="205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113"/>
      <c r="BD249" s="163"/>
      <c r="BE249" s="163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>
      <c r="C250" s="95"/>
      <c r="D250" s="192"/>
      <c r="E250" s="192"/>
      <c r="F250" s="192"/>
      <c r="G250" s="192"/>
      <c r="H250" s="192"/>
      <c r="I250" s="192"/>
      <c r="J250" s="192"/>
      <c r="K250" s="192"/>
      <c r="L250" s="192"/>
      <c r="M250" s="205"/>
      <c r="N250" s="147"/>
      <c r="O250" s="148"/>
      <c r="P250" s="148"/>
      <c r="Q250" s="149"/>
      <c r="R250" s="112"/>
      <c r="S250" s="112"/>
      <c r="T250" s="112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129"/>
      <c r="AL250" s="129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113"/>
      <c r="BD250" s="163"/>
      <c r="BE250" s="163"/>
      <c r="BF250" s="187"/>
      <c r="BG250" s="188"/>
      <c r="BH250" s="188"/>
      <c r="BI250" s="188"/>
      <c r="BJ250" s="187"/>
      <c r="BK250" s="188"/>
      <c r="BL250" s="188"/>
      <c r="BM250" s="188"/>
      <c r="BN250" s="187"/>
      <c r="BO250" s="188"/>
      <c r="BP250" s="188"/>
      <c r="BQ250" s="189"/>
      <c r="BR250" s="105"/>
    </row>
    <row r="251" spans="3:70" ht="15.6" customHeight="1">
      <c r="C251" s="95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29"/>
      <c r="AL251" s="129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113"/>
      <c r="BD251" s="163"/>
      <c r="BE251" s="163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105"/>
    </row>
    <row r="252" spans="3:70" ht="15.6" customHeight="1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12"/>
      <c r="S252" s="112"/>
      <c r="T252" s="112"/>
      <c r="U252" s="116" t="s">
        <v>31</v>
      </c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29"/>
      <c r="AL252" s="129"/>
      <c r="AM252" s="116" t="s">
        <v>32</v>
      </c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65"/>
      <c r="BR252" s="105"/>
    </row>
    <row r="253" spans="3:70" ht="15.6" customHeight="1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12"/>
      <c r="S253" s="112"/>
      <c r="T253" s="112"/>
      <c r="U253" s="173" t="str">
        <f>IF([1]回答表!X52="●",[1]回答表!E386,IF([1]回答表!AA52="●",[1]回答表!E407,""))</f>
        <v/>
      </c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5" t="s">
        <v>33</v>
      </c>
      <c r="AF253" s="175"/>
      <c r="AG253" s="175"/>
      <c r="AH253" s="175"/>
      <c r="AI253" s="175"/>
      <c r="AJ253" s="176"/>
      <c r="AK253" s="129"/>
      <c r="AL253" s="129"/>
      <c r="AM253" s="126" t="str">
        <f>IF([1]回答表!X52="●",[1]回答表!B388,IF([1]回答表!AA52="●",[1]回答表!B409,""))</f>
        <v/>
      </c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8"/>
      <c r="BR253" s="105"/>
    </row>
    <row r="254" spans="3:70" ht="15.6" customHeight="1">
      <c r="C254" s="95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12"/>
      <c r="S254" s="112"/>
      <c r="T254" s="112"/>
      <c r="U254" s="177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9"/>
      <c r="AF254" s="179"/>
      <c r="AG254" s="179"/>
      <c r="AH254" s="179"/>
      <c r="AI254" s="179"/>
      <c r="AJ254" s="180"/>
      <c r="AK254" s="129"/>
      <c r="AL254" s="129"/>
      <c r="AM254" s="140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  <c r="BP254" s="141"/>
      <c r="BQ254" s="142"/>
      <c r="BR254" s="105"/>
    </row>
    <row r="255" spans="3:70" ht="15.6" customHeight="1">
      <c r="C255" s="95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29"/>
      <c r="AL255" s="129"/>
      <c r="AM255" s="140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  <c r="BP255" s="141"/>
      <c r="BQ255" s="142"/>
      <c r="BR255" s="105"/>
    </row>
    <row r="256" spans="3:70" ht="15.6" customHeight="1">
      <c r="C256" s="95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29"/>
      <c r="AL256" s="129"/>
      <c r="AM256" s="140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2"/>
      <c r="BR256" s="105"/>
    </row>
    <row r="257" spans="3:70" ht="15.6" customHeight="1">
      <c r="C257" s="95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29"/>
      <c r="AL257" s="129"/>
      <c r="AM257" s="170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2"/>
      <c r="BR257" s="105"/>
    </row>
    <row r="258" spans="3:70" ht="15.6" customHeight="1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15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34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>
      <c r="C260" s="95"/>
      <c r="D260" s="192" t="s">
        <v>35</v>
      </c>
      <c r="E260" s="192"/>
      <c r="F260" s="192"/>
      <c r="G260" s="192"/>
      <c r="H260" s="192"/>
      <c r="I260" s="192"/>
      <c r="J260" s="192"/>
      <c r="K260" s="192"/>
      <c r="L260" s="192"/>
      <c r="M260" s="205"/>
      <c r="N260" s="123" t="str">
        <f>IF([1]回答表!AD52="●","●","")</f>
        <v/>
      </c>
      <c r="O260" s="124"/>
      <c r="P260" s="124"/>
      <c r="Q260" s="125"/>
      <c r="R260" s="112"/>
      <c r="S260" s="112"/>
      <c r="T260" s="112"/>
      <c r="U260" s="126" t="str">
        <f>IF([1]回答表!AD52="●",[1]回答表!B417,"")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240"/>
      <c r="AL260" s="240"/>
      <c r="AM260" s="126" t="str">
        <f>IF([1]回答表!AD52="●",[1]回答表!B423,"")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>
      <c r="C261" s="95"/>
      <c r="D261" s="192"/>
      <c r="E261" s="192"/>
      <c r="F261" s="192"/>
      <c r="G261" s="192"/>
      <c r="H261" s="192"/>
      <c r="I261" s="192"/>
      <c r="J261" s="192"/>
      <c r="K261" s="192"/>
      <c r="L261" s="192"/>
      <c r="M261" s="205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240"/>
      <c r="AL261" s="240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>
      <c r="C262" s="95"/>
      <c r="D262" s="192"/>
      <c r="E262" s="192"/>
      <c r="F262" s="192"/>
      <c r="G262" s="192"/>
      <c r="H262" s="192"/>
      <c r="I262" s="192"/>
      <c r="J262" s="192"/>
      <c r="K262" s="192"/>
      <c r="L262" s="192"/>
      <c r="M262" s="205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240"/>
      <c r="AL262" s="240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>
      <c r="C263" s="95"/>
      <c r="D263" s="192"/>
      <c r="E263" s="192"/>
      <c r="F263" s="192"/>
      <c r="G263" s="192"/>
      <c r="H263" s="192"/>
      <c r="I263" s="192"/>
      <c r="J263" s="192"/>
      <c r="K263" s="192"/>
      <c r="L263" s="192"/>
      <c r="M263" s="205"/>
      <c r="N263" s="147"/>
      <c r="O263" s="148"/>
      <c r="P263" s="148"/>
      <c r="Q263" s="149"/>
      <c r="R263" s="112"/>
      <c r="S263" s="112"/>
      <c r="T263" s="112"/>
      <c r="U263" s="170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2"/>
      <c r="AK263" s="240"/>
      <c r="AL263" s="240"/>
      <c r="AM263" s="170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1"/>
      <c r="BL263" s="171"/>
      <c r="BM263" s="171"/>
      <c r="BN263" s="171"/>
      <c r="BO263" s="171"/>
      <c r="BP263" s="171"/>
      <c r="BQ263" s="172"/>
      <c r="BR263" s="105"/>
    </row>
    <row r="264" spans="3:70" ht="15.6" customHeight="1">
      <c r="C264" s="182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4"/>
    </row>
    <row r="265" spans="3:70" ht="15.6" customHeight="1"/>
    <row r="266" spans="3:70" ht="15.6" customHeight="1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>
      <c r="C267" s="95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65"/>
      <c r="Y267" s="65"/>
      <c r="Z267" s="65"/>
      <c r="AA267" s="36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04"/>
      <c r="AO267" s="113"/>
      <c r="AP267" s="114"/>
      <c r="AQ267" s="114"/>
      <c r="AR267" s="250"/>
      <c r="AS267" s="250"/>
      <c r="AT267" s="250"/>
      <c r="AU267" s="250"/>
      <c r="AV267" s="250"/>
      <c r="AW267" s="250"/>
      <c r="AX267" s="250"/>
      <c r="AY267" s="250"/>
      <c r="AZ267" s="250"/>
      <c r="BA267" s="250"/>
      <c r="BB267" s="250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>
      <c r="C268" s="95"/>
      <c r="D268" s="96" t="s">
        <v>14</v>
      </c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9" t="s">
        <v>69</v>
      </c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>
      <c r="C269" s="95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8"/>
      <c r="R269" s="109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5.6" customHeight="1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65"/>
      <c r="Y270" s="65"/>
      <c r="Z270" s="65"/>
      <c r="AA270" s="36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04"/>
      <c r="AO270" s="113"/>
      <c r="AP270" s="114"/>
      <c r="AQ270" s="114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02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103"/>
      <c r="BO270" s="103"/>
      <c r="BP270" s="103"/>
      <c r="BQ270" s="104"/>
      <c r="BR270" s="105"/>
    </row>
    <row r="271" spans="3:70" ht="19.350000000000001" customHeight="1">
      <c r="C271" s="95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6" t="s">
        <v>15</v>
      </c>
      <c r="V271" s="112"/>
      <c r="W271" s="112"/>
      <c r="X271" s="112"/>
      <c r="Y271" s="112"/>
      <c r="Z271" s="112"/>
      <c r="AA271" s="103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251" t="s">
        <v>70</v>
      </c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18"/>
      <c r="AY271" s="116"/>
      <c r="AZ271" s="116"/>
      <c r="BA271" s="252"/>
      <c r="BB271" s="252"/>
      <c r="BC271" s="102"/>
      <c r="BD271" s="36"/>
      <c r="BE271" s="36"/>
      <c r="BF271" s="122" t="s">
        <v>17</v>
      </c>
      <c r="BG271" s="185"/>
      <c r="BH271" s="185"/>
      <c r="BI271" s="185"/>
      <c r="BJ271" s="185"/>
      <c r="BK271" s="185"/>
      <c r="BL271" s="185"/>
      <c r="BM271" s="103"/>
      <c r="BN271" s="103"/>
      <c r="BO271" s="103"/>
      <c r="BP271" s="103"/>
      <c r="BQ271" s="118"/>
      <c r="BR271" s="105"/>
    </row>
    <row r="272" spans="3:70" ht="15.6" customHeight="1">
      <c r="C272" s="95"/>
      <c r="D272" s="99" t="s">
        <v>18</v>
      </c>
      <c r="E272" s="100"/>
      <c r="F272" s="100"/>
      <c r="G272" s="100"/>
      <c r="H272" s="100"/>
      <c r="I272" s="100"/>
      <c r="J272" s="100"/>
      <c r="K272" s="100"/>
      <c r="L272" s="100"/>
      <c r="M272" s="101"/>
      <c r="N272" s="123" t="str">
        <f>IF([1]回答表!X53="●","●","")</f>
        <v>●</v>
      </c>
      <c r="O272" s="124"/>
      <c r="P272" s="124"/>
      <c r="Q272" s="125"/>
      <c r="R272" s="112"/>
      <c r="S272" s="112"/>
      <c r="T272" s="112"/>
      <c r="U272" s="126" t="str">
        <f>IF([1]回答表!X53="●",[1]回答表!B434,IF([1]回答表!AA53="●",[1]回答表!B465,""))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8"/>
      <c r="AK272" s="129"/>
      <c r="AL272" s="129"/>
      <c r="AM272" s="129"/>
      <c r="AN272" s="126" t="str">
        <f>IF([1]回答表!X53="●",[1]回答表!B440,"")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72" s="253"/>
      <c r="AP272" s="253"/>
      <c r="AQ272" s="253"/>
      <c r="AR272" s="253"/>
      <c r="AS272" s="253"/>
      <c r="AT272" s="253"/>
      <c r="AU272" s="253"/>
      <c r="AV272" s="253"/>
      <c r="AW272" s="253"/>
      <c r="AX272" s="253"/>
      <c r="AY272" s="253"/>
      <c r="AZ272" s="253"/>
      <c r="BA272" s="253"/>
      <c r="BB272" s="254"/>
      <c r="BC272" s="113"/>
      <c r="BD272" s="36"/>
      <c r="BE272" s="36"/>
      <c r="BF272" s="131" t="str">
        <f>IF([1]回答表!X53="●",[1]回答表!B446,IF([1]回答表!AA53="●",[1]回答表!B471,""))</f>
        <v>令和</v>
      </c>
      <c r="BG272" s="132"/>
      <c r="BH272" s="132"/>
      <c r="BI272" s="132"/>
      <c r="BJ272" s="131"/>
      <c r="BK272" s="132"/>
      <c r="BL272" s="132"/>
      <c r="BM272" s="132"/>
      <c r="BN272" s="131"/>
      <c r="BO272" s="132"/>
      <c r="BP272" s="132"/>
      <c r="BQ272" s="133"/>
      <c r="BR272" s="105"/>
    </row>
    <row r="273" spans="3:70" ht="15.6" customHeight="1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129"/>
      <c r="AN273" s="255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7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>
      <c r="C274" s="95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37"/>
      <c r="O274" s="138"/>
      <c r="P274" s="138"/>
      <c r="Q274" s="13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129"/>
      <c r="AN274" s="255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7"/>
      <c r="BC274" s="113"/>
      <c r="BD274" s="36"/>
      <c r="BE274" s="36"/>
      <c r="BF274" s="143"/>
      <c r="BG274" s="144"/>
      <c r="BH274" s="144"/>
      <c r="BI274" s="144"/>
      <c r="BJ274" s="143"/>
      <c r="BK274" s="144"/>
      <c r="BL274" s="144"/>
      <c r="BM274" s="144"/>
      <c r="BN274" s="143"/>
      <c r="BO274" s="144"/>
      <c r="BP274" s="144"/>
      <c r="BQ274" s="145"/>
      <c r="BR274" s="105"/>
    </row>
    <row r="275" spans="3:70" ht="15.6" customHeight="1">
      <c r="C275" s="95"/>
      <c r="D275" s="109"/>
      <c r="E275" s="110"/>
      <c r="F275" s="110"/>
      <c r="G275" s="110"/>
      <c r="H275" s="110"/>
      <c r="I275" s="110"/>
      <c r="J275" s="110"/>
      <c r="K275" s="110"/>
      <c r="L275" s="110"/>
      <c r="M275" s="111"/>
      <c r="N275" s="147"/>
      <c r="O275" s="148"/>
      <c r="P275" s="148"/>
      <c r="Q275" s="149"/>
      <c r="R275" s="112"/>
      <c r="S275" s="112"/>
      <c r="T275" s="11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129"/>
      <c r="AN275" s="255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7"/>
      <c r="BC275" s="113"/>
      <c r="BD275" s="36"/>
      <c r="BE275" s="36"/>
      <c r="BF275" s="143">
        <f>IF([1]回答表!X53="●",[1]回答表!E446,IF([1]回答表!AA53="●",[1]回答表!E471,""))</f>
        <v>2</v>
      </c>
      <c r="BG275" s="144"/>
      <c r="BH275" s="144"/>
      <c r="BI275" s="144"/>
      <c r="BJ275" s="143">
        <f>IF([1]回答表!X53="●",[1]回答表!E447,IF([1]回答表!AA53="●",[1]回答表!E472,""))</f>
        <v>3</v>
      </c>
      <c r="BK275" s="144"/>
      <c r="BL275" s="144"/>
      <c r="BM275" s="145"/>
      <c r="BN275" s="143">
        <f>IF([1]回答表!X53="●",[1]回答表!E448,IF([1]回答表!AA53="●",[1]回答表!E473,""))</f>
        <v>23</v>
      </c>
      <c r="BO275" s="144"/>
      <c r="BP275" s="144"/>
      <c r="BQ275" s="145"/>
      <c r="BR275" s="105"/>
    </row>
    <row r="276" spans="3:70" ht="15.6" customHeight="1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129"/>
      <c r="AN276" s="255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7"/>
      <c r="BC276" s="113"/>
      <c r="BD276" s="113"/>
      <c r="BE276" s="113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>
      <c r="C277" s="95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2"/>
      <c r="O277" s="152"/>
      <c r="P277" s="152"/>
      <c r="Q277" s="152"/>
      <c r="R277" s="152"/>
      <c r="S277" s="152"/>
      <c r="T277" s="15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129"/>
      <c r="AN277" s="255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7"/>
      <c r="BC277" s="113"/>
      <c r="BD277" s="36"/>
      <c r="BE277" s="36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>
      <c r="C278" s="95"/>
      <c r="D278" s="159" t="s">
        <v>26</v>
      </c>
      <c r="E278" s="160"/>
      <c r="F278" s="160"/>
      <c r="G278" s="160"/>
      <c r="H278" s="160"/>
      <c r="I278" s="160"/>
      <c r="J278" s="160"/>
      <c r="K278" s="160"/>
      <c r="L278" s="160"/>
      <c r="M278" s="161"/>
      <c r="N278" s="123" t="str">
        <f>IF([1]回答表!AA53="●","●","")</f>
        <v/>
      </c>
      <c r="O278" s="124"/>
      <c r="P278" s="124"/>
      <c r="Q278" s="125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129"/>
      <c r="AN278" s="255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7"/>
      <c r="BC278" s="113"/>
      <c r="BD278" s="163"/>
      <c r="BE278" s="163"/>
      <c r="BF278" s="143"/>
      <c r="BG278" s="144"/>
      <c r="BH278" s="144"/>
      <c r="BI278" s="144"/>
      <c r="BJ278" s="143"/>
      <c r="BK278" s="144"/>
      <c r="BL278" s="144"/>
      <c r="BM278" s="145"/>
      <c r="BN278" s="143"/>
      <c r="BO278" s="144"/>
      <c r="BP278" s="144"/>
      <c r="BQ278" s="145"/>
      <c r="BR278" s="105"/>
    </row>
    <row r="279" spans="3:70" ht="15.6" customHeight="1">
      <c r="C279" s="95"/>
      <c r="D279" s="164"/>
      <c r="E279" s="165"/>
      <c r="F279" s="165"/>
      <c r="G279" s="165"/>
      <c r="H279" s="165"/>
      <c r="I279" s="165"/>
      <c r="J279" s="165"/>
      <c r="K279" s="165"/>
      <c r="L279" s="165"/>
      <c r="M279" s="166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129"/>
      <c r="AN279" s="255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7"/>
      <c r="BC279" s="113"/>
      <c r="BD279" s="163"/>
      <c r="BE279" s="163"/>
      <c r="BF279" s="143" t="s">
        <v>23</v>
      </c>
      <c r="BG279" s="144"/>
      <c r="BH279" s="144"/>
      <c r="BI279" s="144"/>
      <c r="BJ279" s="143" t="s">
        <v>24</v>
      </c>
      <c r="BK279" s="144"/>
      <c r="BL279" s="144"/>
      <c r="BM279" s="144"/>
      <c r="BN279" s="143" t="s">
        <v>25</v>
      </c>
      <c r="BO279" s="144"/>
      <c r="BP279" s="144"/>
      <c r="BQ279" s="145"/>
      <c r="BR279" s="105"/>
    </row>
    <row r="280" spans="3:70" ht="15.6" customHeight="1">
      <c r="C280" s="95"/>
      <c r="D280" s="164"/>
      <c r="E280" s="165"/>
      <c r="F280" s="165"/>
      <c r="G280" s="165"/>
      <c r="H280" s="165"/>
      <c r="I280" s="165"/>
      <c r="J280" s="165"/>
      <c r="K280" s="165"/>
      <c r="L280" s="165"/>
      <c r="M280" s="166"/>
      <c r="N280" s="137"/>
      <c r="O280" s="138"/>
      <c r="P280" s="138"/>
      <c r="Q280" s="139"/>
      <c r="R280" s="112"/>
      <c r="S280" s="112"/>
      <c r="T280" s="112"/>
      <c r="U280" s="140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2"/>
      <c r="AK280" s="129"/>
      <c r="AL280" s="129"/>
      <c r="AM280" s="129"/>
      <c r="AN280" s="255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7"/>
      <c r="BC280" s="113"/>
      <c r="BD280" s="163"/>
      <c r="BE280" s="163"/>
      <c r="BF280" s="143"/>
      <c r="BG280" s="144"/>
      <c r="BH280" s="144"/>
      <c r="BI280" s="144"/>
      <c r="BJ280" s="143"/>
      <c r="BK280" s="144"/>
      <c r="BL280" s="144"/>
      <c r="BM280" s="144"/>
      <c r="BN280" s="143"/>
      <c r="BO280" s="144"/>
      <c r="BP280" s="144"/>
      <c r="BQ280" s="145"/>
      <c r="BR280" s="105"/>
    </row>
    <row r="281" spans="3:70" ht="15.6" customHeight="1">
      <c r="C281" s="95"/>
      <c r="D281" s="167"/>
      <c r="E281" s="168"/>
      <c r="F281" s="168"/>
      <c r="G281" s="168"/>
      <c r="H281" s="168"/>
      <c r="I281" s="168"/>
      <c r="J281" s="168"/>
      <c r="K281" s="168"/>
      <c r="L281" s="168"/>
      <c r="M281" s="169"/>
      <c r="N281" s="147"/>
      <c r="O281" s="148"/>
      <c r="P281" s="148"/>
      <c r="Q281" s="149"/>
      <c r="R281" s="112"/>
      <c r="S281" s="112"/>
      <c r="T281" s="112"/>
      <c r="U281" s="170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2"/>
      <c r="AK281" s="129"/>
      <c r="AL281" s="129"/>
      <c r="AM281" s="129"/>
      <c r="AN281" s="258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60"/>
      <c r="BC281" s="113"/>
      <c r="BD281" s="163"/>
      <c r="BE281" s="163"/>
      <c r="BF281" s="187"/>
      <c r="BG281" s="188"/>
      <c r="BH281" s="188"/>
      <c r="BI281" s="188"/>
      <c r="BJ281" s="187"/>
      <c r="BK281" s="188"/>
      <c r="BL281" s="188"/>
      <c r="BM281" s="188"/>
      <c r="BN281" s="187"/>
      <c r="BO281" s="188"/>
      <c r="BP281" s="188"/>
      <c r="BQ281" s="189"/>
      <c r="BR281" s="105"/>
    </row>
    <row r="282" spans="3:70" ht="15.6" customHeight="1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29"/>
      <c r="AL282" s="129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113"/>
      <c r="BD282" s="163"/>
      <c r="BE282" s="163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105"/>
    </row>
    <row r="283" spans="3:70" ht="15.6" customHeight="1">
      <c r="C283" s="95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12"/>
      <c r="S283" s="112"/>
      <c r="T283" s="112"/>
      <c r="U283" s="116" t="s">
        <v>31</v>
      </c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29"/>
      <c r="AL283" s="129"/>
      <c r="AM283" s="116" t="s">
        <v>32</v>
      </c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65"/>
      <c r="BR283" s="105"/>
    </row>
    <row r="284" spans="3:70" ht="15.6" customHeight="1">
      <c r="C284" s="95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12"/>
      <c r="S284" s="112"/>
      <c r="T284" s="112"/>
      <c r="U284" s="173">
        <f>IF([1]回答表!X53="●",[1]回答表!E455,IF([1]回答表!AA53="●",[1]回答表!E476,""))</f>
        <v>0</v>
      </c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5" t="s">
        <v>33</v>
      </c>
      <c r="AF284" s="175"/>
      <c r="AG284" s="175"/>
      <c r="AH284" s="175"/>
      <c r="AI284" s="175"/>
      <c r="AJ284" s="176"/>
      <c r="AK284" s="129"/>
      <c r="AL284" s="129"/>
      <c r="AM284" s="126" t="str">
        <f>IF([1]回答表!X53="●",[1]回答表!B457,IF([1]回答表!AA53="●",[1]回答表!B478,""))</f>
        <v>電気代等のﾕｰﾃｨﾘﾃｨ経費が高騰しているため、金額での効果は大きく見られないとみている。</v>
      </c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8"/>
      <c r="BR284" s="105"/>
    </row>
    <row r="285" spans="3:70" ht="15.6" customHeight="1">
      <c r="C285" s="95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12"/>
      <c r="S285" s="112"/>
      <c r="T285" s="112"/>
      <c r="U285" s="177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9"/>
      <c r="AF285" s="179"/>
      <c r="AG285" s="179"/>
      <c r="AH285" s="179"/>
      <c r="AI285" s="179"/>
      <c r="AJ285" s="180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>
      <c r="C286" s="95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29"/>
      <c r="AL286" s="129"/>
      <c r="AM286" s="140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2"/>
      <c r="BR286" s="105"/>
    </row>
    <row r="287" spans="3:70" ht="15.6" customHeight="1">
      <c r="C287" s="95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29"/>
      <c r="AL287" s="129"/>
      <c r="AM287" s="140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2"/>
      <c r="BR287" s="105"/>
    </row>
    <row r="288" spans="3:70" ht="15.6" customHeight="1">
      <c r="C288" s="95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29"/>
      <c r="AL288" s="129"/>
      <c r="AM288" s="170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2"/>
      <c r="BR288" s="105"/>
    </row>
    <row r="289" spans="3:70" ht="15.6" customHeight="1">
      <c r="C289" s="95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65"/>
      <c r="Y289" s="65"/>
      <c r="Z289" s="65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105"/>
    </row>
    <row r="290" spans="3:70" ht="19.350000000000001" customHeight="1">
      <c r="C290" s="95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12"/>
      <c r="O290" s="112"/>
      <c r="P290" s="112"/>
      <c r="Q290" s="112"/>
      <c r="R290" s="112"/>
      <c r="S290" s="112"/>
      <c r="T290" s="112"/>
      <c r="U290" s="116" t="s">
        <v>15</v>
      </c>
      <c r="V290" s="112"/>
      <c r="W290" s="112"/>
      <c r="X290" s="112"/>
      <c r="Y290" s="112"/>
      <c r="Z290" s="112"/>
      <c r="AA290" s="103"/>
      <c r="AB290" s="117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16" t="s">
        <v>34</v>
      </c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65"/>
      <c r="BR290" s="105"/>
    </row>
    <row r="291" spans="3:70" ht="15.6" customHeight="1">
      <c r="C291" s="95"/>
      <c r="D291" s="99" t="s">
        <v>35</v>
      </c>
      <c r="E291" s="100"/>
      <c r="F291" s="100"/>
      <c r="G291" s="100"/>
      <c r="H291" s="100"/>
      <c r="I291" s="100"/>
      <c r="J291" s="100"/>
      <c r="K291" s="100"/>
      <c r="L291" s="100"/>
      <c r="M291" s="101"/>
      <c r="N291" s="123" t="str">
        <f>IF([1]回答表!AD53="●","●","")</f>
        <v/>
      </c>
      <c r="O291" s="124"/>
      <c r="P291" s="124"/>
      <c r="Q291" s="125"/>
      <c r="R291" s="112"/>
      <c r="S291" s="112"/>
      <c r="T291" s="112"/>
      <c r="U291" s="126" t="str">
        <f>IF([1]回答表!AD53="●",[1]回答表!B486,"")</f>
        <v/>
      </c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8"/>
      <c r="AK291" s="240"/>
      <c r="AL291" s="240"/>
      <c r="AM291" s="126" t="str">
        <f>IF([1]回答表!AD53="●",[1]回答表!B492,"")</f>
        <v/>
      </c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8"/>
      <c r="BR291" s="105"/>
    </row>
    <row r="292" spans="3:70" ht="15.6" customHeight="1">
      <c r="C292" s="95"/>
      <c r="D292" s="134"/>
      <c r="E292" s="135"/>
      <c r="F292" s="135"/>
      <c r="G292" s="135"/>
      <c r="H292" s="135"/>
      <c r="I292" s="135"/>
      <c r="J292" s="135"/>
      <c r="K292" s="135"/>
      <c r="L292" s="135"/>
      <c r="M292" s="136"/>
      <c r="N292" s="137"/>
      <c r="O292" s="138"/>
      <c r="P292" s="138"/>
      <c r="Q292" s="139"/>
      <c r="R292" s="112"/>
      <c r="S292" s="112"/>
      <c r="T292" s="112"/>
      <c r="U292" s="140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2"/>
      <c r="AK292" s="240"/>
      <c r="AL292" s="240"/>
      <c r="AM292" s="140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2"/>
      <c r="BR292" s="105"/>
    </row>
    <row r="293" spans="3:70" ht="15.6" customHeight="1">
      <c r="C293" s="95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37"/>
      <c r="O293" s="138"/>
      <c r="P293" s="138"/>
      <c r="Q293" s="139"/>
      <c r="R293" s="112"/>
      <c r="S293" s="112"/>
      <c r="T293" s="112"/>
      <c r="U293" s="140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2"/>
      <c r="AK293" s="240"/>
      <c r="AL293" s="240"/>
      <c r="AM293" s="140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2"/>
      <c r="BR293" s="105"/>
    </row>
    <row r="294" spans="3:70" ht="15.6" customHeight="1">
      <c r="C294" s="95"/>
      <c r="D294" s="109"/>
      <c r="E294" s="110"/>
      <c r="F294" s="110"/>
      <c r="G294" s="110"/>
      <c r="H294" s="110"/>
      <c r="I294" s="110"/>
      <c r="J294" s="110"/>
      <c r="K294" s="110"/>
      <c r="L294" s="110"/>
      <c r="M294" s="111"/>
      <c r="N294" s="147"/>
      <c r="O294" s="148"/>
      <c r="P294" s="148"/>
      <c r="Q294" s="149"/>
      <c r="R294" s="112"/>
      <c r="S294" s="112"/>
      <c r="T294" s="112"/>
      <c r="U294" s="170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2"/>
      <c r="AK294" s="240"/>
      <c r="AL294" s="240"/>
      <c r="AM294" s="170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2"/>
      <c r="BR294" s="105"/>
    </row>
    <row r="295" spans="3:70" ht="15.6" customHeight="1">
      <c r="C295" s="182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4"/>
    </row>
    <row r="296" spans="3:70" ht="15.6" customHeight="1"/>
    <row r="297" spans="3:70" ht="15.6" customHeight="1"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92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4"/>
    </row>
    <row r="298" spans="3:70" ht="15.6" customHeight="1">
      <c r="C298" s="95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65"/>
      <c r="Y298" s="65"/>
      <c r="Z298" s="65"/>
      <c r="AA298" s="36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04"/>
      <c r="AO298" s="113"/>
      <c r="AP298" s="114"/>
      <c r="AQ298" s="114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  <c r="BC298" s="102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103"/>
      <c r="BO298" s="103"/>
      <c r="BP298" s="103"/>
      <c r="BQ298" s="104"/>
      <c r="BR298" s="105"/>
    </row>
    <row r="299" spans="3:70" ht="15.6" customHeight="1">
      <c r="C299" s="95"/>
      <c r="D299" s="96" t="s">
        <v>14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8"/>
      <c r="R299" s="99" t="s">
        <v>71</v>
      </c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1"/>
      <c r="BC299" s="102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103"/>
      <c r="BO299" s="103"/>
      <c r="BP299" s="103"/>
      <c r="BQ299" s="104"/>
      <c r="BR299" s="105"/>
    </row>
    <row r="300" spans="3:70" ht="15.6" customHeight="1">
      <c r="C300" s="95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8"/>
      <c r="R300" s="109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C300" s="102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103"/>
      <c r="BO300" s="103"/>
      <c r="BP300" s="103"/>
      <c r="BQ300" s="104"/>
      <c r="BR300" s="105"/>
    </row>
    <row r="301" spans="3:70" ht="15.6" customHeight="1">
      <c r="C301" s="95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65"/>
      <c r="Y301" s="65"/>
      <c r="Z301" s="65"/>
      <c r="AA301" s="36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04"/>
      <c r="AO301" s="113"/>
      <c r="AP301" s="114"/>
      <c r="AQ301" s="114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02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103"/>
      <c r="BO301" s="103"/>
      <c r="BP301" s="103"/>
      <c r="BQ301" s="104"/>
      <c r="BR301" s="105"/>
    </row>
    <row r="302" spans="3:70" ht="25.5">
      <c r="C302" s="95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6" t="s">
        <v>15</v>
      </c>
      <c r="V302" s="112"/>
      <c r="W302" s="112"/>
      <c r="X302" s="112"/>
      <c r="Y302" s="112"/>
      <c r="Z302" s="112"/>
      <c r="AA302" s="103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6" t="s">
        <v>66</v>
      </c>
      <c r="AN302" s="118"/>
      <c r="AO302" s="117"/>
      <c r="AP302" s="119"/>
      <c r="AQ302" s="119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103"/>
      <c r="BE302" s="103"/>
      <c r="BF302" s="251" t="s">
        <v>72</v>
      </c>
      <c r="BG302" s="185"/>
      <c r="BH302" s="185"/>
      <c r="BI302" s="185"/>
      <c r="BJ302" s="185"/>
      <c r="BK302" s="185"/>
      <c r="BL302" s="185"/>
      <c r="BM302" s="103"/>
      <c r="BN302" s="103"/>
      <c r="BO302" s="103"/>
      <c r="BP302" s="103"/>
      <c r="BQ302" s="118"/>
      <c r="BR302" s="105"/>
    </row>
    <row r="303" spans="3:70" ht="15.6" customHeight="1">
      <c r="C303" s="95"/>
      <c r="D303" s="99" t="s">
        <v>18</v>
      </c>
      <c r="E303" s="100"/>
      <c r="F303" s="100"/>
      <c r="G303" s="100"/>
      <c r="H303" s="100"/>
      <c r="I303" s="100"/>
      <c r="J303" s="100"/>
      <c r="K303" s="100"/>
      <c r="L303" s="100"/>
      <c r="M303" s="101"/>
      <c r="N303" s="123" t="str">
        <f>IF([1]回答表!X54="●","●","")</f>
        <v/>
      </c>
      <c r="O303" s="124"/>
      <c r="P303" s="124"/>
      <c r="Q303" s="125"/>
      <c r="R303" s="112"/>
      <c r="S303" s="112"/>
      <c r="T303" s="112"/>
      <c r="U303" s="126" t="str">
        <f>IF([1]回答表!X54="●",[1]回答表!B503,IF([1]回答表!AA54="●",[1]回答表!B526,""))</f>
        <v/>
      </c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8"/>
      <c r="AK303" s="129"/>
      <c r="AL303" s="129"/>
      <c r="AM303" s="261" t="s">
        <v>73</v>
      </c>
      <c r="AN303" s="261"/>
      <c r="AO303" s="261"/>
      <c r="AP303" s="261"/>
      <c r="AQ303" s="262" t="str">
        <f>IF([1]回答表!X54="●",[1]回答表!BC510,IF([1]回答表!AA54="●",[1]回答表!BC533,""))</f>
        <v/>
      </c>
      <c r="AR303" s="262"/>
      <c r="AS303" s="262"/>
      <c r="AT303" s="262"/>
      <c r="AU303" s="263" t="s">
        <v>74</v>
      </c>
      <c r="AV303" s="264"/>
      <c r="AW303" s="264"/>
      <c r="AX303" s="265"/>
      <c r="AY303" s="262" t="str">
        <f>IF([1]回答表!X54="●",[1]回答表!BC515,IF([1]回答表!AA54="●",[1]回答表!BC538,""))</f>
        <v/>
      </c>
      <c r="AZ303" s="262"/>
      <c r="BA303" s="262"/>
      <c r="BB303" s="262"/>
      <c r="BC303" s="113"/>
      <c r="BD303" s="36"/>
      <c r="BE303" s="36"/>
      <c r="BF303" s="131" t="str">
        <f>IF([1]回答表!X54="●",[1]回答表!S509,IF([1]回答表!AA54="●",[1]回答表!S532,""))</f>
        <v/>
      </c>
      <c r="BG303" s="132"/>
      <c r="BH303" s="132"/>
      <c r="BI303" s="132"/>
      <c r="BJ303" s="131"/>
      <c r="BK303" s="132"/>
      <c r="BL303" s="132"/>
      <c r="BM303" s="132"/>
      <c r="BN303" s="131"/>
      <c r="BO303" s="132"/>
      <c r="BP303" s="132"/>
      <c r="BQ303" s="133"/>
      <c r="BR303" s="105"/>
    </row>
    <row r="304" spans="3:70" ht="15.6" customHeight="1">
      <c r="C304" s="95"/>
      <c r="D304" s="134"/>
      <c r="E304" s="135"/>
      <c r="F304" s="135"/>
      <c r="G304" s="135"/>
      <c r="H304" s="135"/>
      <c r="I304" s="135"/>
      <c r="J304" s="135"/>
      <c r="K304" s="135"/>
      <c r="L304" s="135"/>
      <c r="M304" s="136"/>
      <c r="N304" s="137"/>
      <c r="O304" s="138"/>
      <c r="P304" s="138"/>
      <c r="Q304" s="139"/>
      <c r="R304" s="112"/>
      <c r="S304" s="112"/>
      <c r="T304" s="112"/>
      <c r="U304" s="140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2"/>
      <c r="AK304" s="129"/>
      <c r="AL304" s="129"/>
      <c r="AM304" s="261"/>
      <c r="AN304" s="261"/>
      <c r="AO304" s="261"/>
      <c r="AP304" s="261"/>
      <c r="AQ304" s="262"/>
      <c r="AR304" s="262"/>
      <c r="AS304" s="262"/>
      <c r="AT304" s="262"/>
      <c r="AU304" s="266"/>
      <c r="AV304" s="267"/>
      <c r="AW304" s="267"/>
      <c r="AX304" s="268"/>
      <c r="AY304" s="262"/>
      <c r="AZ304" s="262"/>
      <c r="BA304" s="262"/>
      <c r="BB304" s="262"/>
      <c r="BC304" s="113"/>
      <c r="BD304" s="36"/>
      <c r="BE304" s="36"/>
      <c r="BF304" s="143"/>
      <c r="BG304" s="144"/>
      <c r="BH304" s="144"/>
      <c r="BI304" s="144"/>
      <c r="BJ304" s="143"/>
      <c r="BK304" s="144"/>
      <c r="BL304" s="144"/>
      <c r="BM304" s="144"/>
      <c r="BN304" s="143"/>
      <c r="BO304" s="144"/>
      <c r="BP304" s="144"/>
      <c r="BQ304" s="145"/>
      <c r="BR304" s="105"/>
    </row>
    <row r="305" spans="3:70" ht="15.6" customHeight="1">
      <c r="C305" s="95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37"/>
      <c r="O305" s="138"/>
      <c r="P305" s="138"/>
      <c r="Q305" s="139"/>
      <c r="R305" s="112"/>
      <c r="S305" s="112"/>
      <c r="T305" s="112"/>
      <c r="U305" s="140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2"/>
      <c r="AK305" s="129"/>
      <c r="AL305" s="129"/>
      <c r="AM305" s="261" t="s">
        <v>75</v>
      </c>
      <c r="AN305" s="261"/>
      <c r="AO305" s="261"/>
      <c r="AP305" s="261"/>
      <c r="AQ305" s="262" t="str">
        <f>IF([1]回答表!X54="●",[1]回答表!BC511,IF([1]回答表!AA54="●",[1]回答表!BC534,""))</f>
        <v/>
      </c>
      <c r="AR305" s="262"/>
      <c r="AS305" s="262"/>
      <c r="AT305" s="262"/>
      <c r="AU305" s="266"/>
      <c r="AV305" s="267"/>
      <c r="AW305" s="267"/>
      <c r="AX305" s="268"/>
      <c r="AY305" s="262"/>
      <c r="AZ305" s="262"/>
      <c r="BA305" s="262"/>
      <c r="BB305" s="262"/>
      <c r="BC305" s="113"/>
      <c r="BD305" s="36"/>
      <c r="BE305" s="36"/>
      <c r="BF305" s="143"/>
      <c r="BG305" s="144"/>
      <c r="BH305" s="144"/>
      <c r="BI305" s="144"/>
      <c r="BJ305" s="143"/>
      <c r="BK305" s="144"/>
      <c r="BL305" s="144"/>
      <c r="BM305" s="144"/>
      <c r="BN305" s="143"/>
      <c r="BO305" s="144"/>
      <c r="BP305" s="144"/>
      <c r="BQ305" s="145"/>
      <c r="BR305" s="105"/>
    </row>
    <row r="306" spans="3:70" ht="15.6" customHeight="1">
      <c r="C306" s="95"/>
      <c r="D306" s="109"/>
      <c r="E306" s="110"/>
      <c r="F306" s="110"/>
      <c r="G306" s="110"/>
      <c r="H306" s="110"/>
      <c r="I306" s="110"/>
      <c r="J306" s="110"/>
      <c r="K306" s="110"/>
      <c r="L306" s="110"/>
      <c r="M306" s="111"/>
      <c r="N306" s="147"/>
      <c r="O306" s="148"/>
      <c r="P306" s="148"/>
      <c r="Q306" s="149"/>
      <c r="R306" s="112"/>
      <c r="S306" s="112"/>
      <c r="T306" s="112"/>
      <c r="U306" s="140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2"/>
      <c r="AK306" s="129"/>
      <c r="AL306" s="129"/>
      <c r="AM306" s="261"/>
      <c r="AN306" s="261"/>
      <c r="AO306" s="261"/>
      <c r="AP306" s="261"/>
      <c r="AQ306" s="262"/>
      <c r="AR306" s="262"/>
      <c r="AS306" s="262"/>
      <c r="AT306" s="262"/>
      <c r="AU306" s="266"/>
      <c r="AV306" s="267"/>
      <c r="AW306" s="267"/>
      <c r="AX306" s="268"/>
      <c r="AY306" s="262"/>
      <c r="AZ306" s="262"/>
      <c r="BA306" s="262"/>
      <c r="BB306" s="262"/>
      <c r="BC306" s="113"/>
      <c r="BD306" s="36"/>
      <c r="BE306" s="36"/>
      <c r="BF306" s="143" t="str">
        <f>IF([1]回答表!X54="●",[1]回答表!V509,IF([1]回答表!AA54="●",[1]回答表!V532,""))</f>
        <v/>
      </c>
      <c r="BG306" s="144"/>
      <c r="BH306" s="144"/>
      <c r="BI306" s="144"/>
      <c r="BJ306" s="143" t="str">
        <f>IF([1]回答表!X54="●",[1]回答表!V510,IF([1]回答表!AA54="●",[1]回答表!V533,""))</f>
        <v/>
      </c>
      <c r="BK306" s="144"/>
      <c r="BL306" s="144"/>
      <c r="BM306" s="145"/>
      <c r="BN306" s="143" t="str">
        <f>IF([1]回答表!X54="●",[1]回答表!V511,IF([1]回答表!AA54="●",[1]回答表!V534,""))</f>
        <v/>
      </c>
      <c r="BO306" s="144"/>
      <c r="BP306" s="144"/>
      <c r="BQ306" s="145"/>
      <c r="BR306" s="105"/>
    </row>
    <row r="307" spans="3:70" ht="15.6" customHeight="1">
      <c r="C307" s="95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2"/>
      <c r="O307" s="152"/>
      <c r="P307" s="152"/>
      <c r="Q307" s="152"/>
      <c r="R307" s="152"/>
      <c r="S307" s="152"/>
      <c r="T307" s="152"/>
      <c r="U307" s="140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2"/>
      <c r="AK307" s="129"/>
      <c r="AL307" s="129"/>
      <c r="AM307" s="261" t="s">
        <v>76</v>
      </c>
      <c r="AN307" s="261"/>
      <c r="AO307" s="261"/>
      <c r="AP307" s="261"/>
      <c r="AQ307" s="262" t="str">
        <f>IF([1]回答表!X54="●",[1]回答表!BC512,IF([1]回答表!AA54="●",[1]回答表!BC535,""))</f>
        <v/>
      </c>
      <c r="AR307" s="262"/>
      <c r="AS307" s="262"/>
      <c r="AT307" s="262"/>
      <c r="AU307" s="269"/>
      <c r="AV307" s="270"/>
      <c r="AW307" s="270"/>
      <c r="AX307" s="271"/>
      <c r="AY307" s="262"/>
      <c r="AZ307" s="262"/>
      <c r="BA307" s="262"/>
      <c r="BB307" s="262"/>
      <c r="BC307" s="113"/>
      <c r="BD307" s="113"/>
      <c r="BE307" s="113"/>
      <c r="BF307" s="143"/>
      <c r="BG307" s="144"/>
      <c r="BH307" s="144"/>
      <c r="BI307" s="144"/>
      <c r="BJ307" s="143"/>
      <c r="BK307" s="144"/>
      <c r="BL307" s="144"/>
      <c r="BM307" s="145"/>
      <c r="BN307" s="143"/>
      <c r="BO307" s="144"/>
      <c r="BP307" s="144"/>
      <c r="BQ307" s="145"/>
      <c r="BR307" s="105"/>
    </row>
    <row r="308" spans="3:70" ht="15.6" customHeight="1">
      <c r="C308" s="95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2"/>
      <c r="O308" s="152"/>
      <c r="P308" s="152"/>
      <c r="Q308" s="152"/>
      <c r="R308" s="152"/>
      <c r="S308" s="152"/>
      <c r="T308" s="152"/>
      <c r="U308" s="140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2"/>
      <c r="AK308" s="129"/>
      <c r="AL308" s="129"/>
      <c r="AM308" s="261"/>
      <c r="AN308" s="261"/>
      <c r="AO308" s="261"/>
      <c r="AP308" s="261"/>
      <c r="AQ308" s="262"/>
      <c r="AR308" s="262"/>
      <c r="AS308" s="262"/>
      <c r="AT308" s="262"/>
      <c r="AU308" s="213" t="s">
        <v>77</v>
      </c>
      <c r="AV308" s="214"/>
      <c r="AW308" s="214"/>
      <c r="AX308" s="215"/>
      <c r="AY308" s="272" t="str">
        <f>IF([1]回答表!X54="●",[1]回答表!BC516,IF([1]回答表!AA54="●",[1]回答表!BC539,""))</f>
        <v/>
      </c>
      <c r="AZ308" s="273"/>
      <c r="BA308" s="273"/>
      <c r="BB308" s="274"/>
      <c r="BC308" s="113"/>
      <c r="BD308" s="36"/>
      <c r="BE308" s="36"/>
      <c r="BF308" s="143"/>
      <c r="BG308" s="144"/>
      <c r="BH308" s="144"/>
      <c r="BI308" s="144"/>
      <c r="BJ308" s="143"/>
      <c r="BK308" s="144"/>
      <c r="BL308" s="144"/>
      <c r="BM308" s="145"/>
      <c r="BN308" s="143"/>
      <c r="BO308" s="144"/>
      <c r="BP308" s="144"/>
      <c r="BQ308" s="145"/>
      <c r="BR308" s="105"/>
    </row>
    <row r="309" spans="3:70" ht="15.6" customHeight="1">
      <c r="C309" s="95"/>
      <c r="D309" s="159" t="s">
        <v>26</v>
      </c>
      <c r="E309" s="160"/>
      <c r="F309" s="160"/>
      <c r="G309" s="160"/>
      <c r="H309" s="160"/>
      <c r="I309" s="160"/>
      <c r="J309" s="160"/>
      <c r="K309" s="160"/>
      <c r="L309" s="160"/>
      <c r="M309" s="161"/>
      <c r="N309" s="123" t="str">
        <f>IF([1]回答表!AA54="●","●","")</f>
        <v/>
      </c>
      <c r="O309" s="124"/>
      <c r="P309" s="124"/>
      <c r="Q309" s="125"/>
      <c r="R309" s="112"/>
      <c r="S309" s="112"/>
      <c r="T309" s="112"/>
      <c r="U309" s="140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2"/>
      <c r="AK309" s="129"/>
      <c r="AL309" s="129"/>
      <c r="AM309" s="261" t="s">
        <v>78</v>
      </c>
      <c r="AN309" s="261"/>
      <c r="AO309" s="261"/>
      <c r="AP309" s="261"/>
      <c r="AQ309" s="275" t="str">
        <f>IF([1]回答表!X54="●",[1]回答表!BC513,IF([1]回答表!AA54="●",[1]回答表!BC536,""))</f>
        <v/>
      </c>
      <c r="AR309" s="262"/>
      <c r="AS309" s="262"/>
      <c r="AT309" s="262"/>
      <c r="AU309" s="276"/>
      <c r="AV309" s="277"/>
      <c r="AW309" s="277"/>
      <c r="AX309" s="278"/>
      <c r="AY309" s="279"/>
      <c r="AZ309" s="280"/>
      <c r="BA309" s="280"/>
      <c r="BB309" s="281"/>
      <c r="BC309" s="113"/>
      <c r="BD309" s="163"/>
      <c r="BE309" s="163"/>
      <c r="BF309" s="143"/>
      <c r="BG309" s="144"/>
      <c r="BH309" s="144"/>
      <c r="BI309" s="144"/>
      <c r="BJ309" s="143"/>
      <c r="BK309" s="144"/>
      <c r="BL309" s="144"/>
      <c r="BM309" s="145"/>
      <c r="BN309" s="143"/>
      <c r="BO309" s="144"/>
      <c r="BP309" s="144"/>
      <c r="BQ309" s="145"/>
      <c r="BR309" s="105"/>
    </row>
    <row r="310" spans="3:70" ht="15.6" customHeight="1">
      <c r="C310" s="95"/>
      <c r="D310" s="164"/>
      <c r="E310" s="165"/>
      <c r="F310" s="165"/>
      <c r="G310" s="165"/>
      <c r="H310" s="165"/>
      <c r="I310" s="165"/>
      <c r="J310" s="165"/>
      <c r="K310" s="165"/>
      <c r="L310" s="165"/>
      <c r="M310" s="166"/>
      <c r="N310" s="137"/>
      <c r="O310" s="138"/>
      <c r="P310" s="138"/>
      <c r="Q310" s="139"/>
      <c r="R310" s="112"/>
      <c r="S310" s="112"/>
      <c r="T310" s="112"/>
      <c r="U310" s="140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2"/>
      <c r="AK310" s="129"/>
      <c r="AL310" s="129"/>
      <c r="AM310" s="261"/>
      <c r="AN310" s="261"/>
      <c r="AO310" s="261"/>
      <c r="AP310" s="261"/>
      <c r="AQ310" s="262"/>
      <c r="AR310" s="262"/>
      <c r="AS310" s="262"/>
      <c r="AT310" s="262"/>
      <c r="AU310" s="219"/>
      <c r="AV310" s="220"/>
      <c r="AW310" s="220"/>
      <c r="AX310" s="221"/>
      <c r="AY310" s="282"/>
      <c r="AZ310" s="283"/>
      <c r="BA310" s="283"/>
      <c r="BB310" s="284"/>
      <c r="BC310" s="113"/>
      <c r="BD310" s="163"/>
      <c r="BE310" s="163"/>
      <c r="BF310" s="143" t="s">
        <v>23</v>
      </c>
      <c r="BG310" s="144"/>
      <c r="BH310" s="144"/>
      <c r="BI310" s="144"/>
      <c r="BJ310" s="143" t="s">
        <v>24</v>
      </c>
      <c r="BK310" s="144"/>
      <c r="BL310" s="144"/>
      <c r="BM310" s="144"/>
      <c r="BN310" s="143" t="s">
        <v>25</v>
      </c>
      <c r="BO310" s="144"/>
      <c r="BP310" s="144"/>
      <c r="BQ310" s="145"/>
      <c r="BR310" s="105"/>
    </row>
    <row r="311" spans="3:70" ht="15.6" customHeight="1">
      <c r="C311" s="95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37"/>
      <c r="O311" s="138"/>
      <c r="P311" s="138"/>
      <c r="Q311" s="139"/>
      <c r="R311" s="112"/>
      <c r="S311" s="112"/>
      <c r="T311" s="112"/>
      <c r="U311" s="140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2"/>
      <c r="AK311" s="129"/>
      <c r="AL311" s="129"/>
      <c r="AM311" s="261" t="s">
        <v>79</v>
      </c>
      <c r="AN311" s="261"/>
      <c r="AO311" s="261"/>
      <c r="AP311" s="261"/>
      <c r="AQ311" s="262" t="str">
        <f>IF([1]回答表!X54="●",[1]回答表!BC514,IF([1]回答表!AA54="●",[1]回答表!BC537,""))</f>
        <v/>
      </c>
      <c r="AR311" s="262"/>
      <c r="AS311" s="262"/>
      <c r="AT311" s="262"/>
      <c r="AU311" s="213" t="s">
        <v>80</v>
      </c>
      <c r="AV311" s="214"/>
      <c r="AW311" s="214"/>
      <c r="AX311" s="215"/>
      <c r="AY311" s="272" t="str">
        <f>IF([1]回答表!X54="●",[1]回答表!BC517,IF([1]回答表!AA54="●",[1]回答表!BC540,""))</f>
        <v/>
      </c>
      <c r="AZ311" s="273"/>
      <c r="BA311" s="273"/>
      <c r="BB311" s="274"/>
      <c r="BC311" s="113"/>
      <c r="BD311" s="163"/>
      <c r="BE311" s="163"/>
      <c r="BF311" s="143"/>
      <c r="BG311" s="144"/>
      <c r="BH311" s="144"/>
      <c r="BI311" s="144"/>
      <c r="BJ311" s="143"/>
      <c r="BK311" s="144"/>
      <c r="BL311" s="144"/>
      <c r="BM311" s="144"/>
      <c r="BN311" s="143"/>
      <c r="BO311" s="144"/>
      <c r="BP311" s="144"/>
      <c r="BQ311" s="145"/>
      <c r="BR311" s="105"/>
    </row>
    <row r="312" spans="3:70" ht="15.6" customHeight="1">
      <c r="C312" s="95"/>
      <c r="D312" s="167"/>
      <c r="E312" s="168"/>
      <c r="F312" s="168"/>
      <c r="G312" s="168"/>
      <c r="H312" s="168"/>
      <c r="I312" s="168"/>
      <c r="J312" s="168"/>
      <c r="K312" s="168"/>
      <c r="L312" s="168"/>
      <c r="M312" s="169"/>
      <c r="N312" s="147"/>
      <c r="O312" s="148"/>
      <c r="P312" s="148"/>
      <c r="Q312" s="149"/>
      <c r="R312" s="112"/>
      <c r="S312" s="112"/>
      <c r="T312" s="112"/>
      <c r="U312" s="170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2"/>
      <c r="AK312" s="129"/>
      <c r="AL312" s="129"/>
      <c r="AM312" s="261"/>
      <c r="AN312" s="261"/>
      <c r="AO312" s="261"/>
      <c r="AP312" s="261"/>
      <c r="AQ312" s="262"/>
      <c r="AR312" s="262"/>
      <c r="AS312" s="262"/>
      <c r="AT312" s="262"/>
      <c r="AU312" s="219"/>
      <c r="AV312" s="220"/>
      <c r="AW312" s="220"/>
      <c r="AX312" s="221"/>
      <c r="AY312" s="282"/>
      <c r="AZ312" s="283"/>
      <c r="BA312" s="283"/>
      <c r="BB312" s="284"/>
      <c r="BC312" s="113"/>
      <c r="BD312" s="163"/>
      <c r="BE312" s="163"/>
      <c r="BF312" s="187"/>
      <c r="BG312" s="188"/>
      <c r="BH312" s="188"/>
      <c r="BI312" s="188"/>
      <c r="BJ312" s="187"/>
      <c r="BK312" s="188"/>
      <c r="BL312" s="188"/>
      <c r="BM312" s="188"/>
      <c r="BN312" s="187"/>
      <c r="BO312" s="188"/>
      <c r="BP312" s="188"/>
      <c r="BQ312" s="189"/>
      <c r="BR312" s="105"/>
    </row>
    <row r="313" spans="3:70" ht="15.6" customHeight="1">
      <c r="C313" s="95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29"/>
      <c r="AL313" s="129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113"/>
      <c r="BD313" s="163"/>
      <c r="BE313" s="163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105"/>
    </row>
    <row r="314" spans="3:70" ht="15.6" customHeight="1">
      <c r="C314" s="95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12"/>
      <c r="S314" s="112"/>
      <c r="T314" s="112"/>
      <c r="U314" s="116" t="s">
        <v>31</v>
      </c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29"/>
      <c r="AL314" s="129"/>
      <c r="AM314" s="116" t="s">
        <v>32</v>
      </c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65"/>
      <c r="BR314" s="105"/>
    </row>
    <row r="315" spans="3:70" ht="15.6" customHeight="1">
      <c r="C315" s="95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12"/>
      <c r="S315" s="112"/>
      <c r="T315" s="112"/>
      <c r="U315" s="173" t="str">
        <f>IF([1]回答表!X54="●",[1]回答表!E516,IF([1]回答表!AA54="●",[1]回答表!E538,""))</f>
        <v/>
      </c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5" t="s">
        <v>33</v>
      </c>
      <c r="AF315" s="175"/>
      <c r="AG315" s="175"/>
      <c r="AH315" s="175"/>
      <c r="AI315" s="175"/>
      <c r="AJ315" s="176"/>
      <c r="AK315" s="129"/>
      <c r="AL315" s="129"/>
      <c r="AM315" s="126" t="str">
        <f>IF([1]回答表!X54="●",[1]回答表!B518,IF([1]回答表!AA54="●",[1]回答表!B540,""))</f>
        <v/>
      </c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8"/>
      <c r="BR315" s="105"/>
    </row>
    <row r="316" spans="3:70" ht="15.6" customHeight="1">
      <c r="C316" s="95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12"/>
      <c r="S316" s="112"/>
      <c r="T316" s="112"/>
      <c r="U316" s="177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9"/>
      <c r="AF316" s="179"/>
      <c r="AG316" s="179"/>
      <c r="AH316" s="179"/>
      <c r="AI316" s="179"/>
      <c r="AJ316" s="180"/>
      <c r="AK316" s="129"/>
      <c r="AL316" s="129"/>
      <c r="AM316" s="140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2"/>
      <c r="BR316" s="105"/>
    </row>
    <row r="317" spans="3:70" ht="15.6" customHeight="1">
      <c r="C317" s="95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29"/>
      <c r="AL317" s="129"/>
      <c r="AM317" s="140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2"/>
      <c r="BR317" s="105"/>
    </row>
    <row r="318" spans="3:70" ht="15.6" customHeight="1">
      <c r="C318" s="95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29"/>
      <c r="AL318" s="129"/>
      <c r="AM318" s="140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2"/>
      <c r="BR318" s="105"/>
    </row>
    <row r="319" spans="3:70" ht="15.6" customHeight="1">
      <c r="C319" s="95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29"/>
      <c r="AL319" s="129"/>
      <c r="AM319" s="170"/>
      <c r="AN319" s="171"/>
      <c r="AO319" s="171"/>
      <c r="AP319" s="171"/>
      <c r="AQ319" s="171"/>
      <c r="AR319" s="171"/>
      <c r="AS319" s="171"/>
      <c r="AT319" s="171"/>
      <c r="AU319" s="171"/>
      <c r="AV319" s="171"/>
      <c r="AW319" s="171"/>
      <c r="AX319" s="171"/>
      <c r="AY319" s="171"/>
      <c r="AZ319" s="171"/>
      <c r="BA319" s="171"/>
      <c r="BB319" s="171"/>
      <c r="BC319" s="171"/>
      <c r="BD319" s="171"/>
      <c r="BE319" s="171"/>
      <c r="BF319" s="171"/>
      <c r="BG319" s="171"/>
      <c r="BH319" s="171"/>
      <c r="BI319" s="171"/>
      <c r="BJ319" s="171"/>
      <c r="BK319" s="171"/>
      <c r="BL319" s="171"/>
      <c r="BM319" s="171"/>
      <c r="BN319" s="171"/>
      <c r="BO319" s="171"/>
      <c r="BP319" s="171"/>
      <c r="BQ319" s="172"/>
      <c r="BR319" s="105"/>
    </row>
    <row r="320" spans="3:70" ht="15.6" customHeight="1">
      <c r="C320" s="95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65"/>
      <c r="Y320" s="65"/>
      <c r="Z320" s="65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105"/>
    </row>
    <row r="321" spans="3:70" ht="18.600000000000001" customHeight="1">
      <c r="C321" s="95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12"/>
      <c r="O321" s="112"/>
      <c r="P321" s="112"/>
      <c r="Q321" s="112"/>
      <c r="R321" s="112"/>
      <c r="S321" s="112"/>
      <c r="T321" s="112"/>
      <c r="U321" s="116" t="s">
        <v>15</v>
      </c>
      <c r="V321" s="112"/>
      <c r="W321" s="112"/>
      <c r="X321" s="112"/>
      <c r="Y321" s="112"/>
      <c r="Z321" s="112"/>
      <c r="AA321" s="103"/>
      <c r="AB321" s="117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16" t="s">
        <v>34</v>
      </c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65"/>
      <c r="BR321" s="105"/>
    </row>
    <row r="322" spans="3:70" ht="15.6" customHeight="1">
      <c r="C322" s="95"/>
      <c r="D322" s="99" t="s">
        <v>35</v>
      </c>
      <c r="E322" s="100"/>
      <c r="F322" s="100"/>
      <c r="G322" s="100"/>
      <c r="H322" s="100"/>
      <c r="I322" s="100"/>
      <c r="J322" s="100"/>
      <c r="K322" s="100"/>
      <c r="L322" s="100"/>
      <c r="M322" s="101"/>
      <c r="N322" s="123" t="str">
        <f>IF([1]回答表!AD54="●","●","")</f>
        <v/>
      </c>
      <c r="O322" s="124"/>
      <c r="P322" s="124"/>
      <c r="Q322" s="125"/>
      <c r="R322" s="112"/>
      <c r="S322" s="112"/>
      <c r="T322" s="112"/>
      <c r="U322" s="126" t="str">
        <f>IF([1]回答表!AD54="●",[1]回答表!B548,"")</f>
        <v/>
      </c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8"/>
      <c r="AK322" s="181"/>
      <c r="AL322" s="181"/>
      <c r="AM322" s="126" t="str">
        <f>IF([1]回答表!AD54="●",[1]回答表!B554,"")</f>
        <v/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8"/>
      <c r="BR322" s="105"/>
    </row>
    <row r="323" spans="3:70" ht="15.6" customHeight="1">
      <c r="C323" s="95"/>
      <c r="D323" s="134"/>
      <c r="E323" s="135"/>
      <c r="F323" s="135"/>
      <c r="G323" s="135"/>
      <c r="H323" s="135"/>
      <c r="I323" s="135"/>
      <c r="J323" s="135"/>
      <c r="K323" s="135"/>
      <c r="L323" s="135"/>
      <c r="M323" s="136"/>
      <c r="N323" s="137"/>
      <c r="O323" s="138"/>
      <c r="P323" s="138"/>
      <c r="Q323" s="139"/>
      <c r="R323" s="112"/>
      <c r="S323" s="112"/>
      <c r="T323" s="112"/>
      <c r="U323" s="140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2"/>
      <c r="AK323" s="181"/>
      <c r="AL323" s="181"/>
      <c r="AM323" s="140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2"/>
      <c r="BR323" s="105"/>
    </row>
    <row r="324" spans="3:70" ht="15.6" customHeight="1">
      <c r="C324" s="95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37"/>
      <c r="O324" s="138"/>
      <c r="P324" s="138"/>
      <c r="Q324" s="139"/>
      <c r="R324" s="112"/>
      <c r="S324" s="112"/>
      <c r="T324" s="112"/>
      <c r="U324" s="140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  <c r="AK324" s="181"/>
      <c r="AL324" s="181"/>
      <c r="AM324" s="140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2"/>
      <c r="BR324" s="105"/>
    </row>
    <row r="325" spans="3:70" ht="15.6" customHeight="1">
      <c r="C325" s="95"/>
      <c r="D325" s="109"/>
      <c r="E325" s="110"/>
      <c r="F325" s="110"/>
      <c r="G325" s="110"/>
      <c r="H325" s="110"/>
      <c r="I325" s="110"/>
      <c r="J325" s="110"/>
      <c r="K325" s="110"/>
      <c r="L325" s="110"/>
      <c r="M325" s="111"/>
      <c r="N325" s="147"/>
      <c r="O325" s="148"/>
      <c r="P325" s="148"/>
      <c r="Q325" s="149"/>
      <c r="R325" s="112"/>
      <c r="S325" s="112"/>
      <c r="T325" s="112"/>
      <c r="U325" s="170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2"/>
      <c r="AK325" s="181"/>
      <c r="AL325" s="181"/>
      <c r="AM325" s="170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2"/>
      <c r="BR325" s="105"/>
    </row>
    <row r="326" spans="3:70" ht="15.6" customHeight="1">
      <c r="C326" s="182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4"/>
    </row>
    <row r="327" spans="3:70" ht="15.6" customHeight="1"/>
    <row r="328" spans="3:70" ht="15.6" customHeight="1"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2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4"/>
    </row>
    <row r="329" spans="3:70" ht="15.6" customHeight="1">
      <c r="C329" s="95"/>
      <c r="D329" s="96" t="s">
        <v>14</v>
      </c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8"/>
      <c r="R329" s="99" t="s">
        <v>81</v>
      </c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1"/>
      <c r="BC329" s="102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103"/>
      <c r="BO329" s="103"/>
      <c r="BP329" s="103"/>
      <c r="BQ329" s="104"/>
      <c r="BR329" s="105"/>
    </row>
    <row r="330" spans="3:70" ht="15.6" customHeight="1">
      <c r="C330" s="95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8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1"/>
      <c r="BC330" s="102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103"/>
      <c r="BO330" s="103"/>
      <c r="BP330" s="103"/>
      <c r="BQ330" s="104"/>
      <c r="BR330" s="105"/>
    </row>
    <row r="331" spans="3:70" ht="15.6" customHeight="1">
      <c r="C331" s="95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65"/>
      <c r="Y331" s="65"/>
      <c r="Z331" s="65"/>
      <c r="AA331" s="36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04"/>
      <c r="AO331" s="113"/>
      <c r="AP331" s="114"/>
      <c r="AQ331" s="114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02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103"/>
      <c r="BO331" s="103"/>
      <c r="BP331" s="103"/>
      <c r="BQ331" s="104"/>
      <c r="BR331" s="105"/>
    </row>
    <row r="332" spans="3:70" ht="19.350000000000001" customHeight="1">
      <c r="C332" s="95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6" t="s">
        <v>15</v>
      </c>
      <c r="V332" s="112"/>
      <c r="W332" s="112"/>
      <c r="X332" s="112"/>
      <c r="Y332" s="112"/>
      <c r="Z332" s="112"/>
      <c r="AA332" s="103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6" t="s">
        <v>82</v>
      </c>
      <c r="AN332" s="118"/>
      <c r="AO332" s="117"/>
      <c r="AP332" s="119"/>
      <c r="AQ332" s="119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1"/>
      <c r="BD332" s="103"/>
      <c r="BE332" s="103"/>
      <c r="BF332" s="122" t="s">
        <v>17</v>
      </c>
      <c r="BG332" s="185"/>
      <c r="BH332" s="185"/>
      <c r="BI332" s="185"/>
      <c r="BJ332" s="185"/>
      <c r="BK332" s="185"/>
      <c r="BL332" s="185"/>
      <c r="BM332" s="103"/>
      <c r="BN332" s="103"/>
      <c r="BO332" s="103"/>
      <c r="BP332" s="103"/>
      <c r="BQ332" s="118"/>
      <c r="BR332" s="105"/>
    </row>
    <row r="333" spans="3:70" ht="15.6" customHeight="1">
      <c r="C333" s="95"/>
      <c r="D333" s="99" t="s">
        <v>18</v>
      </c>
      <c r="E333" s="100"/>
      <c r="F333" s="100"/>
      <c r="G333" s="100"/>
      <c r="H333" s="100"/>
      <c r="I333" s="100"/>
      <c r="J333" s="100"/>
      <c r="K333" s="100"/>
      <c r="L333" s="100"/>
      <c r="M333" s="101"/>
      <c r="N333" s="123" t="str">
        <f>IF([1]回答表!X55="●","●","")</f>
        <v/>
      </c>
      <c r="O333" s="124"/>
      <c r="P333" s="124"/>
      <c r="Q333" s="125"/>
      <c r="R333" s="112"/>
      <c r="S333" s="112"/>
      <c r="T333" s="112"/>
      <c r="U333" s="126" t="str">
        <f>IF([1]回答表!X55="●",[1]回答表!B565,IF([1]回答表!AA55="●",[1]回答表!B590,""))</f>
        <v/>
      </c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8"/>
      <c r="AK333" s="129"/>
      <c r="AL333" s="129"/>
      <c r="AM333" s="241" t="s">
        <v>83</v>
      </c>
      <c r="AN333" s="242"/>
      <c r="AO333" s="242"/>
      <c r="AP333" s="242"/>
      <c r="AQ333" s="242"/>
      <c r="AR333" s="242"/>
      <c r="AS333" s="242"/>
      <c r="AT333" s="243"/>
      <c r="AU333" s="241" t="s">
        <v>84</v>
      </c>
      <c r="AV333" s="242"/>
      <c r="AW333" s="242"/>
      <c r="AX333" s="242"/>
      <c r="AY333" s="242"/>
      <c r="AZ333" s="242"/>
      <c r="BA333" s="242"/>
      <c r="BB333" s="243"/>
      <c r="BC333" s="113"/>
      <c r="BD333" s="36"/>
      <c r="BE333" s="36"/>
      <c r="BF333" s="131" t="str">
        <f>IF([1]回答表!X55="●",[1]回答表!B575,IF([1]回答表!AA55="●",[1]回答表!B600,""))</f>
        <v/>
      </c>
      <c r="BG333" s="132"/>
      <c r="BH333" s="132"/>
      <c r="BI333" s="132"/>
      <c r="BJ333" s="131"/>
      <c r="BK333" s="132"/>
      <c r="BL333" s="132"/>
      <c r="BM333" s="132"/>
      <c r="BN333" s="131"/>
      <c r="BO333" s="132"/>
      <c r="BP333" s="132"/>
      <c r="BQ333" s="133"/>
      <c r="BR333" s="105"/>
    </row>
    <row r="334" spans="3:70" ht="15.6" customHeight="1">
      <c r="C334" s="95"/>
      <c r="D334" s="134"/>
      <c r="E334" s="135"/>
      <c r="F334" s="135"/>
      <c r="G334" s="135"/>
      <c r="H334" s="135"/>
      <c r="I334" s="135"/>
      <c r="J334" s="135"/>
      <c r="K334" s="135"/>
      <c r="L334" s="135"/>
      <c r="M334" s="136"/>
      <c r="N334" s="137"/>
      <c r="O334" s="138"/>
      <c r="P334" s="138"/>
      <c r="Q334" s="139"/>
      <c r="R334" s="112"/>
      <c r="S334" s="112"/>
      <c r="T334" s="112"/>
      <c r="U334" s="140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2"/>
      <c r="AK334" s="129"/>
      <c r="AL334" s="129"/>
      <c r="AM334" s="247"/>
      <c r="AN334" s="248"/>
      <c r="AO334" s="248"/>
      <c r="AP334" s="248"/>
      <c r="AQ334" s="248"/>
      <c r="AR334" s="248"/>
      <c r="AS334" s="248"/>
      <c r="AT334" s="249"/>
      <c r="AU334" s="247"/>
      <c r="AV334" s="248"/>
      <c r="AW334" s="248"/>
      <c r="AX334" s="248"/>
      <c r="AY334" s="248"/>
      <c r="AZ334" s="248"/>
      <c r="BA334" s="248"/>
      <c r="BB334" s="249"/>
      <c r="BC334" s="113"/>
      <c r="BD334" s="36"/>
      <c r="BE334" s="36"/>
      <c r="BF334" s="143"/>
      <c r="BG334" s="144"/>
      <c r="BH334" s="144"/>
      <c r="BI334" s="144"/>
      <c r="BJ334" s="143"/>
      <c r="BK334" s="144"/>
      <c r="BL334" s="144"/>
      <c r="BM334" s="144"/>
      <c r="BN334" s="143"/>
      <c r="BO334" s="144"/>
      <c r="BP334" s="144"/>
      <c r="BQ334" s="145"/>
      <c r="BR334" s="105"/>
    </row>
    <row r="335" spans="3:70" ht="15.6" customHeight="1">
      <c r="C335" s="95"/>
      <c r="D335" s="134"/>
      <c r="E335" s="135"/>
      <c r="F335" s="135"/>
      <c r="G335" s="135"/>
      <c r="H335" s="135"/>
      <c r="I335" s="135"/>
      <c r="J335" s="135"/>
      <c r="K335" s="135"/>
      <c r="L335" s="135"/>
      <c r="M335" s="136"/>
      <c r="N335" s="137"/>
      <c r="O335" s="138"/>
      <c r="P335" s="138"/>
      <c r="Q335" s="139"/>
      <c r="R335" s="112"/>
      <c r="S335" s="112"/>
      <c r="T335" s="112"/>
      <c r="U335" s="140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2"/>
      <c r="AK335" s="129"/>
      <c r="AL335" s="129"/>
      <c r="AM335" s="79" t="str">
        <f>IF([1]回答表!X55="●",[1]回答表!G571,IF([1]回答表!AA55="●",[1]回答表!G596,""))</f>
        <v/>
      </c>
      <c r="AN335" s="80"/>
      <c r="AO335" s="80"/>
      <c r="AP335" s="80"/>
      <c r="AQ335" s="80"/>
      <c r="AR335" s="80"/>
      <c r="AS335" s="80"/>
      <c r="AT335" s="146"/>
      <c r="AU335" s="79" t="str">
        <f>IF([1]回答表!X55="●",[1]回答表!G572,IF([1]回答表!AA55="●",[1]回答表!G597,""))</f>
        <v/>
      </c>
      <c r="AV335" s="80"/>
      <c r="AW335" s="80"/>
      <c r="AX335" s="80"/>
      <c r="AY335" s="80"/>
      <c r="AZ335" s="80"/>
      <c r="BA335" s="80"/>
      <c r="BB335" s="146"/>
      <c r="BC335" s="113"/>
      <c r="BD335" s="36"/>
      <c r="BE335" s="36"/>
      <c r="BF335" s="143"/>
      <c r="BG335" s="144"/>
      <c r="BH335" s="144"/>
      <c r="BI335" s="144"/>
      <c r="BJ335" s="143"/>
      <c r="BK335" s="144"/>
      <c r="BL335" s="144"/>
      <c r="BM335" s="144"/>
      <c r="BN335" s="143"/>
      <c r="BO335" s="144"/>
      <c r="BP335" s="144"/>
      <c r="BQ335" s="145"/>
      <c r="BR335" s="105"/>
    </row>
    <row r="336" spans="3:70" ht="15.6" customHeight="1">
      <c r="C336" s="95"/>
      <c r="D336" s="109"/>
      <c r="E336" s="110"/>
      <c r="F336" s="110"/>
      <c r="G336" s="110"/>
      <c r="H336" s="110"/>
      <c r="I336" s="110"/>
      <c r="J336" s="110"/>
      <c r="K336" s="110"/>
      <c r="L336" s="110"/>
      <c r="M336" s="111"/>
      <c r="N336" s="147"/>
      <c r="O336" s="148"/>
      <c r="P336" s="148"/>
      <c r="Q336" s="149"/>
      <c r="R336" s="112"/>
      <c r="S336" s="112"/>
      <c r="T336" s="112"/>
      <c r="U336" s="140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2"/>
      <c r="AK336" s="129"/>
      <c r="AL336" s="129"/>
      <c r="AM336" s="76"/>
      <c r="AN336" s="77"/>
      <c r="AO336" s="77"/>
      <c r="AP336" s="77"/>
      <c r="AQ336" s="77"/>
      <c r="AR336" s="77"/>
      <c r="AS336" s="77"/>
      <c r="AT336" s="78"/>
      <c r="AU336" s="76"/>
      <c r="AV336" s="77"/>
      <c r="AW336" s="77"/>
      <c r="AX336" s="77"/>
      <c r="AY336" s="77"/>
      <c r="AZ336" s="77"/>
      <c r="BA336" s="77"/>
      <c r="BB336" s="78"/>
      <c r="BC336" s="113"/>
      <c r="BD336" s="36"/>
      <c r="BE336" s="36"/>
      <c r="BF336" s="143" t="str">
        <f>IF([1]回答表!X55="●",[1]回答表!E575,IF([1]回答表!AA55="●",[1]回答表!E600,""))</f>
        <v/>
      </c>
      <c r="BG336" s="144"/>
      <c r="BH336" s="144"/>
      <c r="BI336" s="144"/>
      <c r="BJ336" s="143" t="str">
        <f>IF([1]回答表!X55="●",[1]回答表!E576,IF([1]回答表!AA55="●",[1]回答表!E601,""))</f>
        <v/>
      </c>
      <c r="BK336" s="144"/>
      <c r="BL336" s="144"/>
      <c r="BM336" s="145"/>
      <c r="BN336" s="143" t="str">
        <f>IF([1]回答表!X55="●",[1]回答表!E577,IF([1]回答表!AA55="●",[1]回答表!E602,""))</f>
        <v/>
      </c>
      <c r="BO336" s="144"/>
      <c r="BP336" s="144"/>
      <c r="BQ336" s="145"/>
      <c r="BR336" s="105"/>
    </row>
    <row r="337" spans="3:70" ht="15.6" customHeight="1">
      <c r="C337" s="95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2"/>
      <c r="O337" s="152"/>
      <c r="P337" s="152"/>
      <c r="Q337" s="152"/>
      <c r="R337" s="152"/>
      <c r="S337" s="152"/>
      <c r="T337" s="152"/>
      <c r="U337" s="140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2"/>
      <c r="AK337" s="129"/>
      <c r="AL337" s="129"/>
      <c r="AM337" s="82"/>
      <c r="AN337" s="83"/>
      <c r="AO337" s="83"/>
      <c r="AP337" s="83"/>
      <c r="AQ337" s="83"/>
      <c r="AR337" s="83"/>
      <c r="AS337" s="83"/>
      <c r="AT337" s="84"/>
      <c r="AU337" s="82"/>
      <c r="AV337" s="83"/>
      <c r="AW337" s="83"/>
      <c r="AX337" s="83"/>
      <c r="AY337" s="83"/>
      <c r="AZ337" s="83"/>
      <c r="BA337" s="83"/>
      <c r="BB337" s="84"/>
      <c r="BC337" s="113"/>
      <c r="BD337" s="113"/>
      <c r="BE337" s="113"/>
      <c r="BF337" s="143"/>
      <c r="BG337" s="144"/>
      <c r="BH337" s="144"/>
      <c r="BI337" s="144"/>
      <c r="BJ337" s="143"/>
      <c r="BK337" s="144"/>
      <c r="BL337" s="144"/>
      <c r="BM337" s="145"/>
      <c r="BN337" s="143"/>
      <c r="BO337" s="144"/>
      <c r="BP337" s="144"/>
      <c r="BQ337" s="145"/>
      <c r="BR337" s="105"/>
    </row>
    <row r="338" spans="3:70" ht="15.6" customHeight="1">
      <c r="C338" s="95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2"/>
      <c r="O338" s="152"/>
      <c r="P338" s="152"/>
      <c r="Q338" s="152"/>
      <c r="R338" s="152"/>
      <c r="S338" s="152"/>
      <c r="T338" s="152"/>
      <c r="U338" s="140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2"/>
      <c r="AK338" s="129"/>
      <c r="AL338" s="129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113"/>
      <c r="BD338" s="36"/>
      <c r="BE338" s="36"/>
      <c r="BF338" s="143"/>
      <c r="BG338" s="144"/>
      <c r="BH338" s="144"/>
      <c r="BI338" s="144"/>
      <c r="BJ338" s="143"/>
      <c r="BK338" s="144"/>
      <c r="BL338" s="144"/>
      <c r="BM338" s="145"/>
      <c r="BN338" s="143"/>
      <c r="BO338" s="144"/>
      <c r="BP338" s="144"/>
      <c r="BQ338" s="145"/>
      <c r="BR338" s="105"/>
    </row>
    <row r="339" spans="3:70" ht="15.6" customHeight="1">
      <c r="C339" s="95"/>
      <c r="D339" s="159" t="s">
        <v>26</v>
      </c>
      <c r="E339" s="160"/>
      <c r="F339" s="160"/>
      <c r="G339" s="160"/>
      <c r="H339" s="160"/>
      <c r="I339" s="160"/>
      <c r="J339" s="160"/>
      <c r="K339" s="160"/>
      <c r="L339" s="160"/>
      <c r="M339" s="161"/>
      <c r="N339" s="123" t="str">
        <f>IF([1]回答表!AA55="●","●","")</f>
        <v/>
      </c>
      <c r="O339" s="124"/>
      <c r="P339" s="124"/>
      <c r="Q339" s="125"/>
      <c r="R339" s="112"/>
      <c r="S339" s="112"/>
      <c r="T339" s="112"/>
      <c r="U339" s="140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2"/>
      <c r="AK339" s="129"/>
      <c r="AL339" s="129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113"/>
      <c r="BD339" s="163"/>
      <c r="BE339" s="163"/>
      <c r="BF339" s="143"/>
      <c r="BG339" s="144"/>
      <c r="BH339" s="144"/>
      <c r="BI339" s="144"/>
      <c r="BJ339" s="143"/>
      <c r="BK339" s="144"/>
      <c r="BL339" s="144"/>
      <c r="BM339" s="145"/>
      <c r="BN339" s="143"/>
      <c r="BO339" s="144"/>
      <c r="BP339" s="144"/>
      <c r="BQ339" s="145"/>
      <c r="BR339" s="105"/>
    </row>
    <row r="340" spans="3:70" ht="15.6" customHeight="1">
      <c r="C340" s="95"/>
      <c r="D340" s="164"/>
      <c r="E340" s="165"/>
      <c r="F340" s="165"/>
      <c r="G340" s="165"/>
      <c r="H340" s="165"/>
      <c r="I340" s="165"/>
      <c r="J340" s="165"/>
      <c r="K340" s="165"/>
      <c r="L340" s="165"/>
      <c r="M340" s="166"/>
      <c r="N340" s="137"/>
      <c r="O340" s="138"/>
      <c r="P340" s="138"/>
      <c r="Q340" s="139"/>
      <c r="R340" s="112"/>
      <c r="S340" s="112"/>
      <c r="T340" s="112"/>
      <c r="U340" s="140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2"/>
      <c r="AK340" s="129"/>
      <c r="AL340" s="129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113"/>
      <c r="BD340" s="163"/>
      <c r="BE340" s="163"/>
      <c r="BF340" s="143" t="s">
        <v>23</v>
      </c>
      <c r="BG340" s="144"/>
      <c r="BH340" s="144"/>
      <c r="BI340" s="144"/>
      <c r="BJ340" s="143" t="s">
        <v>24</v>
      </c>
      <c r="BK340" s="144"/>
      <c r="BL340" s="144"/>
      <c r="BM340" s="144"/>
      <c r="BN340" s="143" t="s">
        <v>25</v>
      </c>
      <c r="BO340" s="144"/>
      <c r="BP340" s="144"/>
      <c r="BQ340" s="145"/>
      <c r="BR340" s="105"/>
    </row>
    <row r="341" spans="3:70" ht="15.6" customHeight="1">
      <c r="C341" s="95"/>
      <c r="D341" s="164"/>
      <c r="E341" s="165"/>
      <c r="F341" s="165"/>
      <c r="G341" s="165"/>
      <c r="H341" s="165"/>
      <c r="I341" s="165"/>
      <c r="J341" s="165"/>
      <c r="K341" s="165"/>
      <c r="L341" s="165"/>
      <c r="M341" s="166"/>
      <c r="N341" s="137"/>
      <c r="O341" s="138"/>
      <c r="P341" s="138"/>
      <c r="Q341" s="139"/>
      <c r="R341" s="112"/>
      <c r="S341" s="112"/>
      <c r="T341" s="112"/>
      <c r="U341" s="140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2"/>
      <c r="AK341" s="129"/>
      <c r="AL341" s="129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113"/>
      <c r="BD341" s="163"/>
      <c r="BE341" s="163"/>
      <c r="BF341" s="143"/>
      <c r="BG341" s="144"/>
      <c r="BH341" s="144"/>
      <c r="BI341" s="144"/>
      <c r="BJ341" s="143"/>
      <c r="BK341" s="144"/>
      <c r="BL341" s="144"/>
      <c r="BM341" s="144"/>
      <c r="BN341" s="143"/>
      <c r="BO341" s="144"/>
      <c r="BP341" s="144"/>
      <c r="BQ341" s="145"/>
      <c r="BR341" s="105"/>
    </row>
    <row r="342" spans="3:70" ht="15.6" customHeight="1">
      <c r="C342" s="95"/>
      <c r="D342" s="167"/>
      <c r="E342" s="168"/>
      <c r="F342" s="168"/>
      <c r="G342" s="168"/>
      <c r="H342" s="168"/>
      <c r="I342" s="168"/>
      <c r="J342" s="168"/>
      <c r="K342" s="168"/>
      <c r="L342" s="168"/>
      <c r="M342" s="169"/>
      <c r="N342" s="147"/>
      <c r="O342" s="148"/>
      <c r="P342" s="148"/>
      <c r="Q342" s="149"/>
      <c r="R342" s="112"/>
      <c r="S342" s="112"/>
      <c r="T342" s="112"/>
      <c r="U342" s="170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2"/>
      <c r="AK342" s="129"/>
      <c r="AL342" s="129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113"/>
      <c r="BD342" s="163"/>
      <c r="BE342" s="163"/>
      <c r="BF342" s="187"/>
      <c r="BG342" s="188"/>
      <c r="BH342" s="188"/>
      <c r="BI342" s="188"/>
      <c r="BJ342" s="187"/>
      <c r="BK342" s="188"/>
      <c r="BL342" s="188"/>
      <c r="BM342" s="188"/>
      <c r="BN342" s="187"/>
      <c r="BO342" s="188"/>
      <c r="BP342" s="188"/>
      <c r="BQ342" s="189"/>
      <c r="BR342" s="105"/>
    </row>
    <row r="343" spans="3:70" ht="15.6" customHeight="1">
      <c r="C343" s="95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29"/>
      <c r="AL343" s="129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113"/>
      <c r="BD343" s="163"/>
      <c r="BE343" s="163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105"/>
    </row>
    <row r="344" spans="3:70" ht="15.6" customHeight="1">
      <c r="C344" s="95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12"/>
      <c r="S344" s="112"/>
      <c r="T344" s="112"/>
      <c r="U344" s="116" t="s">
        <v>31</v>
      </c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29"/>
      <c r="AL344" s="129"/>
      <c r="AM344" s="116" t="s">
        <v>32</v>
      </c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65"/>
      <c r="BR344" s="105"/>
    </row>
    <row r="345" spans="3:70" ht="15.6" customHeight="1">
      <c r="C345" s="95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12"/>
      <c r="S345" s="112"/>
      <c r="T345" s="112"/>
      <c r="U345" s="173" t="str">
        <f>IF([1]回答表!X55="●",[1]回答表!E580,IF([1]回答表!AA55="●",[1]回答表!E605,""))</f>
        <v/>
      </c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5" t="s">
        <v>33</v>
      </c>
      <c r="AF345" s="175"/>
      <c r="AG345" s="175"/>
      <c r="AH345" s="175"/>
      <c r="AI345" s="175"/>
      <c r="AJ345" s="176"/>
      <c r="AK345" s="129"/>
      <c r="AL345" s="129"/>
      <c r="AM345" s="126" t="str">
        <f>IF([1]回答表!X55="●",[1]回答表!B582,IF([1]回答表!AA55="●",[1]回答表!B607,""))</f>
        <v/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8"/>
      <c r="BR345" s="105"/>
    </row>
    <row r="346" spans="3:70" ht="15.6" customHeight="1">
      <c r="C346" s="95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12"/>
      <c r="S346" s="112"/>
      <c r="T346" s="112"/>
      <c r="U346" s="177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9"/>
      <c r="AF346" s="179"/>
      <c r="AG346" s="179"/>
      <c r="AH346" s="179"/>
      <c r="AI346" s="179"/>
      <c r="AJ346" s="180"/>
      <c r="AK346" s="129"/>
      <c r="AL346" s="129"/>
      <c r="AM346" s="140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  <c r="BP346" s="141"/>
      <c r="BQ346" s="142"/>
      <c r="BR346" s="105"/>
    </row>
    <row r="347" spans="3:70" ht="15.6" customHeight="1">
      <c r="C347" s="95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29"/>
      <c r="AL347" s="129"/>
      <c r="AM347" s="140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  <c r="BP347" s="141"/>
      <c r="BQ347" s="142"/>
      <c r="BR347" s="105"/>
    </row>
    <row r="348" spans="3:70" ht="15.6" customHeight="1">
      <c r="C348" s="95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29"/>
      <c r="AL348" s="129"/>
      <c r="AM348" s="140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2"/>
      <c r="BR348" s="105"/>
    </row>
    <row r="349" spans="3:70" ht="15.6" customHeight="1">
      <c r="C349" s="95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29"/>
      <c r="AL349" s="129"/>
      <c r="AM349" s="170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  <c r="AY349" s="171"/>
      <c r="AZ349" s="171"/>
      <c r="BA349" s="171"/>
      <c r="BB349" s="171"/>
      <c r="BC349" s="171"/>
      <c r="BD349" s="171"/>
      <c r="BE349" s="171"/>
      <c r="BF349" s="171"/>
      <c r="BG349" s="171"/>
      <c r="BH349" s="171"/>
      <c r="BI349" s="171"/>
      <c r="BJ349" s="171"/>
      <c r="BK349" s="171"/>
      <c r="BL349" s="171"/>
      <c r="BM349" s="171"/>
      <c r="BN349" s="171"/>
      <c r="BO349" s="171"/>
      <c r="BP349" s="171"/>
      <c r="BQ349" s="172"/>
      <c r="BR349" s="105"/>
    </row>
    <row r="350" spans="3:70" ht="15.6" customHeight="1">
      <c r="C350" s="95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65"/>
      <c r="Y350" s="65"/>
      <c r="Z350" s="65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105"/>
    </row>
    <row r="351" spans="3:70" ht="19.350000000000001" customHeight="1">
      <c r="C351" s="95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12"/>
      <c r="O351" s="112"/>
      <c r="P351" s="112"/>
      <c r="Q351" s="112"/>
      <c r="R351" s="112"/>
      <c r="S351" s="112"/>
      <c r="T351" s="112"/>
      <c r="U351" s="116" t="s">
        <v>15</v>
      </c>
      <c r="V351" s="112"/>
      <c r="W351" s="112"/>
      <c r="X351" s="112"/>
      <c r="Y351" s="112"/>
      <c r="Z351" s="112"/>
      <c r="AA351" s="103"/>
      <c r="AB351" s="117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16" t="s">
        <v>34</v>
      </c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65"/>
      <c r="BR351" s="105"/>
    </row>
    <row r="352" spans="3:70" ht="15.6" customHeight="1">
      <c r="C352" s="95"/>
      <c r="D352" s="99" t="s">
        <v>35</v>
      </c>
      <c r="E352" s="100"/>
      <c r="F352" s="100"/>
      <c r="G352" s="100"/>
      <c r="H352" s="100"/>
      <c r="I352" s="100"/>
      <c r="J352" s="100"/>
      <c r="K352" s="100"/>
      <c r="L352" s="100"/>
      <c r="M352" s="101"/>
      <c r="N352" s="123" t="str">
        <f>IF([1]回答表!AD55="●","●","")</f>
        <v/>
      </c>
      <c r="O352" s="124"/>
      <c r="P352" s="124"/>
      <c r="Q352" s="125"/>
      <c r="R352" s="112"/>
      <c r="S352" s="112"/>
      <c r="T352" s="112"/>
      <c r="U352" s="126" t="str">
        <f>IF([1]回答表!AD55="●",[1]回答表!B615,"")</f>
        <v/>
      </c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8"/>
      <c r="AK352" s="129"/>
      <c r="AL352" s="129"/>
      <c r="AM352" s="126" t="str">
        <f>IF([1]回答表!AD55="●",[1]回答表!B621,"")</f>
        <v/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8"/>
      <c r="BR352" s="105"/>
    </row>
    <row r="353" spans="3:70" ht="15.6" customHeight="1">
      <c r="C353" s="95"/>
      <c r="D353" s="134"/>
      <c r="E353" s="135"/>
      <c r="F353" s="135"/>
      <c r="G353" s="135"/>
      <c r="H353" s="135"/>
      <c r="I353" s="135"/>
      <c r="J353" s="135"/>
      <c r="K353" s="135"/>
      <c r="L353" s="135"/>
      <c r="M353" s="136"/>
      <c r="N353" s="137"/>
      <c r="O353" s="138"/>
      <c r="P353" s="138"/>
      <c r="Q353" s="139"/>
      <c r="R353" s="112"/>
      <c r="S353" s="112"/>
      <c r="T353" s="112"/>
      <c r="U353" s="140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2"/>
      <c r="AK353" s="129"/>
      <c r="AL353" s="129"/>
      <c r="AM353" s="140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  <c r="BP353" s="141"/>
      <c r="BQ353" s="142"/>
      <c r="BR353" s="105"/>
    </row>
    <row r="354" spans="3:70" ht="15.6" customHeight="1">
      <c r="C354" s="95"/>
      <c r="D354" s="134"/>
      <c r="E354" s="135"/>
      <c r="F354" s="135"/>
      <c r="G354" s="135"/>
      <c r="H354" s="135"/>
      <c r="I354" s="135"/>
      <c r="J354" s="135"/>
      <c r="K354" s="135"/>
      <c r="L354" s="135"/>
      <c r="M354" s="136"/>
      <c r="N354" s="137"/>
      <c r="O354" s="138"/>
      <c r="P354" s="138"/>
      <c r="Q354" s="139"/>
      <c r="R354" s="112"/>
      <c r="S354" s="112"/>
      <c r="T354" s="112"/>
      <c r="U354" s="140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2"/>
      <c r="AK354" s="129"/>
      <c r="AL354" s="129"/>
      <c r="AM354" s="140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  <c r="BP354" s="141"/>
      <c r="BQ354" s="142"/>
      <c r="BR354" s="105"/>
    </row>
    <row r="355" spans="3:70" ht="15.6" customHeight="1">
      <c r="C355" s="95"/>
      <c r="D355" s="109"/>
      <c r="E355" s="110"/>
      <c r="F355" s="110"/>
      <c r="G355" s="110"/>
      <c r="H355" s="110"/>
      <c r="I355" s="110"/>
      <c r="J355" s="110"/>
      <c r="K355" s="110"/>
      <c r="L355" s="110"/>
      <c r="M355" s="111"/>
      <c r="N355" s="147"/>
      <c r="O355" s="148"/>
      <c r="P355" s="148"/>
      <c r="Q355" s="149"/>
      <c r="R355" s="112"/>
      <c r="S355" s="112"/>
      <c r="T355" s="112"/>
      <c r="U355" s="170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2"/>
      <c r="AK355" s="129"/>
      <c r="AL355" s="129"/>
      <c r="AM355" s="170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71"/>
      <c r="BF355" s="171"/>
      <c r="BG355" s="171"/>
      <c r="BH355" s="171"/>
      <c r="BI355" s="171"/>
      <c r="BJ355" s="171"/>
      <c r="BK355" s="171"/>
      <c r="BL355" s="171"/>
      <c r="BM355" s="171"/>
      <c r="BN355" s="171"/>
      <c r="BO355" s="171"/>
      <c r="BP355" s="171"/>
      <c r="BQ355" s="172"/>
      <c r="BR355" s="105"/>
    </row>
    <row r="356" spans="3:70" ht="15.6" customHeight="1">
      <c r="C356" s="182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4"/>
    </row>
    <row r="357" spans="3:70" ht="15.6" customHeight="1"/>
    <row r="358" spans="3:70" ht="15.6" customHeight="1"/>
    <row r="359" spans="3:70" ht="15.6" customHeight="1"/>
    <row r="360" spans="3:70" ht="15.6" customHeight="1"/>
    <row r="361" spans="3:70" ht="21.95" customHeight="1">
      <c r="C361" s="285" t="s">
        <v>85</v>
      </c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</row>
    <row r="362" spans="3:70" ht="21.95" customHeight="1"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</row>
    <row r="363" spans="3:70" ht="21.95" customHeight="1"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</row>
    <row r="364" spans="3:70" ht="15.6" customHeight="1">
      <c r="C364" s="89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4"/>
    </row>
    <row r="365" spans="3:70" ht="18.95" customHeight="1">
      <c r="C365" s="95"/>
      <c r="D365" s="287" t="str">
        <f>IF([1]回答表!R56="●",[1]回答表!B634,"")</f>
        <v/>
      </c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9"/>
      <c r="BR365" s="105"/>
    </row>
    <row r="366" spans="3:70" ht="23.45" customHeight="1">
      <c r="C366" s="95"/>
      <c r="D366" s="290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291"/>
      <c r="Z366" s="291"/>
      <c r="AA366" s="291"/>
      <c r="AB366" s="291"/>
      <c r="AC366" s="291"/>
      <c r="AD366" s="291"/>
      <c r="AE366" s="291"/>
      <c r="AF366" s="291"/>
      <c r="AG366" s="291"/>
      <c r="AH366" s="291"/>
      <c r="AI366" s="291"/>
      <c r="AJ366" s="291"/>
      <c r="AK366" s="291"/>
      <c r="AL366" s="291"/>
      <c r="AM366" s="291"/>
      <c r="AN366" s="291"/>
      <c r="AO366" s="291"/>
      <c r="AP366" s="291"/>
      <c r="AQ366" s="291"/>
      <c r="AR366" s="291"/>
      <c r="AS366" s="291"/>
      <c r="AT366" s="291"/>
      <c r="AU366" s="291"/>
      <c r="AV366" s="291"/>
      <c r="AW366" s="291"/>
      <c r="AX366" s="291"/>
      <c r="AY366" s="291"/>
      <c r="AZ366" s="291"/>
      <c r="BA366" s="291"/>
      <c r="BB366" s="291"/>
      <c r="BC366" s="291"/>
      <c r="BD366" s="291"/>
      <c r="BE366" s="291"/>
      <c r="BF366" s="291"/>
      <c r="BG366" s="291"/>
      <c r="BH366" s="291"/>
      <c r="BI366" s="291"/>
      <c r="BJ366" s="291"/>
      <c r="BK366" s="291"/>
      <c r="BL366" s="291"/>
      <c r="BM366" s="291"/>
      <c r="BN366" s="291"/>
      <c r="BO366" s="291"/>
      <c r="BP366" s="291"/>
      <c r="BQ366" s="292"/>
      <c r="BR366" s="105"/>
    </row>
    <row r="367" spans="3:70" ht="23.45" customHeight="1">
      <c r="C367" s="95"/>
      <c r="D367" s="290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291"/>
      <c r="Z367" s="291"/>
      <c r="AA367" s="291"/>
      <c r="AB367" s="291"/>
      <c r="AC367" s="291"/>
      <c r="AD367" s="291"/>
      <c r="AE367" s="291"/>
      <c r="AF367" s="291"/>
      <c r="AG367" s="291"/>
      <c r="AH367" s="291"/>
      <c r="AI367" s="291"/>
      <c r="AJ367" s="291"/>
      <c r="AK367" s="291"/>
      <c r="AL367" s="291"/>
      <c r="AM367" s="291"/>
      <c r="AN367" s="291"/>
      <c r="AO367" s="291"/>
      <c r="AP367" s="291"/>
      <c r="AQ367" s="291"/>
      <c r="AR367" s="291"/>
      <c r="AS367" s="291"/>
      <c r="AT367" s="291"/>
      <c r="AU367" s="291"/>
      <c r="AV367" s="291"/>
      <c r="AW367" s="291"/>
      <c r="AX367" s="291"/>
      <c r="AY367" s="291"/>
      <c r="AZ367" s="291"/>
      <c r="BA367" s="291"/>
      <c r="BB367" s="291"/>
      <c r="BC367" s="291"/>
      <c r="BD367" s="291"/>
      <c r="BE367" s="291"/>
      <c r="BF367" s="291"/>
      <c r="BG367" s="291"/>
      <c r="BH367" s="291"/>
      <c r="BI367" s="291"/>
      <c r="BJ367" s="291"/>
      <c r="BK367" s="291"/>
      <c r="BL367" s="291"/>
      <c r="BM367" s="291"/>
      <c r="BN367" s="291"/>
      <c r="BO367" s="291"/>
      <c r="BP367" s="291"/>
      <c r="BQ367" s="292"/>
      <c r="BR367" s="105"/>
    </row>
    <row r="368" spans="3:70" ht="23.45" customHeight="1">
      <c r="C368" s="95"/>
      <c r="D368" s="290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1"/>
      <c r="Z368" s="291"/>
      <c r="AA368" s="291"/>
      <c r="AB368" s="291"/>
      <c r="AC368" s="291"/>
      <c r="AD368" s="291"/>
      <c r="AE368" s="291"/>
      <c r="AF368" s="291"/>
      <c r="AG368" s="291"/>
      <c r="AH368" s="291"/>
      <c r="AI368" s="291"/>
      <c r="AJ368" s="291"/>
      <c r="AK368" s="291"/>
      <c r="AL368" s="291"/>
      <c r="AM368" s="291"/>
      <c r="AN368" s="291"/>
      <c r="AO368" s="291"/>
      <c r="AP368" s="291"/>
      <c r="AQ368" s="291"/>
      <c r="AR368" s="291"/>
      <c r="AS368" s="291"/>
      <c r="AT368" s="291"/>
      <c r="AU368" s="291"/>
      <c r="AV368" s="291"/>
      <c r="AW368" s="291"/>
      <c r="AX368" s="291"/>
      <c r="AY368" s="291"/>
      <c r="AZ368" s="291"/>
      <c r="BA368" s="291"/>
      <c r="BB368" s="291"/>
      <c r="BC368" s="291"/>
      <c r="BD368" s="291"/>
      <c r="BE368" s="291"/>
      <c r="BF368" s="291"/>
      <c r="BG368" s="291"/>
      <c r="BH368" s="291"/>
      <c r="BI368" s="291"/>
      <c r="BJ368" s="291"/>
      <c r="BK368" s="291"/>
      <c r="BL368" s="291"/>
      <c r="BM368" s="291"/>
      <c r="BN368" s="291"/>
      <c r="BO368" s="291"/>
      <c r="BP368" s="291"/>
      <c r="BQ368" s="292"/>
      <c r="BR368" s="105"/>
    </row>
    <row r="369" spans="3:70" ht="23.45" customHeight="1">
      <c r="C369" s="95"/>
      <c r="D369" s="290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291"/>
      <c r="Z369" s="291"/>
      <c r="AA369" s="291"/>
      <c r="AB369" s="291"/>
      <c r="AC369" s="291"/>
      <c r="AD369" s="291"/>
      <c r="AE369" s="291"/>
      <c r="AF369" s="291"/>
      <c r="AG369" s="291"/>
      <c r="AH369" s="291"/>
      <c r="AI369" s="291"/>
      <c r="AJ369" s="291"/>
      <c r="AK369" s="291"/>
      <c r="AL369" s="291"/>
      <c r="AM369" s="291"/>
      <c r="AN369" s="291"/>
      <c r="AO369" s="291"/>
      <c r="AP369" s="291"/>
      <c r="AQ369" s="291"/>
      <c r="AR369" s="291"/>
      <c r="AS369" s="291"/>
      <c r="AT369" s="291"/>
      <c r="AU369" s="291"/>
      <c r="AV369" s="291"/>
      <c r="AW369" s="291"/>
      <c r="AX369" s="291"/>
      <c r="AY369" s="291"/>
      <c r="AZ369" s="291"/>
      <c r="BA369" s="291"/>
      <c r="BB369" s="291"/>
      <c r="BC369" s="291"/>
      <c r="BD369" s="291"/>
      <c r="BE369" s="291"/>
      <c r="BF369" s="291"/>
      <c r="BG369" s="291"/>
      <c r="BH369" s="291"/>
      <c r="BI369" s="291"/>
      <c r="BJ369" s="291"/>
      <c r="BK369" s="291"/>
      <c r="BL369" s="291"/>
      <c r="BM369" s="291"/>
      <c r="BN369" s="291"/>
      <c r="BO369" s="291"/>
      <c r="BP369" s="291"/>
      <c r="BQ369" s="292"/>
      <c r="BR369" s="105"/>
    </row>
    <row r="370" spans="3:70" ht="23.45" customHeight="1">
      <c r="C370" s="95"/>
      <c r="D370" s="290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291"/>
      <c r="Z370" s="291"/>
      <c r="AA370" s="291"/>
      <c r="AB370" s="291"/>
      <c r="AC370" s="291"/>
      <c r="AD370" s="291"/>
      <c r="AE370" s="291"/>
      <c r="AF370" s="291"/>
      <c r="AG370" s="291"/>
      <c r="AH370" s="291"/>
      <c r="AI370" s="291"/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1"/>
      <c r="AZ370" s="291"/>
      <c r="BA370" s="291"/>
      <c r="BB370" s="291"/>
      <c r="BC370" s="291"/>
      <c r="BD370" s="291"/>
      <c r="BE370" s="291"/>
      <c r="BF370" s="291"/>
      <c r="BG370" s="291"/>
      <c r="BH370" s="291"/>
      <c r="BI370" s="291"/>
      <c r="BJ370" s="291"/>
      <c r="BK370" s="291"/>
      <c r="BL370" s="291"/>
      <c r="BM370" s="291"/>
      <c r="BN370" s="291"/>
      <c r="BO370" s="291"/>
      <c r="BP370" s="291"/>
      <c r="BQ370" s="292"/>
      <c r="BR370" s="105"/>
    </row>
    <row r="371" spans="3:70" ht="23.45" customHeight="1">
      <c r="C371" s="95"/>
      <c r="D371" s="290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291"/>
      <c r="Z371" s="291"/>
      <c r="AA371" s="291"/>
      <c r="AB371" s="291"/>
      <c r="AC371" s="291"/>
      <c r="AD371" s="291"/>
      <c r="AE371" s="291"/>
      <c r="AF371" s="291"/>
      <c r="AG371" s="291"/>
      <c r="AH371" s="291"/>
      <c r="AI371" s="291"/>
      <c r="AJ371" s="291"/>
      <c r="AK371" s="291"/>
      <c r="AL371" s="291"/>
      <c r="AM371" s="291"/>
      <c r="AN371" s="291"/>
      <c r="AO371" s="291"/>
      <c r="AP371" s="291"/>
      <c r="AQ371" s="291"/>
      <c r="AR371" s="291"/>
      <c r="AS371" s="291"/>
      <c r="AT371" s="291"/>
      <c r="AU371" s="291"/>
      <c r="AV371" s="291"/>
      <c r="AW371" s="291"/>
      <c r="AX371" s="291"/>
      <c r="AY371" s="291"/>
      <c r="AZ371" s="291"/>
      <c r="BA371" s="291"/>
      <c r="BB371" s="291"/>
      <c r="BC371" s="291"/>
      <c r="BD371" s="291"/>
      <c r="BE371" s="291"/>
      <c r="BF371" s="291"/>
      <c r="BG371" s="291"/>
      <c r="BH371" s="291"/>
      <c r="BI371" s="291"/>
      <c r="BJ371" s="291"/>
      <c r="BK371" s="291"/>
      <c r="BL371" s="291"/>
      <c r="BM371" s="291"/>
      <c r="BN371" s="291"/>
      <c r="BO371" s="291"/>
      <c r="BP371" s="291"/>
      <c r="BQ371" s="292"/>
      <c r="BR371" s="105"/>
    </row>
    <row r="372" spans="3:70" ht="23.45" customHeight="1">
      <c r="C372" s="95"/>
      <c r="D372" s="290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291"/>
      <c r="Z372" s="291"/>
      <c r="AA372" s="291"/>
      <c r="AB372" s="291"/>
      <c r="AC372" s="291"/>
      <c r="AD372" s="291"/>
      <c r="AE372" s="291"/>
      <c r="AF372" s="291"/>
      <c r="AG372" s="291"/>
      <c r="AH372" s="291"/>
      <c r="AI372" s="291"/>
      <c r="AJ372" s="291"/>
      <c r="AK372" s="291"/>
      <c r="AL372" s="291"/>
      <c r="AM372" s="291"/>
      <c r="AN372" s="291"/>
      <c r="AO372" s="291"/>
      <c r="AP372" s="291"/>
      <c r="AQ372" s="291"/>
      <c r="AR372" s="291"/>
      <c r="AS372" s="291"/>
      <c r="AT372" s="291"/>
      <c r="AU372" s="291"/>
      <c r="AV372" s="291"/>
      <c r="AW372" s="291"/>
      <c r="AX372" s="291"/>
      <c r="AY372" s="291"/>
      <c r="AZ372" s="291"/>
      <c r="BA372" s="291"/>
      <c r="BB372" s="291"/>
      <c r="BC372" s="291"/>
      <c r="BD372" s="291"/>
      <c r="BE372" s="291"/>
      <c r="BF372" s="291"/>
      <c r="BG372" s="291"/>
      <c r="BH372" s="291"/>
      <c r="BI372" s="291"/>
      <c r="BJ372" s="291"/>
      <c r="BK372" s="291"/>
      <c r="BL372" s="291"/>
      <c r="BM372" s="291"/>
      <c r="BN372" s="291"/>
      <c r="BO372" s="291"/>
      <c r="BP372" s="291"/>
      <c r="BQ372" s="292"/>
      <c r="BR372" s="105"/>
    </row>
    <row r="373" spans="3:70" ht="23.45" customHeight="1">
      <c r="C373" s="95"/>
      <c r="D373" s="290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1"/>
      <c r="Z373" s="291"/>
      <c r="AA373" s="291"/>
      <c r="AB373" s="291"/>
      <c r="AC373" s="291"/>
      <c r="AD373" s="291"/>
      <c r="AE373" s="291"/>
      <c r="AF373" s="291"/>
      <c r="AG373" s="291"/>
      <c r="AH373" s="291"/>
      <c r="AI373" s="291"/>
      <c r="AJ373" s="291"/>
      <c r="AK373" s="291"/>
      <c r="AL373" s="291"/>
      <c r="AM373" s="291"/>
      <c r="AN373" s="291"/>
      <c r="AO373" s="291"/>
      <c r="AP373" s="291"/>
      <c r="AQ373" s="291"/>
      <c r="AR373" s="291"/>
      <c r="AS373" s="291"/>
      <c r="AT373" s="291"/>
      <c r="AU373" s="291"/>
      <c r="AV373" s="291"/>
      <c r="AW373" s="291"/>
      <c r="AX373" s="291"/>
      <c r="AY373" s="291"/>
      <c r="AZ373" s="291"/>
      <c r="BA373" s="291"/>
      <c r="BB373" s="291"/>
      <c r="BC373" s="291"/>
      <c r="BD373" s="291"/>
      <c r="BE373" s="291"/>
      <c r="BF373" s="291"/>
      <c r="BG373" s="291"/>
      <c r="BH373" s="291"/>
      <c r="BI373" s="291"/>
      <c r="BJ373" s="291"/>
      <c r="BK373" s="291"/>
      <c r="BL373" s="291"/>
      <c r="BM373" s="291"/>
      <c r="BN373" s="291"/>
      <c r="BO373" s="291"/>
      <c r="BP373" s="291"/>
      <c r="BQ373" s="292"/>
      <c r="BR373" s="105"/>
    </row>
    <row r="374" spans="3:70" ht="23.45" customHeight="1">
      <c r="C374" s="95"/>
      <c r="D374" s="290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  <c r="X374" s="291"/>
      <c r="Y374" s="291"/>
      <c r="Z374" s="291"/>
      <c r="AA374" s="291"/>
      <c r="AB374" s="291"/>
      <c r="AC374" s="291"/>
      <c r="AD374" s="291"/>
      <c r="AE374" s="291"/>
      <c r="AF374" s="291"/>
      <c r="AG374" s="291"/>
      <c r="AH374" s="291"/>
      <c r="AI374" s="291"/>
      <c r="AJ374" s="291"/>
      <c r="AK374" s="291"/>
      <c r="AL374" s="291"/>
      <c r="AM374" s="291"/>
      <c r="AN374" s="291"/>
      <c r="AO374" s="291"/>
      <c r="AP374" s="291"/>
      <c r="AQ374" s="291"/>
      <c r="AR374" s="291"/>
      <c r="AS374" s="291"/>
      <c r="AT374" s="291"/>
      <c r="AU374" s="291"/>
      <c r="AV374" s="291"/>
      <c r="AW374" s="291"/>
      <c r="AX374" s="291"/>
      <c r="AY374" s="291"/>
      <c r="AZ374" s="291"/>
      <c r="BA374" s="291"/>
      <c r="BB374" s="291"/>
      <c r="BC374" s="291"/>
      <c r="BD374" s="291"/>
      <c r="BE374" s="291"/>
      <c r="BF374" s="291"/>
      <c r="BG374" s="291"/>
      <c r="BH374" s="291"/>
      <c r="BI374" s="291"/>
      <c r="BJ374" s="291"/>
      <c r="BK374" s="291"/>
      <c r="BL374" s="291"/>
      <c r="BM374" s="291"/>
      <c r="BN374" s="291"/>
      <c r="BO374" s="291"/>
      <c r="BP374" s="291"/>
      <c r="BQ374" s="292"/>
      <c r="BR374" s="105"/>
    </row>
    <row r="375" spans="3:70" ht="23.45" customHeight="1">
      <c r="C375" s="95"/>
      <c r="D375" s="290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  <c r="X375" s="291"/>
      <c r="Y375" s="291"/>
      <c r="Z375" s="291"/>
      <c r="AA375" s="291"/>
      <c r="AB375" s="291"/>
      <c r="AC375" s="291"/>
      <c r="AD375" s="291"/>
      <c r="AE375" s="291"/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1"/>
      <c r="BJ375" s="291"/>
      <c r="BK375" s="291"/>
      <c r="BL375" s="291"/>
      <c r="BM375" s="291"/>
      <c r="BN375" s="291"/>
      <c r="BO375" s="291"/>
      <c r="BP375" s="291"/>
      <c r="BQ375" s="292"/>
      <c r="BR375" s="105"/>
    </row>
    <row r="376" spans="3:70" ht="23.45" customHeight="1">
      <c r="C376" s="95"/>
      <c r="D376" s="290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  <c r="X376" s="291"/>
      <c r="Y376" s="291"/>
      <c r="Z376" s="291"/>
      <c r="AA376" s="291"/>
      <c r="AB376" s="291"/>
      <c r="AC376" s="291"/>
      <c r="AD376" s="291"/>
      <c r="AE376" s="291"/>
      <c r="AF376" s="291"/>
      <c r="AG376" s="291"/>
      <c r="AH376" s="291"/>
      <c r="AI376" s="291"/>
      <c r="AJ376" s="291"/>
      <c r="AK376" s="291"/>
      <c r="AL376" s="291"/>
      <c r="AM376" s="291"/>
      <c r="AN376" s="291"/>
      <c r="AO376" s="291"/>
      <c r="AP376" s="291"/>
      <c r="AQ376" s="291"/>
      <c r="AR376" s="291"/>
      <c r="AS376" s="291"/>
      <c r="AT376" s="291"/>
      <c r="AU376" s="291"/>
      <c r="AV376" s="291"/>
      <c r="AW376" s="291"/>
      <c r="AX376" s="291"/>
      <c r="AY376" s="291"/>
      <c r="AZ376" s="291"/>
      <c r="BA376" s="291"/>
      <c r="BB376" s="291"/>
      <c r="BC376" s="291"/>
      <c r="BD376" s="291"/>
      <c r="BE376" s="291"/>
      <c r="BF376" s="291"/>
      <c r="BG376" s="291"/>
      <c r="BH376" s="291"/>
      <c r="BI376" s="291"/>
      <c r="BJ376" s="291"/>
      <c r="BK376" s="291"/>
      <c r="BL376" s="291"/>
      <c r="BM376" s="291"/>
      <c r="BN376" s="291"/>
      <c r="BO376" s="291"/>
      <c r="BP376" s="291"/>
      <c r="BQ376" s="292"/>
      <c r="BR376" s="105"/>
    </row>
    <row r="377" spans="3:70" ht="23.45" customHeight="1">
      <c r="C377" s="95"/>
      <c r="D377" s="290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  <c r="X377" s="291"/>
      <c r="Y377" s="291"/>
      <c r="Z377" s="291"/>
      <c r="AA377" s="291"/>
      <c r="AB377" s="291"/>
      <c r="AC377" s="291"/>
      <c r="AD377" s="291"/>
      <c r="AE377" s="291"/>
      <c r="AF377" s="291"/>
      <c r="AG377" s="291"/>
      <c r="AH377" s="291"/>
      <c r="AI377" s="291"/>
      <c r="AJ377" s="291"/>
      <c r="AK377" s="291"/>
      <c r="AL377" s="291"/>
      <c r="AM377" s="291"/>
      <c r="AN377" s="291"/>
      <c r="AO377" s="291"/>
      <c r="AP377" s="291"/>
      <c r="AQ377" s="291"/>
      <c r="AR377" s="291"/>
      <c r="AS377" s="291"/>
      <c r="AT377" s="291"/>
      <c r="AU377" s="291"/>
      <c r="AV377" s="291"/>
      <c r="AW377" s="291"/>
      <c r="AX377" s="291"/>
      <c r="AY377" s="291"/>
      <c r="AZ377" s="291"/>
      <c r="BA377" s="291"/>
      <c r="BB377" s="291"/>
      <c r="BC377" s="291"/>
      <c r="BD377" s="291"/>
      <c r="BE377" s="291"/>
      <c r="BF377" s="291"/>
      <c r="BG377" s="291"/>
      <c r="BH377" s="291"/>
      <c r="BI377" s="291"/>
      <c r="BJ377" s="291"/>
      <c r="BK377" s="291"/>
      <c r="BL377" s="291"/>
      <c r="BM377" s="291"/>
      <c r="BN377" s="291"/>
      <c r="BO377" s="291"/>
      <c r="BP377" s="291"/>
      <c r="BQ377" s="292"/>
      <c r="BR377" s="105"/>
    </row>
    <row r="378" spans="3:70" ht="23.45" customHeight="1">
      <c r="C378" s="95"/>
      <c r="D378" s="290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  <c r="X378" s="291"/>
      <c r="Y378" s="291"/>
      <c r="Z378" s="291"/>
      <c r="AA378" s="291"/>
      <c r="AB378" s="291"/>
      <c r="AC378" s="291"/>
      <c r="AD378" s="291"/>
      <c r="AE378" s="291"/>
      <c r="AF378" s="291"/>
      <c r="AG378" s="291"/>
      <c r="AH378" s="291"/>
      <c r="AI378" s="291"/>
      <c r="AJ378" s="291"/>
      <c r="AK378" s="291"/>
      <c r="AL378" s="291"/>
      <c r="AM378" s="291"/>
      <c r="AN378" s="291"/>
      <c r="AO378" s="291"/>
      <c r="AP378" s="291"/>
      <c r="AQ378" s="291"/>
      <c r="AR378" s="291"/>
      <c r="AS378" s="291"/>
      <c r="AT378" s="291"/>
      <c r="AU378" s="291"/>
      <c r="AV378" s="291"/>
      <c r="AW378" s="291"/>
      <c r="AX378" s="291"/>
      <c r="AY378" s="291"/>
      <c r="AZ378" s="291"/>
      <c r="BA378" s="291"/>
      <c r="BB378" s="291"/>
      <c r="BC378" s="291"/>
      <c r="BD378" s="291"/>
      <c r="BE378" s="291"/>
      <c r="BF378" s="291"/>
      <c r="BG378" s="291"/>
      <c r="BH378" s="291"/>
      <c r="BI378" s="291"/>
      <c r="BJ378" s="291"/>
      <c r="BK378" s="291"/>
      <c r="BL378" s="291"/>
      <c r="BM378" s="291"/>
      <c r="BN378" s="291"/>
      <c r="BO378" s="291"/>
      <c r="BP378" s="291"/>
      <c r="BQ378" s="292"/>
      <c r="BR378" s="105"/>
    </row>
    <row r="379" spans="3:70" ht="23.45" customHeight="1">
      <c r="C379" s="95"/>
      <c r="D379" s="290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291"/>
      <c r="Z379" s="291"/>
      <c r="AA379" s="291"/>
      <c r="AB379" s="291"/>
      <c r="AC379" s="291"/>
      <c r="AD379" s="291"/>
      <c r="AE379" s="291"/>
      <c r="AF379" s="291"/>
      <c r="AG379" s="291"/>
      <c r="AH379" s="291"/>
      <c r="AI379" s="291"/>
      <c r="AJ379" s="291"/>
      <c r="AK379" s="291"/>
      <c r="AL379" s="291"/>
      <c r="AM379" s="291"/>
      <c r="AN379" s="291"/>
      <c r="AO379" s="291"/>
      <c r="AP379" s="291"/>
      <c r="AQ379" s="291"/>
      <c r="AR379" s="291"/>
      <c r="AS379" s="291"/>
      <c r="AT379" s="291"/>
      <c r="AU379" s="291"/>
      <c r="AV379" s="291"/>
      <c r="AW379" s="291"/>
      <c r="AX379" s="291"/>
      <c r="AY379" s="291"/>
      <c r="AZ379" s="291"/>
      <c r="BA379" s="291"/>
      <c r="BB379" s="291"/>
      <c r="BC379" s="291"/>
      <c r="BD379" s="291"/>
      <c r="BE379" s="291"/>
      <c r="BF379" s="291"/>
      <c r="BG379" s="291"/>
      <c r="BH379" s="291"/>
      <c r="BI379" s="291"/>
      <c r="BJ379" s="291"/>
      <c r="BK379" s="291"/>
      <c r="BL379" s="291"/>
      <c r="BM379" s="291"/>
      <c r="BN379" s="291"/>
      <c r="BO379" s="291"/>
      <c r="BP379" s="291"/>
      <c r="BQ379" s="292"/>
      <c r="BR379" s="105"/>
    </row>
    <row r="380" spans="3:70" ht="23.45" customHeight="1">
      <c r="C380" s="95"/>
      <c r="D380" s="290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291"/>
      <c r="Z380" s="291"/>
      <c r="AA380" s="291"/>
      <c r="AB380" s="291"/>
      <c r="AC380" s="291"/>
      <c r="AD380" s="291"/>
      <c r="AE380" s="291"/>
      <c r="AF380" s="291"/>
      <c r="AG380" s="291"/>
      <c r="AH380" s="291"/>
      <c r="AI380" s="291"/>
      <c r="AJ380" s="291"/>
      <c r="AK380" s="291"/>
      <c r="AL380" s="291"/>
      <c r="AM380" s="291"/>
      <c r="AN380" s="291"/>
      <c r="AO380" s="291"/>
      <c r="AP380" s="291"/>
      <c r="AQ380" s="291"/>
      <c r="AR380" s="291"/>
      <c r="AS380" s="291"/>
      <c r="AT380" s="291"/>
      <c r="AU380" s="291"/>
      <c r="AV380" s="291"/>
      <c r="AW380" s="291"/>
      <c r="AX380" s="291"/>
      <c r="AY380" s="291"/>
      <c r="AZ380" s="291"/>
      <c r="BA380" s="291"/>
      <c r="BB380" s="291"/>
      <c r="BC380" s="291"/>
      <c r="BD380" s="291"/>
      <c r="BE380" s="291"/>
      <c r="BF380" s="291"/>
      <c r="BG380" s="291"/>
      <c r="BH380" s="291"/>
      <c r="BI380" s="291"/>
      <c r="BJ380" s="291"/>
      <c r="BK380" s="291"/>
      <c r="BL380" s="291"/>
      <c r="BM380" s="291"/>
      <c r="BN380" s="291"/>
      <c r="BO380" s="291"/>
      <c r="BP380" s="291"/>
      <c r="BQ380" s="292"/>
      <c r="BR380" s="105"/>
    </row>
    <row r="381" spans="3:70" ht="23.45" customHeight="1">
      <c r="C381" s="95"/>
      <c r="D381" s="290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1"/>
      <c r="Z381" s="29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1"/>
      <c r="AM381" s="291"/>
      <c r="AN381" s="291"/>
      <c r="AO381" s="291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291"/>
      <c r="BI381" s="291"/>
      <c r="BJ381" s="291"/>
      <c r="BK381" s="291"/>
      <c r="BL381" s="291"/>
      <c r="BM381" s="291"/>
      <c r="BN381" s="291"/>
      <c r="BO381" s="291"/>
      <c r="BP381" s="291"/>
      <c r="BQ381" s="292"/>
      <c r="BR381" s="105"/>
    </row>
    <row r="382" spans="3:70" ht="23.45" customHeight="1">
      <c r="C382" s="95"/>
      <c r="D382" s="290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291"/>
      <c r="Z382" s="291"/>
      <c r="AA382" s="291"/>
      <c r="AB382" s="291"/>
      <c r="AC382" s="291"/>
      <c r="AD382" s="291"/>
      <c r="AE382" s="291"/>
      <c r="AF382" s="291"/>
      <c r="AG382" s="291"/>
      <c r="AH382" s="291"/>
      <c r="AI382" s="291"/>
      <c r="AJ382" s="291"/>
      <c r="AK382" s="291"/>
      <c r="AL382" s="291"/>
      <c r="AM382" s="291"/>
      <c r="AN382" s="291"/>
      <c r="AO382" s="291"/>
      <c r="AP382" s="291"/>
      <c r="AQ382" s="291"/>
      <c r="AR382" s="291"/>
      <c r="AS382" s="291"/>
      <c r="AT382" s="291"/>
      <c r="AU382" s="291"/>
      <c r="AV382" s="291"/>
      <c r="AW382" s="291"/>
      <c r="AX382" s="291"/>
      <c r="AY382" s="291"/>
      <c r="AZ382" s="291"/>
      <c r="BA382" s="291"/>
      <c r="BB382" s="291"/>
      <c r="BC382" s="291"/>
      <c r="BD382" s="291"/>
      <c r="BE382" s="291"/>
      <c r="BF382" s="291"/>
      <c r="BG382" s="291"/>
      <c r="BH382" s="291"/>
      <c r="BI382" s="291"/>
      <c r="BJ382" s="291"/>
      <c r="BK382" s="291"/>
      <c r="BL382" s="291"/>
      <c r="BM382" s="291"/>
      <c r="BN382" s="291"/>
      <c r="BO382" s="291"/>
      <c r="BP382" s="291"/>
      <c r="BQ382" s="292"/>
      <c r="BR382" s="105"/>
    </row>
    <row r="383" spans="3:70" ht="23.45" customHeight="1">
      <c r="C383" s="95"/>
      <c r="D383" s="293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  <c r="AS383" s="294"/>
      <c r="AT383" s="294"/>
      <c r="AU383" s="294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5"/>
      <c r="BR383" s="105"/>
    </row>
    <row r="384" spans="3:70" ht="12.6" customHeight="1">
      <c r="C384" s="182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4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gesui_tokkan</vt:lpstr>
      <vt:lpstr>gesui_tokuhai</vt:lpstr>
      <vt:lpstr>gesui_gyosyu</vt:lpstr>
      <vt:lpstr>kansui</vt:lpstr>
      <vt:lpstr>gesui_nousyu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修平</dc:creator>
  <cp:lastModifiedBy>田村　修平</cp:lastModifiedBy>
  <dcterms:created xsi:type="dcterms:W3CDTF">2022-10-12T23:33:09Z</dcterms:created>
  <dcterms:modified xsi:type="dcterms:W3CDTF">2022-10-13T02:04:08Z</dcterms:modified>
</cp:coreProperties>
</file>