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036250DF-6B5B-4304-B133-056C7FD4D670}" xr6:coauthVersionLast="47" xr6:coauthVersionMax="47" xr10:uidLastSave="{00000000-0000-0000-0000-000000000000}"/>
  <bookViews>
    <workbookView xWindow="1740" yWindow="1230" windowWidth="28665" windowHeight="15600" firstSheet="2" activeTab="4" xr2:uid="{BC254DD8-AB24-4553-B0E1-D4723D9F9C95}"/>
  </bookViews>
  <sheets>
    <sheet name="kaigo_sitei" sheetId="1" r:id="rId1"/>
    <sheet name="kaigo_tanki" sheetId="2" r:id="rId2"/>
    <sheet name="gesui_nousyu" sheetId="3" r:id="rId3"/>
    <sheet name="gesui_tokkan" sheetId="4" r:id="rId4"/>
    <sheet name="gesui_kobetsu" sheetId="5" r:id="rId5"/>
  </sheets>
  <externalReferences>
    <externalReference r:id="rId6"/>
    <externalReference r:id="rId7"/>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5" l="1"/>
  <c r="AM352" i="5"/>
  <c r="U352" i="5"/>
  <c r="N352" i="5"/>
  <c r="AM345" i="5"/>
  <c r="U345" i="5"/>
  <c r="N339" i="5"/>
  <c r="BN336" i="5"/>
  <c r="BJ336" i="5"/>
  <c r="BF336" i="5"/>
  <c r="AU335" i="5"/>
  <c r="AM335" i="5"/>
  <c r="BF333" i="5"/>
  <c r="U333" i="5"/>
  <c r="N333" i="5"/>
  <c r="AM322" i="5"/>
  <c r="U322" i="5"/>
  <c r="N322" i="5"/>
  <c r="AM315" i="5"/>
  <c r="U315" i="5"/>
  <c r="AY311" i="5"/>
  <c r="AQ311" i="5"/>
  <c r="AQ309" i="5"/>
  <c r="N309" i="5"/>
  <c r="AY308" i="5"/>
  <c r="AQ307" i="5"/>
  <c r="BN306" i="5"/>
  <c r="BJ306" i="5"/>
  <c r="BF306" i="5"/>
  <c r="AQ305" i="5"/>
  <c r="BF303" i="5"/>
  <c r="AY303" i="5"/>
  <c r="AQ303" i="5"/>
  <c r="U303" i="5"/>
  <c r="N303" i="5"/>
  <c r="AM291" i="5"/>
  <c r="U291" i="5"/>
  <c r="N291" i="5"/>
  <c r="AM284" i="5"/>
  <c r="U284" i="5"/>
  <c r="N278" i="5"/>
  <c r="BN275" i="5"/>
  <c r="BJ275" i="5"/>
  <c r="BF275" i="5"/>
  <c r="BF272" i="5"/>
  <c r="AN272" i="5"/>
  <c r="U272" i="5"/>
  <c r="N272" i="5"/>
  <c r="AM260" i="5"/>
  <c r="U260" i="5"/>
  <c r="N260" i="5"/>
  <c r="AM253" i="5"/>
  <c r="U253" i="5"/>
  <c r="N247" i="5"/>
  <c r="BN244" i="5"/>
  <c r="BJ244" i="5"/>
  <c r="BF244" i="5"/>
  <c r="AU244" i="5"/>
  <c r="AM244" i="5"/>
  <c r="BF241" i="5"/>
  <c r="U241" i="5"/>
  <c r="N241" i="5"/>
  <c r="AM229" i="5"/>
  <c r="U229" i="5"/>
  <c r="N229" i="5"/>
  <c r="AM222" i="5"/>
  <c r="U222" i="5"/>
  <c r="N216" i="5"/>
  <c r="AU213" i="5"/>
  <c r="AQ213" i="5"/>
  <c r="AM213" i="5"/>
  <c r="AM210" i="5"/>
  <c r="U210" i="5"/>
  <c r="N210" i="5"/>
  <c r="AM198" i="5"/>
  <c r="U198" i="5"/>
  <c r="N198" i="5"/>
  <c r="AM191" i="5"/>
  <c r="U191" i="5"/>
  <c r="AK186" i="5"/>
  <c r="AC186" i="5"/>
  <c r="U186" i="5"/>
  <c r="N185" i="5"/>
  <c r="BA180" i="5"/>
  <c r="AS180" i="5"/>
  <c r="AK180" i="5"/>
  <c r="AC180" i="5"/>
  <c r="U180" i="5"/>
  <c r="AC174" i="5"/>
  <c r="U174" i="5"/>
  <c r="BX169" i="5"/>
  <c r="BN169" i="5"/>
  <c r="BJ169" i="5"/>
  <c r="BF169" i="5"/>
  <c r="U168" i="5"/>
  <c r="BF166" i="5"/>
  <c r="AM166" i="5"/>
  <c r="N166" i="5"/>
  <c r="AM154" i="5"/>
  <c r="U154" i="5"/>
  <c r="N154" i="5"/>
  <c r="AM147" i="5"/>
  <c r="U147" i="5"/>
  <c r="AY142" i="5"/>
  <c r="AS142" i="5"/>
  <c r="AM142" i="5"/>
  <c r="U142" i="5"/>
  <c r="N139" i="5"/>
  <c r="U137" i="5"/>
  <c r="BN133" i="5"/>
  <c r="BJ133" i="5"/>
  <c r="BF133" i="5"/>
  <c r="U132" i="5"/>
  <c r="N132" i="5"/>
  <c r="BF130" i="5"/>
  <c r="AM130" i="5"/>
  <c r="AM118" i="5"/>
  <c r="U118" i="5"/>
  <c r="N118" i="5"/>
  <c r="AM111" i="5"/>
  <c r="U111" i="5"/>
  <c r="AC106" i="5"/>
  <c r="U106" i="5"/>
  <c r="N105" i="5"/>
  <c r="BN102" i="5"/>
  <c r="BJ102" i="5"/>
  <c r="BF102" i="5"/>
  <c r="AC101" i="5"/>
  <c r="U101" i="5"/>
  <c r="BF99" i="5"/>
  <c r="AM99" i="5"/>
  <c r="N99"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<sst xmlns="http://schemas.openxmlformats.org/spreadsheetml/2006/main" count="1085" uniqueCount="86">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</sst>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25E32D4-D87B-4C5F-B890-9F2CE7A78B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E893364-44E9-4346-B4B5-6AD0DB0BA8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8F35560-EB2A-4882-83D3-2AABE87F1D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6FA4373-B646-4296-AC5C-9BB8D8334A4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8B59E28-E8B0-476C-AA97-490EFB54911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1365F12-CC56-4FD0-BF7D-B79927A929C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DA2E5F6-30B5-49C7-8BBF-66CC3224190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CEE5FA50-3444-4B74-ADB0-8BB401B639F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4ACBD5E9-2131-486A-AB10-CF9F24F437B5}"/>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E50AF54B-DBE3-4B33-8F4C-F2F4B5232B9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475F95FD-9079-4597-BA1B-C15DDF0B517F}"/>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80EE572-8EA8-496F-B8B0-39A4AF9BF4F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DB5C56BD-E1F1-432F-B8BF-7A829B2FA256}"/>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05AA42CF-B3E5-4D7F-829A-751EEE5A301E}"/>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40AC222A-506D-418A-8AD1-067B71901D9B}"/>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C35C5D56-EAFE-4C37-9DF0-5B792F2875C4}"/>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6C8EC112-9AD4-4432-8B6E-78D483946293}"/>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4BAD17B0-F763-44E7-A29D-FCCCB599B1CD}"/>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1A708D26-2C44-4D23-908D-F5CD1AE6FF1E}"/>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C240A3C9-7755-4B51-B57F-CB56412CD82B}"/>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82A40301-2FD7-4218-8A07-53EA42C2CBF3}"/>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52E39C41-18D3-496F-9947-E3936478B53F}"/>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A4F70F73-DF6C-41B2-82CE-C7A33EC808F5}"/>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2D4B86D9-4BDC-4A61-8025-EBEAB4DD1E6C}"/>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D953EBFA-2585-4598-9E28-BC1B37479A7A}"/>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1FD09F6E-0BE1-492F-B3D5-33D1FC1A7F7A}"/>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2394AC5-33F4-434D-98EF-EFA3E438E5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80A68E-DFEF-4BA4-B8CE-9246C9579C5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1DF3414-DE93-4D25-8E54-3B9A4E13F9B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302C33E-B79E-4515-B9F8-74FCC5E49A9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838F0E6-C88B-4056-B8B9-E0638690031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6359211-DC60-421B-820F-906EE34749E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D2F3477-EE0A-4D47-82DC-FD479019841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4737CEC9-C0EC-462A-81C3-AB9AAA1BB5A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CF13889C-1AD0-4A56-BF2C-E38D8DBE1455}"/>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C1B5297F-50D0-41E2-AE2B-9AF682E21D8B}"/>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FAC10D43-6931-412F-83B9-151CBB27E388}"/>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34234C1-9C3B-4077-BB02-6FEE7B6325B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6EBEF435-00FC-40F0-9B5C-C1842FB77746}"/>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EDAE1318-A01A-4687-BBA8-E80B09FCD09D}"/>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89DA6CDC-EC44-4275-B91E-77E76A923AD8}"/>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ED1F1947-F149-4252-949D-E06B4D8D4A7B}"/>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E6CB5B6D-B5B4-4C53-86F3-92EE18B4FC2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B6F82F28-EF52-4CCF-BF6D-48B63ABD9E7B}"/>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16A53CE0-0BBD-4C4C-AE65-5D0CA54137B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9CFE14E7-9FBC-4816-BA2E-9EB3347F5C49}"/>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932D9BC7-7F3E-4155-85D5-34142D9B8A5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3B63D953-07DF-4F23-A2F8-8AD19AA44A08}"/>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136E9537-9FBC-4882-9FBC-A11F32CC7662}"/>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B7F8CE08-71BE-42A8-A894-0473552334D1}"/>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9B14687F-96B2-4179-8ECD-6F306025350D}"/>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2D09C118-E7D4-4DC4-81E1-D4B3156A9781}"/>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F669486-C12E-47D2-8934-6353B391C4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F58E64-18B7-466F-B668-802B1DF4C9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F394B73-4296-42E0-8A22-E9A2F93425E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980EB7C-5FB3-487A-8AB2-CB5AB42AF0F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7CD1ED9-DA1B-4E9B-9AD9-F8D5784ED73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66BD1BD0-6A73-4CB3-A24D-7D1E2DF6DB5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4CE3532-3E14-4756-9331-2C79D4603BF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708C27EB-F697-4A1F-81B0-55F0A9B1940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4CE5829-7572-4861-8C66-F0C27E50E92F}"/>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B91A6C9D-5250-42DD-A556-5655B5C2B97A}"/>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B6EB9B38-5872-44E1-9BC7-D47798197FD7}"/>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E90511A-F138-40D0-9208-749AFB2A057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5A898C9C-4763-42A7-B4B4-1F51CF61DC68}"/>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43875535-6E3E-4F68-B059-A14006A1FB4C}"/>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8CBC017E-5349-40DB-9356-23C1A7142532}"/>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B6E98293-1752-4AD3-8617-035BCCDC6D88}"/>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64CF199A-868C-44F2-8B6A-02C87CE18607}"/>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71887400-E8F6-46FB-8CA7-74594A91A6BF}"/>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FE3F25DC-9C97-4ADC-ADFD-F125AAE267E6}"/>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A8F4F6FA-983B-4B44-99EE-533C804F6501}"/>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93010714-59C7-4DE1-87D6-BC2D9243E47A}"/>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23BEDAC1-95E2-4BE6-B9E1-BC2E1A8082FA}"/>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6296F981-8F0A-49FC-A402-58C88673176C}"/>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1D0C6BE3-B79C-4E2F-9DF1-2F55B7EEBE5D}"/>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82F1F820-5740-4379-87D3-8C9583883555}"/>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77F6695F-3C58-483A-BD81-303EB106A348}"/>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BE044E-596F-4958-8159-DD9D905A11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A73454-0CDF-4F72-9245-B3F1AA0229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E2DCF1F-38C6-457F-9290-57975EDDB0D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DE0BFD9-D94E-423C-8631-0520B8F7A0D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49EEF0A-F650-4C53-BC06-857E8DF2135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6D69A2F-3A49-4DD5-9431-A3AD6AA8107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917C6F2-47AB-4477-BABB-E818470D08E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4BB4CB20-8B86-49BA-96AE-2774E62EEF1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8CF9C761-6B99-4648-8CC5-D3436804DA25}"/>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82660933-A410-4BD1-9A0C-80C710406EAA}"/>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818E5A3-093A-4B76-B2F3-1F823BB56F88}"/>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A2CCDB9-57D6-4832-8E87-FBD1C4E50C1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6D8AC7F5-EA80-4E63-B0F4-6D77F7670C41}"/>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B86287D3-D1BE-4E26-9954-60950C7A1AA6}"/>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DDB86503-B463-40A9-9389-7F061891CC95}"/>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8D1A7B3C-BFD9-4702-BB7C-78929E39310E}"/>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33EF52F3-49B0-46DC-88E0-20C688C48203}"/>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809ACA52-B93B-4743-A91B-5B2E05D8436C}"/>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EA3C9905-CB44-49A7-B4CC-40198A3041D2}"/>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1E0A72D2-B989-4ADB-A6D9-9B0FBFC59C47}"/>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A615E5C4-7CF2-43C5-87D6-07B36BB737BF}"/>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7EE06D8C-108F-4BDF-BB19-EF33EE5FF9A5}"/>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2CBD2514-3DF0-450B-BF62-82075D20E41B}"/>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10FCD477-C1CE-4106-BA2A-123CDEBECDC8}"/>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1E6CF911-2287-48C6-ABD5-4636BA9E5B7E}"/>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B8F3CCFD-C50C-49AB-9F32-37EEBB3B8A57}"/>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F17777-B6E8-4639-8A53-418AEA34C6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C10128-A130-4EE8-B480-5DB9E3F6AA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A1339C0-CFAB-4BDB-A7E0-3A17956B5EE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A71A7B3-6F1A-46E1-945B-57ED3508F0C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F6FD09C-F47B-4F89-8537-7E8BE339083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BD9BBDAB-7168-47E0-BD46-7BA79FA3658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EF78CA7-6280-49C3-AF51-761AEACF9DB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12B74672-63E9-4586-8E1D-3AC913BBDE0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BE128107-6DE3-4657-9AE6-4DA931078715}"/>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EF3C8348-ACF5-4BA5-B42C-49CA9CAF2C49}"/>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A0F52738-8FE4-4FBE-AD4E-B3CCA70726A7}"/>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72362B6-DDE7-492C-81D3-2B96DF9E88C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96EE759-1A48-46D4-93DF-A75CCE95075F}"/>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2A4381D3-8E95-4073-ABF6-CC9340EECE9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62D1D6EF-126E-4D7C-BC21-A25038F4D99E}"/>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5C6656DF-EAF7-4303-8B2D-912F0C5568F1}"/>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C9BF6015-9406-4FCD-A39A-0E978F47D51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2870EAE4-D608-4B58-9709-3389168AA00F}"/>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E0EE240D-8EEC-4B0C-A196-901BC9F8B235}"/>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A1D0ED2F-B9EF-4B85-8C28-E54AD003C601}"/>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39B7B5DA-D454-4D98-990C-0DBEA4C0D649}"/>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ABD74F8A-AB2F-4739-A5BE-EFFFCF6581DA}"/>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BC622C78-5AA2-49AB-9EB1-57BDA560B2FC}"/>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7A5D88DD-CD18-4ED0-AEB0-B131D0382FC4}"/>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C3B98D8B-D960-4C65-8445-85384B984AE6}"/>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ED049DD0-9189-43D6-A93C-0C4648DFE69A}"/>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15.&#19978;&#23567;&#38463;&#20161;&#26449;&#9675;/&#35519;&#26619;&#34920;&#12304;&#19978;&#23567;&#38463;&#20161;&#26449;&#12539;&#20171;&#35703;&#12469;&#12540;&#12499;&#12473;&#931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15.&#19978;&#23567;&#38463;&#20161;&#26449;&#9675;/&#35519;&#26619;&#34920;&#12304;&#19978;&#23567;&#38463;&#20161;&#26449;&#12539;&#20171;&#35703;&#12469;&#12540;&#12499;&#12473;&#9312;&#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9010\Desktop\&#12304;&#25552;&#20986;&#12305;\&#35519;&#26619;&#34920;&#12304;&#19978;&#23567;&#38463;&#20161;&#26449;&#12539;&#36786;&#38598;&#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12304;&#25552;&#20986;&#12305;\&#35519;&#26619;&#34920;&#12304;&#19978;&#23567;&#38463;&#20161;&#26449;&#12539;&#29305;&#29872;&#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9010\Desktop\&#12304;&#25552;&#20986;&#12305;\&#35519;&#26619;&#34920;&#12304;&#19978;&#23567;&#38463;&#20161;&#26449;&#12539;&#20491;&#2549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上小阿仁村</v>
          </cell>
        </row>
        <row r="18">
          <cell r="F18" t="str">
            <v>介護サービス事業</v>
          </cell>
          <cell r="W18" t="str">
            <v>指定介護老人福祉施設</v>
          </cell>
          <cell r="BD18" t="str">
            <v>●</v>
          </cell>
        </row>
        <row r="20">
          <cell r="F20" t="str">
            <v>杉風荘</v>
          </cell>
        </row>
        <row r="49">
          <cell r="AA49" t="str">
            <v xml:space="preserve"> </v>
          </cell>
        </row>
        <row r="50">
          <cell r="R50" t="str">
            <v>●</v>
          </cell>
          <cell r="X50" t="str">
            <v>●</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v>
          </cell>
          <cell r="S144" t="str">
            <v>平成</v>
          </cell>
          <cell r="V144">
            <v>29</v>
          </cell>
        </row>
        <row r="145">
          <cell r="J145" t="str">
            <v xml:space="preserve"> </v>
          </cell>
          <cell r="V145">
            <v>3</v>
          </cell>
        </row>
        <row r="146">
          <cell r="V146">
            <v>31</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上小阿仁村</v>
          </cell>
        </row>
        <row r="18">
          <cell r="F18" t="str">
            <v>介護サービス事業</v>
          </cell>
          <cell r="W18" t="str">
            <v>老人短期入所施設</v>
          </cell>
          <cell r="BD18" t="str">
            <v>●</v>
          </cell>
        </row>
        <row r="20">
          <cell r="F20" t="str">
            <v>杉風荘</v>
          </cell>
        </row>
        <row r="49">
          <cell r="AA49" t="str">
            <v xml:space="preserve"> </v>
          </cell>
        </row>
        <row r="50">
          <cell r="R50" t="str">
            <v>●</v>
          </cell>
          <cell r="X50" t="str">
            <v>●</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v>
          </cell>
          <cell r="S144" t="str">
            <v>平成</v>
          </cell>
          <cell r="V144">
            <v>29</v>
          </cell>
        </row>
        <row r="145">
          <cell r="J145" t="str">
            <v xml:space="preserve"> </v>
          </cell>
          <cell r="V145">
            <v>3</v>
          </cell>
        </row>
        <row r="146">
          <cell r="V146">
            <v>31</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上小阿仁村</v>
          </cell>
        </row>
        <row r="18">
          <cell r="F18" t="str">
            <v>下水道事業</v>
          </cell>
          <cell r="W18" t="str">
            <v>農業集落排水施設</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上小阿仁村生活排水処理構想」により、令和11年度までに農業集落排水処理区４地区のうち3地区を統合し、1地区を公共下水道地区と統合することで効率のよい経営体制を構築し健全な事業運営を図る。少なくとも統廃合事業が終了するまでは、現行の経営体制を継続する。
　今後は、人口減少や１処理区が公共下水道へ統合されることによる料金収入の減少が予想されるものの、地方債残高はピークアウトしており、処理区統合による運営体制の効率化も期待できるため、早期の料金改定の予定は無い。
　今後、処理区統合後の経営に当たっては、人口減少や高齢化といった情勢の変化に加え、施設更新等に要する費用の確保にも留意のうえ、独立採算制を踏まえた事業運営のため抜本的な改革を含めた取り組みについて検討していく。</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上小阿仁村</v>
          </cell>
        </row>
        <row r="18">
          <cell r="F18" t="str">
            <v>下水道事業</v>
          </cell>
          <cell r="W18" t="str">
            <v>特定環境保全公共下水道</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上小阿仁村生活排水処理構想」により、令和3年度に農業集落排水処理区1地区を公共下水道地区と統合し、令和4年度から供用開始となることで、効率のよい経営体制を構築し健全な事業運営を図る。少なくとも統廃合事業が終了するまでは、現行の経営体制を継続する。
　今後は、下水道処理区域の拡大により料金収入の増加が見込まれるものの、人口減少は歯止めが利かない状態であり、徐々に収入は減少していくことが予想される。しかしながら、下水道料金は周囲の自治体と比べても高く、これ以上の値上げは住民の生活を圧迫するため、現状は料金改定の予定は無い。
　今後の経営に当たっては、人口減少や高齢化といった情勢の変化に加え、施設更新等に要する費用の確保にも留意のうえ、独立採算制を踏まえた事業運営のため抜本的な改革を含めた取り組みについて検討していく。</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上小阿仁村</v>
          </cell>
        </row>
        <row r="18">
          <cell r="F18" t="str">
            <v>下水道事業</v>
          </cell>
          <cell r="W18" t="str">
            <v>個別排水処理施設</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本事業は下水道区域内に自治体が設置した浄化槽の維持管理を主としたもので、対象は3基数名のみの小規模な事業であり、現行の経営体制で問題ないため今後も継続する。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上小阿仁村</v>
      </c>
      <c r="D11" s="8"/>
      <c r="E11" s="8"/>
      <c r="F11" s="8"/>
      <c r="G11" s="8"/>
      <c r="H11" s="8"/>
      <c r="I11" s="8"/>
      <c r="J11" s="8"/>
      <c r="K11" s="8"/>
      <c r="L11" s="8"/>
      <c r="M11" s="8"/>
      <c r="N11" s="8"/>
      <c r="O11" s="8"/>
      <c r="P11" s="8"/>
      <c r="Q11" s="8"/>
      <c r="R11" s="8"/>
      <c r="S11" s="8"/>
      <c r="T11" s="8"/>
      <c r="U11" s="22" t="str">
        <f>IF(COUNTIF([1]回答表!F18,"*")&gt;0,[1]回答表!F18,"")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指定介護老人福祉施設</v>
      </c>
      <c r="AP11" s="10"/>
      <c r="AQ11" s="10"/>
      <c r="AR11" s="10"/>
      <c r="AS11" s="10"/>
      <c r="AT11" s="10"/>
      <c r="AU11" s="10"/>
      <c r="AV11" s="10"/>
      <c r="AW11" s="10"/>
      <c r="AX11" s="10"/>
      <c r="AY11" s="10"/>
      <c r="AZ11" s="10"/>
      <c r="BA11" s="10"/>
      <c r="BB11" s="10"/>
      <c r="BC11" s="10"/>
      <c r="BD11" s="10"/>
      <c r="BE11" s="10"/>
      <c r="BF11" s="11"/>
      <c r="BG11" s="21" t="str">
        <f>IF(COUNTIF([1]回答表!F20,"*")&gt;0,[1]回答表!F20,"")</f>
        <v>杉風荘</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v>
      </c>
      <c r="L24" s="80"/>
      <c r="M24" s="80"/>
      <c r="N24" s="80"/>
      <c r="O24" s="80"/>
      <c r="P24" s="80"/>
      <c r="Q24" s="81"/>
      <c r="R24" s="79" t="str">
        <f>IF([1]回答表!R51="●","●","")</f>
        <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v>
      </c>
      <c r="O68" s="131"/>
      <c r="P68" s="131"/>
      <c r="Q68" s="132"/>
      <c r="R68" s="119"/>
      <c r="S68" s="119"/>
      <c r="T68" s="119"/>
      <c r="U68" s="133">
        <f>IF([1]回答表!X50="●",[1]回答表!B138,IF([1]回答表!AA50="●",[1]回答表!B159,""))</f>
        <v>0</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平成</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v>
      </c>
      <c r="AN71" s="83"/>
      <c r="AO71" s="83"/>
      <c r="AP71" s="83"/>
      <c r="AQ71" s="83"/>
      <c r="AR71" s="83"/>
      <c r="AS71" s="83"/>
      <c r="AT71" s="153"/>
      <c r="AU71" s="82" t="str">
        <f>IF([1]回答表!X50="●",[1]回答表!J145,IF([1]回答表!AA50="●",[1]回答表!J166,""))</f>
        <v xml:space="preserve"> </v>
      </c>
      <c r="AV71" s="83"/>
      <c r="AW71" s="83"/>
      <c r="AX71" s="83"/>
      <c r="AY71" s="83"/>
      <c r="AZ71" s="83"/>
      <c r="BA71" s="83"/>
      <c r="BB71" s="153"/>
      <c r="BC71" s="120"/>
      <c r="BD71" s="109"/>
      <c r="BE71" s="109"/>
      <c r="BF71" s="150">
        <f>IF([1]回答表!X50="●",[1]回答表!V144,IF([1]回答表!AA50="●",[1]回答表!V165,""))</f>
        <v>29</v>
      </c>
      <c r="BG71" s="151"/>
      <c r="BH71" s="151"/>
      <c r="BI71" s="151"/>
      <c r="BJ71" s="150">
        <f>IF([1]回答表!X50="●",[1]回答表!V145,IF([1]回答表!AA50="●",[1]回答表!V166,""))</f>
        <v>3</v>
      </c>
      <c r="BK71" s="151"/>
      <c r="BL71" s="151"/>
      <c r="BM71" s="151"/>
      <c r="BN71" s="150">
        <f>IF([1]回答表!X50="●",[1]回答表!V146,IF([1]回答表!AA50="●",[1]回答表!V167,""))</f>
        <v>31</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f>IF([1]回答表!X50="●",[1]回答表!E149,IF([1]回答表!AA50="●",[1]回答表!E170,""))</f>
        <v>0</v>
      </c>
      <c r="V80" s="182"/>
      <c r="W80" s="182"/>
      <c r="X80" s="182"/>
      <c r="Y80" s="182"/>
      <c r="Z80" s="182"/>
      <c r="AA80" s="182"/>
      <c r="AB80" s="182"/>
      <c r="AC80" s="182"/>
      <c r="AD80" s="182"/>
      <c r="AE80" s="183" t="s">
        <v>33</v>
      </c>
      <c r="AF80" s="183"/>
      <c r="AG80" s="183"/>
      <c r="AH80" s="183"/>
      <c r="AI80" s="183"/>
      <c r="AJ80" s="184"/>
      <c r="AK80" s="136"/>
      <c r="AL80" s="136"/>
      <c r="AM80" s="133">
        <f>IF([1]回答表!X50="●",[1]回答表!B151,IF([1]回答表!AA50="●",[1]回答表!B172,""))</f>
        <v>0</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3613C-4A06-48FD-8DA2-DA46AAD388B9}">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上小阿仁村</v>
      </c>
      <c r="D11" s="8"/>
      <c r="E11" s="8"/>
      <c r="F11" s="8"/>
      <c r="G11" s="8"/>
      <c r="H11" s="8"/>
      <c r="I11" s="8"/>
      <c r="J11" s="8"/>
      <c r="K11" s="8"/>
      <c r="L11" s="8"/>
      <c r="M11" s="8"/>
      <c r="N11" s="8"/>
      <c r="O11" s="8"/>
      <c r="P11" s="8"/>
      <c r="Q11" s="8"/>
      <c r="R11" s="8"/>
      <c r="S11" s="8"/>
      <c r="T11" s="8"/>
      <c r="U11" s="22" t="str">
        <f>IF(COUNTIF([2]回答表!F18,"*")&gt;0,[2]回答表!F18,"")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老人短期入所施設</v>
      </c>
      <c r="AP11" s="10"/>
      <c r="AQ11" s="10"/>
      <c r="AR11" s="10"/>
      <c r="AS11" s="10"/>
      <c r="AT11" s="10"/>
      <c r="AU11" s="10"/>
      <c r="AV11" s="10"/>
      <c r="AW11" s="10"/>
      <c r="AX11" s="10"/>
      <c r="AY11" s="10"/>
      <c r="AZ11" s="10"/>
      <c r="BA11" s="10"/>
      <c r="BB11" s="10"/>
      <c r="BC11" s="10"/>
      <c r="BD11" s="10"/>
      <c r="BE11" s="10"/>
      <c r="BF11" s="11"/>
      <c r="BG11" s="21" t="str">
        <f>IF(COUNTIF([2]回答表!F20,"*")&gt;0,[2]回答表!F20,"")</f>
        <v>杉風荘</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
      </c>
      <c r="E24" s="80"/>
      <c r="F24" s="80"/>
      <c r="G24" s="80"/>
      <c r="H24" s="80"/>
      <c r="I24" s="80"/>
      <c r="J24" s="81"/>
      <c r="K24" s="79" t="str">
        <f>IF([2]回答表!R50="●","●","")</f>
        <v>●</v>
      </c>
      <c r="L24" s="80"/>
      <c r="M24" s="80"/>
      <c r="N24" s="80"/>
      <c r="O24" s="80"/>
      <c r="P24" s="80"/>
      <c r="Q24" s="81"/>
      <c r="R24" s="79" t="str">
        <f>IF([2]回答表!R51="●","●","")</f>
        <v/>
      </c>
      <c r="S24" s="80"/>
      <c r="T24" s="80"/>
      <c r="U24" s="80"/>
      <c r="V24" s="80"/>
      <c r="W24" s="80"/>
      <c r="X24" s="81"/>
      <c r="Y24" s="79" t="str">
        <f>IF([2]回答表!R52="●","●","")</f>
        <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
      </c>
      <c r="O36" s="131"/>
      <c r="P36" s="131"/>
      <c r="Q36" s="132"/>
      <c r="R36" s="119"/>
      <c r="S36" s="119"/>
      <c r="T36" s="119"/>
      <c r="U36" s="133" t="str">
        <f>IF([2]回答表!X49="●",[2]回答表!B67,IF([2]回答表!AA49="●",[2]回答表!B95,""))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
      </c>
      <c r="AN38" s="83"/>
      <c r="AO38" s="83"/>
      <c r="AP38" s="83"/>
      <c r="AQ38" s="83"/>
      <c r="AR38" s="83"/>
      <c r="AS38" s="83"/>
      <c r="AT38" s="153"/>
      <c r="AU38" s="82" t="str">
        <f>IF([2]回答表!X49="●",[2]回答表!G74,IF([2]回答表!AA49="●",[2]回答表!G102,""))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IF([2]回答表!X49="●",[2]回答表!V73,IF([2]回答表!AA49="●",[2]回答表!V101,""))</f>
        <v/>
      </c>
      <c r="BG39" s="16"/>
      <c r="BH39" s="16"/>
      <c r="BI39" s="17"/>
      <c r="BJ39" s="150" t="str">
        <f>IF([2]回答表!X49="●",[2]回答表!V74,IF([2]回答表!AA49="●",[2]回答表!V102,""))</f>
        <v/>
      </c>
      <c r="BK39" s="16"/>
      <c r="BL39" s="16"/>
      <c r="BM39" s="17"/>
      <c r="BN39" s="150" t="str">
        <f>IF([2]回答表!X49="●",[2]回答表!V75,IF([2]回答表!AA49="●",[2]回答表!V103,""))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IF([2]回答表!X49="●",[2]回答表!E85,IF([2]回答表!AA49="●",[2]回答表!E113,""))</f>
        <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v>
      </c>
      <c r="O68" s="131"/>
      <c r="P68" s="131"/>
      <c r="Q68" s="132"/>
      <c r="R68" s="119"/>
      <c r="S68" s="119"/>
      <c r="T68" s="119"/>
      <c r="U68" s="133">
        <f>IF([2]回答表!X50="●",[2]回答表!B138,IF([2]回答表!AA50="●",[2]回答表!B159,""))</f>
        <v>0</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平成</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v>
      </c>
      <c r="AN71" s="83"/>
      <c r="AO71" s="83"/>
      <c r="AP71" s="83"/>
      <c r="AQ71" s="83"/>
      <c r="AR71" s="83"/>
      <c r="AS71" s="83"/>
      <c r="AT71" s="153"/>
      <c r="AU71" s="82" t="str">
        <f>IF([2]回答表!X50="●",[2]回答表!J145,IF([2]回答表!AA50="●",[2]回答表!J166,""))</f>
        <v xml:space="preserve"> </v>
      </c>
      <c r="AV71" s="83"/>
      <c r="AW71" s="83"/>
      <c r="AX71" s="83"/>
      <c r="AY71" s="83"/>
      <c r="AZ71" s="83"/>
      <c r="BA71" s="83"/>
      <c r="BB71" s="153"/>
      <c r="BC71" s="120"/>
      <c r="BD71" s="109"/>
      <c r="BE71" s="109"/>
      <c r="BF71" s="150">
        <f>IF([2]回答表!X50="●",[2]回答表!V144,IF([2]回答表!AA50="●",[2]回答表!V165,""))</f>
        <v>29</v>
      </c>
      <c r="BG71" s="151"/>
      <c r="BH71" s="151"/>
      <c r="BI71" s="151"/>
      <c r="BJ71" s="150">
        <f>IF([2]回答表!X50="●",[2]回答表!V145,IF([2]回答表!AA50="●",[2]回答表!V166,""))</f>
        <v>3</v>
      </c>
      <c r="BK71" s="151"/>
      <c r="BL71" s="151"/>
      <c r="BM71" s="151"/>
      <c r="BN71" s="150">
        <f>IF([2]回答表!X50="●",[2]回答表!V146,IF([2]回答表!AA50="●",[2]回答表!V167,""))</f>
        <v>31</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f>IF([2]回答表!X50="●",[2]回答表!E149,IF([2]回答表!AA50="●",[2]回答表!E170,""))</f>
        <v>0</v>
      </c>
      <c r="V80" s="182"/>
      <c r="W80" s="182"/>
      <c r="X80" s="182"/>
      <c r="Y80" s="182"/>
      <c r="Z80" s="182"/>
      <c r="AA80" s="182"/>
      <c r="AB80" s="182"/>
      <c r="AC80" s="182"/>
      <c r="AD80" s="182"/>
      <c r="AE80" s="183" t="s">
        <v>33</v>
      </c>
      <c r="AF80" s="183"/>
      <c r="AG80" s="183"/>
      <c r="AH80" s="183"/>
      <c r="AI80" s="183"/>
      <c r="AJ80" s="184"/>
      <c r="AK80" s="136"/>
      <c r="AL80" s="136"/>
      <c r="AM80" s="133">
        <f>IF([2]回答表!X50="●",[2]回答表!B151,IF([2]回答表!AA50="●",[2]回答表!B172,""))</f>
        <v>0</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IF([2]回答表!F18="下水道事業",IF([2]回答表!X51="●",[2]回答表!E256,IF([2]回答表!AA51="●",[2]回答表!E335,"")),"")</f>
        <v/>
      </c>
      <c r="BG169" s="151"/>
      <c r="BH169" s="151"/>
      <c r="BI169" s="151"/>
      <c r="BJ169" s="150" t="str">
        <f>IF([2]回答表!F18="下水道事業",IF([2]回答表!X51="●",[2]回答表!E257,IF([2]回答表!AA51="●",[2]回答表!E336,"")),"")</f>
        <v/>
      </c>
      <c r="BK169" s="151"/>
      <c r="BL169" s="151"/>
      <c r="BM169" s="151"/>
      <c r="BN169" s="150" t="str">
        <f>IF([2]回答表!F18="下水道事業",IF([2]回答表!X51="●",[2]回答表!E258,IF([2]回答表!AA51="●",[2]回答表!E337,"")),"")</f>
        <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c>
      <c r="V174" s="83"/>
      <c r="W174" s="83"/>
      <c r="X174" s="83"/>
      <c r="Y174" s="83"/>
      <c r="Z174" s="83"/>
      <c r="AA174" s="83"/>
      <c r="AB174" s="153"/>
      <c r="AC174" s="82" t="str">
        <f>IF([2]回答表!F18="下水道事業",IF([2]回答表!X51="●",[2]回答表!Y237,IF([2]回答表!AA51="●",[2]回答表!Y317,"")),"")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c>
      <c r="V180" s="83"/>
      <c r="W180" s="83"/>
      <c r="X180" s="83"/>
      <c r="Y180" s="83"/>
      <c r="Z180" s="83"/>
      <c r="AA180" s="83"/>
      <c r="AB180" s="153"/>
      <c r="AC180" s="82" t="str">
        <f>IF([2]回答表!F18="下水道事業",IF([2]回答表!X51="●",[2]回答表!Y240,IF([2]回答表!AA51="●",[2]回答表!Y320,"")),"")</f>
        <v/>
      </c>
      <c r="AD180" s="83"/>
      <c r="AE180" s="83"/>
      <c r="AF180" s="83"/>
      <c r="AG180" s="83"/>
      <c r="AH180" s="83"/>
      <c r="AI180" s="83"/>
      <c r="AJ180" s="153"/>
      <c r="AK180" s="82" t="str">
        <f>IF([2]回答表!F18="下水道事業",IF([2]回答表!X51="●",[2]回答表!Y241,IF([2]回答表!AA51="●",[2]回答表!Y321,"")),"")</f>
        <v/>
      </c>
      <c r="AL180" s="83"/>
      <c r="AM180" s="83"/>
      <c r="AN180" s="83"/>
      <c r="AO180" s="83"/>
      <c r="AP180" s="83"/>
      <c r="AQ180" s="83"/>
      <c r="AR180" s="153"/>
      <c r="AS180" s="82" t="str">
        <f>IF([2]回答表!F18="下水道事業",IF([2]回答表!X51="●",[2]回答表!Y242,IF([2]回答表!AA51="●",[2]回答表!Y322,"")),"")</f>
        <v/>
      </c>
      <c r="AT180" s="83"/>
      <c r="AU180" s="83"/>
      <c r="AV180" s="83"/>
      <c r="AW180" s="83"/>
      <c r="AX180" s="83"/>
      <c r="AY180" s="83"/>
      <c r="AZ180" s="153"/>
      <c r="BA180" s="82" t="str">
        <f>IF([2]回答表!F18="下水道事業",IF([2]回答表!X51="●",[2]回答表!Y243,IF([2]回答表!AA51="●",[2]回答表!Y323,"")),"")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c>
      <c r="V186" s="83"/>
      <c r="W186" s="83"/>
      <c r="X186" s="83"/>
      <c r="Y186" s="83"/>
      <c r="Z186" s="83"/>
      <c r="AA186" s="83"/>
      <c r="AB186" s="153"/>
      <c r="AC186" s="82" t="str">
        <f>IF([2]回答表!F18="下水道事業",IF([2]回答表!X51="●",[2]回答表!N249,IF([2]回答表!AA51="●",[2]回答表!N329,"")),"")</f>
        <v/>
      </c>
      <c r="AD186" s="83"/>
      <c r="AE186" s="83"/>
      <c r="AF186" s="83"/>
      <c r="AG186" s="83"/>
      <c r="AH186" s="83"/>
      <c r="AI186" s="83"/>
      <c r="AJ186" s="153"/>
      <c r="AK186" s="82" t="str">
        <f>IF([2]回答表!F18="下水道事業",IF([2]回答表!X51="●",[2]回答表!N250,IF([2]回答表!AA51="●",[2]回答表!N330,"")),"")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IF([2]回答表!F18="下水道事業",IF([2]回答表!X51="●",[2]回答表!E265,IF([2]回答表!AA51="●",[2]回答表!E344,"")),"")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
      </c>
      <c r="O241" s="131"/>
      <c r="P241" s="131"/>
      <c r="Q241" s="132"/>
      <c r="R241" s="119"/>
      <c r="S241" s="119"/>
      <c r="T241" s="119"/>
      <c r="U241" s="133" t="str">
        <f>IF([2]回答表!X52="●",[2]回答表!B371,IF([2]回答表!AA52="●",[2]回答表!B396,""))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c>
      <c r="AN244" s="83"/>
      <c r="AO244" s="83"/>
      <c r="AP244" s="83"/>
      <c r="AQ244" s="83"/>
      <c r="AR244" s="83"/>
      <c r="AS244" s="83"/>
      <c r="AT244" s="153"/>
      <c r="AU244" s="82" t="str">
        <f>IF([2]回答表!X52="●",[2]回答表!G378,IF([2]回答表!AA52="●",[2]回答表!G403,""))</f>
        <v/>
      </c>
      <c r="AV244" s="83"/>
      <c r="AW244" s="83"/>
      <c r="AX244" s="83"/>
      <c r="AY244" s="83"/>
      <c r="AZ244" s="83"/>
      <c r="BA244" s="83"/>
      <c r="BB244" s="153"/>
      <c r="BC244" s="120"/>
      <c r="BD244" s="109"/>
      <c r="BE244" s="109"/>
      <c r="BF244" s="150" t="str">
        <f>IF([2]回答表!X52="●",[2]回答表!X377,IF([2]回答表!AA52="●",[2]回答表!X402,""))</f>
        <v/>
      </c>
      <c r="BG244" s="151"/>
      <c r="BH244" s="151"/>
      <c r="BI244" s="151"/>
      <c r="BJ244" s="150" t="str">
        <f>IF([2]回答表!X52="●",[2]回答表!X378,IF([2]回答表!AA52="●",[2]回答表!X403,""))</f>
        <v/>
      </c>
      <c r="BK244" s="151"/>
      <c r="BL244" s="151"/>
      <c r="BM244" s="152"/>
      <c r="BN244" s="150" t="str">
        <f>IF([2]回答表!X52="●",[2]回答表!X379,IF([2]回答表!AA52="●",[2]回答表!X404,""))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IF([2]回答表!X52="●",[2]回答表!E386,IF([2]回答表!AA52="●",[2]回答表!E407,""))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IF([2]回答表!X52="●",[2]回答表!B388,IF([2]回答表!AA52="●",[2]回答表!B409,""))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F3D22-0DE2-499B-92AC-B9C8BB4F4791}">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上小阿仁村</v>
      </c>
      <c r="D11" s="8"/>
      <c r="E11" s="8"/>
      <c r="F11" s="8"/>
      <c r="G11" s="8"/>
      <c r="H11" s="8"/>
      <c r="I11" s="8"/>
      <c r="J11" s="8"/>
      <c r="K11" s="8"/>
      <c r="L11" s="8"/>
      <c r="M11" s="8"/>
      <c r="N11" s="8"/>
      <c r="O11" s="8"/>
      <c r="P11" s="8"/>
      <c r="Q11" s="8"/>
      <c r="R11" s="8"/>
      <c r="S11" s="8"/>
      <c r="T11" s="8"/>
      <c r="U11" s="22" t="str">
        <f>IF(COUNTIF([3]回答表!F18,"*")&gt;0,[3]回答表!F18,"")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農業集落排水施設</v>
      </c>
      <c r="AP11" s="10"/>
      <c r="AQ11" s="10"/>
      <c r="AR11" s="10"/>
      <c r="AS11" s="10"/>
      <c r="AT11" s="10"/>
      <c r="AU11" s="10"/>
      <c r="AV11" s="10"/>
      <c r="AW11" s="10"/>
      <c r="AX11" s="10"/>
      <c r="AY11" s="10"/>
      <c r="AZ11" s="10"/>
      <c r="BA11" s="10"/>
      <c r="BB11" s="10"/>
      <c r="BC11" s="10"/>
      <c r="BD11" s="10"/>
      <c r="BE11" s="10"/>
      <c r="BF11" s="11"/>
      <c r="BG11" s="21" t="str">
        <f>IF(COUNTIF([3]回答表!F20,"*")&gt;0,[3]回答表!F20,"")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
      </c>
      <c r="E24" s="80"/>
      <c r="F24" s="80"/>
      <c r="G24" s="80"/>
      <c r="H24" s="80"/>
      <c r="I24" s="80"/>
      <c r="J24" s="81"/>
      <c r="K24" s="79" t="str">
        <f>IF([3]回答表!R50="●","●","")</f>
        <v/>
      </c>
      <c r="L24" s="80"/>
      <c r="M24" s="80"/>
      <c r="N24" s="80"/>
      <c r="O24" s="80"/>
      <c r="P24" s="80"/>
      <c r="Q24" s="81"/>
      <c r="R24" s="79" t="str">
        <f>IF([3]回答表!R51="●","●","")</f>
        <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
      </c>
      <c r="O36" s="131"/>
      <c r="P36" s="131"/>
      <c r="Q36" s="132"/>
      <c r="R36" s="119"/>
      <c r="S36" s="119"/>
      <c r="T36" s="119"/>
      <c r="U36" s="133" t="str">
        <f>IF([3]回答表!X49="●",[3]回答表!B67,IF([3]回答表!AA49="●",[3]回答表!B95,""))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
      </c>
      <c r="AN38" s="83"/>
      <c r="AO38" s="83"/>
      <c r="AP38" s="83"/>
      <c r="AQ38" s="83"/>
      <c r="AR38" s="83"/>
      <c r="AS38" s="83"/>
      <c r="AT38" s="153"/>
      <c r="AU38" s="82" t="str">
        <f>IF([3]回答表!X49="●",[3]回答表!G74,IF([3]回答表!AA49="●",[3]回答表!G102,""))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IF([3]回答表!X49="●",[3]回答表!V73,IF([3]回答表!AA49="●",[3]回答表!V101,""))</f>
        <v/>
      </c>
      <c r="BG39" s="16"/>
      <c r="BH39" s="16"/>
      <c r="BI39" s="17"/>
      <c r="BJ39" s="150" t="str">
        <f>IF([3]回答表!X49="●",[3]回答表!V74,IF([3]回答表!AA49="●",[3]回答表!V102,""))</f>
        <v/>
      </c>
      <c r="BK39" s="16"/>
      <c r="BL39" s="16"/>
      <c r="BM39" s="17"/>
      <c r="BN39" s="150" t="str">
        <f>IF([3]回答表!X49="●",[3]回答表!V75,IF([3]回答表!AA49="●",[3]回答表!V103,""))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IF([3]回答表!X49="●",[3]回答表!E85,IF([3]回答表!AA49="●",[3]回答表!E113,""))</f>
        <v/>
      </c>
      <c r="V50" s="182"/>
      <c r="W50" s="182"/>
      <c r="X50" s="182"/>
      <c r="Y50" s="182"/>
      <c r="Z50" s="182"/>
      <c r="AA50" s="182"/>
      <c r="AB50" s="182"/>
      <c r="AC50" s="182"/>
      <c r="AD50" s="182"/>
      <c r="AE50" s="183" t="s">
        <v>33</v>
      </c>
      <c r="AF50" s="183"/>
      <c r="AG50" s="183"/>
      <c r="AH50" s="183"/>
      <c r="AI50" s="183"/>
      <c r="AJ50" s="184"/>
      <c r="AK50" s="136"/>
      <c r="AL50" s="136"/>
      <c r="AM50" s="133" t="str">
        <f>IF([3]回答表!X49="●",[3]回答表!B87,IF([3]回答表!AA49="●",[3]回答表!B115,""))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　「上小阿仁村生活排水処理構想」により、令和11年度までに農業集落排水処理区４地区のうち3地区を統合し、1地区を公共下水道地区と統合することで効率のよい経営体制を構築し健全な事業運営を図る。少なくとも統廃合事業が終了するまでは、現行の経営体制を継続する。
　今後は、人口減少や１処理区が公共下水道へ統合されることによる料金収入の減少が予想されるものの、地方債残高はピークアウトしており、処理区統合による運営体制の効率化も期待できるため、早期の料金改定の予定は無い。
　今後、処理区統合後の経営に当たっては、人口減少や高齢化といった情勢の変化に加え、施設更新等に要する費用の確保にも留意のうえ、独立採算制を踏まえた事業運営のため抜本的な改革を含めた取り組みについて検討していく。</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E019A-5607-48A7-A571-1651BE0F7D90}">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上小阿仁村</v>
      </c>
      <c r="D11" s="8"/>
      <c r="E11" s="8"/>
      <c r="F11" s="8"/>
      <c r="G11" s="8"/>
      <c r="H11" s="8"/>
      <c r="I11" s="8"/>
      <c r="J11" s="8"/>
      <c r="K11" s="8"/>
      <c r="L11" s="8"/>
      <c r="M11" s="8"/>
      <c r="N11" s="8"/>
      <c r="O11" s="8"/>
      <c r="P11" s="8"/>
      <c r="Q11" s="8"/>
      <c r="R11" s="8"/>
      <c r="S11" s="8"/>
      <c r="T11" s="8"/>
      <c r="U11" s="22" t="str">
        <f>IF(COUNTIF([4]回答表!F18,"*")&gt;0,[4]回答表!F18,"")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特定環境保全公共下水道</v>
      </c>
      <c r="AP11" s="10"/>
      <c r="AQ11" s="10"/>
      <c r="AR11" s="10"/>
      <c r="AS11" s="10"/>
      <c r="AT11" s="10"/>
      <c r="AU11" s="10"/>
      <c r="AV11" s="10"/>
      <c r="AW11" s="10"/>
      <c r="AX11" s="10"/>
      <c r="AY11" s="10"/>
      <c r="AZ11" s="10"/>
      <c r="BA11" s="10"/>
      <c r="BB11" s="10"/>
      <c r="BC11" s="10"/>
      <c r="BD11" s="10"/>
      <c r="BE11" s="10"/>
      <c r="BF11" s="11"/>
      <c r="BG11" s="21" t="str">
        <f>IF(COUNTIF([4]回答表!F20,"*")&gt;0,[4]回答表!F20,"")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
      </c>
      <c r="S24" s="80"/>
      <c r="T24" s="80"/>
      <c r="U24" s="80"/>
      <c r="V24" s="80"/>
      <c r="W24" s="80"/>
      <c r="X24" s="81"/>
      <c r="Y24" s="79" t="str">
        <f>IF([4]回答表!R52="●","●","")</f>
        <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IF([4]回答表!F18="下水道事業",IF([4]回答表!X51="●",[4]回答表!E256,IF([4]回答表!AA51="●",[4]回答表!E335,"")),"")</f>
        <v/>
      </c>
      <c r="BG169" s="151"/>
      <c r="BH169" s="151"/>
      <c r="BI169" s="151"/>
      <c r="BJ169" s="150" t="str">
        <f>IF([4]回答表!F18="下水道事業",IF([4]回答表!X51="●",[4]回答表!E257,IF([4]回答表!AA51="●",[4]回答表!E336,"")),"")</f>
        <v/>
      </c>
      <c r="BK169" s="151"/>
      <c r="BL169" s="151"/>
      <c r="BM169" s="151"/>
      <c r="BN169" s="150" t="str">
        <f>IF([4]回答表!F18="下水道事業",IF([4]回答表!X51="●",[4]回答表!E258,IF([4]回答表!AA51="●",[4]回答表!E337,"")),"")</f>
        <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
      </c>
      <c r="V174" s="83"/>
      <c r="W174" s="83"/>
      <c r="X174" s="83"/>
      <c r="Y174" s="83"/>
      <c r="Z174" s="83"/>
      <c r="AA174" s="83"/>
      <c r="AB174" s="153"/>
      <c r="AC174" s="82" t="str">
        <f>IF([4]回答表!F18="下水道事業",IF([4]回答表!X51="●",[4]回答表!Y237,IF([4]回答表!AA51="●",[4]回答表!Y317,"")),"")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c>
      <c r="V180" s="83"/>
      <c r="W180" s="83"/>
      <c r="X180" s="83"/>
      <c r="Y180" s="83"/>
      <c r="Z180" s="83"/>
      <c r="AA180" s="83"/>
      <c r="AB180" s="153"/>
      <c r="AC180" s="82" t="str">
        <f>IF([4]回答表!F18="下水道事業",IF([4]回答表!X51="●",[4]回答表!Y240,IF([4]回答表!AA51="●",[4]回答表!Y320,"")),"")</f>
        <v/>
      </c>
      <c r="AD180" s="83"/>
      <c r="AE180" s="83"/>
      <c r="AF180" s="83"/>
      <c r="AG180" s="83"/>
      <c r="AH180" s="83"/>
      <c r="AI180" s="83"/>
      <c r="AJ180" s="153"/>
      <c r="AK180" s="82" t="str">
        <f>IF([4]回答表!F18="下水道事業",IF([4]回答表!X51="●",[4]回答表!Y241,IF([4]回答表!AA51="●",[4]回答表!Y321,"")),"")</f>
        <v/>
      </c>
      <c r="AL180" s="83"/>
      <c r="AM180" s="83"/>
      <c r="AN180" s="83"/>
      <c r="AO180" s="83"/>
      <c r="AP180" s="83"/>
      <c r="AQ180" s="83"/>
      <c r="AR180" s="153"/>
      <c r="AS180" s="82" t="str">
        <f>IF([4]回答表!F18="下水道事業",IF([4]回答表!X51="●",[4]回答表!Y242,IF([4]回答表!AA51="●",[4]回答表!Y322,"")),"")</f>
        <v/>
      </c>
      <c r="AT180" s="83"/>
      <c r="AU180" s="83"/>
      <c r="AV180" s="83"/>
      <c r="AW180" s="83"/>
      <c r="AX180" s="83"/>
      <c r="AY180" s="83"/>
      <c r="AZ180" s="153"/>
      <c r="BA180" s="82" t="str">
        <f>IF([4]回答表!F18="下水道事業",IF([4]回答表!X51="●",[4]回答表!Y243,IF([4]回答表!AA51="●",[4]回答表!Y323,"")),"")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c>
      <c r="V186" s="83"/>
      <c r="W186" s="83"/>
      <c r="X186" s="83"/>
      <c r="Y186" s="83"/>
      <c r="Z186" s="83"/>
      <c r="AA186" s="83"/>
      <c r="AB186" s="153"/>
      <c r="AC186" s="82" t="str">
        <f>IF([4]回答表!F18="下水道事業",IF([4]回答表!X51="●",[4]回答表!N249,IF([4]回答表!AA51="●",[4]回答表!N329,"")),"")</f>
        <v/>
      </c>
      <c r="AD186" s="83"/>
      <c r="AE186" s="83"/>
      <c r="AF186" s="83"/>
      <c r="AG186" s="83"/>
      <c r="AH186" s="83"/>
      <c r="AI186" s="83"/>
      <c r="AJ186" s="153"/>
      <c r="AK186" s="82" t="str">
        <f>IF([4]回答表!F18="下水道事業",IF([4]回答表!X51="●",[4]回答表!N250,IF([4]回答表!AA51="●",[4]回答表!N330,"")),"")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IF([4]回答表!F18="下水道事業",IF([4]回答表!X51="●",[4]回答表!E265,IF([4]回答表!AA51="●",[4]回答表!E344,"")),"")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
      </c>
      <c r="O241" s="131"/>
      <c r="P241" s="131"/>
      <c r="Q241" s="132"/>
      <c r="R241" s="119"/>
      <c r="S241" s="119"/>
      <c r="T241" s="119"/>
      <c r="U241" s="133" t="str">
        <f>IF([4]回答表!X52="●",[4]回答表!B371,IF([4]回答表!AA52="●",[4]回答表!B396,""))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c>
      <c r="AN244" s="83"/>
      <c r="AO244" s="83"/>
      <c r="AP244" s="83"/>
      <c r="AQ244" s="83"/>
      <c r="AR244" s="83"/>
      <c r="AS244" s="83"/>
      <c r="AT244" s="153"/>
      <c r="AU244" s="82" t="str">
        <f>IF([4]回答表!X52="●",[4]回答表!G378,IF([4]回答表!AA52="●",[4]回答表!G403,""))</f>
        <v/>
      </c>
      <c r="AV244" s="83"/>
      <c r="AW244" s="83"/>
      <c r="AX244" s="83"/>
      <c r="AY244" s="83"/>
      <c r="AZ244" s="83"/>
      <c r="BA244" s="83"/>
      <c r="BB244" s="153"/>
      <c r="BC244" s="120"/>
      <c r="BD244" s="109"/>
      <c r="BE244" s="109"/>
      <c r="BF244" s="150" t="str">
        <f>IF([4]回答表!X52="●",[4]回答表!X377,IF([4]回答表!AA52="●",[4]回答表!X402,""))</f>
        <v/>
      </c>
      <c r="BG244" s="151"/>
      <c r="BH244" s="151"/>
      <c r="BI244" s="151"/>
      <c r="BJ244" s="150" t="str">
        <f>IF([4]回答表!X52="●",[4]回答表!X378,IF([4]回答表!AA52="●",[4]回答表!X403,""))</f>
        <v/>
      </c>
      <c r="BK244" s="151"/>
      <c r="BL244" s="151"/>
      <c r="BM244" s="152"/>
      <c r="BN244" s="150" t="str">
        <f>IF([4]回答表!X52="●",[4]回答表!X379,IF([4]回答表!AA52="●",[4]回答表!X404,""))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IF([4]回答表!X52="●",[4]回答表!E386,IF([4]回答表!AA52="●",[4]回答表!E407,""))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　「上小阿仁村生活排水処理構想」により、令和3年度に農業集落排水処理区1地区を公共下水道地区と統合し、令和4年度から供用開始となることで、効率のよい経営体制を構築し健全な事業運営を図る。少なくとも統廃合事業が終了するまでは、現行の経営体制を継続する。
　今後は、下水道処理区域の拡大により料金収入の増加が見込まれるものの、人口減少は歯止めが利かない状態であり、徐々に収入は減少していくことが予想される。しかしながら、下水道料金は周囲の自治体と比べても高く、これ以上の値上げは住民の生活を圧迫するため、現状は料金改定の予定は無い。
　今後の経営に当たっては、人口減少や高齢化といった情勢の変化に加え、施設更新等に要する費用の確保にも留意のうえ、独立採算制を踏まえた事業運営のため抜本的な改革を含めた取り組みについて検討していく。</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97A14-7CF8-47B2-AD96-530872C62A8B}">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IF(COUNTIF([5]回答表!K16,"*")&gt;0,[5]回答表!K16,"")</f>
        <v>上小阿仁村</v>
      </c>
      <c r="D11" s="8"/>
      <c r="E11" s="8"/>
      <c r="F11" s="8"/>
      <c r="G11" s="8"/>
      <c r="H11" s="8"/>
      <c r="I11" s="8"/>
      <c r="J11" s="8"/>
      <c r="K11" s="8"/>
      <c r="L11" s="8"/>
      <c r="M11" s="8"/>
      <c r="N11" s="8"/>
      <c r="O11" s="8"/>
      <c r="P11" s="8"/>
      <c r="Q11" s="8"/>
      <c r="R11" s="8"/>
      <c r="S11" s="8"/>
      <c r="T11" s="8"/>
      <c r="U11" s="22" t="str">
        <f>IF(COUNTIF([5]回答表!F18,"*")&gt;0,[5]回答表!F18,"")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IF(COUNTIF([5]回答表!W18,"*")&gt;0,[5]回答表!W18,"")</f>
        <v>個別排水処理施設</v>
      </c>
      <c r="AP11" s="10"/>
      <c r="AQ11" s="10"/>
      <c r="AR11" s="10"/>
      <c r="AS11" s="10"/>
      <c r="AT11" s="10"/>
      <c r="AU11" s="10"/>
      <c r="AV11" s="10"/>
      <c r="AW11" s="10"/>
      <c r="AX11" s="10"/>
      <c r="AY11" s="10"/>
      <c r="AZ11" s="10"/>
      <c r="BA11" s="10"/>
      <c r="BB11" s="10"/>
      <c r="BC11" s="10"/>
      <c r="BD11" s="10"/>
      <c r="BE11" s="10"/>
      <c r="BF11" s="11"/>
      <c r="BG11" s="21" t="str">
        <f>IF(COUNTIF([5]回答表!F20,"*")&gt;0,[5]回答表!F20,"")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IF([5]回答表!R49="●","●","")</f>
        <v/>
      </c>
      <c r="E24" s="80"/>
      <c r="F24" s="80"/>
      <c r="G24" s="80"/>
      <c r="H24" s="80"/>
      <c r="I24" s="80"/>
      <c r="J24" s="81"/>
      <c r="K24" s="79" t="str">
        <f>IF([5]回答表!R50="●","●","")</f>
        <v/>
      </c>
      <c r="L24" s="80"/>
      <c r="M24" s="80"/>
      <c r="N24" s="80"/>
      <c r="O24" s="80"/>
      <c r="P24" s="80"/>
      <c r="Q24" s="81"/>
      <c r="R24" s="79" t="str">
        <f>IF([5]回答表!R51="●","●","")</f>
        <v/>
      </c>
      <c r="S24" s="80"/>
      <c r="T24" s="80"/>
      <c r="U24" s="80"/>
      <c r="V24" s="80"/>
      <c r="W24" s="80"/>
      <c r="X24" s="81"/>
      <c r="Y24" s="79" t="str">
        <f>IF([5]回答表!R52="●","●","")</f>
        <v/>
      </c>
      <c r="Z24" s="80"/>
      <c r="AA24" s="80"/>
      <c r="AB24" s="80"/>
      <c r="AC24" s="80"/>
      <c r="AD24" s="80"/>
      <c r="AE24" s="81"/>
      <c r="AF24" s="79" t="str">
        <f>IF([5]回答表!R53="●","●","")</f>
        <v/>
      </c>
      <c r="AG24" s="80"/>
      <c r="AH24" s="80"/>
      <c r="AI24" s="80"/>
      <c r="AJ24" s="80"/>
      <c r="AK24" s="80"/>
      <c r="AL24" s="81"/>
      <c r="AM24" s="79" t="str">
        <f>IF([5]回答表!R54="●","●","")</f>
        <v/>
      </c>
      <c r="AN24" s="80"/>
      <c r="AO24" s="80"/>
      <c r="AP24" s="80"/>
      <c r="AQ24" s="80"/>
      <c r="AR24" s="80"/>
      <c r="AS24" s="81"/>
      <c r="AT24" s="79" t="str">
        <f>IF([5]回答表!R55="●","●","")</f>
        <v/>
      </c>
      <c r="AU24" s="80"/>
      <c r="AV24" s="80"/>
      <c r="AW24" s="80"/>
      <c r="AX24" s="80"/>
      <c r="AY24" s="80"/>
      <c r="AZ24" s="81"/>
      <c r="BA24" s="68"/>
      <c r="BB24" s="82" t="str">
        <f>IF([5]回答表!R56="●","●","")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IF([5]回答表!X49="●","●","")</f>
        <v/>
      </c>
      <c r="O36" s="131"/>
      <c r="P36" s="131"/>
      <c r="Q36" s="132"/>
      <c r="R36" s="119"/>
      <c r="S36" s="119"/>
      <c r="T36" s="119"/>
      <c r="U36" s="133" t="str">
        <f>IF([5]回答表!X49="●",[5]回答表!B67,IF([5]回答表!AA49="●",[5]回答表!B95,""))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IF([5]回答表!X49="●",[5]回答表!S73,IF([5]回答表!AA49="●",[5]回答表!S101,""))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IF([5]回答表!X49="●",[5]回答表!G73,IF([5]回答表!AA49="●",[5]回答表!G101,""))</f>
        <v/>
      </c>
      <c r="AN38" s="83"/>
      <c r="AO38" s="83"/>
      <c r="AP38" s="83"/>
      <c r="AQ38" s="83"/>
      <c r="AR38" s="83"/>
      <c r="AS38" s="83"/>
      <c r="AT38" s="153"/>
      <c r="AU38" s="82" t="str">
        <f>IF([5]回答表!X49="●",[5]回答表!G74,IF([5]回答表!AA49="●",[5]回答表!G102,""))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IF([5]回答表!X49="●",[5]回答表!V73,IF([5]回答表!AA49="●",[5]回答表!V101,""))</f>
        <v/>
      </c>
      <c r="BG39" s="16"/>
      <c r="BH39" s="16"/>
      <c r="BI39" s="17"/>
      <c r="BJ39" s="150" t="str">
        <f>IF([5]回答表!X49="●",[5]回答表!V74,IF([5]回答表!AA49="●",[5]回答表!V102,""))</f>
        <v/>
      </c>
      <c r="BK39" s="16"/>
      <c r="BL39" s="16"/>
      <c r="BM39" s="17"/>
      <c r="BN39" s="150" t="str">
        <f>IF([5]回答表!X49="●",[5]回答表!V75,IF([5]回答表!AA49="●",[5]回答表!V103,""))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IF([5]回答表!X49="●",[5]回答表!O79,IF([5]回答表!AA49="●",[5]回答表!O107,""))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IF([5]回答表!X49="●",[5]回答表!O80,IF([5]回答表!AA49="●",[5]回答表!O108,""))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IF([5]回答表!AA49="●","●","")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IF([5]回答表!X49="●",[5]回答表!O81,IF([5]回答表!AA49="●",[5]回答表!O109,""))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IF([5]回答表!X49="●",[5]回答表!O82,IF([5]回答表!AA49="●",[5]回答表!O110,""))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IF([5]回答表!X49="●",[5]回答表!AG79,IF([5]回答表!AA49="●",[5]回答表!AG107,""))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IF([5]回答表!X49="●",[5]回答表!AG80,IF([5]回答表!AA49="●",[5]回答表!AG108,""))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IF([5]回答表!X49="●",[5]回答表!E85,IF([5]回答表!AA49="●",[5]回答表!E113,""))</f>
        <v/>
      </c>
      <c r="V50" s="182"/>
      <c r="W50" s="182"/>
      <c r="X50" s="182"/>
      <c r="Y50" s="182"/>
      <c r="Z50" s="182"/>
      <c r="AA50" s="182"/>
      <c r="AB50" s="182"/>
      <c r="AC50" s="182"/>
      <c r="AD50" s="182"/>
      <c r="AE50" s="183" t="s">
        <v>33</v>
      </c>
      <c r="AF50" s="183"/>
      <c r="AG50" s="183"/>
      <c r="AH50" s="183"/>
      <c r="AI50" s="183"/>
      <c r="AJ50" s="184"/>
      <c r="AK50" s="136"/>
      <c r="AL50" s="136"/>
      <c r="AM50" s="133" t="str">
        <f>IF([5]回答表!X49="●",[5]回答表!B87,IF([5]回答表!AA49="●",[5]回答表!B115,""))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IF([5]回答表!AD49="●","●","")</f>
        <v/>
      </c>
      <c r="O57" s="131"/>
      <c r="P57" s="131"/>
      <c r="Q57" s="132"/>
      <c r="R57" s="119"/>
      <c r="S57" s="119"/>
      <c r="T57" s="119"/>
      <c r="U57" s="133" t="str">
        <f>IF([5]回答表!AD49="●",[5]回答表!B123,"")</f>
        <v/>
      </c>
      <c r="V57" s="134"/>
      <c r="W57" s="134"/>
      <c r="X57" s="134"/>
      <c r="Y57" s="134"/>
      <c r="Z57" s="134"/>
      <c r="AA57" s="134"/>
      <c r="AB57" s="134"/>
      <c r="AC57" s="134"/>
      <c r="AD57" s="134"/>
      <c r="AE57" s="134"/>
      <c r="AF57" s="134"/>
      <c r="AG57" s="134"/>
      <c r="AH57" s="134"/>
      <c r="AI57" s="134"/>
      <c r="AJ57" s="135"/>
      <c r="AK57" s="189"/>
      <c r="AL57" s="189"/>
      <c r="AM57" s="133" t="str">
        <f>IF([5]回答表!AD49="●",[5]回答表!B128,"")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IF([5]回答表!X50="●","●","")</f>
        <v/>
      </c>
      <c r="O68" s="131"/>
      <c r="P68" s="131"/>
      <c r="Q68" s="132"/>
      <c r="R68" s="119"/>
      <c r="S68" s="119"/>
      <c r="T68" s="119"/>
      <c r="U68" s="133" t="str">
        <f>IF([5]回答表!X50="●",[5]回答表!B138,IF([5]回答表!AA50="●",[5]回答表!B159,""))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IF([5]回答表!X50="●",[5]回答表!S144,IF([5]回答表!AA50="●",[5]回答表!S165,""))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IF([5]回答表!X50="●",[5]回答表!J144,IF([5]回答表!AA50="●",[5]回答表!J165,""))</f>
        <v/>
      </c>
      <c r="AN71" s="83"/>
      <c r="AO71" s="83"/>
      <c r="AP71" s="83"/>
      <c r="AQ71" s="83"/>
      <c r="AR71" s="83"/>
      <c r="AS71" s="83"/>
      <c r="AT71" s="153"/>
      <c r="AU71" s="82" t="str">
        <f>IF([5]回答表!X50="●",[5]回答表!J145,IF([5]回答表!AA50="●",[5]回答表!J166,""))</f>
        <v/>
      </c>
      <c r="AV71" s="83"/>
      <c r="AW71" s="83"/>
      <c r="AX71" s="83"/>
      <c r="AY71" s="83"/>
      <c r="AZ71" s="83"/>
      <c r="BA71" s="83"/>
      <c r="BB71" s="153"/>
      <c r="BC71" s="120"/>
      <c r="BD71" s="109"/>
      <c r="BE71" s="109"/>
      <c r="BF71" s="150" t="str">
        <f>IF([5]回答表!X50="●",[5]回答表!V144,IF([5]回答表!AA50="●",[5]回答表!V165,""))</f>
        <v/>
      </c>
      <c r="BG71" s="151"/>
      <c r="BH71" s="151"/>
      <c r="BI71" s="151"/>
      <c r="BJ71" s="150" t="str">
        <f>IF([5]回答表!X50="●",[5]回答表!V145,IF([5]回答表!AA50="●",[5]回答表!V166,""))</f>
        <v/>
      </c>
      <c r="BK71" s="151"/>
      <c r="BL71" s="151"/>
      <c r="BM71" s="151"/>
      <c r="BN71" s="150" t="str">
        <f>IF([5]回答表!X50="●",[5]回答表!V146,IF([5]回答表!AA50="●",[5]回答表!V167,""))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IF([5]回答表!AA50="●","●","")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IF([5]回答表!X50="●",[5]回答表!E149,IF([5]回答表!AA50="●",[5]回答表!E170,""))</f>
        <v/>
      </c>
      <c r="V80" s="182"/>
      <c r="W80" s="182"/>
      <c r="X80" s="182"/>
      <c r="Y80" s="182"/>
      <c r="Z80" s="182"/>
      <c r="AA80" s="182"/>
      <c r="AB80" s="182"/>
      <c r="AC80" s="182"/>
      <c r="AD80" s="182"/>
      <c r="AE80" s="183" t="s">
        <v>33</v>
      </c>
      <c r="AF80" s="183"/>
      <c r="AG80" s="183"/>
      <c r="AH80" s="183"/>
      <c r="AI80" s="183"/>
      <c r="AJ80" s="184"/>
      <c r="AK80" s="136"/>
      <c r="AL80" s="136"/>
      <c r="AM80" s="133" t="str">
        <f>IF([5]回答表!X50="●",[5]回答表!B151,IF([5]回答表!AA50="●",[5]回答表!B172,""))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IF([5]回答表!AD50="●","●","")</f>
        <v/>
      </c>
      <c r="O87" s="131"/>
      <c r="P87" s="131"/>
      <c r="Q87" s="132"/>
      <c r="R87" s="119"/>
      <c r="S87" s="119"/>
      <c r="T87" s="119"/>
      <c r="U87" s="133" t="str">
        <f>IF([5]回答表!AD50="●",[5]回答表!B180,"")</f>
        <v/>
      </c>
      <c r="V87" s="134"/>
      <c r="W87" s="134"/>
      <c r="X87" s="134"/>
      <c r="Y87" s="134"/>
      <c r="Z87" s="134"/>
      <c r="AA87" s="134"/>
      <c r="AB87" s="134"/>
      <c r="AC87" s="134"/>
      <c r="AD87" s="134"/>
      <c r="AE87" s="134"/>
      <c r="AF87" s="134"/>
      <c r="AG87" s="134"/>
      <c r="AH87" s="134"/>
      <c r="AI87" s="134"/>
      <c r="AJ87" s="135"/>
      <c r="AK87" s="189"/>
      <c r="AL87" s="189"/>
      <c r="AM87" s="133" t="str">
        <f>IF([5]回答表!AD50="●",[5]回答表!B186,"")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IF([5]回答表!F18="水道事業",IF([5]回答表!X51="●","●",""),"")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IF([5]回答表!F18="水道事業",IF([5]回答表!X51="●",[5]回答表!B197,IF([5]回答表!AA51="●",[5]回答表!B275,"")),"")</f>
        <v/>
      </c>
      <c r="AN99" s="134"/>
      <c r="AO99" s="134"/>
      <c r="AP99" s="134"/>
      <c r="AQ99" s="134"/>
      <c r="AR99" s="134"/>
      <c r="AS99" s="134"/>
      <c r="AT99" s="134"/>
      <c r="AU99" s="134"/>
      <c r="AV99" s="134"/>
      <c r="AW99" s="134"/>
      <c r="AX99" s="134"/>
      <c r="AY99" s="134"/>
      <c r="AZ99" s="134"/>
      <c r="BA99" s="134"/>
      <c r="BB99" s="134"/>
      <c r="BC99" s="135"/>
      <c r="BD99" s="109"/>
      <c r="BE99" s="109"/>
      <c r="BF99" s="138" t="str">
        <f>IF([5]回答表!F18="水道事業",IF([5]回答表!X51="●",[5]回答表!B256,IF([5]回答表!AA51="●",[5]回答表!B335,"")),"")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IF([5]回答表!F18="水道事業",IF([5]回答表!X51="●",[5]回答表!J205,IF([5]回答表!AA51="●",[5]回答表!J283,"")),"")</f>
        <v/>
      </c>
      <c r="V101" s="83"/>
      <c r="W101" s="83"/>
      <c r="X101" s="83"/>
      <c r="Y101" s="83"/>
      <c r="Z101" s="83"/>
      <c r="AA101" s="83"/>
      <c r="AB101" s="153"/>
      <c r="AC101" s="82" t="str">
        <f>IF([5]回答表!F18="水道事業",IF([5]回答表!X51="●",[5]回答表!J210,IF([5]回答表!AA51="●",[5]回答表!J290,"")),"")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IF([5]回答表!F18="水道事業",IF([5]回答表!X51="●",[5]回答表!E256,IF([5]回答表!AA51="●",[5]回答表!E335,"")),"")</f>
        <v/>
      </c>
      <c r="BG102" s="151"/>
      <c r="BH102" s="151"/>
      <c r="BI102" s="151"/>
      <c r="BJ102" s="150" t="str">
        <f>IF([5]回答表!F18="水道事業",IF([5]回答表!X51="●",[5]回答表!E257,IF([5]回答表!AA51="●",[5]回答表!E336,"")),"")</f>
        <v/>
      </c>
      <c r="BK102" s="151"/>
      <c r="BL102" s="151"/>
      <c r="BM102" s="151"/>
      <c r="BN102" s="150" t="str">
        <f>IF([5]回答表!F18="水道事業",IF([5]回答表!X51="●",[5]回答表!E258,IF([5]回答表!AA51="●",[5]回答表!E337,"")),"")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IF([5]回答表!F18="水道事業",IF([5]回答表!AA51="●","●",""),"")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IF([5]回答表!F18="水道事業",IF([5]回答表!X51="●",[5]回答表!J213,IF([5]回答表!AA51="●",[5]回答表!J293,"")),"")</f>
        <v/>
      </c>
      <c r="V106" s="83"/>
      <c r="W106" s="83"/>
      <c r="X106" s="83"/>
      <c r="Y106" s="83"/>
      <c r="Z106" s="83"/>
      <c r="AA106" s="83"/>
      <c r="AB106" s="153"/>
      <c r="AC106" s="82" t="str">
        <f>IF([5]回答表!F18="水道事業",IF([5]回答表!X51="●",[5]回答表!J217,IF([5]回答表!AA51="●",[5]回答表!J297,"")),"")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IF([5]回答表!F18="水道事業",IF([5]回答表!X51="●",[5]回答表!E265,IF([5]回答表!AA51="●",[5]回答表!E344,"")),"")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IF([5]回答表!F18="水道事業",IF([5]回答表!X51="●",[5]回答表!B267,IF([5]回答表!AA51="●",[5]回答表!B346,"")),"")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IF([5]回答表!F18="水道事業",IF([5]回答表!AD51="●","●",""),"")</f>
        <v/>
      </c>
      <c r="O118" s="131"/>
      <c r="P118" s="131"/>
      <c r="Q118" s="132"/>
      <c r="R118" s="119"/>
      <c r="S118" s="119"/>
      <c r="T118" s="119"/>
      <c r="U118" s="133" t="str">
        <f>IF([5]回答表!F18="水道事業",IF([5]回答表!AD51="●",[5]回答表!B354,""),"")</f>
        <v/>
      </c>
      <c r="V118" s="134"/>
      <c r="W118" s="134"/>
      <c r="X118" s="134"/>
      <c r="Y118" s="134"/>
      <c r="Z118" s="134"/>
      <c r="AA118" s="134"/>
      <c r="AB118" s="134"/>
      <c r="AC118" s="134"/>
      <c r="AD118" s="134"/>
      <c r="AE118" s="134"/>
      <c r="AF118" s="134"/>
      <c r="AG118" s="134"/>
      <c r="AH118" s="134"/>
      <c r="AI118" s="134"/>
      <c r="AJ118" s="135"/>
      <c r="AK118" s="189"/>
      <c r="AL118" s="189"/>
      <c r="AM118" s="133" t="str">
        <f>IF([5]回答表!F18="水道事業",IF([5]回答表!AD51="●",[5]回答表!B360,""),"")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IF([5]回答表!F18="簡易水道事業",IF([5]回答表!X51="●",[5]回答表!B197,IF([5]回答表!AA51="●",[5]回答表!B275,"")),"")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IF([5]回答表!F18="簡易水道事業",IF([5]回答表!X51="●",[5]回答表!B256,IF([5]回答表!AA51="●",[5]回答表!B335,"")),"")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IF([5]回答表!F18="簡易水道事業",IF([5]回答表!X51="●","●",""),"")</f>
        <v/>
      </c>
      <c r="O132" s="131"/>
      <c r="P132" s="131"/>
      <c r="Q132" s="132"/>
      <c r="R132" s="119"/>
      <c r="S132" s="119"/>
      <c r="T132" s="119"/>
      <c r="U132" s="82" t="str">
        <f>IF([5]回答表!F18="簡易水道事業",IF([5]回答表!X51="●",[5]回答表!S224,IF([5]回答表!AA51="●",[5]回答表!S304,"")),"")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IF([5]回答表!F18="簡易水道事業",IF([5]回答表!X51="●",[5]回答表!E256,IF([5]回答表!AA51="●",[5]回答表!E335,"")),"")</f>
        <v/>
      </c>
      <c r="BG133" s="151"/>
      <c r="BH133" s="151"/>
      <c r="BI133" s="151"/>
      <c r="BJ133" s="150" t="str">
        <f>IF([5]回答表!F18="簡易水道事業",IF([5]回答表!X51="●",[5]回答表!E257,IF([5]回答表!AA51="●",[5]回答表!E336,"")),"")</f>
        <v/>
      </c>
      <c r="BK133" s="151"/>
      <c r="BL133" s="151"/>
      <c r="BM133" s="151"/>
      <c r="BN133" s="150" t="str">
        <f>IF([5]回答表!F18="簡易水道事業",IF([5]回答表!X51="●",[5]回答表!E258,IF([5]回答表!AA51="●",[5]回答表!E337,"")),"")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IF([5]回答表!F18="簡易水道事業",IF([5]回答表!X51="●",[5]回答表!S225,IF([5]回答表!AA51="●",[5]回答表!S305,"")),"")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IF([5]回答表!F18="簡易水道事業",IF([5]回答表!AA51="●","●",""),"")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IF([5]回答表!F18="簡易水道事業",IF([5]回答表!X51="●",[5]回答表!S226,IF([5]回答表!AA51="●",[5]回答表!S306,"")),"")</f>
        <v/>
      </c>
      <c r="V142" s="83"/>
      <c r="W142" s="83"/>
      <c r="X142" s="83"/>
      <c r="Y142" s="83"/>
      <c r="Z142" s="83"/>
      <c r="AA142" s="83"/>
      <c r="AB142" s="83"/>
      <c r="AC142" s="83"/>
      <c r="AD142" s="83"/>
      <c r="AE142" s="83"/>
      <c r="AF142" s="83"/>
      <c r="AG142" s="83"/>
      <c r="AH142" s="83"/>
      <c r="AI142" s="83"/>
      <c r="AJ142" s="153"/>
      <c r="AK142" s="68"/>
      <c r="AL142" s="68"/>
      <c r="AM142" s="231" t="str">
        <f>IF([5]回答表!F18="簡易水道事業",IF([5]回答表!X51="●",[5]回答表!Y228,IF([5]回答表!AA51="●",[5]回答表!Y308,"")),"")</f>
        <v/>
      </c>
      <c r="AN142" s="231"/>
      <c r="AO142" s="231"/>
      <c r="AP142" s="231"/>
      <c r="AQ142" s="231"/>
      <c r="AR142" s="231"/>
      <c r="AS142" s="231" t="str">
        <f>IF([5]回答表!F18="簡易水道事業",IF([5]回答表!X51="●",[5]回答表!Y229,IF([5]回答表!AA51="●",[5]回答表!Y309,"")),"")</f>
        <v/>
      </c>
      <c r="AT142" s="231"/>
      <c r="AU142" s="231"/>
      <c r="AV142" s="231"/>
      <c r="AW142" s="231"/>
      <c r="AX142" s="231"/>
      <c r="AY142" s="231" t="str">
        <f>IF([5]回答表!F18="簡易水道事業",IF([5]回答表!X51="●",[5]回答表!Y230,IF([5]回答表!AA51="●",[5]回答表!Y310,"")),"")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IF([5]回答表!F18="簡易水道事業",IF([5]回答表!X51="●",[5]回答表!E265,IF([5]回答表!AA51="●",[5]回答表!E344,"")),"")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IF([5]回答表!F18="簡易水道事業",IF([5]回答表!X51="●",[5]回答表!B267,IF([5]回答表!AA51="●",[5]回答表!B346,"")),"")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IF([5]回答表!F18="簡易水道事業",IF([5]回答表!AD51="●","●",""),"")</f>
        <v/>
      </c>
      <c r="O154" s="131"/>
      <c r="P154" s="131"/>
      <c r="Q154" s="132"/>
      <c r="R154" s="119"/>
      <c r="S154" s="119"/>
      <c r="T154" s="119"/>
      <c r="U154" s="133" t="str">
        <f>IF([5]回答表!F18="簡易水道事業",IF([5]回答表!AD51="●",[5]回答表!B354,""),"")</f>
        <v/>
      </c>
      <c r="V154" s="134"/>
      <c r="W154" s="134"/>
      <c r="X154" s="134"/>
      <c r="Y154" s="134"/>
      <c r="Z154" s="134"/>
      <c r="AA154" s="134"/>
      <c r="AB154" s="134"/>
      <c r="AC154" s="134"/>
      <c r="AD154" s="134"/>
      <c r="AE154" s="134"/>
      <c r="AF154" s="134"/>
      <c r="AG154" s="134"/>
      <c r="AH154" s="134"/>
      <c r="AI154" s="134"/>
      <c r="AJ154" s="135"/>
      <c r="AK154" s="189"/>
      <c r="AL154" s="189"/>
      <c r="AM154" s="133" t="str">
        <f>IF([5]回答表!F18="簡易水道事業",IF([5]回答表!AD51="●",[5]回答表!B360,""),"")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IF([5]回答表!F18="下水道事業",IF([5]回答表!X51="●","●",""),"")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IF([5]回答表!F18="下水道事業",IF([5]回答表!X51="●",[5]回答表!B197,IF([5]回答表!AA51="●",[5]回答表!B275,"")),"")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IF([5]回答表!F18="下水道事業",IF([5]回答表!X51="●",[5]回答表!B256,IF([5]回答表!AA51="●",[5]回答表!B335,"")),"")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IF([5]回答表!F18="下水道事業",IF([5]回答表!X51="●",[5]回答表!N234,IF([5]回答表!AA51="●",[5]回答表!N314,"")),"")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IF([5]回答表!F18="下水道事業",IF([5]回答表!X51="●",[5]回答表!E256,IF([5]回答表!AA51="●",[5]回答表!E335,"")),"")</f>
        <v/>
      </c>
      <c r="BG169" s="151"/>
      <c r="BH169" s="151"/>
      <c r="BI169" s="151"/>
      <c r="BJ169" s="150" t="str">
        <f>IF([5]回答表!F18="下水道事業",IF([5]回答表!X51="●",[5]回答表!E257,IF([5]回答表!AA51="●",[5]回答表!E336,"")),"")</f>
        <v/>
      </c>
      <c r="BK169" s="151"/>
      <c r="BL169" s="151"/>
      <c r="BM169" s="151"/>
      <c r="BN169" s="150" t="str">
        <f>IF([5]回答表!F18="下水道事業",IF([5]回答表!X51="●",[5]回答表!E258,IF([5]回答表!AA51="●",[5]回答表!E337,"")),"")</f>
        <v/>
      </c>
      <c r="BO169" s="151"/>
      <c r="BP169" s="151"/>
      <c r="BQ169" s="152"/>
      <c r="BR169" s="112"/>
      <c r="BX169" s="234" t="str">
        <f>IF([5]回答表!AQ21="下水道事業",IF([5]回答表!BI54="○",[5]回答表!AM200,IF([5]回答表!BL54="○",[5]回答表!AM278,"")),"")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IF([5]回答表!F18="下水道事業",IF([5]回答表!X51="●",[5]回答表!Y236,IF([5]回答表!AA51="●",[5]回答表!Y316,"")),"")</f>
        <v/>
      </c>
      <c r="V174" s="83"/>
      <c r="W174" s="83"/>
      <c r="X174" s="83"/>
      <c r="Y174" s="83"/>
      <c r="Z174" s="83"/>
      <c r="AA174" s="83"/>
      <c r="AB174" s="153"/>
      <c r="AC174" s="82" t="str">
        <f>IF([5]回答表!F18="下水道事業",IF([5]回答表!X51="●",[5]回答表!Y237,IF([5]回答表!AA51="●",[5]回答表!Y317,"")),"")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IF([5]回答表!F18="下水道事業",IF([5]回答表!X51="●",[5]回答表!Y239,IF([5]回答表!AA51="●",[5]回答表!Y319,"")),"")</f>
        <v/>
      </c>
      <c r="V180" s="83"/>
      <c r="W180" s="83"/>
      <c r="X180" s="83"/>
      <c r="Y180" s="83"/>
      <c r="Z180" s="83"/>
      <c r="AA180" s="83"/>
      <c r="AB180" s="153"/>
      <c r="AC180" s="82" t="str">
        <f>IF([5]回答表!F18="下水道事業",IF([5]回答表!X51="●",[5]回答表!Y240,IF([5]回答表!AA51="●",[5]回答表!Y320,"")),"")</f>
        <v/>
      </c>
      <c r="AD180" s="83"/>
      <c r="AE180" s="83"/>
      <c r="AF180" s="83"/>
      <c r="AG180" s="83"/>
      <c r="AH180" s="83"/>
      <c r="AI180" s="83"/>
      <c r="AJ180" s="153"/>
      <c r="AK180" s="82" t="str">
        <f>IF([5]回答表!F18="下水道事業",IF([5]回答表!X51="●",[5]回答表!Y241,IF([5]回答表!AA51="●",[5]回答表!Y321,"")),"")</f>
        <v/>
      </c>
      <c r="AL180" s="83"/>
      <c r="AM180" s="83"/>
      <c r="AN180" s="83"/>
      <c r="AO180" s="83"/>
      <c r="AP180" s="83"/>
      <c r="AQ180" s="83"/>
      <c r="AR180" s="153"/>
      <c r="AS180" s="82" t="str">
        <f>IF([5]回答表!F18="下水道事業",IF([5]回答表!X51="●",[5]回答表!Y242,IF([5]回答表!AA51="●",[5]回答表!Y322,"")),"")</f>
        <v/>
      </c>
      <c r="AT180" s="83"/>
      <c r="AU180" s="83"/>
      <c r="AV180" s="83"/>
      <c r="AW180" s="83"/>
      <c r="AX180" s="83"/>
      <c r="AY180" s="83"/>
      <c r="AZ180" s="153"/>
      <c r="BA180" s="82" t="str">
        <f>IF([5]回答表!F18="下水道事業",IF([5]回答表!X51="●",[5]回答表!Y243,IF([5]回答表!AA51="●",[5]回答表!Y323,"")),"")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IF([5]回答表!F18="下水道事業",IF([5]回答表!AA51="●","●",""),"")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IF([5]回答表!F18="下水道事業",IF([5]回答表!X51="●",[5]回答表!N248,IF([5]回答表!AA51="●",[5]回答表!N328,"")),"")</f>
        <v/>
      </c>
      <c r="V186" s="83"/>
      <c r="W186" s="83"/>
      <c r="X186" s="83"/>
      <c r="Y186" s="83"/>
      <c r="Z186" s="83"/>
      <c r="AA186" s="83"/>
      <c r="AB186" s="153"/>
      <c r="AC186" s="82" t="str">
        <f>IF([5]回答表!F18="下水道事業",IF([5]回答表!X51="●",[5]回答表!N249,IF([5]回答表!AA51="●",[5]回答表!N329,"")),"")</f>
        <v/>
      </c>
      <c r="AD186" s="83"/>
      <c r="AE186" s="83"/>
      <c r="AF186" s="83"/>
      <c r="AG186" s="83"/>
      <c r="AH186" s="83"/>
      <c r="AI186" s="83"/>
      <c r="AJ186" s="153"/>
      <c r="AK186" s="82" t="str">
        <f>IF([5]回答表!F18="下水道事業",IF([5]回答表!X51="●",[5]回答表!N250,IF([5]回答表!AA51="●",[5]回答表!N330,"")),"")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IF([5]回答表!F18="下水道事業",IF([5]回答表!X51="●",[5]回答表!E265,IF([5]回答表!AA51="●",[5]回答表!E344,"")),"")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IF([5]回答表!F18="下水道事業",IF([5]回答表!X51="●",[5]回答表!B267,IF([5]回答表!AA51="●",[5]回答表!B346,"")),"")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IF([5]回答表!F18="下水道事業",IF([5]回答表!AD51="●","●",""),"")</f>
        <v/>
      </c>
      <c r="O198" s="131"/>
      <c r="P198" s="131"/>
      <c r="Q198" s="132"/>
      <c r="R198" s="119"/>
      <c r="S198" s="119"/>
      <c r="T198" s="119"/>
      <c r="U198" s="133" t="str">
        <f>IF([5]回答表!F18="下水道事業",IF([5]回答表!AD51="●",[5]回答表!B354,""),"")</f>
        <v/>
      </c>
      <c r="V198" s="134"/>
      <c r="W198" s="134"/>
      <c r="X198" s="134"/>
      <c r="Y198" s="134"/>
      <c r="Z198" s="134"/>
      <c r="AA198" s="134"/>
      <c r="AB198" s="134"/>
      <c r="AC198" s="134"/>
      <c r="AD198" s="134"/>
      <c r="AE198" s="134"/>
      <c r="AF198" s="134"/>
      <c r="AG198" s="134"/>
      <c r="AH198" s="134"/>
      <c r="AI198" s="134"/>
      <c r="AJ198" s="135"/>
      <c r="AK198" s="189"/>
      <c r="AL198" s="189"/>
      <c r="AM198" s="133" t="str">
        <f>IF([5]回答表!F18="下水道事業",IF([5]回答表!AD51="●",[5]回答表!B360,""),"")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IF([5]回答表!BD18="●",IF([5]回答表!X51="●","●",""),"")</f>
        <v/>
      </c>
      <c r="O210" s="131"/>
      <c r="P210" s="131"/>
      <c r="Q210" s="132"/>
      <c r="R210" s="119"/>
      <c r="S210" s="119"/>
      <c r="T210" s="119"/>
      <c r="U210" s="133" t="str">
        <f>IF([5]回答表!BD18="●",IF([5]回答表!X51="●",[5]回答表!B197,IF([5]回答表!AA51="●",[5]回答表!B275,"")),"")</f>
        <v/>
      </c>
      <c r="V210" s="134"/>
      <c r="W210" s="134"/>
      <c r="X210" s="134"/>
      <c r="Y210" s="134"/>
      <c r="Z210" s="134"/>
      <c r="AA210" s="134"/>
      <c r="AB210" s="134"/>
      <c r="AC210" s="134"/>
      <c r="AD210" s="134"/>
      <c r="AE210" s="134"/>
      <c r="AF210" s="134"/>
      <c r="AG210" s="134"/>
      <c r="AH210" s="134"/>
      <c r="AI210" s="134"/>
      <c r="AJ210" s="135"/>
      <c r="AK210" s="136"/>
      <c r="AL210" s="136"/>
      <c r="AM210" s="138" t="str">
        <f>IF([5]回答表!BD18="●",IF([5]回答表!X51="●",[5]回答表!B256,IF([5]回答表!AA51="●",[5]回答表!B335,"")),"")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IF([5]回答表!BD18="●",IF([5]回答表!X51="●",[5]回答表!E256,IF([5]回答表!AA51="●",[5]回答表!E335,"")),"")</f>
        <v/>
      </c>
      <c r="AN213" s="151"/>
      <c r="AO213" s="151"/>
      <c r="AP213" s="151"/>
      <c r="AQ213" s="150" t="str">
        <f>IF([5]回答表!BD18="●",IF([5]回答表!X51="●",[5]回答表!E257,IF([5]回答表!AA51="●",[5]回答表!E336,"")),"")</f>
        <v/>
      </c>
      <c r="AR213" s="151"/>
      <c r="AS213" s="151"/>
      <c r="AT213" s="151"/>
      <c r="AU213" s="150" t="str">
        <f>IF([5]回答表!BD18="●",IF([5]回答表!X51="●",[5]回答表!E258,IF([5]回答表!AA51="●",[5]回答表!E337,"")),"")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IF([5]回答表!BD18="●",IF([5]回答表!AA51="●","●",""),"")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IF([5]回答表!BD18="●",IF([5]回答表!X51="●",[5]回答表!E265,IF([5]回答表!AA51="●",[5]回答表!E344,"")),"")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IF([5]回答表!BD18="●",IF([5]回答表!X51="●",[5]回答表!B267,IF([5]回答表!AA51="●",[5]回答表!B346,"")),"")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IF([5]回答表!BD18="●",IF([5]回答表!AD51="●","●",""),"")</f>
        <v/>
      </c>
      <c r="O229" s="131"/>
      <c r="P229" s="131"/>
      <c r="Q229" s="132"/>
      <c r="R229" s="119"/>
      <c r="S229" s="119"/>
      <c r="T229" s="119"/>
      <c r="U229" s="133" t="str">
        <f>IF([5]回答表!BD18="●",IF([5]回答表!AD51="●",[5]回答表!B354,""),"")</f>
        <v/>
      </c>
      <c r="V229" s="134"/>
      <c r="W229" s="134"/>
      <c r="X229" s="134"/>
      <c r="Y229" s="134"/>
      <c r="Z229" s="134"/>
      <c r="AA229" s="134"/>
      <c r="AB229" s="134"/>
      <c r="AC229" s="134"/>
      <c r="AD229" s="134"/>
      <c r="AE229" s="134"/>
      <c r="AF229" s="134"/>
      <c r="AG229" s="134"/>
      <c r="AH229" s="134"/>
      <c r="AI229" s="134"/>
      <c r="AJ229" s="135"/>
      <c r="AK229" s="249"/>
      <c r="AL229" s="249"/>
      <c r="AM229" s="133" t="str">
        <f>IF([5]回答表!BD18="●",IF([5]回答表!AD51="●",[5]回答表!B360,""),"")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IF([5]回答表!X52="●","●","")</f>
        <v/>
      </c>
      <c r="O241" s="131"/>
      <c r="P241" s="131"/>
      <c r="Q241" s="132"/>
      <c r="R241" s="119"/>
      <c r="S241" s="119"/>
      <c r="T241" s="119"/>
      <c r="U241" s="133" t="str">
        <f>IF([5]回答表!X52="●",[5]回答表!B371,IF([5]回答表!AA52="●",[5]回答表!B396,""))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IF([5]回答表!X52="●",[5]回答表!U377,IF([5]回答表!AA52="●",[5]回答表!U402,""))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IF([5]回答表!X52="●",[5]回答表!G377,IF([5]回答表!AA52="●",[5]回答表!G402,""))</f>
        <v/>
      </c>
      <c r="AN244" s="83"/>
      <c r="AO244" s="83"/>
      <c r="AP244" s="83"/>
      <c r="AQ244" s="83"/>
      <c r="AR244" s="83"/>
      <c r="AS244" s="83"/>
      <c r="AT244" s="153"/>
      <c r="AU244" s="82" t="str">
        <f>IF([5]回答表!X52="●",[5]回答表!G378,IF([5]回答表!AA52="●",[5]回答表!G403,""))</f>
        <v/>
      </c>
      <c r="AV244" s="83"/>
      <c r="AW244" s="83"/>
      <c r="AX244" s="83"/>
      <c r="AY244" s="83"/>
      <c r="AZ244" s="83"/>
      <c r="BA244" s="83"/>
      <c r="BB244" s="153"/>
      <c r="BC244" s="120"/>
      <c r="BD244" s="109"/>
      <c r="BE244" s="109"/>
      <c r="BF244" s="150" t="str">
        <f>IF([5]回答表!X52="●",[5]回答表!X377,IF([5]回答表!AA52="●",[5]回答表!X402,""))</f>
        <v/>
      </c>
      <c r="BG244" s="151"/>
      <c r="BH244" s="151"/>
      <c r="BI244" s="151"/>
      <c r="BJ244" s="150" t="str">
        <f>IF([5]回答表!X52="●",[5]回答表!X378,IF([5]回答表!AA52="●",[5]回答表!X403,""))</f>
        <v/>
      </c>
      <c r="BK244" s="151"/>
      <c r="BL244" s="151"/>
      <c r="BM244" s="152"/>
      <c r="BN244" s="150" t="str">
        <f>IF([5]回答表!X52="●",[5]回答表!X379,IF([5]回答表!AA52="●",[5]回答表!X404,""))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IF([5]回答表!AA52="●","●","")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IF([5]回答表!X52="●",[5]回答表!E386,IF([5]回答表!AA52="●",[5]回答表!E407,""))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IF([5]回答表!X52="●",[5]回答表!B388,IF([5]回答表!AA52="●",[5]回答表!B409,""))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IF([5]回答表!AD52="●","●","")</f>
        <v/>
      </c>
      <c r="O260" s="131"/>
      <c r="P260" s="131"/>
      <c r="Q260" s="132"/>
      <c r="R260" s="119"/>
      <c r="S260" s="119"/>
      <c r="T260" s="119"/>
      <c r="U260" s="133" t="str">
        <f>IF([5]回答表!AD52="●",[5]回答表!B417,"")</f>
        <v/>
      </c>
      <c r="V260" s="134"/>
      <c r="W260" s="134"/>
      <c r="X260" s="134"/>
      <c r="Y260" s="134"/>
      <c r="Z260" s="134"/>
      <c r="AA260" s="134"/>
      <c r="AB260" s="134"/>
      <c r="AC260" s="134"/>
      <c r="AD260" s="134"/>
      <c r="AE260" s="134"/>
      <c r="AF260" s="134"/>
      <c r="AG260" s="134"/>
      <c r="AH260" s="134"/>
      <c r="AI260" s="134"/>
      <c r="AJ260" s="135"/>
      <c r="AK260" s="249"/>
      <c r="AL260" s="249"/>
      <c r="AM260" s="133" t="str">
        <f>IF([5]回答表!AD52="●",[5]回答表!B423,"")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IF([5]回答表!X53="●","●","")</f>
        <v/>
      </c>
      <c r="O272" s="131"/>
      <c r="P272" s="131"/>
      <c r="Q272" s="132"/>
      <c r="R272" s="119"/>
      <c r="S272" s="119"/>
      <c r="T272" s="119"/>
      <c r="U272" s="133" t="str">
        <f>IF([5]回答表!X53="●",[5]回答表!B434,IF([5]回答表!AA53="●",[5]回答表!B465,""))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IF([5]回答表!X53="●",[5]回答表!B440,"")</f>
        <v/>
      </c>
      <c r="AO272" s="262"/>
      <c r="AP272" s="262"/>
      <c r="AQ272" s="262"/>
      <c r="AR272" s="262"/>
      <c r="AS272" s="262"/>
      <c r="AT272" s="262"/>
      <c r="AU272" s="262"/>
      <c r="AV272" s="262"/>
      <c r="AW272" s="262"/>
      <c r="AX272" s="262"/>
      <c r="AY272" s="262"/>
      <c r="AZ272" s="262"/>
      <c r="BA272" s="262"/>
      <c r="BB272" s="263"/>
      <c r="BC272" s="120"/>
      <c r="BD272" s="109"/>
      <c r="BE272" s="109"/>
      <c r="BF272" s="138" t="str">
        <f>IF([5]回答表!X53="●",[5]回答表!B446,IF([5]回答表!AA53="●",[5]回答表!B471,""))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IF([5]回答表!X53="●",[5]回答表!E446,IF([5]回答表!AA53="●",[5]回答表!E471,""))</f>
        <v/>
      </c>
      <c r="BG275" s="151"/>
      <c r="BH275" s="151"/>
      <c r="BI275" s="151"/>
      <c r="BJ275" s="150" t="str">
        <f>IF([5]回答表!X53="●",[5]回答表!E447,IF([5]回答表!AA53="●",[5]回答表!E472,""))</f>
        <v/>
      </c>
      <c r="BK275" s="151"/>
      <c r="BL275" s="151"/>
      <c r="BM275" s="152"/>
      <c r="BN275" s="150" t="str">
        <f>IF([5]回答表!X53="●",[5]回答表!E448,IF([5]回答表!AA53="●",[5]回答表!E473,""))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IF([5]回答表!AA53="●","●","")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IF([5]回答表!X53="●",[5]回答表!E455,IF([5]回答表!AA53="●",[5]回答表!E476,""))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IF([5]回答表!X53="●",[5]回答表!B457,IF([5]回答表!AA53="●",[5]回答表!B478,""))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IF([5]回答表!AD53="●","●","")</f>
        <v/>
      </c>
      <c r="O291" s="131"/>
      <c r="P291" s="131"/>
      <c r="Q291" s="132"/>
      <c r="R291" s="119"/>
      <c r="S291" s="119"/>
      <c r="T291" s="119"/>
      <c r="U291" s="133" t="str">
        <f>IF([5]回答表!AD53="●",[5]回答表!B486,"")</f>
        <v/>
      </c>
      <c r="V291" s="134"/>
      <c r="W291" s="134"/>
      <c r="X291" s="134"/>
      <c r="Y291" s="134"/>
      <c r="Z291" s="134"/>
      <c r="AA291" s="134"/>
      <c r="AB291" s="134"/>
      <c r="AC291" s="134"/>
      <c r="AD291" s="134"/>
      <c r="AE291" s="134"/>
      <c r="AF291" s="134"/>
      <c r="AG291" s="134"/>
      <c r="AH291" s="134"/>
      <c r="AI291" s="134"/>
      <c r="AJ291" s="135"/>
      <c r="AK291" s="249"/>
      <c r="AL291" s="249"/>
      <c r="AM291" s="133" t="str">
        <f>IF([5]回答表!AD53="●",[5]回答表!B492,"")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IF([5]回答表!X54="●","●","")</f>
        <v/>
      </c>
      <c r="O303" s="131"/>
      <c r="P303" s="131"/>
      <c r="Q303" s="132"/>
      <c r="R303" s="119"/>
      <c r="S303" s="119"/>
      <c r="T303" s="119"/>
      <c r="U303" s="133" t="str">
        <f>IF([5]回答表!X54="●",[5]回答表!B503,IF([5]回答表!AA54="●",[5]回答表!B526,""))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IF([5]回答表!X54="●",[5]回答表!BC510,IF([5]回答表!AA54="●",[5]回答表!BC533,""))</f>
        <v/>
      </c>
      <c r="AR303" s="271"/>
      <c r="AS303" s="271"/>
      <c r="AT303" s="271"/>
      <c r="AU303" s="272" t="s">
        <v>74</v>
      </c>
      <c r="AV303" s="273"/>
      <c r="AW303" s="273"/>
      <c r="AX303" s="274"/>
      <c r="AY303" s="271" t="str">
        <f>IF([5]回答表!X54="●",[5]回答表!BC515,IF([5]回答表!AA54="●",[5]回答表!BC538,""))</f>
        <v/>
      </c>
      <c r="AZ303" s="271"/>
      <c r="BA303" s="271"/>
      <c r="BB303" s="271"/>
      <c r="BC303" s="120"/>
      <c r="BD303" s="109"/>
      <c r="BE303" s="109"/>
      <c r="BF303" s="138" t="str">
        <f>IF([5]回答表!X54="●",[5]回答表!S509,IF([5]回答表!AA54="●",[5]回答表!S532,""))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IF([5]回答表!X54="●",[5]回答表!BC511,IF([5]回答表!AA54="●",[5]回答表!BC534,""))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IF([5]回答表!X54="●",[5]回答表!V509,IF([5]回答表!AA54="●",[5]回答表!V532,""))</f>
        <v/>
      </c>
      <c r="BG306" s="151"/>
      <c r="BH306" s="151"/>
      <c r="BI306" s="151"/>
      <c r="BJ306" s="150" t="str">
        <f>IF([5]回答表!X54="●",[5]回答表!V510,IF([5]回答表!AA54="●",[5]回答表!V533,""))</f>
        <v/>
      </c>
      <c r="BK306" s="151"/>
      <c r="BL306" s="151"/>
      <c r="BM306" s="152"/>
      <c r="BN306" s="150" t="str">
        <f>IF([5]回答表!X54="●",[5]回答表!V511,IF([5]回答表!AA54="●",[5]回答表!V534,""))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IF([5]回答表!X54="●",[5]回答表!BC512,IF([5]回答表!AA54="●",[5]回答表!BC535,""))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IF([5]回答表!X54="●",[5]回答表!BC516,IF([5]回答表!AA54="●",[5]回答表!BC539,""))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IF([5]回答表!AA54="●","●","")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IF([5]回答表!X54="●",[5]回答表!BC513,IF([5]回答表!AA54="●",[5]回答表!BC536,""))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IF([5]回答表!X54="●",[5]回答表!BC514,IF([5]回答表!AA54="●",[5]回答表!BC537,""))</f>
        <v/>
      </c>
      <c r="AR311" s="271"/>
      <c r="AS311" s="271"/>
      <c r="AT311" s="271"/>
      <c r="AU311" s="222" t="s">
        <v>80</v>
      </c>
      <c r="AV311" s="223"/>
      <c r="AW311" s="223"/>
      <c r="AX311" s="224"/>
      <c r="AY311" s="281" t="str">
        <f>IF([5]回答表!X54="●",[5]回答表!BC517,IF([5]回答表!AA54="●",[5]回答表!BC540,""))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IF([5]回答表!X54="●",[5]回答表!E516,IF([5]回答表!AA54="●",[5]回答表!E538,""))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IF([5]回答表!X54="●",[5]回答表!B518,IF([5]回答表!AA54="●",[5]回答表!B540,""))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IF([5]回答表!AD54="●","●","")</f>
        <v/>
      </c>
      <c r="O322" s="131"/>
      <c r="P322" s="131"/>
      <c r="Q322" s="132"/>
      <c r="R322" s="119"/>
      <c r="S322" s="119"/>
      <c r="T322" s="119"/>
      <c r="U322" s="133" t="str">
        <f>IF([5]回答表!AD54="●",[5]回答表!B548,"")</f>
        <v/>
      </c>
      <c r="V322" s="134"/>
      <c r="W322" s="134"/>
      <c r="X322" s="134"/>
      <c r="Y322" s="134"/>
      <c r="Z322" s="134"/>
      <c r="AA322" s="134"/>
      <c r="AB322" s="134"/>
      <c r="AC322" s="134"/>
      <c r="AD322" s="134"/>
      <c r="AE322" s="134"/>
      <c r="AF322" s="134"/>
      <c r="AG322" s="134"/>
      <c r="AH322" s="134"/>
      <c r="AI322" s="134"/>
      <c r="AJ322" s="135"/>
      <c r="AK322" s="189"/>
      <c r="AL322" s="189"/>
      <c r="AM322" s="133" t="str">
        <f>IF([5]回答表!AD54="●",[5]回答表!B554,"")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IF([5]回答表!X55="●","●","")</f>
        <v/>
      </c>
      <c r="O333" s="131"/>
      <c r="P333" s="131"/>
      <c r="Q333" s="132"/>
      <c r="R333" s="119"/>
      <c r="S333" s="119"/>
      <c r="T333" s="119"/>
      <c r="U333" s="133" t="str">
        <f>IF([5]回答表!X55="●",[5]回答表!B565,IF([5]回答表!AA55="●",[5]回答表!B590,""))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IF([5]回答表!X55="●",[5]回答表!B575,IF([5]回答表!AA55="●",[5]回答表!B600,""))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IF([5]回答表!X55="●",[5]回答表!G571,IF([5]回答表!AA55="●",[5]回答表!G596,""))</f>
        <v/>
      </c>
      <c r="AN335" s="83"/>
      <c r="AO335" s="83"/>
      <c r="AP335" s="83"/>
      <c r="AQ335" s="83"/>
      <c r="AR335" s="83"/>
      <c r="AS335" s="83"/>
      <c r="AT335" s="153"/>
      <c r="AU335" s="82" t="str">
        <f>IF([5]回答表!X55="●",[5]回答表!G572,IF([5]回答表!AA55="●",[5]回答表!G597,""))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IF([5]回答表!X55="●",[5]回答表!E575,IF([5]回答表!AA55="●",[5]回答表!E600,""))</f>
        <v/>
      </c>
      <c r="BG336" s="151"/>
      <c r="BH336" s="151"/>
      <c r="BI336" s="151"/>
      <c r="BJ336" s="150" t="str">
        <f>IF([5]回答表!X55="●",[5]回答表!E576,IF([5]回答表!AA55="●",[5]回答表!E601,""))</f>
        <v/>
      </c>
      <c r="BK336" s="151"/>
      <c r="BL336" s="151"/>
      <c r="BM336" s="152"/>
      <c r="BN336" s="150" t="str">
        <f>IF([5]回答表!X55="●",[5]回答表!E577,IF([5]回答表!AA55="●",[5]回答表!E602,""))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IF([5]回答表!AA55="●","●","")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IF([5]回答表!X55="●",[5]回答表!E580,IF([5]回答表!AA55="●",[5]回答表!E605,""))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IF([5]回答表!X55="●",[5]回答表!B582,IF([5]回答表!AA55="●",[5]回答表!B607,""))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IF([5]回答表!AD55="●","●","")</f>
        <v/>
      </c>
      <c r="O352" s="131"/>
      <c r="P352" s="131"/>
      <c r="Q352" s="132"/>
      <c r="R352" s="119"/>
      <c r="S352" s="119"/>
      <c r="T352" s="119"/>
      <c r="U352" s="133" t="str">
        <f>IF([5]回答表!AD55="●",[5]回答表!B615,"")</f>
        <v/>
      </c>
      <c r="V352" s="134"/>
      <c r="W352" s="134"/>
      <c r="X352" s="134"/>
      <c r="Y352" s="134"/>
      <c r="Z352" s="134"/>
      <c r="AA352" s="134"/>
      <c r="AB352" s="134"/>
      <c r="AC352" s="134"/>
      <c r="AD352" s="134"/>
      <c r="AE352" s="134"/>
      <c r="AF352" s="134"/>
      <c r="AG352" s="134"/>
      <c r="AH352" s="134"/>
      <c r="AI352" s="134"/>
      <c r="AJ352" s="135"/>
      <c r="AK352" s="136"/>
      <c r="AL352" s="136"/>
      <c r="AM352" s="133" t="str">
        <f>IF([5]回答表!AD55="●",[5]回答表!B621,"")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IF([5]回答表!R56="●",[5]回答表!B634,"")</f>
        <v>　本事業は下水道区域内に自治体が設置した浄化槽の維持管理を主としたもので、対象は3基数名のみの小規模な事業であり、現行の経営体制で問題ないため今後も継続する。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kaigo_sitei</vt:lpstr>
      <vt:lpstr>kaigo_tanki</vt:lpstr>
      <vt:lpstr>gesui_nousyu</vt:lpstr>
      <vt:lpstr>gesui_tokkan</vt:lpstr>
      <vt:lpstr>gesui_kobetsu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2022-10-13T01:50:22Z</dcterms:modified>
</cp:coreProperties>
</file>