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0F876926-3975-424A-980C-B319D43188D9}" xr6:coauthVersionLast="47" xr6:coauthVersionMax="47" xr10:uidLastSave="{00000000-0000-0000-0000-000000000000}"/>
  <bookViews>
    <workbookView xWindow="135" yWindow="390" windowWidth="28665" windowHeight="15600" firstSheet="9" activeTab="11" xr2:uid="{BC254DD8-AB24-4553-B0E1-D4723D9F9C95}"/>
  </bookViews>
  <sheets>
    <sheet name="kaigo_nisiki" sheetId="1" r:id="rId1"/>
    <sheet name="hos" sheetId="2" r:id="rId2"/>
    <sheet name="kaigo_dei" sheetId="3" r:id="rId3"/>
    <sheet name="suido" sheetId="4" r:id="rId4"/>
    <sheet name="kansui" sheetId="5" r:id="rId5"/>
    <sheet name="kanko" sheetId="6" r:id="rId6"/>
    <sheet name="gesui_kobetsu" sheetId="7" r:id="rId7"/>
    <sheet name="gesui_tokuhai" sheetId="8" r:id="rId8"/>
    <sheet name="gesui_rinsyu" sheetId="9" r:id="rId9"/>
    <sheet name="gesui_nousyu" sheetId="10" r:id="rId10"/>
    <sheet name="gesui_tokkan" sheetId="11" r:id="rId11"/>
    <sheet name="gesui_koukyo"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12" l="1"/>
  <c r="AM352" i="12"/>
  <c r="U352" i="12"/>
  <c r="N352" i="12"/>
  <c r="AM345" i="12"/>
  <c r="U345" i="12"/>
  <c r="N339" i="12"/>
  <c r="BN336" i="12"/>
  <c r="BJ336" i="12"/>
  <c r="BF336" i="12"/>
  <c r="AU335" i="12"/>
  <c r="AM335" i="12"/>
  <c r="BF333" i="12"/>
  <c r="U333" i="12"/>
  <c r="N333" i="12"/>
  <c r="AM322" i="12"/>
  <c r="U322" i="12"/>
  <c r="N322" i="12"/>
  <c r="AM315" i="12"/>
  <c r="U315" i="12"/>
  <c r="AY311" i="12"/>
  <c r="AQ311" i="12"/>
  <c r="AQ309" i="12"/>
  <c r="N309" i="12"/>
  <c r="AY308" i="12"/>
  <c r="AQ307" i="12"/>
  <c r="BN306" i="12"/>
  <c r="BJ306" i="12"/>
  <c r="BF306" i="12"/>
  <c r="AQ305" i="12"/>
  <c r="BF303" i="12"/>
  <c r="AY303" i="12"/>
  <c r="AQ303" i="12"/>
  <c r="U303" i="12"/>
  <c r="N303" i="12"/>
  <c r="AM291" i="12"/>
  <c r="U291" i="12"/>
  <c r="N291" i="12"/>
  <c r="AM284" i="12"/>
  <c r="U284" i="12"/>
  <c r="N278" i="12"/>
  <c r="BN275" i="12"/>
  <c r="BJ275" i="12"/>
  <c r="BF275" i="12"/>
  <c r="BF272" i="12"/>
  <c r="AN272" i="12"/>
  <c r="U272" i="12"/>
  <c r="N272" i="12"/>
  <c r="AM260" i="12"/>
  <c r="U260" i="12"/>
  <c r="N260" i="12"/>
  <c r="AM253" i="12"/>
  <c r="U253" i="12"/>
  <c r="N247" i="12"/>
  <c r="BN244" i="12"/>
  <c r="BJ244" i="12"/>
  <c r="BF244" i="12"/>
  <c r="AU244" i="12"/>
  <c r="AM244" i="12"/>
  <c r="BF241" i="12"/>
  <c r="U241" i="12"/>
  <c r="N241" i="12"/>
  <c r="AM229" i="12"/>
  <c r="U229" i="12"/>
  <c r="N229" i="12"/>
  <c r="AM222" i="12"/>
  <c r="U222" i="12"/>
  <c r="N216" i="12"/>
  <c r="AU213" i="12"/>
  <c r="AQ213" i="12"/>
  <c r="AM213" i="12"/>
  <c r="AM210" i="12"/>
  <c r="U210" i="12"/>
  <c r="N210" i="12"/>
  <c r="AM198" i="12"/>
  <c r="U198" i="12"/>
  <c r="N198" i="12"/>
  <c r="AM191" i="12"/>
  <c r="U191" i="12"/>
  <c r="AK186" i="12"/>
  <c r="AC186" i="12"/>
  <c r="U186" i="12"/>
  <c r="N185" i="12"/>
  <c r="BA180" i="12"/>
  <c r="AS180" i="12"/>
  <c r="AK180" i="12"/>
  <c r="AC180" i="12"/>
  <c r="U180" i="12"/>
  <c r="AC174" i="12"/>
  <c r="U174" i="12"/>
  <c r="BX169" i="12"/>
  <c r="BN169" i="12"/>
  <c r="BJ169" i="12"/>
  <c r="BF169" i="12"/>
  <c r="U168" i="12"/>
  <c r="BF166" i="12"/>
  <c r="AM166" i="12"/>
  <c r="N166" i="12"/>
  <c r="AM154" i="12"/>
  <c r="U154" i="12"/>
  <c r="N154" i="12"/>
  <c r="AM147" i="12"/>
  <c r="U147" i="12"/>
  <c r="AY142" i="12"/>
  <c r="AS142" i="12"/>
  <c r="AM142" i="12"/>
  <c r="U142" i="12"/>
  <c r="N139" i="12"/>
  <c r="U137" i="12"/>
  <c r="BN133" i="12"/>
  <c r="BJ133" i="12"/>
  <c r="BF133" i="12"/>
  <c r="U132" i="12"/>
  <c r="N132" i="12"/>
  <c r="BF130" i="12"/>
  <c r="AM130" i="12"/>
  <c r="AM118" i="12"/>
  <c r="U118" i="12"/>
  <c r="N118" i="12"/>
  <c r="AM111" i="12"/>
  <c r="U111" i="12"/>
  <c r="AC106" i="12"/>
  <c r="U106" i="12"/>
  <c r="N105" i="12"/>
  <c r="BN102" i="12"/>
  <c r="BJ102" i="12"/>
  <c r="BF102" i="12"/>
  <c r="AC101" i="12"/>
  <c r="U101" i="12"/>
  <c r="BF99" i="12"/>
  <c r="AM99" i="12"/>
  <c r="N99" i="12"/>
  <c r="AM87" i="12"/>
  <c r="U87" i="12"/>
  <c r="N87" i="12"/>
  <c r="AM80" i="12"/>
  <c r="U80" i="12"/>
  <c r="N74" i="12"/>
  <c r="BN71" i="12"/>
  <c r="BJ71" i="12"/>
  <c r="BF71" i="12"/>
  <c r="AU71" i="12"/>
  <c r="AM71" i="12"/>
  <c r="BF68" i="12"/>
  <c r="U68" i="12"/>
  <c r="N68" i="12"/>
  <c r="AM57" i="12"/>
  <c r="U57" i="12"/>
  <c r="N57" i="12"/>
  <c r="AM50" i="12"/>
  <c r="U50" i="12"/>
  <c r="AM47" i="12"/>
  <c r="AM46" i="12"/>
  <c r="AM45" i="12"/>
  <c r="AM44" i="12"/>
  <c r="N44" i="12"/>
  <c r="AM43" i="12"/>
  <c r="AM42" i="12"/>
  <c r="BN39" i="12"/>
  <c r="BJ39" i="12"/>
  <c r="BF39" i="12"/>
  <c r="AU38" i="12"/>
  <c r="AM38" i="12"/>
  <c r="BF36" i="12"/>
  <c r="U36" i="12"/>
  <c r="N36" i="12"/>
  <c r="BB24" i="12"/>
  <c r="AT24" i="12"/>
  <c r="AM24" i="12"/>
  <c r="AF24" i="12"/>
  <c r="Y24" i="12"/>
  <c r="R24" i="12"/>
  <c r="K24" i="12"/>
  <c r="D24" i="12"/>
  <c r="BG11" i="12"/>
  <c r="AO11" i="12"/>
  <c r="U11" i="12"/>
  <c r="C11" i="12"/>
  <c r="D365" i="11" l="1"/>
  <c r="AM352" i="11"/>
  <c r="U352" i="11"/>
  <c r="N352" i="11"/>
  <c r="AM345" i="11"/>
  <c r="U345" i="11"/>
  <c r="N339" i="11"/>
  <c r="BN336" i="11"/>
  <c r="BJ336" i="11"/>
  <c r="BF336" i="11"/>
  <c r="AU335" i="11"/>
  <c r="AM335" i="11"/>
  <c r="BF333" i="11"/>
  <c r="U333" i="11"/>
  <c r="N333" i="11"/>
  <c r="AM322" i="11"/>
  <c r="U322" i="11"/>
  <c r="N322" i="11"/>
  <c r="AM315" i="11"/>
  <c r="U315" i="11"/>
  <c r="AY311" i="11"/>
  <c r="AQ311" i="11"/>
  <c r="AQ309" i="11"/>
  <c r="N309" i="11"/>
  <c r="AY308" i="11"/>
  <c r="AQ307" i="11"/>
  <c r="BN306" i="11"/>
  <c r="BJ306" i="11"/>
  <c r="BF306" i="11"/>
  <c r="AQ305" i="11"/>
  <c r="BF303" i="11"/>
  <c r="AY303" i="11"/>
  <c r="AQ303" i="11"/>
  <c r="U303" i="11"/>
  <c r="N303" i="11"/>
  <c r="AM291" i="11"/>
  <c r="U291" i="11"/>
  <c r="N291" i="11"/>
  <c r="AM284" i="11"/>
  <c r="U284" i="11"/>
  <c r="N278" i="11"/>
  <c r="BN275" i="11"/>
  <c r="BJ275" i="11"/>
  <c r="BF275" i="11"/>
  <c r="BF272" i="11"/>
  <c r="AN272" i="11"/>
  <c r="U272" i="11"/>
  <c r="N272" i="11"/>
  <c r="AM260" i="11"/>
  <c r="U260" i="11"/>
  <c r="N260" i="11"/>
  <c r="AM253" i="11"/>
  <c r="U253" i="11"/>
  <c r="N247" i="11"/>
  <c r="BN244" i="11"/>
  <c r="BJ244" i="11"/>
  <c r="BF244" i="11"/>
  <c r="AU244" i="11"/>
  <c r="AM244" i="11"/>
  <c r="BF241" i="11"/>
  <c r="U241" i="11"/>
  <c r="N241" i="11"/>
  <c r="AM229" i="11"/>
  <c r="U229" i="11"/>
  <c r="N229" i="11"/>
  <c r="AM222" i="11"/>
  <c r="U222" i="11"/>
  <c r="N216" i="11"/>
  <c r="AU213" i="11"/>
  <c r="AQ213" i="11"/>
  <c r="AM213" i="11"/>
  <c r="AM210" i="11"/>
  <c r="U210" i="11"/>
  <c r="N210" i="11"/>
  <c r="AM198" i="11"/>
  <c r="U198" i="11"/>
  <c r="N198" i="11"/>
  <c r="AM191" i="11"/>
  <c r="U191" i="11"/>
  <c r="AK186" i="11"/>
  <c r="AC186" i="11"/>
  <c r="U186" i="11"/>
  <c r="N185" i="11"/>
  <c r="BA180" i="11"/>
  <c r="AS180" i="11"/>
  <c r="AK180" i="11"/>
  <c r="AC180" i="11"/>
  <c r="U180" i="11"/>
  <c r="AC174" i="11"/>
  <c r="U174" i="11"/>
  <c r="BX169" i="11"/>
  <c r="BN169" i="11"/>
  <c r="BJ169" i="11"/>
  <c r="BF169" i="11"/>
  <c r="U168" i="11"/>
  <c r="BF166" i="11"/>
  <c r="AM166" i="11"/>
  <c r="N166" i="11"/>
  <c r="AM154" i="11"/>
  <c r="U154" i="11"/>
  <c r="N154" i="11"/>
  <c r="AM147" i="11"/>
  <c r="U147" i="11"/>
  <c r="AY142" i="11"/>
  <c r="AS142" i="11"/>
  <c r="AM142" i="11"/>
  <c r="U142" i="11"/>
  <c r="N139" i="11"/>
  <c r="U137" i="11"/>
  <c r="BN133" i="11"/>
  <c r="BJ133" i="11"/>
  <c r="BF133" i="11"/>
  <c r="U132" i="11"/>
  <c r="N132" i="11"/>
  <c r="BF130" i="11"/>
  <c r="AM130" i="11"/>
  <c r="AM118" i="11"/>
  <c r="U118" i="11"/>
  <c r="N118" i="11"/>
  <c r="AM111" i="11"/>
  <c r="U111" i="11"/>
  <c r="AC106" i="11"/>
  <c r="U106" i="11"/>
  <c r="N105" i="11"/>
  <c r="BN102" i="11"/>
  <c r="BJ102" i="11"/>
  <c r="BF102" i="11"/>
  <c r="AC101" i="11"/>
  <c r="U101" i="11"/>
  <c r="BF99" i="11"/>
  <c r="AM99" i="11"/>
  <c r="N99" i="11"/>
  <c r="AM87" i="11"/>
  <c r="U87" i="11"/>
  <c r="N87" i="11"/>
  <c r="AM80" i="11"/>
  <c r="U80" i="11"/>
  <c r="N74" i="11"/>
  <c r="BN71" i="11"/>
  <c r="BJ71" i="11"/>
  <c r="BF71" i="11"/>
  <c r="AU71" i="11"/>
  <c r="AM71" i="11"/>
  <c r="BF68" i="11"/>
  <c r="U68" i="11"/>
  <c r="N68" i="11"/>
  <c r="AM57" i="11"/>
  <c r="U57" i="11"/>
  <c r="N57" i="11"/>
  <c r="AM50" i="11"/>
  <c r="U50" i="11"/>
  <c r="AM47" i="11"/>
  <c r="AM46" i="11"/>
  <c r="AM45" i="11"/>
  <c r="AM44" i="11"/>
  <c r="N44" i="11"/>
  <c r="AM43" i="11"/>
  <c r="AM42" i="11"/>
  <c r="BN39" i="11"/>
  <c r="BJ39" i="11"/>
  <c r="BF39" i="11"/>
  <c r="AU38" i="11"/>
  <c r="AM38" i="11"/>
  <c r="BF36" i="11"/>
  <c r="U36" i="11"/>
  <c r="N36" i="11"/>
  <c r="BB24" i="11"/>
  <c r="AT24" i="11"/>
  <c r="AM24" i="11"/>
  <c r="AF24" i="11"/>
  <c r="Y24" i="11"/>
  <c r="R24" i="11"/>
  <c r="K24" i="11"/>
  <c r="D24" i="11"/>
  <c r="BG11" i="11"/>
  <c r="AO11" i="11"/>
  <c r="U11" i="11"/>
  <c r="C11" i="11"/>
  <c r="D365" i="10" l="1"/>
  <c r="AM352" i="10"/>
  <c r="U352" i="10"/>
  <c r="N352" i="10"/>
  <c r="AM345" i="10"/>
  <c r="U345" i="10"/>
  <c r="N339" i="10"/>
  <c r="BN336" i="10"/>
  <c r="BJ336" i="10"/>
  <c r="BF336" i="10"/>
  <c r="AU335" i="10"/>
  <c r="AM335" i="10"/>
  <c r="BF333" i="10"/>
  <c r="U333" i="10"/>
  <c r="N333" i="10"/>
  <c r="AM322" i="10"/>
  <c r="U322" i="10"/>
  <c r="N322" i="10"/>
  <c r="AM315" i="10"/>
  <c r="U315" i="10"/>
  <c r="AY311" i="10"/>
  <c r="AQ311" i="10"/>
  <c r="AQ309" i="10"/>
  <c r="N309" i="10"/>
  <c r="AY308" i="10"/>
  <c r="AQ307" i="10"/>
  <c r="BN306" i="10"/>
  <c r="BJ306" i="10"/>
  <c r="BF306" i="10"/>
  <c r="AQ305" i="10"/>
  <c r="BF303" i="10"/>
  <c r="AY303" i="10"/>
  <c r="AQ303" i="10"/>
  <c r="U303" i="10"/>
  <c r="N303" i="10"/>
  <c r="AM291" i="10"/>
  <c r="U291" i="10"/>
  <c r="N291" i="10"/>
  <c r="AM284" i="10"/>
  <c r="U284" i="10"/>
  <c r="N278" i="10"/>
  <c r="BN275" i="10"/>
  <c r="BJ275" i="10"/>
  <c r="BF275" i="10"/>
  <c r="BF272" i="10"/>
  <c r="AN272" i="10"/>
  <c r="U272" i="10"/>
  <c r="N272" i="10"/>
  <c r="AM260" i="10"/>
  <c r="U260" i="10"/>
  <c r="N260" i="10"/>
  <c r="AM253" i="10"/>
  <c r="U253" i="10"/>
  <c r="N247" i="10"/>
  <c r="BN244" i="10"/>
  <c r="BJ244" i="10"/>
  <c r="BF244" i="10"/>
  <c r="AU244" i="10"/>
  <c r="AM244" i="10"/>
  <c r="BF241" i="10"/>
  <c r="U241" i="10"/>
  <c r="N241" i="10"/>
  <c r="AM229" i="10"/>
  <c r="U229" i="10"/>
  <c r="N229" i="10"/>
  <c r="AM222" i="10"/>
  <c r="U222" i="10"/>
  <c r="N216" i="10"/>
  <c r="AU213" i="10"/>
  <c r="AQ213" i="10"/>
  <c r="AM213" i="10"/>
  <c r="AM210" i="10"/>
  <c r="U210" i="10"/>
  <c r="N210" i="10"/>
  <c r="AM198" i="10"/>
  <c r="U198" i="10"/>
  <c r="N198" i="10"/>
  <c r="AM191" i="10"/>
  <c r="U191" i="10"/>
  <c r="AK186" i="10"/>
  <c r="AC186" i="10"/>
  <c r="U186" i="10"/>
  <c r="N185" i="10"/>
  <c r="BA180" i="10"/>
  <c r="AS180" i="10"/>
  <c r="AK180" i="10"/>
  <c r="AC180" i="10"/>
  <c r="U180" i="10"/>
  <c r="AC174" i="10"/>
  <c r="U174" i="10"/>
  <c r="BX169" i="10"/>
  <c r="BN169" i="10"/>
  <c r="BJ169" i="10"/>
  <c r="BF169" i="10"/>
  <c r="U168" i="10"/>
  <c r="BF166" i="10"/>
  <c r="AM166" i="10"/>
  <c r="N166" i="10"/>
  <c r="AM154" i="10"/>
  <c r="U154" i="10"/>
  <c r="N154" i="10"/>
  <c r="AM147" i="10"/>
  <c r="U147" i="10"/>
  <c r="AY142" i="10"/>
  <c r="AS142" i="10"/>
  <c r="AM142" i="10"/>
  <c r="U142" i="10"/>
  <c r="N139" i="10"/>
  <c r="U137" i="10"/>
  <c r="BN133" i="10"/>
  <c r="BJ133" i="10"/>
  <c r="BF133" i="10"/>
  <c r="U132" i="10"/>
  <c r="N132" i="10"/>
  <c r="BF130" i="10"/>
  <c r="AM130" i="10"/>
  <c r="AM118" i="10"/>
  <c r="U118" i="10"/>
  <c r="N118" i="10"/>
  <c r="AM111" i="10"/>
  <c r="U111" i="10"/>
  <c r="AC106" i="10"/>
  <c r="U106" i="10"/>
  <c r="N105" i="10"/>
  <c r="BN102" i="10"/>
  <c r="BJ102" i="10"/>
  <c r="BF102" i="10"/>
  <c r="AC101" i="10"/>
  <c r="U101" i="10"/>
  <c r="BF99" i="10"/>
  <c r="AM99" i="10"/>
  <c r="N99" i="10"/>
  <c r="AM87" i="10"/>
  <c r="U87" i="10"/>
  <c r="N87" i="10"/>
  <c r="AM80" i="10"/>
  <c r="U80" i="10"/>
  <c r="N74" i="10"/>
  <c r="BN71" i="10"/>
  <c r="BJ71" i="10"/>
  <c r="BF71" i="10"/>
  <c r="AU71" i="10"/>
  <c r="AM71" i="10"/>
  <c r="BF68" i="10"/>
  <c r="U68" i="10"/>
  <c r="N68" i="10"/>
  <c r="AM57" i="10"/>
  <c r="U57" i="10"/>
  <c r="N57" i="10"/>
  <c r="AM50" i="10"/>
  <c r="U50" i="10"/>
  <c r="AM47" i="10"/>
  <c r="AM46" i="10"/>
  <c r="AM45" i="10"/>
  <c r="AM44" i="10"/>
  <c r="N44" i="10"/>
  <c r="AM43" i="10"/>
  <c r="AM42" i="10"/>
  <c r="BN39" i="10"/>
  <c r="BJ39" i="10"/>
  <c r="BF39" i="10"/>
  <c r="AU38" i="10"/>
  <c r="AM38" i="10"/>
  <c r="BF36" i="10"/>
  <c r="U36" i="10"/>
  <c r="N36" i="10"/>
  <c r="BB24" i="10"/>
  <c r="AT24" i="10"/>
  <c r="AM24" i="10"/>
  <c r="AF24" i="10"/>
  <c r="Y24" i="10"/>
  <c r="R24" i="10"/>
  <c r="K24" i="10"/>
  <c r="D24" i="10"/>
  <c r="BG11" i="10"/>
  <c r="AO11" i="10"/>
  <c r="U11" i="10"/>
  <c r="C11" i="10"/>
  <c r="D365" i="9" l="1"/>
  <c r="AM352" i="9"/>
  <c r="U352" i="9"/>
  <c r="N352" i="9"/>
  <c r="AM345" i="9"/>
  <c r="U345" i="9"/>
  <c r="N339" i="9"/>
  <c r="BN336" i="9"/>
  <c r="BJ336" i="9"/>
  <c r="BF336" i="9"/>
  <c r="AU335" i="9"/>
  <c r="AM335" i="9"/>
  <c r="BF333" i="9"/>
  <c r="U333" i="9"/>
  <c r="N333" i="9"/>
  <c r="AM322" i="9"/>
  <c r="U322" i="9"/>
  <c r="N322" i="9"/>
  <c r="AM315" i="9"/>
  <c r="U315" i="9"/>
  <c r="AY311" i="9"/>
  <c r="AQ311" i="9"/>
  <c r="AQ309" i="9"/>
  <c r="N309" i="9"/>
  <c r="AY308" i="9"/>
  <c r="AQ307" i="9"/>
  <c r="BN306" i="9"/>
  <c r="BJ306" i="9"/>
  <c r="BF306" i="9"/>
  <c r="AQ305" i="9"/>
  <c r="BF303" i="9"/>
  <c r="AY303" i="9"/>
  <c r="AQ303" i="9"/>
  <c r="U303" i="9"/>
  <c r="N303" i="9"/>
  <c r="AM291" i="9"/>
  <c r="U291" i="9"/>
  <c r="N291" i="9"/>
  <c r="AM284" i="9"/>
  <c r="U284" i="9"/>
  <c r="N278" i="9"/>
  <c r="BN275" i="9"/>
  <c r="BJ275" i="9"/>
  <c r="BF275" i="9"/>
  <c r="BF272" i="9"/>
  <c r="AN272" i="9"/>
  <c r="U272" i="9"/>
  <c r="N272" i="9"/>
  <c r="AM260" i="9"/>
  <c r="U260" i="9"/>
  <c r="N260" i="9"/>
  <c r="AM253" i="9"/>
  <c r="U253" i="9"/>
  <c r="N247" i="9"/>
  <c r="BN244" i="9"/>
  <c r="BJ244" i="9"/>
  <c r="BF244" i="9"/>
  <c r="AU244" i="9"/>
  <c r="AM244" i="9"/>
  <c r="BF241" i="9"/>
  <c r="U241" i="9"/>
  <c r="N241" i="9"/>
  <c r="AM229" i="9"/>
  <c r="U229" i="9"/>
  <c r="N229" i="9"/>
  <c r="AM222" i="9"/>
  <c r="U222" i="9"/>
  <c r="N216" i="9"/>
  <c r="AU213" i="9"/>
  <c r="AQ213" i="9"/>
  <c r="AM213" i="9"/>
  <c r="AM210" i="9"/>
  <c r="U210" i="9"/>
  <c r="N210" i="9"/>
  <c r="AM198" i="9"/>
  <c r="U198" i="9"/>
  <c r="N198" i="9"/>
  <c r="AM191" i="9"/>
  <c r="U191" i="9"/>
  <c r="AK186" i="9"/>
  <c r="AC186" i="9"/>
  <c r="U186" i="9"/>
  <c r="N185" i="9"/>
  <c r="BA180" i="9"/>
  <c r="AS180" i="9"/>
  <c r="AK180" i="9"/>
  <c r="AC180" i="9"/>
  <c r="U180" i="9"/>
  <c r="AC174" i="9"/>
  <c r="U174" i="9"/>
  <c r="BX169" i="9"/>
  <c r="BN169" i="9"/>
  <c r="BJ169" i="9"/>
  <c r="BF169" i="9"/>
  <c r="U168" i="9"/>
  <c r="BF166" i="9"/>
  <c r="AM166" i="9"/>
  <c r="N166" i="9"/>
  <c r="AM154" i="9"/>
  <c r="U154" i="9"/>
  <c r="N154" i="9"/>
  <c r="AM147" i="9"/>
  <c r="U147" i="9"/>
  <c r="AY142" i="9"/>
  <c r="AS142" i="9"/>
  <c r="AM142" i="9"/>
  <c r="U142" i="9"/>
  <c r="N139" i="9"/>
  <c r="U137" i="9"/>
  <c r="BN133" i="9"/>
  <c r="BJ133" i="9"/>
  <c r="BF133" i="9"/>
  <c r="U132" i="9"/>
  <c r="N132" i="9"/>
  <c r="BF130" i="9"/>
  <c r="AM130" i="9"/>
  <c r="AM118" i="9"/>
  <c r="U118" i="9"/>
  <c r="N118" i="9"/>
  <c r="AM111" i="9"/>
  <c r="U111" i="9"/>
  <c r="AC106" i="9"/>
  <c r="U106" i="9"/>
  <c r="N105" i="9"/>
  <c r="BN102" i="9"/>
  <c r="BJ102" i="9"/>
  <c r="BF102" i="9"/>
  <c r="AC101" i="9"/>
  <c r="U101" i="9"/>
  <c r="BF99" i="9"/>
  <c r="AM99" i="9"/>
  <c r="N99" i="9"/>
  <c r="AM87" i="9"/>
  <c r="U87" i="9"/>
  <c r="N87" i="9"/>
  <c r="AM80" i="9"/>
  <c r="U80" i="9"/>
  <c r="N74" i="9"/>
  <c r="BN71" i="9"/>
  <c r="BJ71" i="9"/>
  <c r="BF71" i="9"/>
  <c r="AU71" i="9"/>
  <c r="AM71" i="9"/>
  <c r="BF68" i="9"/>
  <c r="U68" i="9"/>
  <c r="N68" i="9"/>
  <c r="AM57" i="9"/>
  <c r="U57" i="9"/>
  <c r="N57" i="9"/>
  <c r="AM50" i="9"/>
  <c r="U50" i="9"/>
  <c r="AM47" i="9"/>
  <c r="AM46" i="9"/>
  <c r="AM45" i="9"/>
  <c r="AM44" i="9"/>
  <c r="N44" i="9"/>
  <c r="AM43" i="9"/>
  <c r="AM42" i="9"/>
  <c r="BN39" i="9"/>
  <c r="BJ39" i="9"/>
  <c r="BF39" i="9"/>
  <c r="AU38" i="9"/>
  <c r="AM38" i="9"/>
  <c r="BF36" i="9"/>
  <c r="U36" i="9"/>
  <c r="N36" i="9"/>
  <c r="BB24" i="9"/>
  <c r="AT24" i="9"/>
  <c r="AM24" i="9"/>
  <c r="AF24" i="9"/>
  <c r="Y24" i="9"/>
  <c r="R24" i="9"/>
  <c r="K24" i="9"/>
  <c r="D24" i="9"/>
  <c r="BG11" i="9"/>
  <c r="AO11" i="9"/>
  <c r="U11" i="9"/>
  <c r="C11" i="9"/>
  <c r="D365" i="8" l="1"/>
  <c r="AM352" i="8"/>
  <c r="U352" i="8"/>
  <c r="N352" i="8"/>
  <c r="AM345" i="8"/>
  <c r="U345" i="8"/>
  <c r="N339" i="8"/>
  <c r="BN336" i="8"/>
  <c r="BJ336" i="8"/>
  <c r="BF336" i="8"/>
  <c r="AU335" i="8"/>
  <c r="AM335" i="8"/>
  <c r="BF333" i="8"/>
  <c r="U333" i="8"/>
  <c r="N333" i="8"/>
  <c r="AM322" i="8"/>
  <c r="U322" i="8"/>
  <c r="N322" i="8"/>
  <c r="AM315" i="8"/>
  <c r="U315" i="8"/>
  <c r="AY311" i="8"/>
  <c r="AQ311" i="8"/>
  <c r="AQ309" i="8"/>
  <c r="N309" i="8"/>
  <c r="AY308" i="8"/>
  <c r="AQ307" i="8"/>
  <c r="BN306" i="8"/>
  <c r="BJ306" i="8"/>
  <c r="BF306" i="8"/>
  <c r="AQ305" i="8"/>
  <c r="BF303" i="8"/>
  <c r="AY303" i="8"/>
  <c r="AQ303" i="8"/>
  <c r="U303" i="8"/>
  <c r="N303" i="8"/>
  <c r="AM291" i="8"/>
  <c r="U291" i="8"/>
  <c r="N291" i="8"/>
  <c r="AM284" i="8"/>
  <c r="U284" i="8"/>
  <c r="N278" i="8"/>
  <c r="BN275" i="8"/>
  <c r="BJ275" i="8"/>
  <c r="BF275" i="8"/>
  <c r="BF272" i="8"/>
  <c r="AN272" i="8"/>
  <c r="U272" i="8"/>
  <c r="N272" i="8"/>
  <c r="AM260" i="8"/>
  <c r="U260" i="8"/>
  <c r="N260" i="8"/>
  <c r="AM253" i="8"/>
  <c r="U253" i="8"/>
  <c r="N247" i="8"/>
  <c r="BN244" i="8"/>
  <c r="BJ244" i="8"/>
  <c r="BF244" i="8"/>
  <c r="AU244" i="8"/>
  <c r="AM244" i="8"/>
  <c r="BF241" i="8"/>
  <c r="U241" i="8"/>
  <c r="N241" i="8"/>
  <c r="AM229" i="8"/>
  <c r="U229" i="8"/>
  <c r="N229" i="8"/>
  <c r="AM222" i="8"/>
  <c r="U222" i="8"/>
  <c r="N216" i="8"/>
  <c r="AU213" i="8"/>
  <c r="AQ213" i="8"/>
  <c r="AM213" i="8"/>
  <c r="AM210" i="8"/>
  <c r="U210" i="8"/>
  <c r="N210" i="8"/>
  <c r="AM198" i="8"/>
  <c r="U198" i="8"/>
  <c r="N198" i="8"/>
  <c r="AM191" i="8"/>
  <c r="U191" i="8"/>
  <c r="AK186" i="8"/>
  <c r="AC186" i="8"/>
  <c r="U186" i="8"/>
  <c r="N185" i="8"/>
  <c r="BA180" i="8"/>
  <c r="AS180" i="8"/>
  <c r="AK180" i="8"/>
  <c r="AC180" i="8"/>
  <c r="U180" i="8"/>
  <c r="AC174" i="8"/>
  <c r="U174" i="8"/>
  <c r="BX169" i="8"/>
  <c r="BN169" i="8"/>
  <c r="BJ169" i="8"/>
  <c r="BF169" i="8"/>
  <c r="U168" i="8"/>
  <c r="BF166" i="8"/>
  <c r="AM166" i="8"/>
  <c r="N166" i="8"/>
  <c r="AM154" i="8"/>
  <c r="U154" i="8"/>
  <c r="N154" i="8"/>
  <c r="AM147" i="8"/>
  <c r="U147" i="8"/>
  <c r="AY142" i="8"/>
  <c r="AS142" i="8"/>
  <c r="AM142" i="8"/>
  <c r="U142" i="8"/>
  <c r="N139" i="8"/>
  <c r="U137" i="8"/>
  <c r="BN133" i="8"/>
  <c r="BJ133" i="8"/>
  <c r="BF133" i="8"/>
  <c r="U132" i="8"/>
  <c r="N132" i="8"/>
  <c r="BF130" i="8"/>
  <c r="AM130" i="8"/>
  <c r="AM118" i="8"/>
  <c r="U118" i="8"/>
  <c r="N118" i="8"/>
  <c r="AM111" i="8"/>
  <c r="U111" i="8"/>
  <c r="AC106" i="8"/>
  <c r="U106" i="8"/>
  <c r="N105" i="8"/>
  <c r="BN102" i="8"/>
  <c r="BJ102" i="8"/>
  <c r="BF102" i="8"/>
  <c r="AC101" i="8"/>
  <c r="U101" i="8"/>
  <c r="BF99" i="8"/>
  <c r="AM99" i="8"/>
  <c r="N99" i="8"/>
  <c r="AM87" i="8"/>
  <c r="U87" i="8"/>
  <c r="N87" i="8"/>
  <c r="AM80" i="8"/>
  <c r="U80" i="8"/>
  <c r="N74" i="8"/>
  <c r="BN71" i="8"/>
  <c r="BJ71" i="8"/>
  <c r="BF71" i="8"/>
  <c r="AU71" i="8"/>
  <c r="AM71" i="8"/>
  <c r="BF68" i="8"/>
  <c r="U68" i="8"/>
  <c r="N68" i="8"/>
  <c r="AM57" i="8"/>
  <c r="U57" i="8"/>
  <c r="N57" i="8"/>
  <c r="AM50" i="8"/>
  <c r="U50"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365" i="7" l="1"/>
  <c r="AM352" i="7"/>
  <c r="U352" i="7"/>
  <c r="N352" i="7"/>
  <c r="AM345" i="7"/>
  <c r="U345" i="7"/>
  <c r="N339" i="7"/>
  <c r="BN336" i="7"/>
  <c r="BJ336" i="7"/>
  <c r="BF336" i="7"/>
  <c r="AU335" i="7"/>
  <c r="AM335" i="7"/>
  <c r="BF333" i="7"/>
  <c r="U333" i="7"/>
  <c r="N333" i="7"/>
  <c r="AM322" i="7"/>
  <c r="U322" i="7"/>
  <c r="N322" i="7"/>
  <c r="AM315" i="7"/>
  <c r="U315" i="7"/>
  <c r="AY311" i="7"/>
  <c r="AQ311" i="7"/>
  <c r="AQ309" i="7"/>
  <c r="N309" i="7"/>
  <c r="AY308" i="7"/>
  <c r="AQ307" i="7"/>
  <c r="BN306" i="7"/>
  <c r="BJ306" i="7"/>
  <c r="BF306" i="7"/>
  <c r="AQ305" i="7"/>
  <c r="BF303" i="7"/>
  <c r="AY303" i="7"/>
  <c r="AQ303" i="7"/>
  <c r="U303" i="7"/>
  <c r="N303" i="7"/>
  <c r="AM291" i="7"/>
  <c r="U291" i="7"/>
  <c r="N291" i="7"/>
  <c r="AM284" i="7"/>
  <c r="U284" i="7"/>
  <c r="N278" i="7"/>
  <c r="BN275" i="7"/>
  <c r="BJ275" i="7"/>
  <c r="BF275" i="7"/>
  <c r="BF272" i="7"/>
  <c r="AN272" i="7"/>
  <c r="U272" i="7"/>
  <c r="N272" i="7"/>
  <c r="AM260" i="7"/>
  <c r="U260" i="7"/>
  <c r="N260" i="7"/>
  <c r="AM253" i="7"/>
  <c r="U253" i="7"/>
  <c r="N247" i="7"/>
  <c r="BN244" i="7"/>
  <c r="BJ244" i="7"/>
  <c r="BF244" i="7"/>
  <c r="AU244" i="7"/>
  <c r="AM244" i="7"/>
  <c r="BF241" i="7"/>
  <c r="U241" i="7"/>
  <c r="N241" i="7"/>
  <c r="AM229" i="7"/>
  <c r="U229" i="7"/>
  <c r="N229" i="7"/>
  <c r="AM222" i="7"/>
  <c r="U222" i="7"/>
  <c r="N216" i="7"/>
  <c r="AU213" i="7"/>
  <c r="AQ213" i="7"/>
  <c r="AM213" i="7"/>
  <c r="AM210" i="7"/>
  <c r="U210" i="7"/>
  <c r="N210" i="7"/>
  <c r="AM198" i="7"/>
  <c r="U198" i="7"/>
  <c r="N198" i="7"/>
  <c r="AM191" i="7"/>
  <c r="U191" i="7"/>
  <c r="AK186" i="7"/>
  <c r="AC186" i="7"/>
  <c r="U186" i="7"/>
  <c r="N185" i="7"/>
  <c r="BA180" i="7"/>
  <c r="AS180" i="7"/>
  <c r="AK180" i="7"/>
  <c r="AC180" i="7"/>
  <c r="U180" i="7"/>
  <c r="AC174" i="7"/>
  <c r="U174" i="7"/>
  <c r="BX169" i="7"/>
  <c r="BN169" i="7"/>
  <c r="BJ169" i="7"/>
  <c r="BF169" i="7"/>
  <c r="U168" i="7"/>
  <c r="BF166" i="7"/>
  <c r="AM166" i="7"/>
  <c r="N166" i="7"/>
  <c r="AM154" i="7"/>
  <c r="U154" i="7"/>
  <c r="N154" i="7"/>
  <c r="AM147" i="7"/>
  <c r="U147" i="7"/>
  <c r="AY142" i="7"/>
  <c r="AS142" i="7"/>
  <c r="AM142" i="7"/>
  <c r="U142" i="7"/>
  <c r="N139" i="7"/>
  <c r="U137" i="7"/>
  <c r="BN133" i="7"/>
  <c r="BJ133" i="7"/>
  <c r="BF133" i="7"/>
  <c r="U132" i="7"/>
  <c r="N132" i="7"/>
  <c r="BF130" i="7"/>
  <c r="AM130" i="7"/>
  <c r="AM118" i="7"/>
  <c r="U118" i="7"/>
  <c r="N118" i="7"/>
  <c r="AM111" i="7"/>
  <c r="U111" i="7"/>
  <c r="AC106" i="7"/>
  <c r="U106" i="7"/>
  <c r="N105" i="7"/>
  <c r="BN102" i="7"/>
  <c r="BJ102" i="7"/>
  <c r="BF102" i="7"/>
  <c r="AC101" i="7"/>
  <c r="U101" i="7"/>
  <c r="BF99" i="7"/>
  <c r="AM99" i="7"/>
  <c r="N99" i="7"/>
  <c r="AM87" i="7"/>
  <c r="U87" i="7"/>
  <c r="N87" i="7"/>
  <c r="AM80" i="7"/>
  <c r="U80" i="7"/>
  <c r="N74" i="7"/>
  <c r="BN71" i="7"/>
  <c r="BJ71" i="7"/>
  <c r="BF71" i="7"/>
  <c r="AU71" i="7"/>
  <c r="AM71" i="7"/>
  <c r="BF68" i="7"/>
  <c r="U68" i="7"/>
  <c r="N68" i="7"/>
  <c r="AM57" i="7"/>
  <c r="U57" i="7"/>
  <c r="N57" i="7"/>
  <c r="AM50" i="7"/>
  <c r="U50"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365" i="6" l="1"/>
  <c r="AM352" i="6"/>
  <c r="U352" i="6"/>
  <c r="N352" i="6"/>
  <c r="AM345" i="6"/>
  <c r="U345" i="6"/>
  <c r="N339" i="6"/>
  <c r="BN336" i="6"/>
  <c r="BJ336" i="6"/>
  <c r="BF336" i="6"/>
  <c r="AU335" i="6"/>
  <c r="AM335" i="6"/>
  <c r="BF333" i="6"/>
  <c r="U333" i="6"/>
  <c r="N333" i="6"/>
  <c r="AM322" i="6"/>
  <c r="U322" i="6"/>
  <c r="N322" i="6"/>
  <c r="AM315" i="6"/>
  <c r="U315" i="6"/>
  <c r="AY311" i="6"/>
  <c r="AQ311" i="6"/>
  <c r="AQ309" i="6"/>
  <c r="N309" i="6"/>
  <c r="AY308" i="6"/>
  <c r="AQ307" i="6"/>
  <c r="BN306" i="6"/>
  <c r="BJ306" i="6"/>
  <c r="BF306" i="6"/>
  <c r="AQ305" i="6"/>
  <c r="BF303" i="6"/>
  <c r="AY303" i="6"/>
  <c r="AQ303" i="6"/>
  <c r="U303" i="6"/>
  <c r="N303" i="6"/>
  <c r="AM291" i="6"/>
  <c r="U291" i="6"/>
  <c r="N291" i="6"/>
  <c r="AM284" i="6"/>
  <c r="U284" i="6"/>
  <c r="N278" i="6"/>
  <c r="BN275" i="6"/>
  <c r="BJ275" i="6"/>
  <c r="BF275" i="6"/>
  <c r="BF272" i="6"/>
  <c r="AN272" i="6"/>
  <c r="U272" i="6"/>
  <c r="N272" i="6"/>
  <c r="AM260" i="6"/>
  <c r="U260" i="6"/>
  <c r="N260" i="6"/>
  <c r="AM253" i="6"/>
  <c r="U253" i="6"/>
  <c r="N247" i="6"/>
  <c r="BN244" i="6"/>
  <c r="BJ244" i="6"/>
  <c r="BF244" i="6"/>
  <c r="AU244" i="6"/>
  <c r="AM244" i="6"/>
  <c r="BF241" i="6"/>
  <c r="U241" i="6"/>
  <c r="N241" i="6"/>
  <c r="AM229" i="6"/>
  <c r="U229" i="6"/>
  <c r="N229" i="6"/>
  <c r="AM222" i="6"/>
  <c r="U222" i="6"/>
  <c r="N216" i="6"/>
  <c r="AU213" i="6"/>
  <c r="AQ213" i="6"/>
  <c r="AM213" i="6"/>
  <c r="AM210" i="6"/>
  <c r="U210" i="6"/>
  <c r="N210" i="6"/>
  <c r="AM198" i="6"/>
  <c r="U198" i="6"/>
  <c r="N198" i="6"/>
  <c r="AM191" i="6"/>
  <c r="U191" i="6"/>
  <c r="AK186" i="6"/>
  <c r="AC186" i="6"/>
  <c r="U186" i="6"/>
  <c r="N185" i="6"/>
  <c r="BA180" i="6"/>
  <c r="AS180" i="6"/>
  <c r="AK180" i="6"/>
  <c r="AC180" i="6"/>
  <c r="U180" i="6"/>
  <c r="AC174" i="6"/>
  <c r="U174" i="6"/>
  <c r="BX169" i="6"/>
  <c r="BN169" i="6"/>
  <c r="BJ169" i="6"/>
  <c r="BF169" i="6"/>
  <c r="U168" i="6"/>
  <c r="BF166" i="6"/>
  <c r="AM166" i="6"/>
  <c r="N166" i="6"/>
  <c r="AM154" i="6"/>
  <c r="U154" i="6"/>
  <c r="N154" i="6"/>
  <c r="AM147" i="6"/>
  <c r="U147" i="6"/>
  <c r="AY142" i="6"/>
  <c r="AS142" i="6"/>
  <c r="AM142" i="6"/>
  <c r="U142" i="6"/>
  <c r="N139" i="6"/>
  <c r="U137" i="6"/>
  <c r="BN133" i="6"/>
  <c r="BJ133" i="6"/>
  <c r="BF133" i="6"/>
  <c r="U132" i="6"/>
  <c r="N132" i="6"/>
  <c r="BF130" i="6"/>
  <c r="AM130" i="6"/>
  <c r="AM118" i="6"/>
  <c r="U118" i="6"/>
  <c r="N118" i="6"/>
  <c r="AM111" i="6"/>
  <c r="U111" i="6"/>
  <c r="AC106" i="6"/>
  <c r="U106" i="6"/>
  <c r="N105" i="6"/>
  <c r="BN102" i="6"/>
  <c r="BJ102" i="6"/>
  <c r="BF102" i="6"/>
  <c r="AC101" i="6"/>
  <c r="U101" i="6"/>
  <c r="BF99" i="6"/>
  <c r="AM99" i="6"/>
  <c r="N99" i="6"/>
  <c r="AM87" i="6"/>
  <c r="U87" i="6"/>
  <c r="N87" i="6"/>
  <c r="AM80" i="6"/>
  <c r="U80" i="6"/>
  <c r="N74" i="6"/>
  <c r="BN71" i="6"/>
  <c r="BJ71" i="6"/>
  <c r="BF71" i="6"/>
  <c r="AU71" i="6"/>
  <c r="AM71" i="6"/>
  <c r="BF68" i="6"/>
  <c r="U68" i="6"/>
  <c r="N68" i="6"/>
  <c r="AM57" i="6"/>
  <c r="U57" i="6"/>
  <c r="N57" i="6"/>
  <c r="AM50" i="6"/>
  <c r="U50"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<sst xmlns="http://schemas.openxmlformats.org/spreadsheetml/2006/main" count="2387" uniqueCount="86">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</sst>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C5BCFC-10CF-49DE-8DA1-C496D32840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27A4EC-2061-40F2-AD66-2C2EC45C2D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6EAE3A-A685-465A-BCA8-DE40557631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A9502AA-6106-4531-87AF-7B999762BA1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AF8D12E-8B45-44DB-A392-99688E9CD02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61F0DF3-3BF1-449D-B291-CD5B7886879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1D918C9-EAE9-4213-9FE5-DCA0D3480F6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CBD1BA6-9B6A-4B8B-A9B0-069A2F00949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13346D94-524F-4363-8C31-7F196DC6025D}"/>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61D395C-9554-4166-BBA5-B2C9938DF0D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3164B4E7-AB87-4D8D-9037-1765281F737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731BB29-1420-4321-BC65-633327F29DC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A1DC6E7-21E5-481D-9AEE-489F7BDDAAF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1DE24955-88D9-4B57-AD3A-5CC6DE2EFD5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A47564B-A0A5-4DD0-A129-C2F8340825C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3FDD7D8-252A-4FAA-A258-732190FA4B1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10C6EA49-C168-49B8-8139-D2D0E863B77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4CCE4F9-A782-4F87-905D-58A43BBDB9E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B574B2DA-92F6-4CC2-A410-1AF64BB2377B}"/>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ED566BB-B6FB-475B-A1CB-3594FF57362A}"/>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C6AADA6-DCBD-4440-A955-06A801509F69}"/>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CE90AF7-2174-4EE2-98FF-5213A070887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F06E075-1D77-4A6B-BE81-55F8CAABA59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2F901F-BC2A-4408-8DA4-B87A5742B37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EC89289-92C9-4611-8C0F-86D883CB607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EDC9FA2-13A0-4742-A48E-33D30DCACF0E}"/>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7708D4-DCFC-45F6-83C4-FE8958347C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235719-69D4-4796-927A-46D217FEED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4FA837-956D-4AB2-9A7E-F4C063F959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2C0BE24-309D-4296-B9A4-2D77BEC32A7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D7C60E1-CD50-48C7-B068-8E54F2C7681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14BD7E3-C68A-4F26-819A-BCA4D457691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DDF0AE2-27F1-48AF-A70A-276D39B6EDA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D2A8ACF5-344A-4736-96BC-A55B19CD58D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0C2B918-C110-4143-BBD2-B4EFA911DC42}"/>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4D24BC1-3A99-4BBF-8B52-6785D5864CD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1CDE5B3B-DB50-47A7-8AA2-E433580E36E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D1534D4-66F4-4B69-B17B-2AEC18EB861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7F3E031-0CA3-4C0E-AF7D-E6CC9890137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A520F625-F15A-43D9-9AE6-92BEE3E79D29}"/>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C56D5012-BBD6-4842-84A1-1782B2C3A42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42C0A61-4529-4D0A-8E8F-89F3BC63397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5E633204-62A9-40CC-A90F-28014A5E31CD}"/>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2A1595D-5C13-4EF2-B799-E9A45A6154D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8BA119C0-CA87-4D27-BF88-E4EE9F1E35F6}"/>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F0CFD01-8656-4AB4-9378-BEDA3BAEE36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30BBA56-6132-4589-971A-E7D206AE283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CD9305BC-AFB2-40AA-9275-EEDBBB21BEE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5E12818B-D3D7-4FA3-82AE-C59D9627FDD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7F6DF72-A8AB-423C-A723-9E5E8902338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AB9CE102-EE30-486C-8DF5-87BE7FBD746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16CED46C-2FCA-40A6-A9D9-EB12D942336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691CEDF-FC45-4AC9-A5EC-3ABD4C30C3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4E4EE8-6277-4D20-AE22-C43DC72118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09E53B4-B738-45C0-B2F6-C5120A52B5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55CA767-ED77-4616-8C01-5867A4F8FED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782720A-277D-4EE0-8BF6-F6C9A4490F6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C1F2407-52E6-4F86-ADB3-07638853450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AF6D7C5-BB85-43E8-8289-F45CDCBB275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F9726AE-459E-476D-A814-B94725333F1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CC30C35A-2525-4661-AE89-D8928838B872}"/>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E25FA3F1-D0FB-4EC1-8478-6C0A3CB1FE69}"/>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885C488-56C7-4D7D-8580-415F455F48A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B2E325B-EE8F-4237-B84F-6353C8DBF86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79FD756-E2F5-4645-AF7B-666288DE9AE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20E70DC-FEDF-44BC-B88B-2815965DD062}"/>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3A6B7D1F-9AB2-42B0-905A-18A309F31CE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12CB9DF-E37C-495B-93AA-40B77B214F1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0CAFCEE-B0CC-4EB8-A28A-288AD07FE2B8}"/>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FD0C4B3D-9D30-4D87-8053-D605643E924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08271A2-553B-4071-B591-64D24B9A6FC2}"/>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7449FA48-670C-4E06-86E2-3F4931130F9A}"/>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7A487D5C-2199-4D6B-BF66-12BAF79A53D6}"/>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F73CCC8-FFE2-4B33-85C3-34900904F05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9CE2D817-5041-4FEC-A49A-3152ACCA89B6}"/>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F4E646F1-8456-4281-A461-03542A4FEF44}"/>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6FAE7FE-A80B-4C69-B352-AE9B6166D6A7}"/>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82A0063-9191-4E1F-9D8A-2F6D2A2ACC7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B1C507-3D7E-40ED-AC97-903E2F1B28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AF8F04-5BFF-4BC7-90E4-982291DF2E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F82D51-C3A7-4656-A9A9-231B78AB28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E16DB34-6EC1-4020-B868-1B0C53112B1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7A7B4AE-950E-4805-9019-ABA2B484FD9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9F3EBA0-4006-4F11-9820-D744FD6A4C5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CAE1CBF-4259-4A73-A1A7-0BBAEF13673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E376B384-2B57-4650-BAFB-33168489D42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5F3AF554-B0B2-4492-ACEE-B29BD2853857}"/>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7DBDC451-217E-44BE-ACE7-B12CD492B76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855557E-D447-486A-A3AB-87BC82C085C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34B216B-CD1A-4267-9206-84B1A668C95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543B75C-958E-4371-8290-069BCEE2E537}"/>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CB4FD67F-74B7-4D8A-9E3A-EFE8D99FC1A7}"/>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7C902B9-52DC-444D-88D7-80AD2A9E26C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ED2C7DC-7187-4C3E-A390-A35ADBE88DF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11C2699A-6635-469F-91B3-ACA3B7D4088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9C99D425-070B-4BC7-8508-0A4B791B63CE}"/>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07ED399-9DD3-439F-BB17-40AE60B7DB13}"/>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DB5E8327-9BD3-478E-9BFD-AF429A5C3B8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B5AF5B3C-76F5-42CB-993F-AA18FFC5FE6C}"/>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AFB6323-9835-4DB7-BF85-0781C69C081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35B75998-06CA-4869-9773-C42DC9CE7A7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AB1E39E6-3B63-4392-B899-F68EDA7F1EA1}"/>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4BDDED5-5A9C-4982-BCB6-049095370F6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CE846B5B-99CE-4B3C-A07A-3230FFE15E7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7311C3-6BD8-4935-BFD5-2647142E74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E44E4F-11B0-445D-BB83-83620487E8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55000B7-DCCD-4F45-BD1A-F83C10166F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38E8690-4B8D-417B-AA50-7E124D07B6C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FD23A74-152F-47D5-88A4-CCB0A51B77A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E2B5EB8-D2C0-45E3-BDAB-7956F3FA029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27B615B-1672-484B-A4C7-97867CFC69E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45CA336-2AC8-4B13-A16C-F00056CFDB4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55B81D83-D753-40F7-A2F5-E34B6526DE9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24FBA531-FF84-4EA6-BD97-423972E569B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A451DBEF-19F9-41F2-9DE9-F673BC5885D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A3FAB0D-8B7C-4CE6-9651-58B728DB65B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C45704C-CA08-4F0C-B94F-98665B59446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27A77E0-3AC4-497D-95D8-D077CEF7D12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FE4F5BB-C35C-4266-A77D-DBA9A4C5822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905FFB08-FBC8-4F55-A34D-DA260C80DE85}"/>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769B4687-021B-475B-ADCF-86D4E18BB2D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837A9FE-85ED-4E90-ABE0-1D57AFD6E62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21D2227-8B3F-48BC-9688-9CB1C12185F7}"/>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AA6AFEC-19C8-442A-9799-FE0B44FAC785}"/>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AEC032D-B5A1-4C8F-9D2D-9DB5097C904C}"/>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12408E7-3B44-43BA-AA02-2AB83D44B40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C5CE2EA2-CE4A-4B63-B064-42842CC391A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A19B563A-B718-4C17-B745-48B5EA75A98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3909BC6A-4F52-44F3-A3F7-58F5E1DD6D48}"/>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87779E7-0AD9-45AB-AFC4-1DD2BAE2AE4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12D36C-211E-4CFD-B4DB-D5C5AA2EA4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A4C54B-220A-434A-9B69-2DD64F8733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3E9B575-A4E4-4DD8-B3DA-5DB2B8A7E7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80511D5-5890-4821-BD9C-A7D29517E51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C43E08E-1DB3-4A76-83EB-6E5B36F976C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BE50917-58E5-466D-B4DC-5792FB8CE2D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9E32B9D-1D14-4F69-B710-9E9FAA32162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B6A29DC-5705-4C0D-9534-C02D836FF6F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8ED4479A-F3F0-4887-A083-FEE35ACA28FB}"/>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A07C40B6-38F6-4800-999C-C1415A375932}"/>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9D452A23-E4DD-4CA3-A18C-5F1FAEC994D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062025D-EEF2-4E69-B13E-EAC1D5010B1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B14E81A6-A469-417A-8840-18E030B43B0B}"/>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10D7426F-1E60-4C2A-8370-E2897355B47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60C82446-39ED-4543-BD41-216450B84D9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EECC248-FB98-49A6-B794-342093A51EF4}"/>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F90D0D95-2F51-43AB-A712-74CCBDCEAF1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6BACC21-CF59-4DEF-8DC2-6420233C1F1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9E975C4-30AE-4ED8-A51C-3BE3743D817C}"/>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DFF9A583-05D5-44C6-99D8-CCB137196FE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351578D3-B8E3-4459-9830-B61514F15146}"/>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8D6C3DD5-D3EC-45D7-994D-EA1C1BE94FC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601766B-E14D-434E-B4AC-0DE8E97C80D9}"/>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874DA25-0CC6-4958-A5D9-F377DD009F5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6D374BDC-766F-4011-9F04-2D6595545F4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78BD050-8927-4F01-8682-7EA3B5231046}"/>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561564-4A5D-4818-A7F7-F6C78B2EF1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B9210A4-A372-4FA1-96FB-86CB75A744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A7FB7F-7A6E-4B9D-8780-726CC67F3E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30C4034-1786-4772-A6CE-0A57DC956C6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B53D3BE-A99A-411F-972B-3FDCF35DEE7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03CAC98-2305-4E96-B52C-6894C9D1973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DEAB72A-1EC6-4A48-BB2F-5C802B10685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955447B-87B2-40D3-ADBC-4F83DCF6591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C6CEDDB9-A414-4433-B6D1-F84122FA6EC7}"/>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27A6188D-AD13-475F-A9BE-F54828775B7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E0AFEE84-601F-4836-8044-8F11A7A9554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022E74D-D34D-44DE-83E6-7C7A33AA350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CA91AA94-736F-46DB-97BE-DCD8907A264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EB418D8-4FA4-41F8-B04B-453F2D3CC684}"/>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99378BCB-3F7C-4F67-A14D-D1BF6418C6B4}"/>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88C38697-6A6B-4DD6-B34B-043FB8DFBF06}"/>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E4E7016-B308-4D04-9395-8E7419DBB01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722C20EF-2092-4A57-89EF-858D6EE22D7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5C2C347-C49C-44F6-9498-DD570FBF4C22}"/>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D70FFA4-FFB0-4C7B-8B2C-E7C62EBF675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86E53F58-6C10-4F44-9193-E66E84AEFE1C}"/>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95FF75D-C553-482C-ACC8-90894FE60F6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9991F252-4B1B-4C18-BFC2-D9AAA129422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9432A7D0-B6DD-4943-A866-CB068FFBE17E}"/>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4599602-A232-4AC5-AC53-6E7CF27B69AA}"/>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37388D4-7079-4D75-9BED-B3A6D858EAE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483751-653E-4D80-9325-200756979F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EF0A08-DE90-4FB0-90E3-B687B6659A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FC24B4-BEA9-402A-B928-5555BDF09A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C052AEB-3053-4D15-8411-57C62C31DA5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E01F90B-B5A0-4103-AD09-E0F20AB853B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841E867-1FAF-46F2-A0AD-F73502C3B39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58E94F8-B444-4D24-A01C-235C0FA0C68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21151D95-3F25-41FE-BE7F-94E4279CAC7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69B26C82-1877-4ED4-A40C-ED4D0B2FD0C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78757D7-359F-4A50-BBCB-F8CE40D1B66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8908E9D-5A79-4429-B471-9478E29BD06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765EBB5-A815-4928-87B3-BF941BC2D5D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E8E1E280-23B7-4400-B32B-5B5505730CDB}"/>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04C55E1-EE54-471C-8711-65E978C4432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3BAAC6E-3203-4C7B-BB22-1519EB62FBC2}"/>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22FBCE37-20D5-43A5-B998-1BB5CAC7645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647E8B-3CB7-498E-A558-B6941D318C5B}"/>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C6B18AB6-B431-4316-BECC-0F2B132DF7C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55BD181-3126-4CFE-AEC2-FA11A19D8C9B}"/>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7DA3CCBB-493F-4FAA-A2BE-E716BF8F2B6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8DC1C4C5-B089-4714-844D-83857439D83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451123AA-8E55-4B13-B837-956C790804D8}"/>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F71C62E4-A721-4279-91F3-A3E5C7EC6DE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60D284F-9266-4059-A8F0-EC0C2EB20E6E}"/>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E827C03-2C43-42BD-A33F-C5A6DAE099BA}"/>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7AF3256-4394-4B3A-A50C-FE1DB97C961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80D577-D09E-4A30-AF9F-7FA27B6D9A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2216A97-3F81-4416-82AC-CBFD7E5169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85B8F7-0DE4-4D5C-BEE7-3B0183E9A1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C85E301-FAC9-4006-A195-381896565CD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0DCA864-2283-4734-8CAE-73736DD7CA1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618F3DE-00B6-4BA2-9F0E-1FD407B5460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B78BDB5-23FE-4259-8A6C-FFC33D251BA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EAFBE6E-C048-4798-BCC5-94E68AE9A87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70C0C5E-EA41-430D-9239-7013A407B966}"/>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B5380D3-2C5C-4709-B1CA-58C5A97F193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3D8965F-8BA6-4149-8B5F-48A65677B05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91BB02D-D17D-415C-B452-3007E90FE32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5F4A56C6-AA9A-4B66-8F4A-4A4F60D7733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C019330-230C-4E81-9946-FF688522161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616EF92C-DAF2-407A-9174-BEC94410A78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E42BC2-9325-4BBD-BE84-682E60DD53B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D633CCA-636C-4C33-A889-0B2D65792EBA}"/>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F4021B8C-EB1B-478A-8C61-858EB20984A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8EEBCF1-3B3B-4CDC-A2C0-8A0FA266F984}"/>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537B82DB-71DD-4B06-98C4-210EB113475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3E7A3BAB-FBBA-456D-961C-C29E76F39E22}"/>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4310A12-B286-472C-AE5D-2B76CA176B3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57996BF0-2A21-4965-B79C-2927A2573212}"/>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E0382520-B05A-4DEF-9FE5-15D936A4DF47}"/>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90CF4A83-7678-4AE8-89F9-11F9ED23819A}"/>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1750E5B7-B970-4186-973F-673C4BEC6D1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CD45BF-BC73-4C4C-BFEA-356AEB160A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F81B5C-4ECD-47F4-95CA-D88EDC80C7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B5A5BC-DF9E-4BF9-872A-18140B1B07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7CF3BD0-41FD-4E3C-83B3-22CDE1F95F5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49ED639-FADC-421C-B0DD-5630E1EDF74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CED28FD-8E95-4017-81B6-7D3ABD88E0C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9005439-C5FB-434A-8B44-1A497614644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3CEECB4A-B046-40D3-ACAD-47B0257DAE1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73DDC5D-3DDA-46D2-A8FD-DCBFE840EE9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BF79E53-D42B-453A-9EA5-8EFF0DA16E5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9AEF182E-5CAD-4631-8ACC-618BDF74C19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9031516-8914-4C6C-AC22-F1B3C537C6B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C11116D1-6984-404F-83EA-489DC84520A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34BE6996-E2BA-4D71-A27C-F27BADC59EB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D4D5998-07BB-43FE-A18F-5F0556E9F84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F54308D-519C-4508-B435-A8EF1DE43C9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3811CA39-4772-418B-B305-C14ECDA07CFA}"/>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CA76BD6-FB92-4811-BFC9-4F450C5B524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D9F2A7FE-5921-4652-9908-14807B4110FA}"/>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D2B6259E-F6CC-4BDB-8029-815F15049AA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7D064FA7-8B5C-4A5C-A72C-8CACEEBB498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A5DB132-8DA5-4D89-9219-6CB71503368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206AE6C-7EBF-4AB7-B8BF-F9C652CFBCCE}"/>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2F624731-B098-4DAE-94A5-885F5FC02F2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AFD174DB-FA02-4DCA-824B-38DED50D440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B66FF84-DD62-4828-BAC3-AA24F851F50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41B1B8-34D7-498C-95C9-783288D626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D62879-7AD1-4DEB-A224-7C79BABD4F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5053ECF-A43F-42A2-A330-CF6A67DF14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8DA5A32-FE97-4392-84F2-E510922AD93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9A51DC-464C-4A19-9A06-55003D6D66D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3646FD2-7AD4-45F4-997B-8BBC92BFC78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7A14C70-DB27-49C4-B24E-0B1BA7DBDB4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493AAD45-D14A-41AA-AE37-B09090D115C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40D74F6A-A13F-452D-B131-295B1620FF4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25E7C2E8-BD9F-4627-9919-4EC30308BB76}"/>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827F849F-85BF-4B19-AFCB-443804B6921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B4BD8B9-362E-40AC-BF78-FCD71786219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AF414FC-FFF3-4982-91D7-2EC98E3AB8B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D771E46E-D1B2-4203-8FEE-3CFD242581A4}"/>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22A602E-03EB-4FF5-8081-08DDB918EAB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DA233AE-58E4-46B6-897A-A74728C81EC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2A91F8F-6550-4C84-B238-C86EAD65BAB5}"/>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7DC6174D-E1F9-4D02-8981-A5FBC59B99F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1BE75AE7-530D-4EDA-9FB3-B4BA2598F9F8}"/>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EBD52B1B-2975-4ED7-9443-B0904C4E65BA}"/>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B4AA0225-4956-4B62-9E19-C4818529CCA3}"/>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34B1C1E-E811-44D3-B095-425F56D8232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23EF4BD-18C2-4D65-8E75-206C3E95D817}"/>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E4AD48C-7081-4001-9A55-FCAC30075C2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99926E0-38D7-4CAE-88B7-DCC9836A0A4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6AE9E280-367F-4E87-A31F-6BE9601F8BB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03%20&#35519;&#26619;&#34920;&#65288;R4&#25244;&#26412;&#25913;&#38761;&#35519;&#26619;&#65289;&#12395;&#12375;&#12365;&#222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03%20&#35519;&#26619;&#34920;&#65288;R4&#25244;&#26412;&#25913;&#38761;&#35519;&#26619;&#65289;&#65288;&#20185;&#21271;&#24066;&#30149;&#38498;&#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03%20&#35519;&#26619;&#34920;&#65288;R4&#25244;&#26412;&#25913;&#38761;&#35519;&#26619;&#12288;&#20171;&#35703;&#20107;&#26989;&#12288;164&#30000;&#27810;&#28246;&#12487;&#124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19978;&#27700;\03%20&#35519;&#26619;&#34920;&#65288;R4&#25244;&#26412;&#25913;&#38761;&#35519;&#26619;&#65289;&#31777;&#27700;&#20107;&#269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19978;&#27700;\03%20&#35519;&#26619;&#34920;&#65288;R4&#25244;&#26412;&#25913;&#38761;&#35519;&#26619;&#65289;&#28201;&#27849;&#20107;&#269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19979;&#27700;\03%20&#35519;&#26619;&#34920;&#65288;R4&#25244;&#26412;&#25913;&#38761;&#35519;&#26619;&#65289;_06&#20491;&#2549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19979;&#27700;\03%20&#35519;&#26619;&#34920;&#65288;R4&#25244;&#26412;&#25913;&#38761;&#35519;&#26619;&#65289;_05&#29305;&#2549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19979;&#27700;\03%20&#35519;&#26619;&#34920;&#65288;R4&#25244;&#26412;&#25913;&#38761;&#35519;&#26619;&#65289;_04&#26519;&#385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19979;&#27700;\03%20&#35519;&#26619;&#34920;&#65288;R4&#25244;&#26412;&#25913;&#38761;&#35519;&#26619;&#65289;_03&#36786;&#3859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19979;&#27700;\03%20&#35519;&#26619;&#34920;&#65288;R4&#25244;&#26412;&#25913;&#38761;&#35519;&#26619;&#65289;_02&#29305;&#2987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09010\Desktop\&#12304;13&#20185;&#21271;&#24066;&#12305;&#35519;&#26619;&#22238;&#31572;\&#19979;&#27700;\03%20&#35519;&#26619;&#34920;&#65288;R4&#25244;&#26412;&#25913;&#38761;&#35519;&#26619;&#65289;_01&#20844;&#199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介護サービス事業</v>
          </cell>
          <cell r="W18" t="str">
            <v>介護老人保健施設</v>
          </cell>
          <cell r="BD18" t="str">
            <v>●</v>
          </cell>
        </row>
        <row r="20">
          <cell r="F20" t="str">
            <v>介護老人保健施設にしき園</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令和元年度開催の「にしき園運営検討委員会」及び令和２年３月定例議会において、当面の間は市直営での運営継続とすることとした。
　運営検討委員会では、令和２年度～令和４年度までの３年間を収支改善期間とし、令和４年度中に再度、運営状況の検証及びサービス形態の検討を行うよう提言されている。
　市の方針として、今後も市直営で運営継続することとしている。</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病院事業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市立田沢湖病院及び市立角館総合病院は、令和元年度に外部専門機関による経営診断を実施しました。その中で、「指定管理者制度」、「一般地方独立行政法人（非公務員型）」、「民間移譲」の３つの形態・運営方法への変更について診断を行いました。診断では、それぞれメリット・デメリットを抽出した上で、次の提言がなされています。
○ 経営形態の変更については、十分な検証と議論が必要であり、多くの時間も要することから、慎重に検討しなければならない
○ 経営形態を変更する以前に、提案された改善方策等、早急に取り組むべき事項を優先し、経営形態の変更など中長期的に取り組むべきことは、将来的な検討項目の一つとして考えてはどうか
　これらの提言を踏まえた上で、経営改善ポテンシャルはあることから、まずは早急に取り組むべき事項について、両病院に設置した経営改善委員会で検討を行っているところです。しかし、これら取り組みについては、新型コロナウイルス感染症への対応で遅延しており、公立病院経営強化プランの策定と合わせ、改めて検討することとしています。
　また、地域医療構想における議論について、令和３年度は議論がありませんでしたが、これまでの議論で、地域における将来の医療需要や病院機能など、両病院は重要な役割を担っているほか、本医療圏は都市部のように競合する病院がなく、カバーする面積が広いことなども現行の経営体制・手法を継続する理由となっています。仙北市病院事業としては、現行の経営体制・手法を継続するものの、両病院や近隣病院との連携強化を図り、自らの規模に応じた安定的な経営を確立することにより、市民に信頼される病院として今後も医療を提供していきたいと考えています。</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介護サービス事業</v>
          </cell>
          <cell r="W18" t="str">
            <v>老人デイサービスセンター</v>
          </cell>
          <cell r="BD18" t="str">
            <v>●</v>
          </cell>
        </row>
        <row r="20">
          <cell r="F20" t="str">
            <v>介護保険特別会計</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　仙北市田沢湖デイサービスセンターの運営を指定管理者制度とし、社会福祉法人と管理運営に関する協定書を締結。（公募による選定）
　市から委託料を支払実施していたが、指定管理制度に移行したことで事業者が介護報酬と利用者負担収入で運営できることから、指定管理料０円で取り組んでいる。</v>
          </cell>
        </row>
        <row r="377">
          <cell r="G377" t="str">
            <v xml:space="preserve"> </v>
          </cell>
          <cell r="U377" t="str">
            <v>平成</v>
          </cell>
          <cell r="X377">
            <v>22</v>
          </cell>
        </row>
        <row r="378">
          <cell r="G378" t="str">
            <v>●</v>
          </cell>
          <cell r="X378">
            <v>7</v>
          </cell>
        </row>
        <row r="379">
          <cell r="X379">
            <v>1</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簡易水道事業</v>
          </cell>
          <cell r="W18" t="str">
            <v>―</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R51" t="str">
            <v xml:space="preserve"> </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本市水道事業へと統合した。事業の効率化と、法適用により公営企業会計となることで見える化を図る。</v>
          </cell>
        </row>
        <row r="73">
          <cell r="G73" t="str">
            <v>●</v>
          </cell>
          <cell r="S73" t="str">
            <v>平成</v>
          </cell>
          <cell r="V73">
            <v>29</v>
          </cell>
        </row>
        <row r="74">
          <cell r="G74" t="str">
            <v xml:space="preserve"> </v>
          </cell>
          <cell r="V74">
            <v>3</v>
          </cell>
        </row>
        <row r="75">
          <cell r="V75">
            <v>31</v>
          </cell>
        </row>
        <row r="79">
          <cell r="O79" t="str">
            <v xml:space="preserve"> </v>
          </cell>
          <cell r="AG79" t="str">
            <v>●</v>
          </cell>
        </row>
        <row r="80">
          <cell r="O80" t="str">
            <v xml:space="preserve"> </v>
          </cell>
          <cell r="AG80" t="str">
            <v xml:space="preserve"> </v>
          </cell>
        </row>
        <row r="81">
          <cell r="O81" t="str">
            <v xml:space="preserve"> </v>
          </cell>
        </row>
        <row r="82">
          <cell r="O82" t="str">
            <v xml:space="preserve"> </v>
          </cell>
        </row>
        <row r="87">
          <cell r="B87" t="str">
            <v>特段変化なし</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観光施設事業</v>
          </cell>
          <cell r="W18" t="str">
            <v>その他観光</v>
          </cell>
          <cell r="BD18" t="str">
            <v>●</v>
          </cell>
        </row>
        <row r="20">
          <cell r="F20" t="str">
            <v>ー</v>
          </cell>
        </row>
        <row r="49">
          <cell r="AA49" t="str">
            <v xml:space="preserve"> </v>
          </cell>
        </row>
        <row r="50">
          <cell r="X50" t="str">
            <v xml:space="preserve"> </v>
          </cell>
          <cell r="AD50" t="str">
            <v xml:space="preserve"> </v>
          </cell>
        </row>
        <row r="51">
          <cell r="R51" t="str">
            <v xml:space="preserve"> </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事業の規模が小さく、人員が少ない等の理由から抜本的な改革の検討に至らないため。</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下水道事業</v>
          </cell>
          <cell r="W18" t="str">
            <v>個別排水処理施設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下水道事業</v>
          </cell>
          <cell r="W18" t="str">
            <v>特定地域排水処理施設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下水道事業</v>
          </cell>
          <cell r="W18" t="str">
            <v>林業集落排水施設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ell>
        </row>
      </sheetData>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仙北市</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仙北市</v>
      </c>
      <c r="D11" s="8"/>
      <c r="E11" s="8"/>
      <c r="F11" s="8"/>
      <c r="G11" s="8"/>
      <c r="H11" s="8"/>
      <c r="I11" s="8"/>
      <c r="J11" s="8"/>
      <c r="K11" s="8"/>
      <c r="L11" s="8"/>
      <c r="M11" s="8"/>
      <c r="N11" s="8"/>
      <c r="O11" s="8"/>
      <c r="P11" s="8"/>
      <c r="Q11" s="8"/>
      <c r="R11" s="8"/>
      <c r="S11" s="8"/>
      <c r="T11" s="8"/>
      <c r="U11" s="22" t="str">
        <f>IF(COUNTIF([1]回答表!F18,"*")&gt;0,[1]回答表!F18,"")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介護老人保健施設</v>
      </c>
      <c r="AP11" s="10"/>
      <c r="AQ11" s="10"/>
      <c r="AR11" s="10"/>
      <c r="AS11" s="10"/>
      <c r="AT11" s="10"/>
      <c r="AU11" s="10"/>
      <c r="AV11" s="10"/>
      <c r="AW11" s="10"/>
      <c r="AX11" s="10"/>
      <c r="AY11" s="10"/>
      <c r="AZ11" s="10"/>
      <c r="BA11" s="10"/>
      <c r="BB11" s="10"/>
      <c r="BC11" s="10"/>
      <c r="BD11" s="10"/>
      <c r="BE11" s="10"/>
      <c r="BF11" s="11"/>
      <c r="BG11" s="21" t="str">
        <f>IF(COUNTIF([1]回答表!F20,"*")&gt;0,[1]回答表!F20,"")</f>
        <v>介護老人保健施設にしき園</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令和元年度開催の「にしき園運営検討委員会」及び令和２年３月定例議会において、当面の間は市直営での運営継続とすることとした。
　運営検討委員会では、令和２年度～令和４年度までの３年間を収支改善期間とし、令和４年度中に再度、運営状況の検証及びサービス形態の検討を行うよう提言されている。
　市の方針として、今後も市直営で運営継続することとしている。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21" priority="2">
      <formula>$BB$25="○"</formula>
    </cfRule>
  </conditionalFormatting>
  <conditionalFormatting sqref="BD28:BD30">
    <cfRule type="expression" dxfId="20"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B2F4-2B5F-4BD9-92A9-84F72EBD9CCF}">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仙北市</v>
      </c>
      <c r="D11" s="8"/>
      <c r="E11" s="8"/>
      <c r="F11" s="8"/>
      <c r="G11" s="8"/>
      <c r="H11" s="8"/>
      <c r="I11" s="8"/>
      <c r="J11" s="8"/>
      <c r="K11" s="8"/>
      <c r="L11" s="8"/>
      <c r="M11" s="8"/>
      <c r="N11" s="8"/>
      <c r="O11" s="8"/>
      <c r="P11" s="8"/>
      <c r="Q11" s="8"/>
      <c r="R11" s="8"/>
      <c r="S11" s="8"/>
      <c r="T11" s="8"/>
      <c r="U11" s="22" t="str">
        <f>IF(COUNTIF([2]回答表!F18,"*")&gt;0,[2]回答表!F18,"")</f>
        <v>病院事業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市立田沢湖病院及び市立角館総合病院は、令和元年度に外部専門機関による経営診断を実施しました。その中で、「指定管理者制度」、「一般地方独立行政法人（非公務員型）」、「民間移譲」の３つの形態・運営方法への変更について診断を行いました。診断では、それぞれメリット・デメリットを抽出した上で、次の提言がなされています。
○ 経営形態の変更については、十分な検証と議論が必要であり、多くの時間も要することから、慎重に検討しなければならない
○ 経営形態を変更する以前に、提案された改善方策等、早急に取り組むべき事項を優先し、経営形態の変更など中長期的に取り組むべきことは、将来的な検討項目の一つとして考えてはどうか
　これらの提言を踏まえた上で、経営改善ポテンシャルはあることから、まずは早急に取り組むべき事項について、両病院に設置した経営改善委員会で検討を行っているところです。しかし、これら取り組みについては、新型コロナウイルス感染症への対応で遅延しており、公立病院経営強化プランの策定と合わせ、改めて検討することとしています。
　また、地域医療構想における議論について、令和３年度は議論がありませんでしたが、これまでの議論で、地域における将来の医療需要や病院機能など、両病院は重要な役割を担っているほか、本医療圏は都市部のように競合する病院がなく、カバーする面積が広いことなども現行の経営体制・手法を継続する理由となっています。仙北市病院事業としては、現行の経営体制・手法を継続するものの、両病院や近隣病院との連携強化を図り、自らの規模に応じた安定的な経営を確立することにより、市民に信頼される病院として今後も医療を提供していきたいと考えてい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9" priority="2">
      <formula>$BB$25="○"</formula>
    </cfRule>
  </conditionalFormatting>
  <conditionalFormatting sqref="BD28:BD30">
    <cfRule type="expression" dxfId="18"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5A43C-626A-49D3-B43D-363554F301D8}">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仙北市</v>
      </c>
      <c r="D11" s="8"/>
      <c r="E11" s="8"/>
      <c r="F11" s="8"/>
      <c r="G11" s="8"/>
      <c r="H11" s="8"/>
      <c r="I11" s="8"/>
      <c r="J11" s="8"/>
      <c r="K11" s="8"/>
      <c r="L11" s="8"/>
      <c r="M11" s="8"/>
      <c r="N11" s="8"/>
      <c r="O11" s="8"/>
      <c r="P11" s="8"/>
      <c r="Q11" s="8"/>
      <c r="R11" s="8"/>
      <c r="S11" s="8"/>
      <c r="T11" s="8"/>
      <c r="U11" s="22" t="str">
        <f>IF(COUNTIF([3]回答表!F18,"*")&gt;0,[3]回答表!F18,"")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IF(COUNTIF([3]回答表!F20,"*")&gt;0,[3]回答表!F20,"")</f>
        <v>介護保険特別会計</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v>
      </c>
      <c r="O241" s="131"/>
      <c r="P241" s="131"/>
      <c r="Q241" s="132"/>
      <c r="R241" s="119"/>
      <c r="S241" s="119"/>
      <c r="T241" s="119"/>
      <c r="U241" s="133" t="str">
        <f>IF([3]回答表!X52="●",[3]回答表!B371,IF([3]回答表!AA52="●",[3]回答表!B396,""))</f>
        <v>　仙北市田沢湖デイサービスセンターの運営を指定管理者制度とし、社会福祉法人と管理運営に関する協定書を締結。（公募による選定）
　市から委託料を支払実施していたが、指定管理制度に移行したことで事業者が介護報酬と利用者負担収入で運営できることから、指定管理料０円で取り組んでいる。</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xml:space="preserve"> </v>
      </c>
      <c r="AN244" s="83"/>
      <c r="AO244" s="83"/>
      <c r="AP244" s="83"/>
      <c r="AQ244" s="83"/>
      <c r="AR244" s="83"/>
      <c r="AS244" s="83"/>
      <c r="AT244" s="153"/>
      <c r="AU244" s="82" t="str">
        <f>IF([3]回答表!X52="●",[3]回答表!G378,IF([3]回答表!AA52="●",[3]回答表!G403,""))</f>
        <v>●</v>
      </c>
      <c r="AV244" s="83"/>
      <c r="AW244" s="83"/>
      <c r="AX244" s="83"/>
      <c r="AY244" s="83"/>
      <c r="AZ244" s="83"/>
      <c r="BA244" s="83"/>
      <c r="BB244" s="153"/>
      <c r="BC244" s="120"/>
      <c r="BD244" s="109"/>
      <c r="BE244" s="109"/>
      <c r="BF244" s="150">
        <f>IF([3]回答表!X52="●",[3]回答表!X377,IF([3]回答表!AA52="●",[3]回答表!X402,""))</f>
        <v>22</v>
      </c>
      <c r="BG244" s="151"/>
      <c r="BH244" s="151"/>
      <c r="BI244" s="151"/>
      <c r="BJ244" s="150">
        <f>IF([3]回答表!X52="●",[3]回答表!X378,IF([3]回答表!AA52="●",[3]回答表!X403,""))</f>
        <v>7</v>
      </c>
      <c r="BK244" s="151"/>
      <c r="BL244" s="151"/>
      <c r="BM244" s="152"/>
      <c r="BN244" s="150">
        <f>IF([3]回答表!X52="●",[3]回答表!X379,IF([3]回答表!AA52="●",[3]回答表!X404,""))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IF([3]回答表!X52="●",[3]回答表!E386,IF([3]回答表!AA52="●",[3]回答表!E407,""))</f>
        <v>0</v>
      </c>
      <c r="V253" s="182"/>
      <c r="W253" s="182"/>
      <c r="X253" s="182"/>
      <c r="Y253" s="182"/>
      <c r="Z253" s="182"/>
      <c r="AA253" s="182"/>
      <c r="AB253" s="182"/>
      <c r="AC253" s="182"/>
      <c r="AD253" s="182"/>
      <c r="AE253" s="183" t="s">
        <v>33</v>
      </c>
      <c r="AF253" s="183"/>
      <c r="AG253" s="183"/>
      <c r="AH253" s="183"/>
      <c r="AI253" s="183"/>
      <c r="AJ253" s="184"/>
      <c r="AK253" s="136"/>
      <c r="AL253" s="136"/>
      <c r="AM253" s="133">
        <f>IF([3]回答表!X52="●",[3]回答表!B388,IF([3]回答表!AA52="●",[3]回答表!B409,""))</f>
        <v>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7" priority="2">
      <formula>$BB$25="○"</formula>
    </cfRule>
  </conditionalFormatting>
  <conditionalFormatting sqref="BD28:BD30">
    <cfRule type="expression" dxfId="16"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4E19-D73D-4273-B499-4D2678E515D3}">
  <dimension ref="A1"/>
  <sheetViews>
    <sheetView workbookViewId="0"/>
  </sheetViews>
  <sheetFormatPr defaultRowHeight="18.7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15DF2-220D-437A-928E-EE148426406C}">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仙北市</v>
      </c>
      <c r="D11" s="8"/>
      <c r="E11" s="8"/>
      <c r="F11" s="8"/>
      <c r="G11" s="8"/>
      <c r="H11" s="8"/>
      <c r="I11" s="8"/>
      <c r="J11" s="8"/>
      <c r="K11" s="8"/>
      <c r="L11" s="8"/>
      <c r="M11" s="8"/>
      <c r="N11" s="8"/>
      <c r="O11" s="8"/>
      <c r="P11" s="8"/>
      <c r="Q11" s="8"/>
      <c r="R11" s="8"/>
      <c r="S11" s="8"/>
      <c r="T11" s="8"/>
      <c r="U11" s="22" t="str">
        <f>IF(COUNTIF([4]回答表!F18,"*")&gt;0,[4]回答表!F18,"")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v>
      </c>
      <c r="O36" s="131"/>
      <c r="P36" s="131"/>
      <c r="Q36" s="132"/>
      <c r="R36" s="119"/>
      <c r="S36" s="119"/>
      <c r="T36" s="119"/>
      <c r="U36" s="133" t="str">
        <f>IF([4]回答表!X49="●",[4]回答表!B67,IF([4]回答表!AA49="●",[4]回答表!B95,""))</f>
        <v>本市水道事業へと統合した。事業の効率化と、法適用により公営企業会計となることで見える化を図る。</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v>
      </c>
      <c r="AN38" s="83"/>
      <c r="AO38" s="83"/>
      <c r="AP38" s="83"/>
      <c r="AQ38" s="83"/>
      <c r="AR38" s="83"/>
      <c r="AS38" s="83"/>
      <c r="AT38" s="153"/>
      <c r="AU38" s="82" t="str">
        <f>IF([4]回答表!X49="●",[4]回答表!G74,IF([4]回答表!AA49="●",[4]回答表!G102,""))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IF([4]回答表!X49="●",[4]回答表!V73,IF([4]回答表!AA49="●",[4]回答表!V101,""))</f>
        <v>29</v>
      </c>
      <c r="BG39" s="16"/>
      <c r="BH39" s="16"/>
      <c r="BI39" s="17"/>
      <c r="BJ39" s="150">
        <f>IF([4]回答表!X49="●",[4]回答表!V74,IF([4]回答表!AA49="●",[4]回答表!V102,""))</f>
        <v>3</v>
      </c>
      <c r="BK39" s="16"/>
      <c r="BL39" s="16"/>
      <c r="BM39" s="17"/>
      <c r="BN39" s="150">
        <f>IF([4]回答表!X49="●",[4]回答表!V75,IF([4]回答表!AA49="●",[4]回答表!V103,""))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IF([4]回答表!X49="●",[4]回答表!E85,IF([4]回答表!AA49="●",[4]回答表!E113,""))</f>
        <v>0</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特段変化なし</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BF4D-7B98-437E-9F4B-F7E63E9D3708}">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仙北市</v>
      </c>
      <c r="D11" s="8"/>
      <c r="E11" s="8"/>
      <c r="F11" s="8"/>
      <c r="G11" s="8"/>
      <c r="H11" s="8"/>
      <c r="I11" s="8"/>
      <c r="J11" s="8"/>
      <c r="K11" s="8"/>
      <c r="L11" s="8"/>
      <c r="M11" s="8"/>
      <c r="N11" s="8"/>
      <c r="O11" s="8"/>
      <c r="P11" s="8"/>
      <c r="Q11" s="8"/>
      <c r="R11" s="8"/>
      <c r="S11" s="8"/>
      <c r="T11" s="8"/>
      <c r="U11" s="22" t="str">
        <f>IF(COUNTIF([5]回答表!F18,"*")&gt;0,[5]回答表!F18,"")</f>
        <v>観光施設事業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その他観光</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事業の規模が小さく、人員が少ない等の理由から抜本的な改革の検討に至らないため。</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BE5-90A1-4B0F-8C60-5DA206A8EF71}">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IF(COUNTIF([6]回答表!K16,"*")&gt;0,[6]回答表!K16,"")</f>
        <v>仙北市</v>
      </c>
      <c r="D11" s="8"/>
      <c r="E11" s="8"/>
      <c r="F11" s="8"/>
      <c r="G11" s="8"/>
      <c r="H11" s="8"/>
      <c r="I11" s="8"/>
      <c r="J11" s="8"/>
      <c r="K11" s="8"/>
      <c r="L11" s="8"/>
      <c r="M11" s="8"/>
      <c r="N11" s="8"/>
      <c r="O11" s="8"/>
      <c r="P11" s="8"/>
      <c r="Q11" s="8"/>
      <c r="R11" s="8"/>
      <c r="S11" s="8"/>
      <c r="T11" s="8"/>
      <c r="U11" s="22" t="str">
        <f>IF(COUNTIF([6]回答表!F18,"*")&gt;0,[6]回答表!F18,"")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IF(COUNTIF([6]回答表!W18,"*")&gt;0,[6]回答表!W18,"")</f>
        <v>個別排水処理施設</v>
      </c>
      <c r="AP11" s="10"/>
      <c r="AQ11" s="10"/>
      <c r="AR11" s="10"/>
      <c r="AS11" s="10"/>
      <c r="AT11" s="10"/>
      <c r="AU11" s="10"/>
      <c r="AV11" s="10"/>
      <c r="AW11" s="10"/>
      <c r="AX11" s="10"/>
      <c r="AY11" s="10"/>
      <c r="AZ11" s="10"/>
      <c r="BA11" s="10"/>
      <c r="BB11" s="10"/>
      <c r="BC11" s="10"/>
      <c r="BD11" s="10"/>
      <c r="BE11" s="10"/>
      <c r="BF11" s="11"/>
      <c r="BG11" s="21" t="str">
        <f>IF(COUNTIF([6]回答表!F20,"*")&gt;0,[6]回答表!F20,"")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IF([6]回答表!R49="●","●","")</f>
        <v/>
      </c>
      <c r="E24" s="80"/>
      <c r="F24" s="80"/>
      <c r="G24" s="80"/>
      <c r="H24" s="80"/>
      <c r="I24" s="80"/>
      <c r="J24" s="81"/>
      <c r="K24" s="79" t="str">
        <f>IF([6]回答表!R50="●","●","")</f>
        <v/>
      </c>
      <c r="L24" s="80"/>
      <c r="M24" s="80"/>
      <c r="N24" s="80"/>
      <c r="O24" s="80"/>
      <c r="P24" s="80"/>
      <c r="Q24" s="81"/>
      <c r="R24" s="79" t="str">
        <f>IF([6]回答表!R51="●","●","")</f>
        <v/>
      </c>
      <c r="S24" s="80"/>
      <c r="T24" s="80"/>
      <c r="U24" s="80"/>
      <c r="V24" s="80"/>
      <c r="W24" s="80"/>
      <c r="X24" s="81"/>
      <c r="Y24" s="79" t="str">
        <f>IF([6]回答表!R52="●","●","")</f>
        <v/>
      </c>
      <c r="Z24" s="80"/>
      <c r="AA24" s="80"/>
      <c r="AB24" s="80"/>
      <c r="AC24" s="80"/>
      <c r="AD24" s="80"/>
      <c r="AE24" s="81"/>
      <c r="AF24" s="79" t="str">
        <f>IF([6]回答表!R53="●","●","")</f>
        <v/>
      </c>
      <c r="AG24" s="80"/>
      <c r="AH24" s="80"/>
      <c r="AI24" s="80"/>
      <c r="AJ24" s="80"/>
      <c r="AK24" s="80"/>
      <c r="AL24" s="81"/>
      <c r="AM24" s="79" t="str">
        <f>IF([6]回答表!R54="●","●","")</f>
        <v/>
      </c>
      <c r="AN24" s="80"/>
      <c r="AO24" s="80"/>
      <c r="AP24" s="80"/>
      <c r="AQ24" s="80"/>
      <c r="AR24" s="80"/>
      <c r="AS24" s="81"/>
      <c r="AT24" s="79" t="str">
        <f>IF([6]回答表!R55="●","●","")</f>
        <v/>
      </c>
      <c r="AU24" s="80"/>
      <c r="AV24" s="80"/>
      <c r="AW24" s="80"/>
      <c r="AX24" s="80"/>
      <c r="AY24" s="80"/>
      <c r="AZ24" s="81"/>
      <c r="BA24" s="68"/>
      <c r="BB24" s="82" t="str">
        <f>IF([6]回答表!R56="●","●","")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IF([6]回答表!X49="●","●","")</f>
        <v/>
      </c>
      <c r="O36" s="131"/>
      <c r="P36" s="131"/>
      <c r="Q36" s="132"/>
      <c r="R36" s="119"/>
      <c r="S36" s="119"/>
      <c r="T36" s="119"/>
      <c r="U36" s="133" t="str">
        <f>IF([6]回答表!X49="●",[6]回答表!B67,IF([6]回答表!AA49="●",[6]回答表!B95,""))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IF([6]回答表!X49="●",[6]回答表!S73,IF([6]回答表!AA49="●",[6]回答表!S101,""))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IF([6]回答表!X49="●",[6]回答表!G73,IF([6]回答表!AA49="●",[6]回答表!G101,""))</f>
        <v/>
      </c>
      <c r="AN38" s="83"/>
      <c r="AO38" s="83"/>
      <c r="AP38" s="83"/>
      <c r="AQ38" s="83"/>
      <c r="AR38" s="83"/>
      <c r="AS38" s="83"/>
      <c r="AT38" s="153"/>
      <c r="AU38" s="82" t="str">
        <f>IF([6]回答表!X49="●",[6]回答表!G74,IF([6]回答表!AA49="●",[6]回答表!G102,""))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IF([6]回答表!X49="●",[6]回答表!V73,IF([6]回答表!AA49="●",[6]回答表!V101,""))</f>
        <v/>
      </c>
      <c r="BG39" s="16"/>
      <c r="BH39" s="16"/>
      <c r="BI39" s="17"/>
      <c r="BJ39" s="150" t="str">
        <f>IF([6]回答表!X49="●",[6]回答表!V74,IF([6]回答表!AA49="●",[6]回答表!V102,""))</f>
        <v/>
      </c>
      <c r="BK39" s="16"/>
      <c r="BL39" s="16"/>
      <c r="BM39" s="17"/>
      <c r="BN39" s="150" t="str">
        <f>IF([6]回答表!X49="●",[6]回答表!V75,IF([6]回答表!AA49="●",[6]回答表!V103,""))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IF([6]回答表!X49="●",[6]回答表!O79,IF([6]回答表!AA49="●",[6]回答表!O107,""))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IF([6]回答表!X49="●",[6]回答表!O80,IF([6]回答表!AA49="●",[6]回答表!O108,""))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IF([6]回答表!AA49="●","●","")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IF([6]回答表!X49="●",[6]回答表!O81,IF([6]回答表!AA49="●",[6]回答表!O109,""))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IF([6]回答表!X49="●",[6]回答表!O82,IF([6]回答表!AA49="●",[6]回答表!O110,""))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IF([6]回答表!X49="●",[6]回答表!AG79,IF([6]回答表!AA49="●",[6]回答表!AG107,""))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IF([6]回答表!X49="●",[6]回答表!AG80,IF([6]回答表!AA49="●",[6]回答表!AG108,""))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IF([6]回答表!X49="●",[6]回答表!E85,IF([6]回答表!AA49="●",[6]回答表!E113,""))</f>
        <v/>
      </c>
      <c r="V50" s="182"/>
      <c r="W50" s="182"/>
      <c r="X50" s="182"/>
      <c r="Y50" s="182"/>
      <c r="Z50" s="182"/>
      <c r="AA50" s="182"/>
      <c r="AB50" s="182"/>
      <c r="AC50" s="182"/>
      <c r="AD50" s="182"/>
      <c r="AE50" s="183" t="s">
        <v>33</v>
      </c>
      <c r="AF50" s="183"/>
      <c r="AG50" s="183"/>
      <c r="AH50" s="183"/>
      <c r="AI50" s="183"/>
      <c r="AJ50" s="184"/>
      <c r="AK50" s="136"/>
      <c r="AL50" s="136"/>
      <c r="AM50" s="133" t="str">
        <f>IF([6]回答表!X49="●",[6]回答表!B87,IF([6]回答表!AA49="●",[6]回答表!B115,""))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IF([6]回答表!AD49="●","●","")</f>
        <v/>
      </c>
      <c r="O57" s="131"/>
      <c r="P57" s="131"/>
      <c r="Q57" s="132"/>
      <c r="R57" s="119"/>
      <c r="S57" s="119"/>
      <c r="T57" s="119"/>
      <c r="U57" s="133" t="str">
        <f>IF([6]回答表!AD49="●",[6]回答表!B123,"")</f>
        <v/>
      </c>
      <c r="V57" s="134"/>
      <c r="W57" s="134"/>
      <c r="X57" s="134"/>
      <c r="Y57" s="134"/>
      <c r="Z57" s="134"/>
      <c r="AA57" s="134"/>
      <c r="AB57" s="134"/>
      <c r="AC57" s="134"/>
      <c r="AD57" s="134"/>
      <c r="AE57" s="134"/>
      <c r="AF57" s="134"/>
      <c r="AG57" s="134"/>
      <c r="AH57" s="134"/>
      <c r="AI57" s="134"/>
      <c r="AJ57" s="135"/>
      <c r="AK57" s="189"/>
      <c r="AL57" s="189"/>
      <c r="AM57" s="133" t="str">
        <f>IF([6]回答表!AD49="●",[6]回答表!B128,"")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IF([6]回答表!X50="●","●","")</f>
        <v/>
      </c>
      <c r="O68" s="131"/>
      <c r="P68" s="131"/>
      <c r="Q68" s="132"/>
      <c r="R68" s="119"/>
      <c r="S68" s="119"/>
      <c r="T68" s="119"/>
      <c r="U68" s="133" t="str">
        <f>IF([6]回答表!X50="●",[6]回答表!B138,IF([6]回答表!AA50="●",[6]回答表!B159,""))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IF([6]回答表!X50="●",[6]回答表!S144,IF([6]回答表!AA50="●",[6]回答表!S165,""))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IF([6]回答表!X50="●",[6]回答表!J144,IF([6]回答表!AA50="●",[6]回答表!J165,""))</f>
        <v/>
      </c>
      <c r="AN71" s="83"/>
      <c r="AO71" s="83"/>
      <c r="AP71" s="83"/>
      <c r="AQ71" s="83"/>
      <c r="AR71" s="83"/>
      <c r="AS71" s="83"/>
      <c r="AT71" s="153"/>
      <c r="AU71" s="82" t="str">
        <f>IF([6]回答表!X50="●",[6]回答表!J145,IF([6]回答表!AA50="●",[6]回答表!J166,""))</f>
        <v/>
      </c>
      <c r="AV71" s="83"/>
      <c r="AW71" s="83"/>
      <c r="AX71" s="83"/>
      <c r="AY71" s="83"/>
      <c r="AZ71" s="83"/>
      <c r="BA71" s="83"/>
      <c r="BB71" s="153"/>
      <c r="BC71" s="120"/>
      <c r="BD71" s="109"/>
      <c r="BE71" s="109"/>
      <c r="BF71" s="150" t="str">
        <f>IF([6]回答表!X50="●",[6]回答表!V144,IF([6]回答表!AA50="●",[6]回答表!V165,""))</f>
        <v/>
      </c>
      <c r="BG71" s="151"/>
      <c r="BH71" s="151"/>
      <c r="BI71" s="151"/>
      <c r="BJ71" s="150" t="str">
        <f>IF([6]回答表!X50="●",[6]回答表!V145,IF([6]回答表!AA50="●",[6]回答表!V166,""))</f>
        <v/>
      </c>
      <c r="BK71" s="151"/>
      <c r="BL71" s="151"/>
      <c r="BM71" s="151"/>
      <c r="BN71" s="150" t="str">
        <f>IF([6]回答表!X50="●",[6]回答表!V146,IF([6]回答表!AA50="●",[6]回答表!V167,""))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IF([6]回答表!AA50="●","●","")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IF([6]回答表!X50="●",[6]回答表!E149,IF([6]回答表!AA50="●",[6]回答表!E170,""))</f>
        <v/>
      </c>
      <c r="V80" s="182"/>
      <c r="W80" s="182"/>
      <c r="X80" s="182"/>
      <c r="Y80" s="182"/>
      <c r="Z80" s="182"/>
      <c r="AA80" s="182"/>
      <c r="AB80" s="182"/>
      <c r="AC80" s="182"/>
      <c r="AD80" s="182"/>
      <c r="AE80" s="183" t="s">
        <v>33</v>
      </c>
      <c r="AF80" s="183"/>
      <c r="AG80" s="183"/>
      <c r="AH80" s="183"/>
      <c r="AI80" s="183"/>
      <c r="AJ80" s="184"/>
      <c r="AK80" s="136"/>
      <c r="AL80" s="136"/>
      <c r="AM80" s="133" t="str">
        <f>IF([6]回答表!X50="●",[6]回答表!B151,IF([6]回答表!AA50="●",[6]回答表!B172,""))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IF([6]回答表!AD50="●","●","")</f>
        <v/>
      </c>
      <c r="O87" s="131"/>
      <c r="P87" s="131"/>
      <c r="Q87" s="132"/>
      <c r="R87" s="119"/>
      <c r="S87" s="119"/>
      <c r="T87" s="119"/>
      <c r="U87" s="133" t="str">
        <f>IF([6]回答表!AD50="●",[6]回答表!B180,"")</f>
        <v/>
      </c>
      <c r="V87" s="134"/>
      <c r="W87" s="134"/>
      <c r="X87" s="134"/>
      <c r="Y87" s="134"/>
      <c r="Z87" s="134"/>
      <c r="AA87" s="134"/>
      <c r="AB87" s="134"/>
      <c r="AC87" s="134"/>
      <c r="AD87" s="134"/>
      <c r="AE87" s="134"/>
      <c r="AF87" s="134"/>
      <c r="AG87" s="134"/>
      <c r="AH87" s="134"/>
      <c r="AI87" s="134"/>
      <c r="AJ87" s="135"/>
      <c r="AK87" s="189"/>
      <c r="AL87" s="189"/>
      <c r="AM87" s="133" t="str">
        <f>IF([6]回答表!AD50="●",[6]回答表!B186,"")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IF([6]回答表!F18="水道事業",IF([6]回答表!X51="●","●",""),"")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IF([6]回答表!F18="水道事業",IF([6]回答表!X51="●",[6]回答表!B197,IF([6]回答表!AA51="●",[6]回答表!B275,"")),"")</f>
        <v/>
      </c>
      <c r="AN99" s="134"/>
      <c r="AO99" s="134"/>
      <c r="AP99" s="134"/>
      <c r="AQ99" s="134"/>
      <c r="AR99" s="134"/>
      <c r="AS99" s="134"/>
      <c r="AT99" s="134"/>
      <c r="AU99" s="134"/>
      <c r="AV99" s="134"/>
      <c r="AW99" s="134"/>
      <c r="AX99" s="134"/>
      <c r="AY99" s="134"/>
      <c r="AZ99" s="134"/>
      <c r="BA99" s="134"/>
      <c r="BB99" s="134"/>
      <c r="BC99" s="135"/>
      <c r="BD99" s="109"/>
      <c r="BE99" s="109"/>
      <c r="BF99" s="138" t="str">
        <f>IF([6]回答表!F18="水道事業",IF([6]回答表!X51="●",[6]回答表!B256,IF([6]回答表!AA51="●",[6]回答表!B335,"")),"")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IF([6]回答表!F18="水道事業",IF([6]回答表!X51="●",[6]回答表!J205,IF([6]回答表!AA51="●",[6]回答表!J283,"")),"")</f>
        <v/>
      </c>
      <c r="V101" s="83"/>
      <c r="W101" s="83"/>
      <c r="X101" s="83"/>
      <c r="Y101" s="83"/>
      <c r="Z101" s="83"/>
      <c r="AA101" s="83"/>
      <c r="AB101" s="153"/>
      <c r="AC101" s="82" t="str">
        <f>IF([6]回答表!F18="水道事業",IF([6]回答表!X51="●",[6]回答表!J210,IF([6]回答表!AA51="●",[6]回答表!J290,"")),"")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IF([6]回答表!F18="水道事業",IF([6]回答表!X51="●",[6]回答表!E256,IF([6]回答表!AA51="●",[6]回答表!E335,"")),"")</f>
        <v/>
      </c>
      <c r="BG102" s="151"/>
      <c r="BH102" s="151"/>
      <c r="BI102" s="151"/>
      <c r="BJ102" s="150" t="str">
        <f>IF([6]回答表!F18="水道事業",IF([6]回答表!X51="●",[6]回答表!E257,IF([6]回答表!AA51="●",[6]回答表!E336,"")),"")</f>
        <v/>
      </c>
      <c r="BK102" s="151"/>
      <c r="BL102" s="151"/>
      <c r="BM102" s="151"/>
      <c r="BN102" s="150" t="str">
        <f>IF([6]回答表!F18="水道事業",IF([6]回答表!X51="●",[6]回答表!E258,IF([6]回答表!AA51="●",[6]回答表!E337,"")),"")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IF([6]回答表!F18="水道事業",IF([6]回答表!AA51="●","●",""),"")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IF([6]回答表!F18="水道事業",IF([6]回答表!X51="●",[6]回答表!J213,IF([6]回答表!AA51="●",[6]回答表!J293,"")),"")</f>
        <v/>
      </c>
      <c r="V106" s="83"/>
      <c r="W106" s="83"/>
      <c r="X106" s="83"/>
      <c r="Y106" s="83"/>
      <c r="Z106" s="83"/>
      <c r="AA106" s="83"/>
      <c r="AB106" s="153"/>
      <c r="AC106" s="82" t="str">
        <f>IF([6]回答表!F18="水道事業",IF([6]回答表!X51="●",[6]回答表!J217,IF([6]回答表!AA51="●",[6]回答表!J297,"")),"")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IF([6]回答表!F18="水道事業",IF([6]回答表!X51="●",[6]回答表!E265,IF([6]回答表!AA51="●",[6]回答表!E344,"")),"")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IF([6]回答表!F18="水道事業",IF([6]回答表!X51="●",[6]回答表!B267,IF([6]回答表!AA51="●",[6]回答表!B346,"")),"")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IF([6]回答表!F18="水道事業",IF([6]回答表!AD51="●","●",""),"")</f>
        <v/>
      </c>
      <c r="O118" s="131"/>
      <c r="P118" s="131"/>
      <c r="Q118" s="132"/>
      <c r="R118" s="119"/>
      <c r="S118" s="119"/>
      <c r="T118" s="119"/>
      <c r="U118" s="133" t="str">
        <f>IF([6]回答表!F18="水道事業",IF([6]回答表!AD51="●",[6]回答表!B354,""),"")</f>
        <v/>
      </c>
      <c r="V118" s="134"/>
      <c r="W118" s="134"/>
      <c r="X118" s="134"/>
      <c r="Y118" s="134"/>
      <c r="Z118" s="134"/>
      <c r="AA118" s="134"/>
      <c r="AB118" s="134"/>
      <c r="AC118" s="134"/>
      <c r="AD118" s="134"/>
      <c r="AE118" s="134"/>
      <c r="AF118" s="134"/>
      <c r="AG118" s="134"/>
      <c r="AH118" s="134"/>
      <c r="AI118" s="134"/>
      <c r="AJ118" s="135"/>
      <c r="AK118" s="189"/>
      <c r="AL118" s="189"/>
      <c r="AM118" s="133" t="str">
        <f>IF([6]回答表!F18="水道事業",IF([6]回答表!AD51="●",[6]回答表!B360,""),"")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IF([6]回答表!F18="簡易水道事業",IF([6]回答表!X51="●",[6]回答表!B197,IF([6]回答表!AA51="●",[6]回答表!B275,"")),"")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IF([6]回答表!F18="簡易水道事業",IF([6]回答表!X51="●",[6]回答表!B256,IF([6]回答表!AA51="●",[6]回答表!B335,"")),"")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IF([6]回答表!F18="簡易水道事業",IF([6]回答表!X51="●","●",""),"")</f>
        <v/>
      </c>
      <c r="O132" s="131"/>
      <c r="P132" s="131"/>
      <c r="Q132" s="132"/>
      <c r="R132" s="119"/>
      <c r="S132" s="119"/>
      <c r="T132" s="119"/>
      <c r="U132" s="82" t="str">
        <f>IF([6]回答表!F18="簡易水道事業",IF([6]回答表!X51="●",[6]回答表!S224,IF([6]回答表!AA51="●",[6]回答表!S304,"")),"")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IF([6]回答表!F18="簡易水道事業",IF([6]回答表!X51="●",[6]回答表!E256,IF([6]回答表!AA51="●",[6]回答表!E335,"")),"")</f>
        <v/>
      </c>
      <c r="BG133" s="151"/>
      <c r="BH133" s="151"/>
      <c r="BI133" s="151"/>
      <c r="BJ133" s="150" t="str">
        <f>IF([6]回答表!F18="簡易水道事業",IF([6]回答表!X51="●",[6]回答表!E257,IF([6]回答表!AA51="●",[6]回答表!E336,"")),"")</f>
        <v/>
      </c>
      <c r="BK133" s="151"/>
      <c r="BL133" s="151"/>
      <c r="BM133" s="151"/>
      <c r="BN133" s="150" t="str">
        <f>IF([6]回答表!F18="簡易水道事業",IF([6]回答表!X51="●",[6]回答表!E258,IF([6]回答表!AA51="●",[6]回答表!E337,"")),"")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IF([6]回答表!F18="簡易水道事業",IF([6]回答表!X51="●",[6]回答表!S225,IF([6]回答表!AA51="●",[6]回答表!S305,"")),"")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IF([6]回答表!F18="簡易水道事業",IF([6]回答表!AA51="●","●",""),"")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IF([6]回答表!F18="簡易水道事業",IF([6]回答表!X51="●",[6]回答表!S226,IF([6]回答表!AA51="●",[6]回答表!S306,"")),"")</f>
        <v/>
      </c>
      <c r="V142" s="83"/>
      <c r="W142" s="83"/>
      <c r="X142" s="83"/>
      <c r="Y142" s="83"/>
      <c r="Z142" s="83"/>
      <c r="AA142" s="83"/>
      <c r="AB142" s="83"/>
      <c r="AC142" s="83"/>
      <c r="AD142" s="83"/>
      <c r="AE142" s="83"/>
      <c r="AF142" s="83"/>
      <c r="AG142" s="83"/>
      <c r="AH142" s="83"/>
      <c r="AI142" s="83"/>
      <c r="AJ142" s="153"/>
      <c r="AK142" s="68"/>
      <c r="AL142" s="68"/>
      <c r="AM142" s="231" t="str">
        <f>IF([6]回答表!F18="簡易水道事業",IF([6]回答表!X51="●",[6]回答表!Y228,IF([6]回答表!AA51="●",[6]回答表!Y308,"")),"")</f>
        <v/>
      </c>
      <c r="AN142" s="231"/>
      <c r="AO142" s="231"/>
      <c r="AP142" s="231"/>
      <c r="AQ142" s="231"/>
      <c r="AR142" s="231"/>
      <c r="AS142" s="231" t="str">
        <f>IF([6]回答表!F18="簡易水道事業",IF([6]回答表!X51="●",[6]回答表!Y229,IF([6]回答表!AA51="●",[6]回答表!Y309,"")),"")</f>
        <v/>
      </c>
      <c r="AT142" s="231"/>
      <c r="AU142" s="231"/>
      <c r="AV142" s="231"/>
      <c r="AW142" s="231"/>
      <c r="AX142" s="231"/>
      <c r="AY142" s="231" t="str">
        <f>IF([6]回答表!F18="簡易水道事業",IF([6]回答表!X51="●",[6]回答表!Y230,IF([6]回答表!AA51="●",[6]回答表!Y310,"")),"")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IF([6]回答表!F18="簡易水道事業",IF([6]回答表!X51="●",[6]回答表!E265,IF([6]回答表!AA51="●",[6]回答表!E344,"")),"")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IF([6]回答表!F18="簡易水道事業",IF([6]回答表!X51="●",[6]回答表!B267,IF([6]回答表!AA51="●",[6]回答表!B346,"")),"")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IF([6]回答表!F18="簡易水道事業",IF([6]回答表!AD51="●","●",""),"")</f>
        <v/>
      </c>
      <c r="O154" s="131"/>
      <c r="P154" s="131"/>
      <c r="Q154" s="132"/>
      <c r="R154" s="119"/>
      <c r="S154" s="119"/>
      <c r="T154" s="119"/>
      <c r="U154" s="133" t="str">
        <f>IF([6]回答表!F18="簡易水道事業",IF([6]回答表!AD51="●",[6]回答表!B354,""),"")</f>
        <v/>
      </c>
      <c r="V154" s="134"/>
      <c r="W154" s="134"/>
      <c r="X154" s="134"/>
      <c r="Y154" s="134"/>
      <c r="Z154" s="134"/>
      <c r="AA154" s="134"/>
      <c r="AB154" s="134"/>
      <c r="AC154" s="134"/>
      <c r="AD154" s="134"/>
      <c r="AE154" s="134"/>
      <c r="AF154" s="134"/>
      <c r="AG154" s="134"/>
      <c r="AH154" s="134"/>
      <c r="AI154" s="134"/>
      <c r="AJ154" s="135"/>
      <c r="AK154" s="189"/>
      <c r="AL154" s="189"/>
      <c r="AM154" s="133" t="str">
        <f>IF([6]回答表!F18="簡易水道事業",IF([6]回答表!AD51="●",[6]回答表!B360,""),"")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IF([6]回答表!F18="下水道事業",IF([6]回答表!X51="●","●",""),"")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IF([6]回答表!F18="下水道事業",IF([6]回答表!X51="●",[6]回答表!B197,IF([6]回答表!AA51="●",[6]回答表!B275,"")),"")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IF([6]回答表!F18="下水道事業",IF([6]回答表!X51="●",[6]回答表!B256,IF([6]回答表!AA51="●",[6]回答表!B335,"")),"")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IF([6]回答表!F18="下水道事業",IF([6]回答表!X51="●",[6]回答表!N234,IF([6]回答表!AA51="●",[6]回答表!N314,"")),"")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IF([6]回答表!F18="下水道事業",IF([6]回答表!X51="●",[6]回答表!E256,IF([6]回答表!AA51="●",[6]回答表!E335,"")),"")</f>
        <v/>
      </c>
      <c r="BG169" s="151"/>
      <c r="BH169" s="151"/>
      <c r="BI169" s="151"/>
      <c r="BJ169" s="150" t="str">
        <f>IF([6]回答表!F18="下水道事業",IF([6]回答表!X51="●",[6]回答表!E257,IF([6]回答表!AA51="●",[6]回答表!E336,"")),"")</f>
        <v/>
      </c>
      <c r="BK169" s="151"/>
      <c r="BL169" s="151"/>
      <c r="BM169" s="151"/>
      <c r="BN169" s="150" t="str">
        <f>IF([6]回答表!F18="下水道事業",IF([6]回答表!X51="●",[6]回答表!E258,IF([6]回答表!AA51="●",[6]回答表!E337,"")),"")</f>
        <v/>
      </c>
      <c r="BO169" s="151"/>
      <c r="BP169" s="151"/>
      <c r="BQ169" s="152"/>
      <c r="BR169" s="112"/>
      <c r="BX169" s="234" t="str">
        <f>IF([6]回答表!AQ21="下水道事業",IF([6]回答表!BI54="○",[6]回答表!AM200,IF([6]回答表!BL54="○",[6]回答表!AM278,"")),"")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IF([6]回答表!F18="下水道事業",IF([6]回答表!X51="●",[6]回答表!Y236,IF([6]回答表!AA51="●",[6]回答表!Y316,"")),"")</f>
        <v/>
      </c>
      <c r="V174" s="83"/>
      <c r="W174" s="83"/>
      <c r="X174" s="83"/>
      <c r="Y174" s="83"/>
      <c r="Z174" s="83"/>
      <c r="AA174" s="83"/>
      <c r="AB174" s="153"/>
      <c r="AC174" s="82" t="str">
        <f>IF([6]回答表!F18="下水道事業",IF([6]回答表!X51="●",[6]回答表!Y237,IF([6]回答表!AA51="●",[6]回答表!Y317,"")),"")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IF([6]回答表!F18="下水道事業",IF([6]回答表!X51="●",[6]回答表!Y239,IF([6]回答表!AA51="●",[6]回答表!Y319,"")),"")</f>
        <v/>
      </c>
      <c r="V180" s="83"/>
      <c r="W180" s="83"/>
      <c r="X180" s="83"/>
      <c r="Y180" s="83"/>
      <c r="Z180" s="83"/>
      <c r="AA180" s="83"/>
      <c r="AB180" s="153"/>
      <c r="AC180" s="82" t="str">
        <f>IF([6]回答表!F18="下水道事業",IF([6]回答表!X51="●",[6]回答表!Y240,IF([6]回答表!AA51="●",[6]回答表!Y320,"")),"")</f>
        <v/>
      </c>
      <c r="AD180" s="83"/>
      <c r="AE180" s="83"/>
      <c r="AF180" s="83"/>
      <c r="AG180" s="83"/>
      <c r="AH180" s="83"/>
      <c r="AI180" s="83"/>
      <c r="AJ180" s="153"/>
      <c r="AK180" s="82" t="str">
        <f>IF([6]回答表!F18="下水道事業",IF([6]回答表!X51="●",[6]回答表!Y241,IF([6]回答表!AA51="●",[6]回答表!Y321,"")),"")</f>
        <v/>
      </c>
      <c r="AL180" s="83"/>
      <c r="AM180" s="83"/>
      <c r="AN180" s="83"/>
      <c r="AO180" s="83"/>
      <c r="AP180" s="83"/>
      <c r="AQ180" s="83"/>
      <c r="AR180" s="153"/>
      <c r="AS180" s="82" t="str">
        <f>IF([6]回答表!F18="下水道事業",IF([6]回答表!X51="●",[6]回答表!Y242,IF([6]回答表!AA51="●",[6]回答表!Y322,"")),"")</f>
        <v/>
      </c>
      <c r="AT180" s="83"/>
      <c r="AU180" s="83"/>
      <c r="AV180" s="83"/>
      <c r="AW180" s="83"/>
      <c r="AX180" s="83"/>
      <c r="AY180" s="83"/>
      <c r="AZ180" s="153"/>
      <c r="BA180" s="82" t="str">
        <f>IF([6]回答表!F18="下水道事業",IF([6]回答表!X51="●",[6]回答表!Y243,IF([6]回答表!AA51="●",[6]回答表!Y323,"")),"")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IF([6]回答表!F18="下水道事業",IF([6]回答表!AA51="●","●",""),"")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IF([6]回答表!F18="下水道事業",IF([6]回答表!X51="●",[6]回答表!N248,IF([6]回答表!AA51="●",[6]回答表!N328,"")),"")</f>
        <v/>
      </c>
      <c r="V186" s="83"/>
      <c r="W186" s="83"/>
      <c r="X186" s="83"/>
      <c r="Y186" s="83"/>
      <c r="Z186" s="83"/>
      <c r="AA186" s="83"/>
      <c r="AB186" s="153"/>
      <c r="AC186" s="82" t="str">
        <f>IF([6]回答表!F18="下水道事業",IF([6]回答表!X51="●",[6]回答表!N249,IF([6]回答表!AA51="●",[6]回答表!N329,"")),"")</f>
        <v/>
      </c>
      <c r="AD186" s="83"/>
      <c r="AE186" s="83"/>
      <c r="AF186" s="83"/>
      <c r="AG186" s="83"/>
      <c r="AH186" s="83"/>
      <c r="AI186" s="83"/>
      <c r="AJ186" s="153"/>
      <c r="AK186" s="82" t="str">
        <f>IF([6]回答表!F18="下水道事業",IF([6]回答表!X51="●",[6]回答表!N250,IF([6]回答表!AA51="●",[6]回答表!N330,"")),"")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IF([6]回答表!F18="下水道事業",IF([6]回答表!X51="●",[6]回答表!E265,IF([6]回答表!AA51="●",[6]回答表!E344,"")),"")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IF([6]回答表!F18="下水道事業",IF([6]回答表!X51="●",[6]回答表!B267,IF([6]回答表!AA51="●",[6]回答表!B346,"")),"")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IF([6]回答表!F18="下水道事業",IF([6]回答表!AD51="●","●",""),"")</f>
        <v/>
      </c>
      <c r="O198" s="131"/>
      <c r="P198" s="131"/>
      <c r="Q198" s="132"/>
      <c r="R198" s="119"/>
      <c r="S198" s="119"/>
      <c r="T198" s="119"/>
      <c r="U198" s="133" t="str">
        <f>IF([6]回答表!F18="下水道事業",IF([6]回答表!AD51="●",[6]回答表!B354,""),"")</f>
        <v/>
      </c>
      <c r="V198" s="134"/>
      <c r="W198" s="134"/>
      <c r="X198" s="134"/>
      <c r="Y198" s="134"/>
      <c r="Z198" s="134"/>
      <c r="AA198" s="134"/>
      <c r="AB198" s="134"/>
      <c r="AC198" s="134"/>
      <c r="AD198" s="134"/>
      <c r="AE198" s="134"/>
      <c r="AF198" s="134"/>
      <c r="AG198" s="134"/>
      <c r="AH198" s="134"/>
      <c r="AI198" s="134"/>
      <c r="AJ198" s="135"/>
      <c r="AK198" s="189"/>
      <c r="AL198" s="189"/>
      <c r="AM198" s="133" t="str">
        <f>IF([6]回答表!F18="下水道事業",IF([6]回答表!AD51="●",[6]回答表!B360,""),"")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IF([6]回答表!BD18="●",IF([6]回答表!X51="●","●",""),"")</f>
        <v/>
      </c>
      <c r="O210" s="131"/>
      <c r="P210" s="131"/>
      <c r="Q210" s="132"/>
      <c r="R210" s="119"/>
      <c r="S210" s="119"/>
      <c r="T210" s="119"/>
      <c r="U210" s="133" t="str">
        <f>IF([6]回答表!BD18="●",IF([6]回答表!X51="●",[6]回答表!B197,IF([6]回答表!AA51="●",[6]回答表!B275,"")),"")</f>
        <v/>
      </c>
      <c r="V210" s="134"/>
      <c r="W210" s="134"/>
      <c r="X210" s="134"/>
      <c r="Y210" s="134"/>
      <c r="Z210" s="134"/>
      <c r="AA210" s="134"/>
      <c r="AB210" s="134"/>
      <c r="AC210" s="134"/>
      <c r="AD210" s="134"/>
      <c r="AE210" s="134"/>
      <c r="AF210" s="134"/>
      <c r="AG210" s="134"/>
      <c r="AH210" s="134"/>
      <c r="AI210" s="134"/>
      <c r="AJ210" s="135"/>
      <c r="AK210" s="136"/>
      <c r="AL210" s="136"/>
      <c r="AM210" s="138" t="str">
        <f>IF([6]回答表!BD18="●",IF([6]回答表!X51="●",[6]回答表!B256,IF([6]回答表!AA51="●",[6]回答表!B335,"")),"")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IF([6]回答表!BD18="●",IF([6]回答表!X51="●",[6]回答表!E256,IF([6]回答表!AA51="●",[6]回答表!E335,"")),"")</f>
        <v/>
      </c>
      <c r="AN213" s="151"/>
      <c r="AO213" s="151"/>
      <c r="AP213" s="151"/>
      <c r="AQ213" s="150" t="str">
        <f>IF([6]回答表!BD18="●",IF([6]回答表!X51="●",[6]回答表!E257,IF([6]回答表!AA51="●",[6]回答表!E336,"")),"")</f>
        <v/>
      </c>
      <c r="AR213" s="151"/>
      <c r="AS213" s="151"/>
      <c r="AT213" s="151"/>
      <c r="AU213" s="150" t="str">
        <f>IF([6]回答表!BD18="●",IF([6]回答表!X51="●",[6]回答表!E258,IF([6]回答表!AA51="●",[6]回答表!E337,"")),"")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IF([6]回答表!BD18="●",IF([6]回答表!AA51="●","●",""),"")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IF([6]回答表!BD18="●",IF([6]回答表!X51="●",[6]回答表!E265,IF([6]回答表!AA51="●",[6]回答表!E344,"")),"")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IF([6]回答表!BD18="●",IF([6]回答表!X51="●",[6]回答表!B267,IF([6]回答表!AA51="●",[6]回答表!B346,"")),"")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IF([6]回答表!BD18="●",IF([6]回答表!AD51="●","●",""),"")</f>
        <v/>
      </c>
      <c r="O229" s="131"/>
      <c r="P229" s="131"/>
      <c r="Q229" s="132"/>
      <c r="R229" s="119"/>
      <c r="S229" s="119"/>
      <c r="T229" s="119"/>
      <c r="U229" s="133" t="str">
        <f>IF([6]回答表!BD18="●",IF([6]回答表!AD51="●",[6]回答表!B354,""),"")</f>
        <v/>
      </c>
      <c r="V229" s="134"/>
      <c r="W229" s="134"/>
      <c r="X229" s="134"/>
      <c r="Y229" s="134"/>
      <c r="Z229" s="134"/>
      <c r="AA229" s="134"/>
      <c r="AB229" s="134"/>
      <c r="AC229" s="134"/>
      <c r="AD229" s="134"/>
      <c r="AE229" s="134"/>
      <c r="AF229" s="134"/>
      <c r="AG229" s="134"/>
      <c r="AH229" s="134"/>
      <c r="AI229" s="134"/>
      <c r="AJ229" s="135"/>
      <c r="AK229" s="249"/>
      <c r="AL229" s="249"/>
      <c r="AM229" s="133" t="str">
        <f>IF([6]回答表!BD18="●",IF([6]回答表!AD51="●",[6]回答表!B360,""),"")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IF([6]回答表!X52="●","●","")</f>
        <v/>
      </c>
      <c r="O241" s="131"/>
      <c r="P241" s="131"/>
      <c r="Q241" s="132"/>
      <c r="R241" s="119"/>
      <c r="S241" s="119"/>
      <c r="T241" s="119"/>
      <c r="U241" s="133" t="str">
        <f>IF([6]回答表!X52="●",[6]回答表!B371,IF([6]回答表!AA52="●",[6]回答表!B396,""))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IF([6]回答表!X52="●",[6]回答表!U377,IF([6]回答表!AA52="●",[6]回答表!U402,""))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IF([6]回答表!X52="●",[6]回答表!G377,IF([6]回答表!AA52="●",[6]回答表!G402,""))</f>
        <v/>
      </c>
      <c r="AN244" s="83"/>
      <c r="AO244" s="83"/>
      <c r="AP244" s="83"/>
      <c r="AQ244" s="83"/>
      <c r="AR244" s="83"/>
      <c r="AS244" s="83"/>
      <c r="AT244" s="153"/>
      <c r="AU244" s="82" t="str">
        <f>IF([6]回答表!X52="●",[6]回答表!G378,IF([6]回答表!AA52="●",[6]回答表!G403,""))</f>
        <v/>
      </c>
      <c r="AV244" s="83"/>
      <c r="AW244" s="83"/>
      <c r="AX244" s="83"/>
      <c r="AY244" s="83"/>
      <c r="AZ244" s="83"/>
      <c r="BA244" s="83"/>
      <c r="BB244" s="153"/>
      <c r="BC244" s="120"/>
      <c r="BD244" s="109"/>
      <c r="BE244" s="109"/>
      <c r="BF244" s="150" t="str">
        <f>IF([6]回答表!X52="●",[6]回答表!X377,IF([6]回答表!AA52="●",[6]回答表!X402,""))</f>
        <v/>
      </c>
      <c r="BG244" s="151"/>
      <c r="BH244" s="151"/>
      <c r="BI244" s="151"/>
      <c r="BJ244" s="150" t="str">
        <f>IF([6]回答表!X52="●",[6]回答表!X378,IF([6]回答表!AA52="●",[6]回答表!X403,""))</f>
        <v/>
      </c>
      <c r="BK244" s="151"/>
      <c r="BL244" s="151"/>
      <c r="BM244" s="152"/>
      <c r="BN244" s="150" t="str">
        <f>IF([6]回答表!X52="●",[6]回答表!X379,IF([6]回答表!AA52="●",[6]回答表!X404,""))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IF([6]回答表!AA52="●","●","")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IF([6]回答表!X52="●",[6]回答表!E386,IF([6]回答表!AA52="●",[6]回答表!E407,""))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IF([6]回答表!X52="●",[6]回答表!B388,IF([6]回答表!AA52="●",[6]回答表!B409,""))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IF([6]回答表!AD52="●","●","")</f>
        <v/>
      </c>
      <c r="O260" s="131"/>
      <c r="P260" s="131"/>
      <c r="Q260" s="132"/>
      <c r="R260" s="119"/>
      <c r="S260" s="119"/>
      <c r="T260" s="119"/>
      <c r="U260" s="133" t="str">
        <f>IF([6]回答表!AD52="●",[6]回答表!B417,"")</f>
        <v/>
      </c>
      <c r="V260" s="134"/>
      <c r="W260" s="134"/>
      <c r="X260" s="134"/>
      <c r="Y260" s="134"/>
      <c r="Z260" s="134"/>
      <c r="AA260" s="134"/>
      <c r="AB260" s="134"/>
      <c r="AC260" s="134"/>
      <c r="AD260" s="134"/>
      <c r="AE260" s="134"/>
      <c r="AF260" s="134"/>
      <c r="AG260" s="134"/>
      <c r="AH260" s="134"/>
      <c r="AI260" s="134"/>
      <c r="AJ260" s="135"/>
      <c r="AK260" s="249"/>
      <c r="AL260" s="249"/>
      <c r="AM260" s="133" t="str">
        <f>IF([6]回答表!AD52="●",[6]回答表!B423,"")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IF([6]回答表!X53="●","●","")</f>
        <v/>
      </c>
      <c r="O272" s="131"/>
      <c r="P272" s="131"/>
      <c r="Q272" s="132"/>
      <c r="R272" s="119"/>
      <c r="S272" s="119"/>
      <c r="T272" s="119"/>
      <c r="U272" s="133" t="str">
        <f>IF([6]回答表!X53="●",[6]回答表!B434,IF([6]回答表!AA53="●",[6]回答表!B465,""))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IF([6]回答表!X53="●",[6]回答表!B440,"")</f>
        <v/>
      </c>
      <c r="AO272" s="262"/>
      <c r="AP272" s="262"/>
      <c r="AQ272" s="262"/>
      <c r="AR272" s="262"/>
      <c r="AS272" s="262"/>
      <c r="AT272" s="262"/>
      <c r="AU272" s="262"/>
      <c r="AV272" s="262"/>
      <c r="AW272" s="262"/>
      <c r="AX272" s="262"/>
      <c r="AY272" s="262"/>
      <c r="AZ272" s="262"/>
      <c r="BA272" s="262"/>
      <c r="BB272" s="263"/>
      <c r="BC272" s="120"/>
      <c r="BD272" s="109"/>
      <c r="BE272" s="109"/>
      <c r="BF272" s="138" t="str">
        <f>IF([6]回答表!X53="●",[6]回答表!B446,IF([6]回答表!AA53="●",[6]回答表!B471,""))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IF([6]回答表!X53="●",[6]回答表!E446,IF([6]回答表!AA53="●",[6]回答表!E471,""))</f>
        <v/>
      </c>
      <c r="BG275" s="151"/>
      <c r="BH275" s="151"/>
      <c r="BI275" s="151"/>
      <c r="BJ275" s="150" t="str">
        <f>IF([6]回答表!X53="●",[6]回答表!E447,IF([6]回答表!AA53="●",[6]回答表!E472,""))</f>
        <v/>
      </c>
      <c r="BK275" s="151"/>
      <c r="BL275" s="151"/>
      <c r="BM275" s="152"/>
      <c r="BN275" s="150" t="str">
        <f>IF([6]回答表!X53="●",[6]回答表!E448,IF([6]回答表!AA53="●",[6]回答表!E473,""))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IF([6]回答表!AA53="●","●","")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IF([6]回答表!X53="●",[6]回答表!E455,IF([6]回答表!AA53="●",[6]回答表!E476,""))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IF([6]回答表!X53="●",[6]回答表!B457,IF([6]回答表!AA53="●",[6]回答表!B478,""))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IF([6]回答表!AD53="●","●","")</f>
        <v/>
      </c>
      <c r="O291" s="131"/>
      <c r="P291" s="131"/>
      <c r="Q291" s="132"/>
      <c r="R291" s="119"/>
      <c r="S291" s="119"/>
      <c r="T291" s="119"/>
      <c r="U291" s="133" t="str">
        <f>IF([6]回答表!AD53="●",[6]回答表!B486,"")</f>
        <v/>
      </c>
      <c r="V291" s="134"/>
      <c r="W291" s="134"/>
      <c r="X291" s="134"/>
      <c r="Y291" s="134"/>
      <c r="Z291" s="134"/>
      <c r="AA291" s="134"/>
      <c r="AB291" s="134"/>
      <c r="AC291" s="134"/>
      <c r="AD291" s="134"/>
      <c r="AE291" s="134"/>
      <c r="AF291" s="134"/>
      <c r="AG291" s="134"/>
      <c r="AH291" s="134"/>
      <c r="AI291" s="134"/>
      <c r="AJ291" s="135"/>
      <c r="AK291" s="249"/>
      <c r="AL291" s="249"/>
      <c r="AM291" s="133" t="str">
        <f>IF([6]回答表!AD53="●",[6]回答表!B492,"")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IF([6]回答表!X54="●","●","")</f>
        <v/>
      </c>
      <c r="O303" s="131"/>
      <c r="P303" s="131"/>
      <c r="Q303" s="132"/>
      <c r="R303" s="119"/>
      <c r="S303" s="119"/>
      <c r="T303" s="119"/>
      <c r="U303" s="133" t="str">
        <f>IF([6]回答表!X54="●",[6]回答表!B503,IF([6]回答表!AA54="●",[6]回答表!B526,""))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IF([6]回答表!X54="●",[6]回答表!BC510,IF([6]回答表!AA54="●",[6]回答表!BC533,""))</f>
        <v/>
      </c>
      <c r="AR303" s="271"/>
      <c r="AS303" s="271"/>
      <c r="AT303" s="271"/>
      <c r="AU303" s="272" t="s">
        <v>74</v>
      </c>
      <c r="AV303" s="273"/>
      <c r="AW303" s="273"/>
      <c r="AX303" s="274"/>
      <c r="AY303" s="271" t="str">
        <f>IF([6]回答表!X54="●",[6]回答表!BC515,IF([6]回答表!AA54="●",[6]回答表!BC538,""))</f>
        <v/>
      </c>
      <c r="AZ303" s="271"/>
      <c r="BA303" s="271"/>
      <c r="BB303" s="271"/>
      <c r="BC303" s="120"/>
      <c r="BD303" s="109"/>
      <c r="BE303" s="109"/>
      <c r="BF303" s="138" t="str">
        <f>IF([6]回答表!X54="●",[6]回答表!S509,IF([6]回答表!AA54="●",[6]回答表!S532,""))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IF([6]回答表!X54="●",[6]回答表!BC511,IF([6]回答表!AA54="●",[6]回答表!BC534,""))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IF([6]回答表!X54="●",[6]回答表!V509,IF([6]回答表!AA54="●",[6]回答表!V532,""))</f>
        <v/>
      </c>
      <c r="BG306" s="151"/>
      <c r="BH306" s="151"/>
      <c r="BI306" s="151"/>
      <c r="BJ306" s="150" t="str">
        <f>IF([6]回答表!X54="●",[6]回答表!V510,IF([6]回答表!AA54="●",[6]回答表!V533,""))</f>
        <v/>
      </c>
      <c r="BK306" s="151"/>
      <c r="BL306" s="151"/>
      <c r="BM306" s="152"/>
      <c r="BN306" s="150" t="str">
        <f>IF([6]回答表!X54="●",[6]回答表!V511,IF([6]回答表!AA54="●",[6]回答表!V534,""))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IF([6]回答表!X54="●",[6]回答表!BC512,IF([6]回答表!AA54="●",[6]回答表!BC535,""))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IF([6]回答表!X54="●",[6]回答表!BC516,IF([6]回答表!AA54="●",[6]回答表!BC539,""))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IF([6]回答表!AA54="●","●","")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IF([6]回答表!X54="●",[6]回答表!BC513,IF([6]回答表!AA54="●",[6]回答表!BC536,""))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IF([6]回答表!X54="●",[6]回答表!BC514,IF([6]回答表!AA54="●",[6]回答表!BC537,""))</f>
        <v/>
      </c>
      <c r="AR311" s="271"/>
      <c r="AS311" s="271"/>
      <c r="AT311" s="271"/>
      <c r="AU311" s="222" t="s">
        <v>80</v>
      </c>
      <c r="AV311" s="223"/>
      <c r="AW311" s="223"/>
      <c r="AX311" s="224"/>
      <c r="AY311" s="281" t="str">
        <f>IF([6]回答表!X54="●",[6]回答表!BC517,IF([6]回答表!AA54="●",[6]回答表!BC540,""))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IF([6]回答表!X54="●",[6]回答表!E516,IF([6]回答表!AA54="●",[6]回答表!E538,""))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IF([6]回答表!X54="●",[6]回答表!B518,IF([6]回答表!AA54="●",[6]回答表!B540,""))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IF([6]回答表!AD54="●","●","")</f>
        <v/>
      </c>
      <c r="O322" s="131"/>
      <c r="P322" s="131"/>
      <c r="Q322" s="132"/>
      <c r="R322" s="119"/>
      <c r="S322" s="119"/>
      <c r="T322" s="119"/>
      <c r="U322" s="133" t="str">
        <f>IF([6]回答表!AD54="●",[6]回答表!B548,"")</f>
        <v/>
      </c>
      <c r="V322" s="134"/>
      <c r="W322" s="134"/>
      <c r="X322" s="134"/>
      <c r="Y322" s="134"/>
      <c r="Z322" s="134"/>
      <c r="AA322" s="134"/>
      <c r="AB322" s="134"/>
      <c r="AC322" s="134"/>
      <c r="AD322" s="134"/>
      <c r="AE322" s="134"/>
      <c r="AF322" s="134"/>
      <c r="AG322" s="134"/>
      <c r="AH322" s="134"/>
      <c r="AI322" s="134"/>
      <c r="AJ322" s="135"/>
      <c r="AK322" s="189"/>
      <c r="AL322" s="189"/>
      <c r="AM322" s="133" t="str">
        <f>IF([6]回答表!AD54="●",[6]回答表!B554,"")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IF([6]回答表!X55="●","●","")</f>
        <v/>
      </c>
      <c r="O333" s="131"/>
      <c r="P333" s="131"/>
      <c r="Q333" s="132"/>
      <c r="R333" s="119"/>
      <c r="S333" s="119"/>
      <c r="T333" s="119"/>
      <c r="U333" s="133" t="str">
        <f>IF([6]回答表!X55="●",[6]回答表!B565,IF([6]回答表!AA55="●",[6]回答表!B590,""))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IF([6]回答表!X55="●",[6]回答表!B575,IF([6]回答表!AA55="●",[6]回答表!B600,""))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IF([6]回答表!X55="●",[6]回答表!G571,IF([6]回答表!AA55="●",[6]回答表!G596,""))</f>
        <v/>
      </c>
      <c r="AN335" s="83"/>
      <c r="AO335" s="83"/>
      <c r="AP335" s="83"/>
      <c r="AQ335" s="83"/>
      <c r="AR335" s="83"/>
      <c r="AS335" s="83"/>
      <c r="AT335" s="153"/>
      <c r="AU335" s="82" t="str">
        <f>IF([6]回答表!X55="●",[6]回答表!G572,IF([6]回答表!AA55="●",[6]回答表!G597,""))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IF([6]回答表!X55="●",[6]回答表!E575,IF([6]回答表!AA55="●",[6]回答表!E600,""))</f>
        <v/>
      </c>
      <c r="BG336" s="151"/>
      <c r="BH336" s="151"/>
      <c r="BI336" s="151"/>
      <c r="BJ336" s="150" t="str">
        <f>IF([6]回答表!X55="●",[6]回答表!E576,IF([6]回答表!AA55="●",[6]回答表!E601,""))</f>
        <v/>
      </c>
      <c r="BK336" s="151"/>
      <c r="BL336" s="151"/>
      <c r="BM336" s="152"/>
      <c r="BN336" s="150" t="str">
        <f>IF([6]回答表!X55="●",[6]回答表!E577,IF([6]回答表!AA55="●",[6]回答表!E602,""))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IF([6]回答表!AA55="●","●","")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IF([6]回答表!X55="●",[6]回答表!E580,IF([6]回答表!AA55="●",[6]回答表!E605,""))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IF([6]回答表!X55="●",[6]回答表!B582,IF([6]回答表!AA55="●",[6]回答表!B607,""))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IF([6]回答表!AD55="●","●","")</f>
        <v/>
      </c>
      <c r="O352" s="131"/>
      <c r="P352" s="131"/>
      <c r="Q352" s="132"/>
      <c r="R352" s="119"/>
      <c r="S352" s="119"/>
      <c r="T352" s="119"/>
      <c r="U352" s="133" t="str">
        <f>IF([6]回答表!AD55="●",[6]回答表!B615,"")</f>
        <v/>
      </c>
      <c r="V352" s="134"/>
      <c r="W352" s="134"/>
      <c r="X352" s="134"/>
      <c r="Y352" s="134"/>
      <c r="Z352" s="134"/>
      <c r="AA352" s="134"/>
      <c r="AB352" s="134"/>
      <c r="AC352" s="134"/>
      <c r="AD352" s="134"/>
      <c r="AE352" s="134"/>
      <c r="AF352" s="134"/>
      <c r="AG352" s="134"/>
      <c r="AH352" s="134"/>
      <c r="AI352" s="134"/>
      <c r="AJ352" s="135"/>
      <c r="AK352" s="136"/>
      <c r="AL352" s="136"/>
      <c r="AM352" s="133" t="str">
        <f>IF([6]回答表!AD55="●",[6]回答表!B621,"")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IF([6]回答表!R56="●",[6]回答表!B634,"")</f>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520F-653E-4292-A47B-CFCACA251DD2}">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IF(COUNTIF([7]回答表!K16,"*")&gt;0,[7]回答表!K16,"")</f>
        <v>仙北市</v>
      </c>
      <c r="D11" s="8"/>
      <c r="E11" s="8"/>
      <c r="F11" s="8"/>
      <c r="G11" s="8"/>
      <c r="H11" s="8"/>
      <c r="I11" s="8"/>
      <c r="J11" s="8"/>
      <c r="K11" s="8"/>
      <c r="L11" s="8"/>
      <c r="M11" s="8"/>
      <c r="N11" s="8"/>
      <c r="O11" s="8"/>
      <c r="P11" s="8"/>
      <c r="Q11" s="8"/>
      <c r="R11" s="8"/>
      <c r="S11" s="8"/>
      <c r="T11" s="8"/>
      <c r="U11" s="22" t="str">
        <f>IF(COUNTIF([7]回答表!F18,"*")&gt;0,[7]回答表!F18,"")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IF(COUNTIF([7]回答表!W18,"*")&gt;0,[7]回答表!W18,"")</f>
        <v>特定地域排水処理施設</v>
      </c>
      <c r="AP11" s="10"/>
      <c r="AQ11" s="10"/>
      <c r="AR11" s="10"/>
      <c r="AS11" s="10"/>
      <c r="AT11" s="10"/>
      <c r="AU11" s="10"/>
      <c r="AV11" s="10"/>
      <c r="AW11" s="10"/>
      <c r="AX11" s="10"/>
      <c r="AY11" s="10"/>
      <c r="AZ11" s="10"/>
      <c r="BA11" s="10"/>
      <c r="BB11" s="10"/>
      <c r="BC11" s="10"/>
      <c r="BD11" s="10"/>
      <c r="BE11" s="10"/>
      <c r="BF11" s="11"/>
      <c r="BG11" s="21" t="str">
        <f>IF(COUNTIF([7]回答表!F20,"*")&gt;0,[7]回答表!F20,"")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IF([7]回答表!R49="●","●","")</f>
        <v/>
      </c>
      <c r="E24" s="80"/>
      <c r="F24" s="80"/>
      <c r="G24" s="80"/>
      <c r="H24" s="80"/>
      <c r="I24" s="80"/>
      <c r="J24" s="81"/>
      <c r="K24" s="79" t="str">
        <f>IF([7]回答表!R50="●","●","")</f>
        <v/>
      </c>
      <c r="L24" s="80"/>
      <c r="M24" s="80"/>
      <c r="N24" s="80"/>
      <c r="O24" s="80"/>
      <c r="P24" s="80"/>
      <c r="Q24" s="81"/>
      <c r="R24" s="79" t="str">
        <f>IF([7]回答表!R51="●","●","")</f>
        <v/>
      </c>
      <c r="S24" s="80"/>
      <c r="T24" s="80"/>
      <c r="U24" s="80"/>
      <c r="V24" s="80"/>
      <c r="W24" s="80"/>
      <c r="X24" s="81"/>
      <c r="Y24" s="79" t="str">
        <f>IF([7]回答表!R52="●","●","")</f>
        <v/>
      </c>
      <c r="Z24" s="80"/>
      <c r="AA24" s="80"/>
      <c r="AB24" s="80"/>
      <c r="AC24" s="80"/>
      <c r="AD24" s="80"/>
      <c r="AE24" s="81"/>
      <c r="AF24" s="79" t="str">
        <f>IF([7]回答表!R53="●","●","")</f>
        <v/>
      </c>
      <c r="AG24" s="80"/>
      <c r="AH24" s="80"/>
      <c r="AI24" s="80"/>
      <c r="AJ24" s="80"/>
      <c r="AK24" s="80"/>
      <c r="AL24" s="81"/>
      <c r="AM24" s="79" t="str">
        <f>IF([7]回答表!R54="●","●","")</f>
        <v/>
      </c>
      <c r="AN24" s="80"/>
      <c r="AO24" s="80"/>
      <c r="AP24" s="80"/>
      <c r="AQ24" s="80"/>
      <c r="AR24" s="80"/>
      <c r="AS24" s="81"/>
      <c r="AT24" s="79" t="str">
        <f>IF([7]回答表!R55="●","●","")</f>
        <v/>
      </c>
      <c r="AU24" s="80"/>
      <c r="AV24" s="80"/>
      <c r="AW24" s="80"/>
      <c r="AX24" s="80"/>
      <c r="AY24" s="80"/>
      <c r="AZ24" s="81"/>
      <c r="BA24" s="68"/>
      <c r="BB24" s="82" t="str">
        <f>IF([7]回答表!R56="●","●","")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IF([7]回答表!X49="●","●","")</f>
        <v/>
      </c>
      <c r="O36" s="131"/>
      <c r="P36" s="131"/>
      <c r="Q36" s="132"/>
      <c r="R36" s="119"/>
      <c r="S36" s="119"/>
      <c r="T36" s="119"/>
      <c r="U36" s="133" t="str">
        <f>IF([7]回答表!X49="●",[7]回答表!B67,IF([7]回答表!AA49="●",[7]回答表!B95,""))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IF([7]回答表!X49="●",[7]回答表!S73,IF([7]回答表!AA49="●",[7]回答表!S101,""))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IF([7]回答表!X49="●",[7]回答表!G73,IF([7]回答表!AA49="●",[7]回答表!G101,""))</f>
        <v/>
      </c>
      <c r="AN38" s="83"/>
      <c r="AO38" s="83"/>
      <c r="AP38" s="83"/>
      <c r="AQ38" s="83"/>
      <c r="AR38" s="83"/>
      <c r="AS38" s="83"/>
      <c r="AT38" s="153"/>
      <c r="AU38" s="82" t="str">
        <f>IF([7]回答表!X49="●",[7]回答表!G74,IF([7]回答表!AA49="●",[7]回答表!G102,""))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IF([7]回答表!X49="●",[7]回答表!V73,IF([7]回答表!AA49="●",[7]回答表!V101,""))</f>
        <v/>
      </c>
      <c r="BG39" s="16"/>
      <c r="BH39" s="16"/>
      <c r="BI39" s="17"/>
      <c r="BJ39" s="150" t="str">
        <f>IF([7]回答表!X49="●",[7]回答表!V74,IF([7]回答表!AA49="●",[7]回答表!V102,""))</f>
        <v/>
      </c>
      <c r="BK39" s="16"/>
      <c r="BL39" s="16"/>
      <c r="BM39" s="17"/>
      <c r="BN39" s="150" t="str">
        <f>IF([7]回答表!X49="●",[7]回答表!V75,IF([7]回答表!AA49="●",[7]回答表!V103,""))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IF([7]回答表!X49="●",[7]回答表!O79,IF([7]回答表!AA49="●",[7]回答表!O107,""))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IF([7]回答表!X49="●",[7]回答表!O80,IF([7]回答表!AA49="●",[7]回答表!O108,""))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IF([7]回答表!AA49="●","●","")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IF([7]回答表!X49="●",[7]回答表!O81,IF([7]回答表!AA49="●",[7]回答表!O109,""))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IF([7]回答表!X49="●",[7]回答表!O82,IF([7]回答表!AA49="●",[7]回答表!O110,""))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IF([7]回答表!X49="●",[7]回答表!AG79,IF([7]回答表!AA49="●",[7]回答表!AG107,""))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IF([7]回答表!X49="●",[7]回答表!AG80,IF([7]回答表!AA49="●",[7]回答表!AG108,""))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IF([7]回答表!X49="●",[7]回答表!E85,IF([7]回答表!AA49="●",[7]回答表!E113,""))</f>
        <v/>
      </c>
      <c r="V50" s="182"/>
      <c r="W50" s="182"/>
      <c r="X50" s="182"/>
      <c r="Y50" s="182"/>
      <c r="Z50" s="182"/>
      <c r="AA50" s="182"/>
      <c r="AB50" s="182"/>
      <c r="AC50" s="182"/>
      <c r="AD50" s="182"/>
      <c r="AE50" s="183" t="s">
        <v>33</v>
      </c>
      <c r="AF50" s="183"/>
      <c r="AG50" s="183"/>
      <c r="AH50" s="183"/>
      <c r="AI50" s="183"/>
      <c r="AJ50" s="184"/>
      <c r="AK50" s="136"/>
      <c r="AL50" s="136"/>
      <c r="AM50" s="133" t="str">
        <f>IF([7]回答表!X49="●",[7]回答表!B87,IF([7]回答表!AA49="●",[7]回答表!B115,""))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IF([7]回答表!AD49="●","●","")</f>
        <v/>
      </c>
      <c r="O57" s="131"/>
      <c r="P57" s="131"/>
      <c r="Q57" s="132"/>
      <c r="R57" s="119"/>
      <c r="S57" s="119"/>
      <c r="T57" s="119"/>
      <c r="U57" s="133" t="str">
        <f>IF([7]回答表!AD49="●",[7]回答表!B123,"")</f>
        <v/>
      </c>
      <c r="V57" s="134"/>
      <c r="W57" s="134"/>
      <c r="X57" s="134"/>
      <c r="Y57" s="134"/>
      <c r="Z57" s="134"/>
      <c r="AA57" s="134"/>
      <c r="AB57" s="134"/>
      <c r="AC57" s="134"/>
      <c r="AD57" s="134"/>
      <c r="AE57" s="134"/>
      <c r="AF57" s="134"/>
      <c r="AG57" s="134"/>
      <c r="AH57" s="134"/>
      <c r="AI57" s="134"/>
      <c r="AJ57" s="135"/>
      <c r="AK57" s="189"/>
      <c r="AL57" s="189"/>
      <c r="AM57" s="133" t="str">
        <f>IF([7]回答表!AD49="●",[7]回答表!B128,"")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IF([7]回答表!X50="●","●","")</f>
        <v/>
      </c>
      <c r="O68" s="131"/>
      <c r="P68" s="131"/>
      <c r="Q68" s="132"/>
      <c r="R68" s="119"/>
      <c r="S68" s="119"/>
      <c r="T68" s="119"/>
      <c r="U68" s="133" t="str">
        <f>IF([7]回答表!X50="●",[7]回答表!B138,IF([7]回答表!AA50="●",[7]回答表!B159,""))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IF([7]回答表!X50="●",[7]回答表!S144,IF([7]回答表!AA50="●",[7]回答表!S165,""))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IF([7]回答表!X50="●",[7]回答表!J144,IF([7]回答表!AA50="●",[7]回答表!J165,""))</f>
        <v/>
      </c>
      <c r="AN71" s="83"/>
      <c r="AO71" s="83"/>
      <c r="AP71" s="83"/>
      <c r="AQ71" s="83"/>
      <c r="AR71" s="83"/>
      <c r="AS71" s="83"/>
      <c r="AT71" s="153"/>
      <c r="AU71" s="82" t="str">
        <f>IF([7]回答表!X50="●",[7]回答表!J145,IF([7]回答表!AA50="●",[7]回答表!J166,""))</f>
        <v/>
      </c>
      <c r="AV71" s="83"/>
      <c r="AW71" s="83"/>
      <c r="AX71" s="83"/>
      <c r="AY71" s="83"/>
      <c r="AZ71" s="83"/>
      <c r="BA71" s="83"/>
      <c r="BB71" s="153"/>
      <c r="BC71" s="120"/>
      <c r="BD71" s="109"/>
      <c r="BE71" s="109"/>
      <c r="BF71" s="150" t="str">
        <f>IF([7]回答表!X50="●",[7]回答表!V144,IF([7]回答表!AA50="●",[7]回答表!V165,""))</f>
        <v/>
      </c>
      <c r="BG71" s="151"/>
      <c r="BH71" s="151"/>
      <c r="BI71" s="151"/>
      <c r="BJ71" s="150" t="str">
        <f>IF([7]回答表!X50="●",[7]回答表!V145,IF([7]回答表!AA50="●",[7]回答表!V166,""))</f>
        <v/>
      </c>
      <c r="BK71" s="151"/>
      <c r="BL71" s="151"/>
      <c r="BM71" s="151"/>
      <c r="BN71" s="150" t="str">
        <f>IF([7]回答表!X50="●",[7]回答表!V146,IF([7]回答表!AA50="●",[7]回答表!V167,""))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IF([7]回答表!AA50="●","●","")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IF([7]回答表!X50="●",[7]回答表!E149,IF([7]回答表!AA50="●",[7]回答表!E170,""))</f>
        <v/>
      </c>
      <c r="V80" s="182"/>
      <c r="W80" s="182"/>
      <c r="X80" s="182"/>
      <c r="Y80" s="182"/>
      <c r="Z80" s="182"/>
      <c r="AA80" s="182"/>
      <c r="AB80" s="182"/>
      <c r="AC80" s="182"/>
      <c r="AD80" s="182"/>
      <c r="AE80" s="183" t="s">
        <v>33</v>
      </c>
      <c r="AF80" s="183"/>
      <c r="AG80" s="183"/>
      <c r="AH80" s="183"/>
      <c r="AI80" s="183"/>
      <c r="AJ80" s="184"/>
      <c r="AK80" s="136"/>
      <c r="AL80" s="136"/>
      <c r="AM80" s="133" t="str">
        <f>IF([7]回答表!X50="●",[7]回答表!B151,IF([7]回答表!AA50="●",[7]回答表!B172,""))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IF([7]回答表!AD50="●","●","")</f>
        <v/>
      </c>
      <c r="O87" s="131"/>
      <c r="P87" s="131"/>
      <c r="Q87" s="132"/>
      <c r="R87" s="119"/>
      <c r="S87" s="119"/>
      <c r="T87" s="119"/>
      <c r="U87" s="133" t="str">
        <f>IF([7]回答表!AD50="●",[7]回答表!B180,"")</f>
        <v/>
      </c>
      <c r="V87" s="134"/>
      <c r="W87" s="134"/>
      <c r="X87" s="134"/>
      <c r="Y87" s="134"/>
      <c r="Z87" s="134"/>
      <c r="AA87" s="134"/>
      <c r="AB87" s="134"/>
      <c r="AC87" s="134"/>
      <c r="AD87" s="134"/>
      <c r="AE87" s="134"/>
      <c r="AF87" s="134"/>
      <c r="AG87" s="134"/>
      <c r="AH87" s="134"/>
      <c r="AI87" s="134"/>
      <c r="AJ87" s="135"/>
      <c r="AK87" s="189"/>
      <c r="AL87" s="189"/>
      <c r="AM87" s="133" t="str">
        <f>IF([7]回答表!AD50="●",[7]回答表!B186,"")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IF([7]回答表!F18="水道事業",IF([7]回答表!X51="●","●",""),"")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IF([7]回答表!F18="水道事業",IF([7]回答表!X51="●",[7]回答表!B197,IF([7]回答表!AA51="●",[7]回答表!B275,"")),"")</f>
        <v/>
      </c>
      <c r="AN99" s="134"/>
      <c r="AO99" s="134"/>
      <c r="AP99" s="134"/>
      <c r="AQ99" s="134"/>
      <c r="AR99" s="134"/>
      <c r="AS99" s="134"/>
      <c r="AT99" s="134"/>
      <c r="AU99" s="134"/>
      <c r="AV99" s="134"/>
      <c r="AW99" s="134"/>
      <c r="AX99" s="134"/>
      <c r="AY99" s="134"/>
      <c r="AZ99" s="134"/>
      <c r="BA99" s="134"/>
      <c r="BB99" s="134"/>
      <c r="BC99" s="135"/>
      <c r="BD99" s="109"/>
      <c r="BE99" s="109"/>
      <c r="BF99" s="138" t="str">
        <f>IF([7]回答表!F18="水道事業",IF([7]回答表!X51="●",[7]回答表!B256,IF([7]回答表!AA51="●",[7]回答表!B335,"")),"")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IF([7]回答表!F18="水道事業",IF([7]回答表!X51="●",[7]回答表!J205,IF([7]回答表!AA51="●",[7]回答表!J283,"")),"")</f>
        <v/>
      </c>
      <c r="V101" s="83"/>
      <c r="W101" s="83"/>
      <c r="X101" s="83"/>
      <c r="Y101" s="83"/>
      <c r="Z101" s="83"/>
      <c r="AA101" s="83"/>
      <c r="AB101" s="153"/>
      <c r="AC101" s="82" t="str">
        <f>IF([7]回答表!F18="水道事業",IF([7]回答表!X51="●",[7]回答表!J210,IF([7]回答表!AA51="●",[7]回答表!J290,"")),"")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IF([7]回答表!F18="水道事業",IF([7]回答表!X51="●",[7]回答表!E256,IF([7]回答表!AA51="●",[7]回答表!E335,"")),"")</f>
        <v/>
      </c>
      <c r="BG102" s="151"/>
      <c r="BH102" s="151"/>
      <c r="BI102" s="151"/>
      <c r="BJ102" s="150" t="str">
        <f>IF([7]回答表!F18="水道事業",IF([7]回答表!X51="●",[7]回答表!E257,IF([7]回答表!AA51="●",[7]回答表!E336,"")),"")</f>
        <v/>
      </c>
      <c r="BK102" s="151"/>
      <c r="BL102" s="151"/>
      <c r="BM102" s="151"/>
      <c r="BN102" s="150" t="str">
        <f>IF([7]回答表!F18="水道事業",IF([7]回答表!X51="●",[7]回答表!E258,IF([7]回答表!AA51="●",[7]回答表!E337,"")),"")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IF([7]回答表!F18="水道事業",IF([7]回答表!AA51="●","●",""),"")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IF([7]回答表!F18="水道事業",IF([7]回答表!X51="●",[7]回答表!J213,IF([7]回答表!AA51="●",[7]回答表!J293,"")),"")</f>
        <v/>
      </c>
      <c r="V106" s="83"/>
      <c r="W106" s="83"/>
      <c r="X106" s="83"/>
      <c r="Y106" s="83"/>
      <c r="Z106" s="83"/>
      <c r="AA106" s="83"/>
      <c r="AB106" s="153"/>
      <c r="AC106" s="82" t="str">
        <f>IF([7]回答表!F18="水道事業",IF([7]回答表!X51="●",[7]回答表!J217,IF([7]回答表!AA51="●",[7]回答表!J297,"")),"")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IF([7]回答表!F18="水道事業",IF([7]回答表!X51="●",[7]回答表!E265,IF([7]回答表!AA51="●",[7]回答表!E344,"")),"")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IF([7]回答表!F18="水道事業",IF([7]回答表!X51="●",[7]回答表!B267,IF([7]回答表!AA51="●",[7]回答表!B346,"")),"")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IF([7]回答表!F18="水道事業",IF([7]回答表!AD51="●","●",""),"")</f>
        <v/>
      </c>
      <c r="O118" s="131"/>
      <c r="P118" s="131"/>
      <c r="Q118" s="132"/>
      <c r="R118" s="119"/>
      <c r="S118" s="119"/>
      <c r="T118" s="119"/>
      <c r="U118" s="133" t="str">
        <f>IF([7]回答表!F18="水道事業",IF([7]回答表!AD51="●",[7]回答表!B354,""),"")</f>
        <v/>
      </c>
      <c r="V118" s="134"/>
      <c r="W118" s="134"/>
      <c r="X118" s="134"/>
      <c r="Y118" s="134"/>
      <c r="Z118" s="134"/>
      <c r="AA118" s="134"/>
      <c r="AB118" s="134"/>
      <c r="AC118" s="134"/>
      <c r="AD118" s="134"/>
      <c r="AE118" s="134"/>
      <c r="AF118" s="134"/>
      <c r="AG118" s="134"/>
      <c r="AH118" s="134"/>
      <c r="AI118" s="134"/>
      <c r="AJ118" s="135"/>
      <c r="AK118" s="189"/>
      <c r="AL118" s="189"/>
      <c r="AM118" s="133" t="str">
        <f>IF([7]回答表!F18="水道事業",IF([7]回答表!AD51="●",[7]回答表!B360,""),"")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IF([7]回答表!F18="簡易水道事業",IF([7]回答表!X51="●",[7]回答表!B197,IF([7]回答表!AA51="●",[7]回答表!B275,"")),"")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IF([7]回答表!F18="簡易水道事業",IF([7]回答表!X51="●",[7]回答表!B256,IF([7]回答表!AA51="●",[7]回答表!B335,"")),"")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IF([7]回答表!F18="簡易水道事業",IF([7]回答表!X51="●","●",""),"")</f>
        <v/>
      </c>
      <c r="O132" s="131"/>
      <c r="P132" s="131"/>
      <c r="Q132" s="132"/>
      <c r="R132" s="119"/>
      <c r="S132" s="119"/>
      <c r="T132" s="119"/>
      <c r="U132" s="82" t="str">
        <f>IF([7]回答表!F18="簡易水道事業",IF([7]回答表!X51="●",[7]回答表!S224,IF([7]回答表!AA51="●",[7]回答表!S304,"")),"")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IF([7]回答表!F18="簡易水道事業",IF([7]回答表!X51="●",[7]回答表!E256,IF([7]回答表!AA51="●",[7]回答表!E335,"")),"")</f>
        <v/>
      </c>
      <c r="BG133" s="151"/>
      <c r="BH133" s="151"/>
      <c r="BI133" s="151"/>
      <c r="BJ133" s="150" t="str">
        <f>IF([7]回答表!F18="簡易水道事業",IF([7]回答表!X51="●",[7]回答表!E257,IF([7]回答表!AA51="●",[7]回答表!E336,"")),"")</f>
        <v/>
      </c>
      <c r="BK133" s="151"/>
      <c r="BL133" s="151"/>
      <c r="BM133" s="151"/>
      <c r="BN133" s="150" t="str">
        <f>IF([7]回答表!F18="簡易水道事業",IF([7]回答表!X51="●",[7]回答表!E258,IF([7]回答表!AA51="●",[7]回答表!E337,"")),"")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IF([7]回答表!F18="簡易水道事業",IF([7]回答表!X51="●",[7]回答表!S225,IF([7]回答表!AA51="●",[7]回答表!S305,"")),"")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IF([7]回答表!F18="簡易水道事業",IF([7]回答表!AA51="●","●",""),"")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IF([7]回答表!F18="簡易水道事業",IF([7]回答表!X51="●",[7]回答表!S226,IF([7]回答表!AA51="●",[7]回答表!S306,"")),"")</f>
        <v/>
      </c>
      <c r="V142" s="83"/>
      <c r="W142" s="83"/>
      <c r="X142" s="83"/>
      <c r="Y142" s="83"/>
      <c r="Z142" s="83"/>
      <c r="AA142" s="83"/>
      <c r="AB142" s="83"/>
      <c r="AC142" s="83"/>
      <c r="AD142" s="83"/>
      <c r="AE142" s="83"/>
      <c r="AF142" s="83"/>
      <c r="AG142" s="83"/>
      <c r="AH142" s="83"/>
      <c r="AI142" s="83"/>
      <c r="AJ142" s="153"/>
      <c r="AK142" s="68"/>
      <c r="AL142" s="68"/>
      <c r="AM142" s="231" t="str">
        <f>IF([7]回答表!F18="簡易水道事業",IF([7]回答表!X51="●",[7]回答表!Y228,IF([7]回答表!AA51="●",[7]回答表!Y308,"")),"")</f>
        <v/>
      </c>
      <c r="AN142" s="231"/>
      <c r="AO142" s="231"/>
      <c r="AP142" s="231"/>
      <c r="AQ142" s="231"/>
      <c r="AR142" s="231"/>
      <c r="AS142" s="231" t="str">
        <f>IF([7]回答表!F18="簡易水道事業",IF([7]回答表!X51="●",[7]回答表!Y229,IF([7]回答表!AA51="●",[7]回答表!Y309,"")),"")</f>
        <v/>
      </c>
      <c r="AT142" s="231"/>
      <c r="AU142" s="231"/>
      <c r="AV142" s="231"/>
      <c r="AW142" s="231"/>
      <c r="AX142" s="231"/>
      <c r="AY142" s="231" t="str">
        <f>IF([7]回答表!F18="簡易水道事業",IF([7]回答表!X51="●",[7]回答表!Y230,IF([7]回答表!AA51="●",[7]回答表!Y310,"")),"")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IF([7]回答表!F18="簡易水道事業",IF([7]回答表!X51="●",[7]回答表!E265,IF([7]回答表!AA51="●",[7]回答表!E344,"")),"")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IF([7]回答表!F18="簡易水道事業",IF([7]回答表!X51="●",[7]回答表!B267,IF([7]回答表!AA51="●",[7]回答表!B346,"")),"")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IF([7]回答表!F18="簡易水道事業",IF([7]回答表!AD51="●","●",""),"")</f>
        <v/>
      </c>
      <c r="O154" s="131"/>
      <c r="P154" s="131"/>
      <c r="Q154" s="132"/>
      <c r="R154" s="119"/>
      <c r="S154" s="119"/>
      <c r="T154" s="119"/>
      <c r="U154" s="133" t="str">
        <f>IF([7]回答表!F18="簡易水道事業",IF([7]回答表!AD51="●",[7]回答表!B354,""),"")</f>
        <v/>
      </c>
      <c r="V154" s="134"/>
      <c r="W154" s="134"/>
      <c r="X154" s="134"/>
      <c r="Y154" s="134"/>
      <c r="Z154" s="134"/>
      <c r="AA154" s="134"/>
      <c r="AB154" s="134"/>
      <c r="AC154" s="134"/>
      <c r="AD154" s="134"/>
      <c r="AE154" s="134"/>
      <c r="AF154" s="134"/>
      <c r="AG154" s="134"/>
      <c r="AH154" s="134"/>
      <c r="AI154" s="134"/>
      <c r="AJ154" s="135"/>
      <c r="AK154" s="189"/>
      <c r="AL154" s="189"/>
      <c r="AM154" s="133" t="str">
        <f>IF([7]回答表!F18="簡易水道事業",IF([7]回答表!AD51="●",[7]回答表!B360,""),"")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IF([7]回答表!F18="下水道事業",IF([7]回答表!X51="●","●",""),"")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IF([7]回答表!F18="下水道事業",IF([7]回答表!X51="●",[7]回答表!B197,IF([7]回答表!AA51="●",[7]回答表!B275,"")),"")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IF([7]回答表!F18="下水道事業",IF([7]回答表!X51="●",[7]回答表!B256,IF([7]回答表!AA51="●",[7]回答表!B335,"")),"")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IF([7]回答表!F18="下水道事業",IF([7]回答表!X51="●",[7]回答表!N234,IF([7]回答表!AA51="●",[7]回答表!N314,"")),"")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IF([7]回答表!F18="下水道事業",IF([7]回答表!X51="●",[7]回答表!E256,IF([7]回答表!AA51="●",[7]回答表!E335,"")),"")</f>
        <v/>
      </c>
      <c r="BG169" s="151"/>
      <c r="BH169" s="151"/>
      <c r="BI169" s="151"/>
      <c r="BJ169" s="150" t="str">
        <f>IF([7]回答表!F18="下水道事業",IF([7]回答表!X51="●",[7]回答表!E257,IF([7]回答表!AA51="●",[7]回答表!E336,"")),"")</f>
        <v/>
      </c>
      <c r="BK169" s="151"/>
      <c r="BL169" s="151"/>
      <c r="BM169" s="151"/>
      <c r="BN169" s="150" t="str">
        <f>IF([7]回答表!F18="下水道事業",IF([7]回答表!X51="●",[7]回答表!E258,IF([7]回答表!AA51="●",[7]回答表!E337,"")),"")</f>
        <v/>
      </c>
      <c r="BO169" s="151"/>
      <c r="BP169" s="151"/>
      <c r="BQ169" s="152"/>
      <c r="BR169" s="112"/>
      <c r="BX169" s="234" t="str">
        <f>IF([7]回答表!AQ21="下水道事業",IF([7]回答表!BI54="○",[7]回答表!AM200,IF([7]回答表!BL54="○",[7]回答表!AM278,"")),"")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IF([7]回答表!F18="下水道事業",IF([7]回答表!X51="●",[7]回答表!Y236,IF([7]回答表!AA51="●",[7]回答表!Y316,"")),"")</f>
        <v/>
      </c>
      <c r="V174" s="83"/>
      <c r="W174" s="83"/>
      <c r="X174" s="83"/>
      <c r="Y174" s="83"/>
      <c r="Z174" s="83"/>
      <c r="AA174" s="83"/>
      <c r="AB174" s="153"/>
      <c r="AC174" s="82" t="str">
        <f>IF([7]回答表!F18="下水道事業",IF([7]回答表!X51="●",[7]回答表!Y237,IF([7]回答表!AA51="●",[7]回答表!Y317,"")),"")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IF([7]回答表!F18="下水道事業",IF([7]回答表!X51="●",[7]回答表!Y239,IF([7]回答表!AA51="●",[7]回答表!Y319,"")),"")</f>
        <v/>
      </c>
      <c r="V180" s="83"/>
      <c r="W180" s="83"/>
      <c r="X180" s="83"/>
      <c r="Y180" s="83"/>
      <c r="Z180" s="83"/>
      <c r="AA180" s="83"/>
      <c r="AB180" s="153"/>
      <c r="AC180" s="82" t="str">
        <f>IF([7]回答表!F18="下水道事業",IF([7]回答表!X51="●",[7]回答表!Y240,IF([7]回答表!AA51="●",[7]回答表!Y320,"")),"")</f>
        <v/>
      </c>
      <c r="AD180" s="83"/>
      <c r="AE180" s="83"/>
      <c r="AF180" s="83"/>
      <c r="AG180" s="83"/>
      <c r="AH180" s="83"/>
      <c r="AI180" s="83"/>
      <c r="AJ180" s="153"/>
      <c r="AK180" s="82" t="str">
        <f>IF([7]回答表!F18="下水道事業",IF([7]回答表!X51="●",[7]回答表!Y241,IF([7]回答表!AA51="●",[7]回答表!Y321,"")),"")</f>
        <v/>
      </c>
      <c r="AL180" s="83"/>
      <c r="AM180" s="83"/>
      <c r="AN180" s="83"/>
      <c r="AO180" s="83"/>
      <c r="AP180" s="83"/>
      <c r="AQ180" s="83"/>
      <c r="AR180" s="153"/>
      <c r="AS180" s="82" t="str">
        <f>IF([7]回答表!F18="下水道事業",IF([7]回答表!X51="●",[7]回答表!Y242,IF([7]回答表!AA51="●",[7]回答表!Y322,"")),"")</f>
        <v/>
      </c>
      <c r="AT180" s="83"/>
      <c r="AU180" s="83"/>
      <c r="AV180" s="83"/>
      <c r="AW180" s="83"/>
      <c r="AX180" s="83"/>
      <c r="AY180" s="83"/>
      <c r="AZ180" s="153"/>
      <c r="BA180" s="82" t="str">
        <f>IF([7]回答表!F18="下水道事業",IF([7]回答表!X51="●",[7]回答表!Y243,IF([7]回答表!AA51="●",[7]回答表!Y323,"")),"")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IF([7]回答表!F18="下水道事業",IF([7]回答表!AA51="●","●",""),"")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IF([7]回答表!F18="下水道事業",IF([7]回答表!X51="●",[7]回答表!N248,IF([7]回答表!AA51="●",[7]回答表!N328,"")),"")</f>
        <v/>
      </c>
      <c r="V186" s="83"/>
      <c r="W186" s="83"/>
      <c r="X186" s="83"/>
      <c r="Y186" s="83"/>
      <c r="Z186" s="83"/>
      <c r="AA186" s="83"/>
      <c r="AB186" s="153"/>
      <c r="AC186" s="82" t="str">
        <f>IF([7]回答表!F18="下水道事業",IF([7]回答表!X51="●",[7]回答表!N249,IF([7]回答表!AA51="●",[7]回答表!N329,"")),"")</f>
        <v/>
      </c>
      <c r="AD186" s="83"/>
      <c r="AE186" s="83"/>
      <c r="AF186" s="83"/>
      <c r="AG186" s="83"/>
      <c r="AH186" s="83"/>
      <c r="AI186" s="83"/>
      <c r="AJ186" s="153"/>
      <c r="AK186" s="82" t="str">
        <f>IF([7]回答表!F18="下水道事業",IF([7]回答表!X51="●",[7]回答表!N250,IF([7]回答表!AA51="●",[7]回答表!N330,"")),"")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IF([7]回答表!F18="下水道事業",IF([7]回答表!X51="●",[7]回答表!E265,IF([7]回答表!AA51="●",[7]回答表!E344,"")),"")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IF([7]回答表!F18="下水道事業",IF([7]回答表!X51="●",[7]回答表!B267,IF([7]回答表!AA51="●",[7]回答表!B346,"")),"")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IF([7]回答表!F18="下水道事業",IF([7]回答表!AD51="●","●",""),"")</f>
        <v/>
      </c>
      <c r="O198" s="131"/>
      <c r="P198" s="131"/>
      <c r="Q198" s="132"/>
      <c r="R198" s="119"/>
      <c r="S198" s="119"/>
      <c r="T198" s="119"/>
      <c r="U198" s="133" t="str">
        <f>IF([7]回答表!F18="下水道事業",IF([7]回答表!AD51="●",[7]回答表!B354,""),"")</f>
        <v/>
      </c>
      <c r="V198" s="134"/>
      <c r="W198" s="134"/>
      <c r="X198" s="134"/>
      <c r="Y198" s="134"/>
      <c r="Z198" s="134"/>
      <c r="AA198" s="134"/>
      <c r="AB198" s="134"/>
      <c r="AC198" s="134"/>
      <c r="AD198" s="134"/>
      <c r="AE198" s="134"/>
      <c r="AF198" s="134"/>
      <c r="AG198" s="134"/>
      <c r="AH198" s="134"/>
      <c r="AI198" s="134"/>
      <c r="AJ198" s="135"/>
      <c r="AK198" s="189"/>
      <c r="AL198" s="189"/>
      <c r="AM198" s="133" t="str">
        <f>IF([7]回答表!F18="下水道事業",IF([7]回答表!AD51="●",[7]回答表!B360,""),"")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IF([7]回答表!BD18="●",IF([7]回答表!X51="●","●",""),"")</f>
        <v/>
      </c>
      <c r="O210" s="131"/>
      <c r="P210" s="131"/>
      <c r="Q210" s="132"/>
      <c r="R210" s="119"/>
      <c r="S210" s="119"/>
      <c r="T210" s="119"/>
      <c r="U210" s="133" t="str">
        <f>IF([7]回答表!BD18="●",IF([7]回答表!X51="●",[7]回答表!B197,IF([7]回答表!AA51="●",[7]回答表!B275,"")),"")</f>
        <v/>
      </c>
      <c r="V210" s="134"/>
      <c r="W210" s="134"/>
      <c r="X210" s="134"/>
      <c r="Y210" s="134"/>
      <c r="Z210" s="134"/>
      <c r="AA210" s="134"/>
      <c r="AB210" s="134"/>
      <c r="AC210" s="134"/>
      <c r="AD210" s="134"/>
      <c r="AE210" s="134"/>
      <c r="AF210" s="134"/>
      <c r="AG210" s="134"/>
      <c r="AH210" s="134"/>
      <c r="AI210" s="134"/>
      <c r="AJ210" s="135"/>
      <c r="AK210" s="136"/>
      <c r="AL210" s="136"/>
      <c r="AM210" s="138" t="str">
        <f>IF([7]回答表!BD18="●",IF([7]回答表!X51="●",[7]回答表!B256,IF([7]回答表!AA51="●",[7]回答表!B335,"")),"")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IF([7]回答表!BD18="●",IF([7]回答表!X51="●",[7]回答表!E256,IF([7]回答表!AA51="●",[7]回答表!E335,"")),"")</f>
        <v/>
      </c>
      <c r="AN213" s="151"/>
      <c r="AO213" s="151"/>
      <c r="AP213" s="151"/>
      <c r="AQ213" s="150" t="str">
        <f>IF([7]回答表!BD18="●",IF([7]回答表!X51="●",[7]回答表!E257,IF([7]回答表!AA51="●",[7]回答表!E336,"")),"")</f>
        <v/>
      </c>
      <c r="AR213" s="151"/>
      <c r="AS213" s="151"/>
      <c r="AT213" s="151"/>
      <c r="AU213" s="150" t="str">
        <f>IF([7]回答表!BD18="●",IF([7]回答表!X51="●",[7]回答表!E258,IF([7]回答表!AA51="●",[7]回答表!E337,"")),"")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IF([7]回答表!BD18="●",IF([7]回答表!AA51="●","●",""),"")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IF([7]回答表!BD18="●",IF([7]回答表!X51="●",[7]回答表!E265,IF([7]回答表!AA51="●",[7]回答表!E344,"")),"")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IF([7]回答表!BD18="●",IF([7]回答表!X51="●",[7]回答表!B267,IF([7]回答表!AA51="●",[7]回答表!B346,"")),"")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IF([7]回答表!BD18="●",IF([7]回答表!AD51="●","●",""),"")</f>
        <v/>
      </c>
      <c r="O229" s="131"/>
      <c r="P229" s="131"/>
      <c r="Q229" s="132"/>
      <c r="R229" s="119"/>
      <c r="S229" s="119"/>
      <c r="T229" s="119"/>
      <c r="U229" s="133" t="str">
        <f>IF([7]回答表!BD18="●",IF([7]回答表!AD51="●",[7]回答表!B354,""),"")</f>
        <v/>
      </c>
      <c r="V229" s="134"/>
      <c r="W229" s="134"/>
      <c r="X229" s="134"/>
      <c r="Y229" s="134"/>
      <c r="Z229" s="134"/>
      <c r="AA229" s="134"/>
      <c r="AB229" s="134"/>
      <c r="AC229" s="134"/>
      <c r="AD229" s="134"/>
      <c r="AE229" s="134"/>
      <c r="AF229" s="134"/>
      <c r="AG229" s="134"/>
      <c r="AH229" s="134"/>
      <c r="AI229" s="134"/>
      <c r="AJ229" s="135"/>
      <c r="AK229" s="249"/>
      <c r="AL229" s="249"/>
      <c r="AM229" s="133" t="str">
        <f>IF([7]回答表!BD18="●",IF([7]回答表!AD51="●",[7]回答表!B360,""),"")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IF([7]回答表!X52="●","●","")</f>
        <v/>
      </c>
      <c r="O241" s="131"/>
      <c r="P241" s="131"/>
      <c r="Q241" s="132"/>
      <c r="R241" s="119"/>
      <c r="S241" s="119"/>
      <c r="T241" s="119"/>
      <c r="U241" s="133" t="str">
        <f>IF([7]回答表!X52="●",[7]回答表!B371,IF([7]回答表!AA52="●",[7]回答表!B396,""))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IF([7]回答表!X52="●",[7]回答表!U377,IF([7]回答表!AA52="●",[7]回答表!U402,""))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IF([7]回答表!X52="●",[7]回答表!G377,IF([7]回答表!AA52="●",[7]回答表!G402,""))</f>
        <v/>
      </c>
      <c r="AN244" s="83"/>
      <c r="AO244" s="83"/>
      <c r="AP244" s="83"/>
      <c r="AQ244" s="83"/>
      <c r="AR244" s="83"/>
      <c r="AS244" s="83"/>
      <c r="AT244" s="153"/>
      <c r="AU244" s="82" t="str">
        <f>IF([7]回答表!X52="●",[7]回答表!G378,IF([7]回答表!AA52="●",[7]回答表!G403,""))</f>
        <v/>
      </c>
      <c r="AV244" s="83"/>
      <c r="AW244" s="83"/>
      <c r="AX244" s="83"/>
      <c r="AY244" s="83"/>
      <c r="AZ244" s="83"/>
      <c r="BA244" s="83"/>
      <c r="BB244" s="153"/>
      <c r="BC244" s="120"/>
      <c r="BD244" s="109"/>
      <c r="BE244" s="109"/>
      <c r="BF244" s="150" t="str">
        <f>IF([7]回答表!X52="●",[7]回答表!X377,IF([7]回答表!AA52="●",[7]回答表!X402,""))</f>
        <v/>
      </c>
      <c r="BG244" s="151"/>
      <c r="BH244" s="151"/>
      <c r="BI244" s="151"/>
      <c r="BJ244" s="150" t="str">
        <f>IF([7]回答表!X52="●",[7]回答表!X378,IF([7]回答表!AA52="●",[7]回答表!X403,""))</f>
        <v/>
      </c>
      <c r="BK244" s="151"/>
      <c r="BL244" s="151"/>
      <c r="BM244" s="152"/>
      <c r="BN244" s="150" t="str">
        <f>IF([7]回答表!X52="●",[7]回答表!X379,IF([7]回答表!AA52="●",[7]回答表!X404,""))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IF([7]回答表!AA52="●","●","")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IF([7]回答表!X52="●",[7]回答表!E386,IF([7]回答表!AA52="●",[7]回答表!E407,""))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IF([7]回答表!X52="●",[7]回答表!B388,IF([7]回答表!AA52="●",[7]回答表!B409,""))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IF([7]回答表!AD52="●","●","")</f>
        <v/>
      </c>
      <c r="O260" s="131"/>
      <c r="P260" s="131"/>
      <c r="Q260" s="132"/>
      <c r="R260" s="119"/>
      <c r="S260" s="119"/>
      <c r="T260" s="119"/>
      <c r="U260" s="133" t="str">
        <f>IF([7]回答表!AD52="●",[7]回答表!B417,"")</f>
        <v/>
      </c>
      <c r="V260" s="134"/>
      <c r="W260" s="134"/>
      <c r="X260" s="134"/>
      <c r="Y260" s="134"/>
      <c r="Z260" s="134"/>
      <c r="AA260" s="134"/>
      <c r="AB260" s="134"/>
      <c r="AC260" s="134"/>
      <c r="AD260" s="134"/>
      <c r="AE260" s="134"/>
      <c r="AF260" s="134"/>
      <c r="AG260" s="134"/>
      <c r="AH260" s="134"/>
      <c r="AI260" s="134"/>
      <c r="AJ260" s="135"/>
      <c r="AK260" s="249"/>
      <c r="AL260" s="249"/>
      <c r="AM260" s="133" t="str">
        <f>IF([7]回答表!AD52="●",[7]回答表!B423,"")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IF([7]回答表!X53="●","●","")</f>
        <v/>
      </c>
      <c r="O272" s="131"/>
      <c r="P272" s="131"/>
      <c r="Q272" s="132"/>
      <c r="R272" s="119"/>
      <c r="S272" s="119"/>
      <c r="T272" s="119"/>
      <c r="U272" s="133" t="str">
        <f>IF([7]回答表!X53="●",[7]回答表!B434,IF([7]回答表!AA53="●",[7]回答表!B465,""))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IF([7]回答表!X53="●",[7]回答表!B440,"")</f>
        <v/>
      </c>
      <c r="AO272" s="262"/>
      <c r="AP272" s="262"/>
      <c r="AQ272" s="262"/>
      <c r="AR272" s="262"/>
      <c r="AS272" s="262"/>
      <c r="AT272" s="262"/>
      <c r="AU272" s="262"/>
      <c r="AV272" s="262"/>
      <c r="AW272" s="262"/>
      <c r="AX272" s="262"/>
      <c r="AY272" s="262"/>
      <c r="AZ272" s="262"/>
      <c r="BA272" s="262"/>
      <c r="BB272" s="263"/>
      <c r="BC272" s="120"/>
      <c r="BD272" s="109"/>
      <c r="BE272" s="109"/>
      <c r="BF272" s="138" t="str">
        <f>IF([7]回答表!X53="●",[7]回答表!B446,IF([7]回答表!AA53="●",[7]回答表!B471,""))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IF([7]回答表!X53="●",[7]回答表!E446,IF([7]回答表!AA53="●",[7]回答表!E471,""))</f>
        <v/>
      </c>
      <c r="BG275" s="151"/>
      <c r="BH275" s="151"/>
      <c r="BI275" s="151"/>
      <c r="BJ275" s="150" t="str">
        <f>IF([7]回答表!X53="●",[7]回答表!E447,IF([7]回答表!AA53="●",[7]回答表!E472,""))</f>
        <v/>
      </c>
      <c r="BK275" s="151"/>
      <c r="BL275" s="151"/>
      <c r="BM275" s="152"/>
      <c r="BN275" s="150" t="str">
        <f>IF([7]回答表!X53="●",[7]回答表!E448,IF([7]回答表!AA53="●",[7]回答表!E473,""))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IF([7]回答表!AA53="●","●","")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IF([7]回答表!X53="●",[7]回答表!E455,IF([7]回答表!AA53="●",[7]回答表!E476,""))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IF([7]回答表!X53="●",[7]回答表!B457,IF([7]回答表!AA53="●",[7]回答表!B478,""))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IF([7]回答表!AD53="●","●","")</f>
        <v/>
      </c>
      <c r="O291" s="131"/>
      <c r="P291" s="131"/>
      <c r="Q291" s="132"/>
      <c r="R291" s="119"/>
      <c r="S291" s="119"/>
      <c r="T291" s="119"/>
      <c r="U291" s="133" t="str">
        <f>IF([7]回答表!AD53="●",[7]回答表!B486,"")</f>
        <v/>
      </c>
      <c r="V291" s="134"/>
      <c r="W291" s="134"/>
      <c r="X291" s="134"/>
      <c r="Y291" s="134"/>
      <c r="Z291" s="134"/>
      <c r="AA291" s="134"/>
      <c r="AB291" s="134"/>
      <c r="AC291" s="134"/>
      <c r="AD291" s="134"/>
      <c r="AE291" s="134"/>
      <c r="AF291" s="134"/>
      <c r="AG291" s="134"/>
      <c r="AH291" s="134"/>
      <c r="AI291" s="134"/>
      <c r="AJ291" s="135"/>
      <c r="AK291" s="249"/>
      <c r="AL291" s="249"/>
      <c r="AM291" s="133" t="str">
        <f>IF([7]回答表!AD53="●",[7]回答表!B492,"")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IF([7]回答表!X54="●","●","")</f>
        <v/>
      </c>
      <c r="O303" s="131"/>
      <c r="P303" s="131"/>
      <c r="Q303" s="132"/>
      <c r="R303" s="119"/>
      <c r="S303" s="119"/>
      <c r="T303" s="119"/>
      <c r="U303" s="133" t="str">
        <f>IF([7]回答表!X54="●",[7]回答表!B503,IF([7]回答表!AA54="●",[7]回答表!B526,""))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IF([7]回答表!X54="●",[7]回答表!BC510,IF([7]回答表!AA54="●",[7]回答表!BC533,""))</f>
        <v/>
      </c>
      <c r="AR303" s="271"/>
      <c r="AS303" s="271"/>
      <c r="AT303" s="271"/>
      <c r="AU303" s="272" t="s">
        <v>74</v>
      </c>
      <c r="AV303" s="273"/>
      <c r="AW303" s="273"/>
      <c r="AX303" s="274"/>
      <c r="AY303" s="271" t="str">
        <f>IF([7]回答表!X54="●",[7]回答表!BC515,IF([7]回答表!AA54="●",[7]回答表!BC538,""))</f>
        <v/>
      </c>
      <c r="AZ303" s="271"/>
      <c r="BA303" s="271"/>
      <c r="BB303" s="271"/>
      <c r="BC303" s="120"/>
      <c r="BD303" s="109"/>
      <c r="BE303" s="109"/>
      <c r="BF303" s="138" t="str">
        <f>IF([7]回答表!X54="●",[7]回答表!S509,IF([7]回答表!AA54="●",[7]回答表!S532,""))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IF([7]回答表!X54="●",[7]回答表!BC511,IF([7]回答表!AA54="●",[7]回答表!BC534,""))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IF([7]回答表!X54="●",[7]回答表!V509,IF([7]回答表!AA54="●",[7]回答表!V532,""))</f>
        <v/>
      </c>
      <c r="BG306" s="151"/>
      <c r="BH306" s="151"/>
      <c r="BI306" s="151"/>
      <c r="BJ306" s="150" t="str">
        <f>IF([7]回答表!X54="●",[7]回答表!V510,IF([7]回答表!AA54="●",[7]回答表!V533,""))</f>
        <v/>
      </c>
      <c r="BK306" s="151"/>
      <c r="BL306" s="151"/>
      <c r="BM306" s="152"/>
      <c r="BN306" s="150" t="str">
        <f>IF([7]回答表!X54="●",[7]回答表!V511,IF([7]回答表!AA54="●",[7]回答表!V534,""))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IF([7]回答表!X54="●",[7]回答表!BC512,IF([7]回答表!AA54="●",[7]回答表!BC535,""))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IF([7]回答表!X54="●",[7]回答表!BC516,IF([7]回答表!AA54="●",[7]回答表!BC539,""))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IF([7]回答表!AA54="●","●","")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IF([7]回答表!X54="●",[7]回答表!BC513,IF([7]回答表!AA54="●",[7]回答表!BC536,""))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IF([7]回答表!X54="●",[7]回答表!BC514,IF([7]回答表!AA54="●",[7]回答表!BC537,""))</f>
        <v/>
      </c>
      <c r="AR311" s="271"/>
      <c r="AS311" s="271"/>
      <c r="AT311" s="271"/>
      <c r="AU311" s="222" t="s">
        <v>80</v>
      </c>
      <c r="AV311" s="223"/>
      <c r="AW311" s="223"/>
      <c r="AX311" s="224"/>
      <c r="AY311" s="281" t="str">
        <f>IF([7]回答表!X54="●",[7]回答表!BC517,IF([7]回答表!AA54="●",[7]回答表!BC540,""))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IF([7]回答表!X54="●",[7]回答表!E516,IF([7]回答表!AA54="●",[7]回答表!E538,""))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IF([7]回答表!X54="●",[7]回答表!B518,IF([7]回答表!AA54="●",[7]回答表!B540,""))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IF([7]回答表!AD54="●","●","")</f>
        <v/>
      </c>
      <c r="O322" s="131"/>
      <c r="P322" s="131"/>
      <c r="Q322" s="132"/>
      <c r="R322" s="119"/>
      <c r="S322" s="119"/>
      <c r="T322" s="119"/>
      <c r="U322" s="133" t="str">
        <f>IF([7]回答表!AD54="●",[7]回答表!B548,"")</f>
        <v/>
      </c>
      <c r="V322" s="134"/>
      <c r="W322" s="134"/>
      <c r="X322" s="134"/>
      <c r="Y322" s="134"/>
      <c r="Z322" s="134"/>
      <c r="AA322" s="134"/>
      <c r="AB322" s="134"/>
      <c r="AC322" s="134"/>
      <c r="AD322" s="134"/>
      <c r="AE322" s="134"/>
      <c r="AF322" s="134"/>
      <c r="AG322" s="134"/>
      <c r="AH322" s="134"/>
      <c r="AI322" s="134"/>
      <c r="AJ322" s="135"/>
      <c r="AK322" s="189"/>
      <c r="AL322" s="189"/>
      <c r="AM322" s="133" t="str">
        <f>IF([7]回答表!AD54="●",[7]回答表!B554,"")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IF([7]回答表!X55="●","●","")</f>
        <v/>
      </c>
      <c r="O333" s="131"/>
      <c r="P333" s="131"/>
      <c r="Q333" s="132"/>
      <c r="R333" s="119"/>
      <c r="S333" s="119"/>
      <c r="T333" s="119"/>
      <c r="U333" s="133" t="str">
        <f>IF([7]回答表!X55="●",[7]回答表!B565,IF([7]回答表!AA55="●",[7]回答表!B590,""))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IF([7]回答表!X55="●",[7]回答表!B575,IF([7]回答表!AA55="●",[7]回答表!B600,""))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IF([7]回答表!X55="●",[7]回答表!G571,IF([7]回答表!AA55="●",[7]回答表!G596,""))</f>
        <v/>
      </c>
      <c r="AN335" s="83"/>
      <c r="AO335" s="83"/>
      <c r="AP335" s="83"/>
      <c r="AQ335" s="83"/>
      <c r="AR335" s="83"/>
      <c r="AS335" s="83"/>
      <c r="AT335" s="153"/>
      <c r="AU335" s="82" t="str">
        <f>IF([7]回答表!X55="●",[7]回答表!G572,IF([7]回答表!AA55="●",[7]回答表!G597,""))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IF([7]回答表!X55="●",[7]回答表!E575,IF([7]回答表!AA55="●",[7]回答表!E600,""))</f>
        <v/>
      </c>
      <c r="BG336" s="151"/>
      <c r="BH336" s="151"/>
      <c r="BI336" s="151"/>
      <c r="BJ336" s="150" t="str">
        <f>IF([7]回答表!X55="●",[7]回答表!E576,IF([7]回答表!AA55="●",[7]回答表!E601,""))</f>
        <v/>
      </c>
      <c r="BK336" s="151"/>
      <c r="BL336" s="151"/>
      <c r="BM336" s="152"/>
      <c r="BN336" s="150" t="str">
        <f>IF([7]回答表!X55="●",[7]回答表!E577,IF([7]回答表!AA55="●",[7]回答表!E602,""))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IF([7]回答表!AA55="●","●","")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IF([7]回答表!X55="●",[7]回答表!E580,IF([7]回答表!AA55="●",[7]回答表!E605,""))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IF([7]回答表!X55="●",[7]回答表!B582,IF([7]回答表!AA55="●",[7]回答表!B607,""))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IF([7]回答表!AD55="●","●","")</f>
        <v/>
      </c>
      <c r="O352" s="131"/>
      <c r="P352" s="131"/>
      <c r="Q352" s="132"/>
      <c r="R352" s="119"/>
      <c r="S352" s="119"/>
      <c r="T352" s="119"/>
      <c r="U352" s="133" t="str">
        <f>IF([7]回答表!AD55="●",[7]回答表!B615,"")</f>
        <v/>
      </c>
      <c r="V352" s="134"/>
      <c r="W352" s="134"/>
      <c r="X352" s="134"/>
      <c r="Y352" s="134"/>
      <c r="Z352" s="134"/>
      <c r="AA352" s="134"/>
      <c r="AB352" s="134"/>
      <c r="AC352" s="134"/>
      <c r="AD352" s="134"/>
      <c r="AE352" s="134"/>
      <c r="AF352" s="134"/>
      <c r="AG352" s="134"/>
      <c r="AH352" s="134"/>
      <c r="AI352" s="134"/>
      <c r="AJ352" s="135"/>
      <c r="AK352" s="136"/>
      <c r="AL352" s="136"/>
      <c r="AM352" s="133" t="str">
        <f>IF([7]回答表!AD55="●",[7]回答表!B621,"")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IF([7]回答表!R56="●",[7]回答表!B634,"")</f>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E704B-E842-4C67-9C11-D029C8D367D8}">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IF(COUNTIF([8]回答表!K16,"*")&gt;0,[8]回答表!K16,"")</f>
        <v>仙北市</v>
      </c>
      <c r="D11" s="8"/>
      <c r="E11" s="8"/>
      <c r="F11" s="8"/>
      <c r="G11" s="8"/>
      <c r="H11" s="8"/>
      <c r="I11" s="8"/>
      <c r="J11" s="8"/>
      <c r="K11" s="8"/>
      <c r="L11" s="8"/>
      <c r="M11" s="8"/>
      <c r="N11" s="8"/>
      <c r="O11" s="8"/>
      <c r="P11" s="8"/>
      <c r="Q11" s="8"/>
      <c r="R11" s="8"/>
      <c r="S11" s="8"/>
      <c r="T11" s="8"/>
      <c r="U11" s="22" t="str">
        <f>IF(COUNTIF([8]回答表!F18,"*")&gt;0,[8]回答表!F18,"")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IF(COUNTIF([8]回答表!W18,"*")&gt;0,[8]回答表!W18,"")</f>
        <v>林業集落排水施設</v>
      </c>
      <c r="AP11" s="10"/>
      <c r="AQ11" s="10"/>
      <c r="AR11" s="10"/>
      <c r="AS11" s="10"/>
      <c r="AT11" s="10"/>
      <c r="AU11" s="10"/>
      <c r="AV11" s="10"/>
      <c r="AW11" s="10"/>
      <c r="AX11" s="10"/>
      <c r="AY11" s="10"/>
      <c r="AZ11" s="10"/>
      <c r="BA11" s="10"/>
      <c r="BB11" s="10"/>
      <c r="BC11" s="10"/>
      <c r="BD11" s="10"/>
      <c r="BE11" s="10"/>
      <c r="BF11" s="11"/>
      <c r="BG11" s="21" t="str">
        <f>IF(COUNTIF([8]回答表!F20,"*")&gt;0,[8]回答表!F20,"")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IF([8]回答表!R49="●","●","")</f>
        <v/>
      </c>
      <c r="E24" s="80"/>
      <c r="F24" s="80"/>
      <c r="G24" s="80"/>
      <c r="H24" s="80"/>
      <c r="I24" s="80"/>
      <c r="J24" s="81"/>
      <c r="K24" s="79" t="str">
        <f>IF([8]回答表!R50="●","●","")</f>
        <v/>
      </c>
      <c r="L24" s="80"/>
      <c r="M24" s="80"/>
      <c r="N24" s="80"/>
      <c r="O24" s="80"/>
      <c r="P24" s="80"/>
      <c r="Q24" s="81"/>
      <c r="R24" s="79" t="str">
        <f>IF([8]回答表!R51="●","●","")</f>
        <v/>
      </c>
      <c r="S24" s="80"/>
      <c r="T24" s="80"/>
      <c r="U24" s="80"/>
      <c r="V24" s="80"/>
      <c r="W24" s="80"/>
      <c r="X24" s="81"/>
      <c r="Y24" s="79" t="str">
        <f>IF([8]回答表!R52="●","●","")</f>
        <v/>
      </c>
      <c r="Z24" s="80"/>
      <c r="AA24" s="80"/>
      <c r="AB24" s="80"/>
      <c r="AC24" s="80"/>
      <c r="AD24" s="80"/>
      <c r="AE24" s="81"/>
      <c r="AF24" s="79" t="str">
        <f>IF([8]回答表!R53="●","●","")</f>
        <v/>
      </c>
      <c r="AG24" s="80"/>
      <c r="AH24" s="80"/>
      <c r="AI24" s="80"/>
      <c r="AJ24" s="80"/>
      <c r="AK24" s="80"/>
      <c r="AL24" s="81"/>
      <c r="AM24" s="79" t="str">
        <f>IF([8]回答表!R54="●","●","")</f>
        <v/>
      </c>
      <c r="AN24" s="80"/>
      <c r="AO24" s="80"/>
      <c r="AP24" s="80"/>
      <c r="AQ24" s="80"/>
      <c r="AR24" s="80"/>
      <c r="AS24" s="81"/>
      <c r="AT24" s="79" t="str">
        <f>IF([8]回答表!R55="●","●","")</f>
        <v/>
      </c>
      <c r="AU24" s="80"/>
      <c r="AV24" s="80"/>
      <c r="AW24" s="80"/>
      <c r="AX24" s="80"/>
      <c r="AY24" s="80"/>
      <c r="AZ24" s="81"/>
      <c r="BA24" s="68"/>
      <c r="BB24" s="82" t="str">
        <f>IF([8]回答表!R56="●","●","")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IF([8]回答表!X49="●","●","")</f>
        <v/>
      </c>
      <c r="O36" s="131"/>
      <c r="P36" s="131"/>
      <c r="Q36" s="132"/>
      <c r="R36" s="119"/>
      <c r="S36" s="119"/>
      <c r="T36" s="119"/>
      <c r="U36" s="133" t="str">
        <f>IF([8]回答表!X49="●",[8]回答表!B67,IF([8]回答表!AA49="●",[8]回答表!B95,""))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IF([8]回答表!X49="●",[8]回答表!S73,IF([8]回答表!AA49="●",[8]回答表!S101,""))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IF([8]回答表!X49="●",[8]回答表!G73,IF([8]回答表!AA49="●",[8]回答表!G101,""))</f>
        <v/>
      </c>
      <c r="AN38" s="83"/>
      <c r="AO38" s="83"/>
      <c r="AP38" s="83"/>
      <c r="AQ38" s="83"/>
      <c r="AR38" s="83"/>
      <c r="AS38" s="83"/>
      <c r="AT38" s="153"/>
      <c r="AU38" s="82" t="str">
        <f>IF([8]回答表!X49="●",[8]回答表!G74,IF([8]回答表!AA49="●",[8]回答表!G102,""))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IF([8]回答表!X49="●",[8]回答表!V73,IF([8]回答表!AA49="●",[8]回答表!V101,""))</f>
        <v/>
      </c>
      <c r="BG39" s="16"/>
      <c r="BH39" s="16"/>
      <c r="BI39" s="17"/>
      <c r="BJ39" s="150" t="str">
        <f>IF([8]回答表!X49="●",[8]回答表!V74,IF([8]回答表!AA49="●",[8]回答表!V102,""))</f>
        <v/>
      </c>
      <c r="BK39" s="16"/>
      <c r="BL39" s="16"/>
      <c r="BM39" s="17"/>
      <c r="BN39" s="150" t="str">
        <f>IF([8]回答表!X49="●",[8]回答表!V75,IF([8]回答表!AA49="●",[8]回答表!V103,""))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IF([8]回答表!X49="●",[8]回答表!O79,IF([8]回答表!AA49="●",[8]回答表!O107,""))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IF([8]回答表!X49="●",[8]回答表!O80,IF([8]回答表!AA49="●",[8]回答表!O108,""))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IF([8]回答表!AA49="●","●","")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IF([8]回答表!X49="●",[8]回答表!O81,IF([8]回答表!AA49="●",[8]回答表!O109,""))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IF([8]回答表!X49="●",[8]回答表!O82,IF([8]回答表!AA49="●",[8]回答表!O110,""))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IF([8]回答表!X49="●",[8]回答表!AG79,IF([8]回答表!AA49="●",[8]回答表!AG107,""))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IF([8]回答表!X49="●",[8]回答表!AG80,IF([8]回答表!AA49="●",[8]回答表!AG108,""))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IF([8]回答表!X49="●",[8]回答表!E85,IF([8]回答表!AA49="●",[8]回答表!E113,""))</f>
        <v/>
      </c>
      <c r="V50" s="182"/>
      <c r="W50" s="182"/>
      <c r="X50" s="182"/>
      <c r="Y50" s="182"/>
      <c r="Z50" s="182"/>
      <c r="AA50" s="182"/>
      <c r="AB50" s="182"/>
      <c r="AC50" s="182"/>
      <c r="AD50" s="182"/>
      <c r="AE50" s="183" t="s">
        <v>33</v>
      </c>
      <c r="AF50" s="183"/>
      <c r="AG50" s="183"/>
      <c r="AH50" s="183"/>
      <c r="AI50" s="183"/>
      <c r="AJ50" s="184"/>
      <c r="AK50" s="136"/>
      <c r="AL50" s="136"/>
      <c r="AM50" s="133" t="str">
        <f>IF([8]回答表!X49="●",[8]回答表!B87,IF([8]回答表!AA49="●",[8]回答表!B115,""))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IF([8]回答表!AD49="●","●","")</f>
        <v/>
      </c>
      <c r="O57" s="131"/>
      <c r="P57" s="131"/>
      <c r="Q57" s="132"/>
      <c r="R57" s="119"/>
      <c r="S57" s="119"/>
      <c r="T57" s="119"/>
      <c r="U57" s="133" t="str">
        <f>IF([8]回答表!AD49="●",[8]回答表!B123,"")</f>
        <v/>
      </c>
      <c r="V57" s="134"/>
      <c r="W57" s="134"/>
      <c r="X57" s="134"/>
      <c r="Y57" s="134"/>
      <c r="Z57" s="134"/>
      <c r="AA57" s="134"/>
      <c r="AB57" s="134"/>
      <c r="AC57" s="134"/>
      <c r="AD57" s="134"/>
      <c r="AE57" s="134"/>
      <c r="AF57" s="134"/>
      <c r="AG57" s="134"/>
      <c r="AH57" s="134"/>
      <c r="AI57" s="134"/>
      <c r="AJ57" s="135"/>
      <c r="AK57" s="189"/>
      <c r="AL57" s="189"/>
      <c r="AM57" s="133" t="str">
        <f>IF([8]回答表!AD49="●",[8]回答表!B128,"")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IF([8]回答表!X50="●","●","")</f>
        <v/>
      </c>
      <c r="O68" s="131"/>
      <c r="P68" s="131"/>
      <c r="Q68" s="132"/>
      <c r="R68" s="119"/>
      <c r="S68" s="119"/>
      <c r="T68" s="119"/>
      <c r="U68" s="133" t="str">
        <f>IF([8]回答表!X50="●",[8]回答表!B138,IF([8]回答表!AA50="●",[8]回答表!B159,""))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IF([8]回答表!X50="●",[8]回答表!S144,IF([8]回答表!AA50="●",[8]回答表!S165,""))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IF([8]回答表!X50="●",[8]回答表!J144,IF([8]回答表!AA50="●",[8]回答表!J165,""))</f>
        <v/>
      </c>
      <c r="AN71" s="83"/>
      <c r="AO71" s="83"/>
      <c r="AP71" s="83"/>
      <c r="AQ71" s="83"/>
      <c r="AR71" s="83"/>
      <c r="AS71" s="83"/>
      <c r="AT71" s="153"/>
      <c r="AU71" s="82" t="str">
        <f>IF([8]回答表!X50="●",[8]回答表!J145,IF([8]回答表!AA50="●",[8]回答表!J166,""))</f>
        <v/>
      </c>
      <c r="AV71" s="83"/>
      <c r="AW71" s="83"/>
      <c r="AX71" s="83"/>
      <c r="AY71" s="83"/>
      <c r="AZ71" s="83"/>
      <c r="BA71" s="83"/>
      <c r="BB71" s="153"/>
      <c r="BC71" s="120"/>
      <c r="BD71" s="109"/>
      <c r="BE71" s="109"/>
      <c r="BF71" s="150" t="str">
        <f>IF([8]回答表!X50="●",[8]回答表!V144,IF([8]回答表!AA50="●",[8]回答表!V165,""))</f>
        <v/>
      </c>
      <c r="BG71" s="151"/>
      <c r="BH71" s="151"/>
      <c r="BI71" s="151"/>
      <c r="BJ71" s="150" t="str">
        <f>IF([8]回答表!X50="●",[8]回答表!V145,IF([8]回答表!AA50="●",[8]回答表!V166,""))</f>
        <v/>
      </c>
      <c r="BK71" s="151"/>
      <c r="BL71" s="151"/>
      <c r="BM71" s="151"/>
      <c r="BN71" s="150" t="str">
        <f>IF([8]回答表!X50="●",[8]回答表!V146,IF([8]回答表!AA50="●",[8]回答表!V167,""))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IF([8]回答表!AA50="●","●","")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IF([8]回答表!X50="●",[8]回答表!E149,IF([8]回答表!AA50="●",[8]回答表!E170,""))</f>
        <v/>
      </c>
      <c r="V80" s="182"/>
      <c r="W80" s="182"/>
      <c r="X80" s="182"/>
      <c r="Y80" s="182"/>
      <c r="Z80" s="182"/>
      <c r="AA80" s="182"/>
      <c r="AB80" s="182"/>
      <c r="AC80" s="182"/>
      <c r="AD80" s="182"/>
      <c r="AE80" s="183" t="s">
        <v>33</v>
      </c>
      <c r="AF80" s="183"/>
      <c r="AG80" s="183"/>
      <c r="AH80" s="183"/>
      <c r="AI80" s="183"/>
      <c r="AJ80" s="184"/>
      <c r="AK80" s="136"/>
      <c r="AL80" s="136"/>
      <c r="AM80" s="133" t="str">
        <f>IF([8]回答表!X50="●",[8]回答表!B151,IF([8]回答表!AA50="●",[8]回答表!B172,""))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IF([8]回答表!AD50="●","●","")</f>
        <v/>
      </c>
      <c r="O87" s="131"/>
      <c r="P87" s="131"/>
      <c r="Q87" s="132"/>
      <c r="R87" s="119"/>
      <c r="S87" s="119"/>
      <c r="T87" s="119"/>
      <c r="U87" s="133" t="str">
        <f>IF([8]回答表!AD50="●",[8]回答表!B180,"")</f>
        <v/>
      </c>
      <c r="V87" s="134"/>
      <c r="W87" s="134"/>
      <c r="X87" s="134"/>
      <c r="Y87" s="134"/>
      <c r="Z87" s="134"/>
      <c r="AA87" s="134"/>
      <c r="AB87" s="134"/>
      <c r="AC87" s="134"/>
      <c r="AD87" s="134"/>
      <c r="AE87" s="134"/>
      <c r="AF87" s="134"/>
      <c r="AG87" s="134"/>
      <c r="AH87" s="134"/>
      <c r="AI87" s="134"/>
      <c r="AJ87" s="135"/>
      <c r="AK87" s="189"/>
      <c r="AL87" s="189"/>
      <c r="AM87" s="133" t="str">
        <f>IF([8]回答表!AD50="●",[8]回答表!B186,"")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IF([8]回答表!F18="水道事業",IF([8]回答表!X51="●","●",""),"")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IF([8]回答表!F18="水道事業",IF([8]回答表!X51="●",[8]回答表!B197,IF([8]回答表!AA51="●",[8]回答表!B275,"")),"")</f>
        <v/>
      </c>
      <c r="AN99" s="134"/>
      <c r="AO99" s="134"/>
      <c r="AP99" s="134"/>
      <c r="AQ99" s="134"/>
      <c r="AR99" s="134"/>
      <c r="AS99" s="134"/>
      <c r="AT99" s="134"/>
      <c r="AU99" s="134"/>
      <c r="AV99" s="134"/>
      <c r="AW99" s="134"/>
      <c r="AX99" s="134"/>
      <c r="AY99" s="134"/>
      <c r="AZ99" s="134"/>
      <c r="BA99" s="134"/>
      <c r="BB99" s="134"/>
      <c r="BC99" s="135"/>
      <c r="BD99" s="109"/>
      <c r="BE99" s="109"/>
      <c r="BF99" s="138" t="str">
        <f>IF([8]回答表!F18="水道事業",IF([8]回答表!X51="●",[8]回答表!B256,IF([8]回答表!AA51="●",[8]回答表!B335,"")),"")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IF([8]回答表!F18="水道事業",IF([8]回答表!X51="●",[8]回答表!J205,IF([8]回答表!AA51="●",[8]回答表!J283,"")),"")</f>
        <v/>
      </c>
      <c r="V101" s="83"/>
      <c r="W101" s="83"/>
      <c r="X101" s="83"/>
      <c r="Y101" s="83"/>
      <c r="Z101" s="83"/>
      <c r="AA101" s="83"/>
      <c r="AB101" s="153"/>
      <c r="AC101" s="82" t="str">
        <f>IF([8]回答表!F18="水道事業",IF([8]回答表!X51="●",[8]回答表!J210,IF([8]回答表!AA51="●",[8]回答表!J290,"")),"")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IF([8]回答表!F18="水道事業",IF([8]回答表!X51="●",[8]回答表!E256,IF([8]回答表!AA51="●",[8]回答表!E335,"")),"")</f>
        <v/>
      </c>
      <c r="BG102" s="151"/>
      <c r="BH102" s="151"/>
      <c r="BI102" s="151"/>
      <c r="BJ102" s="150" t="str">
        <f>IF([8]回答表!F18="水道事業",IF([8]回答表!X51="●",[8]回答表!E257,IF([8]回答表!AA51="●",[8]回答表!E336,"")),"")</f>
        <v/>
      </c>
      <c r="BK102" s="151"/>
      <c r="BL102" s="151"/>
      <c r="BM102" s="151"/>
      <c r="BN102" s="150" t="str">
        <f>IF([8]回答表!F18="水道事業",IF([8]回答表!X51="●",[8]回答表!E258,IF([8]回答表!AA51="●",[8]回答表!E337,"")),"")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IF([8]回答表!F18="水道事業",IF([8]回答表!AA51="●","●",""),"")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IF([8]回答表!F18="水道事業",IF([8]回答表!X51="●",[8]回答表!J213,IF([8]回答表!AA51="●",[8]回答表!J293,"")),"")</f>
        <v/>
      </c>
      <c r="V106" s="83"/>
      <c r="W106" s="83"/>
      <c r="X106" s="83"/>
      <c r="Y106" s="83"/>
      <c r="Z106" s="83"/>
      <c r="AA106" s="83"/>
      <c r="AB106" s="153"/>
      <c r="AC106" s="82" t="str">
        <f>IF([8]回答表!F18="水道事業",IF([8]回答表!X51="●",[8]回答表!J217,IF([8]回答表!AA51="●",[8]回答表!J297,"")),"")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IF([8]回答表!F18="水道事業",IF([8]回答表!X51="●",[8]回答表!E265,IF([8]回答表!AA51="●",[8]回答表!E344,"")),"")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IF([8]回答表!F18="水道事業",IF([8]回答表!X51="●",[8]回答表!B267,IF([8]回答表!AA51="●",[8]回答表!B346,"")),"")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IF([8]回答表!F18="水道事業",IF([8]回答表!AD51="●","●",""),"")</f>
        <v/>
      </c>
      <c r="O118" s="131"/>
      <c r="P118" s="131"/>
      <c r="Q118" s="132"/>
      <c r="R118" s="119"/>
      <c r="S118" s="119"/>
      <c r="T118" s="119"/>
      <c r="U118" s="133" t="str">
        <f>IF([8]回答表!F18="水道事業",IF([8]回答表!AD51="●",[8]回答表!B354,""),"")</f>
        <v/>
      </c>
      <c r="V118" s="134"/>
      <c r="W118" s="134"/>
      <c r="X118" s="134"/>
      <c r="Y118" s="134"/>
      <c r="Z118" s="134"/>
      <c r="AA118" s="134"/>
      <c r="AB118" s="134"/>
      <c r="AC118" s="134"/>
      <c r="AD118" s="134"/>
      <c r="AE118" s="134"/>
      <c r="AF118" s="134"/>
      <c r="AG118" s="134"/>
      <c r="AH118" s="134"/>
      <c r="AI118" s="134"/>
      <c r="AJ118" s="135"/>
      <c r="AK118" s="189"/>
      <c r="AL118" s="189"/>
      <c r="AM118" s="133" t="str">
        <f>IF([8]回答表!F18="水道事業",IF([8]回答表!AD51="●",[8]回答表!B360,""),"")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IF([8]回答表!F18="簡易水道事業",IF([8]回答表!X51="●",[8]回答表!B197,IF([8]回答表!AA51="●",[8]回答表!B275,"")),"")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IF([8]回答表!F18="簡易水道事業",IF([8]回答表!X51="●",[8]回答表!B256,IF([8]回答表!AA51="●",[8]回答表!B335,"")),"")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IF([8]回答表!F18="簡易水道事業",IF([8]回答表!X51="●","●",""),"")</f>
        <v/>
      </c>
      <c r="O132" s="131"/>
      <c r="P132" s="131"/>
      <c r="Q132" s="132"/>
      <c r="R132" s="119"/>
      <c r="S132" s="119"/>
      <c r="T132" s="119"/>
      <c r="U132" s="82" t="str">
        <f>IF([8]回答表!F18="簡易水道事業",IF([8]回答表!X51="●",[8]回答表!S224,IF([8]回答表!AA51="●",[8]回答表!S304,"")),"")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IF([8]回答表!F18="簡易水道事業",IF([8]回答表!X51="●",[8]回答表!E256,IF([8]回答表!AA51="●",[8]回答表!E335,"")),"")</f>
        <v/>
      </c>
      <c r="BG133" s="151"/>
      <c r="BH133" s="151"/>
      <c r="BI133" s="151"/>
      <c r="BJ133" s="150" t="str">
        <f>IF([8]回答表!F18="簡易水道事業",IF([8]回答表!X51="●",[8]回答表!E257,IF([8]回答表!AA51="●",[8]回答表!E336,"")),"")</f>
        <v/>
      </c>
      <c r="BK133" s="151"/>
      <c r="BL133" s="151"/>
      <c r="BM133" s="151"/>
      <c r="BN133" s="150" t="str">
        <f>IF([8]回答表!F18="簡易水道事業",IF([8]回答表!X51="●",[8]回答表!E258,IF([8]回答表!AA51="●",[8]回答表!E337,"")),"")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IF([8]回答表!F18="簡易水道事業",IF([8]回答表!X51="●",[8]回答表!S225,IF([8]回答表!AA51="●",[8]回答表!S305,"")),"")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IF([8]回答表!F18="簡易水道事業",IF([8]回答表!AA51="●","●",""),"")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IF([8]回答表!F18="簡易水道事業",IF([8]回答表!X51="●",[8]回答表!S226,IF([8]回答表!AA51="●",[8]回答表!S306,"")),"")</f>
        <v/>
      </c>
      <c r="V142" s="83"/>
      <c r="W142" s="83"/>
      <c r="X142" s="83"/>
      <c r="Y142" s="83"/>
      <c r="Z142" s="83"/>
      <c r="AA142" s="83"/>
      <c r="AB142" s="83"/>
      <c r="AC142" s="83"/>
      <c r="AD142" s="83"/>
      <c r="AE142" s="83"/>
      <c r="AF142" s="83"/>
      <c r="AG142" s="83"/>
      <c r="AH142" s="83"/>
      <c r="AI142" s="83"/>
      <c r="AJ142" s="153"/>
      <c r="AK142" s="68"/>
      <c r="AL142" s="68"/>
      <c r="AM142" s="231" t="str">
        <f>IF([8]回答表!F18="簡易水道事業",IF([8]回答表!X51="●",[8]回答表!Y228,IF([8]回答表!AA51="●",[8]回答表!Y308,"")),"")</f>
        <v/>
      </c>
      <c r="AN142" s="231"/>
      <c r="AO142" s="231"/>
      <c r="AP142" s="231"/>
      <c r="AQ142" s="231"/>
      <c r="AR142" s="231"/>
      <c r="AS142" s="231" t="str">
        <f>IF([8]回答表!F18="簡易水道事業",IF([8]回答表!X51="●",[8]回答表!Y229,IF([8]回答表!AA51="●",[8]回答表!Y309,"")),"")</f>
        <v/>
      </c>
      <c r="AT142" s="231"/>
      <c r="AU142" s="231"/>
      <c r="AV142" s="231"/>
      <c r="AW142" s="231"/>
      <c r="AX142" s="231"/>
      <c r="AY142" s="231" t="str">
        <f>IF([8]回答表!F18="簡易水道事業",IF([8]回答表!X51="●",[8]回答表!Y230,IF([8]回答表!AA51="●",[8]回答表!Y310,"")),"")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IF([8]回答表!F18="簡易水道事業",IF([8]回答表!X51="●",[8]回答表!E265,IF([8]回答表!AA51="●",[8]回答表!E344,"")),"")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IF([8]回答表!F18="簡易水道事業",IF([8]回答表!X51="●",[8]回答表!B267,IF([8]回答表!AA51="●",[8]回答表!B346,"")),"")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IF([8]回答表!F18="簡易水道事業",IF([8]回答表!AD51="●","●",""),"")</f>
        <v/>
      </c>
      <c r="O154" s="131"/>
      <c r="P154" s="131"/>
      <c r="Q154" s="132"/>
      <c r="R154" s="119"/>
      <c r="S154" s="119"/>
      <c r="T154" s="119"/>
      <c r="U154" s="133" t="str">
        <f>IF([8]回答表!F18="簡易水道事業",IF([8]回答表!AD51="●",[8]回答表!B354,""),"")</f>
        <v/>
      </c>
      <c r="V154" s="134"/>
      <c r="W154" s="134"/>
      <c r="X154" s="134"/>
      <c r="Y154" s="134"/>
      <c r="Z154" s="134"/>
      <c r="AA154" s="134"/>
      <c r="AB154" s="134"/>
      <c r="AC154" s="134"/>
      <c r="AD154" s="134"/>
      <c r="AE154" s="134"/>
      <c r="AF154" s="134"/>
      <c r="AG154" s="134"/>
      <c r="AH154" s="134"/>
      <c r="AI154" s="134"/>
      <c r="AJ154" s="135"/>
      <c r="AK154" s="189"/>
      <c r="AL154" s="189"/>
      <c r="AM154" s="133" t="str">
        <f>IF([8]回答表!F18="簡易水道事業",IF([8]回答表!AD51="●",[8]回答表!B360,""),"")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IF([8]回答表!F18="下水道事業",IF([8]回答表!X51="●","●",""),"")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IF([8]回答表!F18="下水道事業",IF([8]回答表!X51="●",[8]回答表!B197,IF([8]回答表!AA51="●",[8]回答表!B275,"")),"")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IF([8]回答表!F18="下水道事業",IF([8]回答表!X51="●",[8]回答表!B256,IF([8]回答表!AA51="●",[8]回答表!B335,"")),"")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IF([8]回答表!F18="下水道事業",IF([8]回答表!X51="●",[8]回答表!N234,IF([8]回答表!AA51="●",[8]回答表!N314,"")),"")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IF([8]回答表!F18="下水道事業",IF([8]回答表!X51="●",[8]回答表!E256,IF([8]回答表!AA51="●",[8]回答表!E335,"")),"")</f>
        <v/>
      </c>
      <c r="BG169" s="151"/>
      <c r="BH169" s="151"/>
      <c r="BI169" s="151"/>
      <c r="BJ169" s="150" t="str">
        <f>IF([8]回答表!F18="下水道事業",IF([8]回答表!X51="●",[8]回答表!E257,IF([8]回答表!AA51="●",[8]回答表!E336,"")),"")</f>
        <v/>
      </c>
      <c r="BK169" s="151"/>
      <c r="BL169" s="151"/>
      <c r="BM169" s="151"/>
      <c r="BN169" s="150" t="str">
        <f>IF([8]回答表!F18="下水道事業",IF([8]回答表!X51="●",[8]回答表!E258,IF([8]回答表!AA51="●",[8]回答表!E337,"")),"")</f>
        <v/>
      </c>
      <c r="BO169" s="151"/>
      <c r="BP169" s="151"/>
      <c r="BQ169" s="152"/>
      <c r="BR169" s="112"/>
      <c r="BX169" s="234" t="str">
        <f>IF([8]回答表!AQ21="下水道事業",IF([8]回答表!BI54="○",[8]回答表!AM200,IF([8]回答表!BL54="○",[8]回答表!AM278,"")),"")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IF([8]回答表!F18="下水道事業",IF([8]回答表!X51="●",[8]回答表!Y236,IF([8]回答表!AA51="●",[8]回答表!Y316,"")),"")</f>
        <v/>
      </c>
      <c r="V174" s="83"/>
      <c r="W174" s="83"/>
      <c r="X174" s="83"/>
      <c r="Y174" s="83"/>
      <c r="Z174" s="83"/>
      <c r="AA174" s="83"/>
      <c r="AB174" s="153"/>
      <c r="AC174" s="82" t="str">
        <f>IF([8]回答表!F18="下水道事業",IF([8]回答表!X51="●",[8]回答表!Y237,IF([8]回答表!AA51="●",[8]回答表!Y317,"")),"")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IF([8]回答表!F18="下水道事業",IF([8]回答表!X51="●",[8]回答表!Y239,IF([8]回答表!AA51="●",[8]回答表!Y319,"")),"")</f>
        <v/>
      </c>
      <c r="V180" s="83"/>
      <c r="W180" s="83"/>
      <c r="X180" s="83"/>
      <c r="Y180" s="83"/>
      <c r="Z180" s="83"/>
      <c r="AA180" s="83"/>
      <c r="AB180" s="153"/>
      <c r="AC180" s="82" t="str">
        <f>IF([8]回答表!F18="下水道事業",IF([8]回答表!X51="●",[8]回答表!Y240,IF([8]回答表!AA51="●",[8]回答表!Y320,"")),"")</f>
        <v/>
      </c>
      <c r="AD180" s="83"/>
      <c r="AE180" s="83"/>
      <c r="AF180" s="83"/>
      <c r="AG180" s="83"/>
      <c r="AH180" s="83"/>
      <c r="AI180" s="83"/>
      <c r="AJ180" s="153"/>
      <c r="AK180" s="82" t="str">
        <f>IF([8]回答表!F18="下水道事業",IF([8]回答表!X51="●",[8]回答表!Y241,IF([8]回答表!AA51="●",[8]回答表!Y321,"")),"")</f>
        <v/>
      </c>
      <c r="AL180" s="83"/>
      <c r="AM180" s="83"/>
      <c r="AN180" s="83"/>
      <c r="AO180" s="83"/>
      <c r="AP180" s="83"/>
      <c r="AQ180" s="83"/>
      <c r="AR180" s="153"/>
      <c r="AS180" s="82" t="str">
        <f>IF([8]回答表!F18="下水道事業",IF([8]回答表!X51="●",[8]回答表!Y242,IF([8]回答表!AA51="●",[8]回答表!Y322,"")),"")</f>
        <v/>
      </c>
      <c r="AT180" s="83"/>
      <c r="AU180" s="83"/>
      <c r="AV180" s="83"/>
      <c r="AW180" s="83"/>
      <c r="AX180" s="83"/>
      <c r="AY180" s="83"/>
      <c r="AZ180" s="153"/>
      <c r="BA180" s="82" t="str">
        <f>IF([8]回答表!F18="下水道事業",IF([8]回答表!X51="●",[8]回答表!Y243,IF([8]回答表!AA51="●",[8]回答表!Y323,"")),"")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IF([8]回答表!F18="下水道事業",IF([8]回答表!AA51="●","●",""),"")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IF([8]回答表!F18="下水道事業",IF([8]回答表!X51="●",[8]回答表!N248,IF([8]回答表!AA51="●",[8]回答表!N328,"")),"")</f>
        <v/>
      </c>
      <c r="V186" s="83"/>
      <c r="W186" s="83"/>
      <c r="X186" s="83"/>
      <c r="Y186" s="83"/>
      <c r="Z186" s="83"/>
      <c r="AA186" s="83"/>
      <c r="AB186" s="153"/>
      <c r="AC186" s="82" t="str">
        <f>IF([8]回答表!F18="下水道事業",IF([8]回答表!X51="●",[8]回答表!N249,IF([8]回答表!AA51="●",[8]回答表!N329,"")),"")</f>
        <v/>
      </c>
      <c r="AD186" s="83"/>
      <c r="AE186" s="83"/>
      <c r="AF186" s="83"/>
      <c r="AG186" s="83"/>
      <c r="AH186" s="83"/>
      <c r="AI186" s="83"/>
      <c r="AJ186" s="153"/>
      <c r="AK186" s="82" t="str">
        <f>IF([8]回答表!F18="下水道事業",IF([8]回答表!X51="●",[8]回答表!N250,IF([8]回答表!AA51="●",[8]回答表!N330,"")),"")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IF([8]回答表!F18="下水道事業",IF([8]回答表!X51="●",[8]回答表!E265,IF([8]回答表!AA51="●",[8]回答表!E344,"")),"")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IF([8]回答表!F18="下水道事業",IF([8]回答表!X51="●",[8]回答表!B267,IF([8]回答表!AA51="●",[8]回答表!B346,"")),"")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IF([8]回答表!F18="下水道事業",IF([8]回答表!AD51="●","●",""),"")</f>
        <v/>
      </c>
      <c r="O198" s="131"/>
      <c r="P198" s="131"/>
      <c r="Q198" s="132"/>
      <c r="R198" s="119"/>
      <c r="S198" s="119"/>
      <c r="T198" s="119"/>
      <c r="U198" s="133" t="str">
        <f>IF([8]回答表!F18="下水道事業",IF([8]回答表!AD51="●",[8]回答表!B354,""),"")</f>
        <v/>
      </c>
      <c r="V198" s="134"/>
      <c r="W198" s="134"/>
      <c r="X198" s="134"/>
      <c r="Y198" s="134"/>
      <c r="Z198" s="134"/>
      <c r="AA198" s="134"/>
      <c r="AB198" s="134"/>
      <c r="AC198" s="134"/>
      <c r="AD198" s="134"/>
      <c r="AE198" s="134"/>
      <c r="AF198" s="134"/>
      <c r="AG198" s="134"/>
      <c r="AH198" s="134"/>
      <c r="AI198" s="134"/>
      <c r="AJ198" s="135"/>
      <c r="AK198" s="189"/>
      <c r="AL198" s="189"/>
      <c r="AM198" s="133" t="str">
        <f>IF([8]回答表!F18="下水道事業",IF([8]回答表!AD51="●",[8]回答表!B360,""),"")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IF([8]回答表!BD18="●",IF([8]回答表!X51="●","●",""),"")</f>
        <v/>
      </c>
      <c r="O210" s="131"/>
      <c r="P210" s="131"/>
      <c r="Q210" s="132"/>
      <c r="R210" s="119"/>
      <c r="S210" s="119"/>
      <c r="T210" s="119"/>
      <c r="U210" s="133" t="str">
        <f>IF([8]回答表!BD18="●",IF([8]回答表!X51="●",[8]回答表!B197,IF([8]回答表!AA51="●",[8]回答表!B275,"")),"")</f>
        <v/>
      </c>
      <c r="V210" s="134"/>
      <c r="W210" s="134"/>
      <c r="X210" s="134"/>
      <c r="Y210" s="134"/>
      <c r="Z210" s="134"/>
      <c r="AA210" s="134"/>
      <c r="AB210" s="134"/>
      <c r="AC210" s="134"/>
      <c r="AD210" s="134"/>
      <c r="AE210" s="134"/>
      <c r="AF210" s="134"/>
      <c r="AG210" s="134"/>
      <c r="AH210" s="134"/>
      <c r="AI210" s="134"/>
      <c r="AJ210" s="135"/>
      <c r="AK210" s="136"/>
      <c r="AL210" s="136"/>
      <c r="AM210" s="138" t="str">
        <f>IF([8]回答表!BD18="●",IF([8]回答表!X51="●",[8]回答表!B256,IF([8]回答表!AA51="●",[8]回答表!B335,"")),"")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IF([8]回答表!BD18="●",IF([8]回答表!X51="●",[8]回答表!E256,IF([8]回答表!AA51="●",[8]回答表!E335,"")),"")</f>
        <v/>
      </c>
      <c r="AN213" s="151"/>
      <c r="AO213" s="151"/>
      <c r="AP213" s="151"/>
      <c r="AQ213" s="150" t="str">
        <f>IF([8]回答表!BD18="●",IF([8]回答表!X51="●",[8]回答表!E257,IF([8]回答表!AA51="●",[8]回答表!E336,"")),"")</f>
        <v/>
      </c>
      <c r="AR213" s="151"/>
      <c r="AS213" s="151"/>
      <c r="AT213" s="151"/>
      <c r="AU213" s="150" t="str">
        <f>IF([8]回答表!BD18="●",IF([8]回答表!X51="●",[8]回答表!E258,IF([8]回答表!AA51="●",[8]回答表!E337,"")),"")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IF([8]回答表!BD18="●",IF([8]回答表!AA51="●","●",""),"")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IF([8]回答表!BD18="●",IF([8]回答表!X51="●",[8]回答表!E265,IF([8]回答表!AA51="●",[8]回答表!E344,"")),"")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IF([8]回答表!BD18="●",IF([8]回答表!X51="●",[8]回答表!B267,IF([8]回答表!AA51="●",[8]回答表!B346,"")),"")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IF([8]回答表!BD18="●",IF([8]回答表!AD51="●","●",""),"")</f>
        <v/>
      </c>
      <c r="O229" s="131"/>
      <c r="P229" s="131"/>
      <c r="Q229" s="132"/>
      <c r="R229" s="119"/>
      <c r="S229" s="119"/>
      <c r="T229" s="119"/>
      <c r="U229" s="133" t="str">
        <f>IF([8]回答表!BD18="●",IF([8]回答表!AD51="●",[8]回答表!B354,""),"")</f>
        <v/>
      </c>
      <c r="V229" s="134"/>
      <c r="W229" s="134"/>
      <c r="X229" s="134"/>
      <c r="Y229" s="134"/>
      <c r="Z229" s="134"/>
      <c r="AA229" s="134"/>
      <c r="AB229" s="134"/>
      <c r="AC229" s="134"/>
      <c r="AD229" s="134"/>
      <c r="AE229" s="134"/>
      <c r="AF229" s="134"/>
      <c r="AG229" s="134"/>
      <c r="AH229" s="134"/>
      <c r="AI229" s="134"/>
      <c r="AJ229" s="135"/>
      <c r="AK229" s="249"/>
      <c r="AL229" s="249"/>
      <c r="AM229" s="133" t="str">
        <f>IF([8]回答表!BD18="●",IF([8]回答表!AD51="●",[8]回答表!B360,""),"")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IF([8]回答表!X52="●","●","")</f>
        <v/>
      </c>
      <c r="O241" s="131"/>
      <c r="P241" s="131"/>
      <c r="Q241" s="132"/>
      <c r="R241" s="119"/>
      <c r="S241" s="119"/>
      <c r="T241" s="119"/>
      <c r="U241" s="133" t="str">
        <f>IF([8]回答表!X52="●",[8]回答表!B371,IF([8]回答表!AA52="●",[8]回答表!B396,""))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IF([8]回答表!X52="●",[8]回答表!U377,IF([8]回答表!AA52="●",[8]回答表!U402,""))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IF([8]回答表!X52="●",[8]回答表!G377,IF([8]回答表!AA52="●",[8]回答表!G402,""))</f>
        <v/>
      </c>
      <c r="AN244" s="83"/>
      <c r="AO244" s="83"/>
      <c r="AP244" s="83"/>
      <c r="AQ244" s="83"/>
      <c r="AR244" s="83"/>
      <c r="AS244" s="83"/>
      <c r="AT244" s="153"/>
      <c r="AU244" s="82" t="str">
        <f>IF([8]回答表!X52="●",[8]回答表!G378,IF([8]回答表!AA52="●",[8]回答表!G403,""))</f>
        <v/>
      </c>
      <c r="AV244" s="83"/>
      <c r="AW244" s="83"/>
      <c r="AX244" s="83"/>
      <c r="AY244" s="83"/>
      <c r="AZ244" s="83"/>
      <c r="BA244" s="83"/>
      <c r="BB244" s="153"/>
      <c r="BC244" s="120"/>
      <c r="BD244" s="109"/>
      <c r="BE244" s="109"/>
      <c r="BF244" s="150" t="str">
        <f>IF([8]回答表!X52="●",[8]回答表!X377,IF([8]回答表!AA52="●",[8]回答表!X402,""))</f>
        <v/>
      </c>
      <c r="BG244" s="151"/>
      <c r="BH244" s="151"/>
      <c r="BI244" s="151"/>
      <c r="BJ244" s="150" t="str">
        <f>IF([8]回答表!X52="●",[8]回答表!X378,IF([8]回答表!AA52="●",[8]回答表!X403,""))</f>
        <v/>
      </c>
      <c r="BK244" s="151"/>
      <c r="BL244" s="151"/>
      <c r="BM244" s="152"/>
      <c r="BN244" s="150" t="str">
        <f>IF([8]回答表!X52="●",[8]回答表!X379,IF([8]回答表!AA52="●",[8]回答表!X404,""))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IF([8]回答表!AA52="●","●","")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IF([8]回答表!X52="●",[8]回答表!E386,IF([8]回答表!AA52="●",[8]回答表!E407,""))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IF([8]回答表!X52="●",[8]回答表!B388,IF([8]回答表!AA52="●",[8]回答表!B409,""))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IF([8]回答表!AD52="●","●","")</f>
        <v/>
      </c>
      <c r="O260" s="131"/>
      <c r="P260" s="131"/>
      <c r="Q260" s="132"/>
      <c r="R260" s="119"/>
      <c r="S260" s="119"/>
      <c r="T260" s="119"/>
      <c r="U260" s="133" t="str">
        <f>IF([8]回答表!AD52="●",[8]回答表!B417,"")</f>
        <v/>
      </c>
      <c r="V260" s="134"/>
      <c r="W260" s="134"/>
      <c r="X260" s="134"/>
      <c r="Y260" s="134"/>
      <c r="Z260" s="134"/>
      <c r="AA260" s="134"/>
      <c r="AB260" s="134"/>
      <c r="AC260" s="134"/>
      <c r="AD260" s="134"/>
      <c r="AE260" s="134"/>
      <c r="AF260" s="134"/>
      <c r="AG260" s="134"/>
      <c r="AH260" s="134"/>
      <c r="AI260" s="134"/>
      <c r="AJ260" s="135"/>
      <c r="AK260" s="249"/>
      <c r="AL260" s="249"/>
      <c r="AM260" s="133" t="str">
        <f>IF([8]回答表!AD52="●",[8]回答表!B423,"")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IF([8]回答表!X53="●","●","")</f>
        <v/>
      </c>
      <c r="O272" s="131"/>
      <c r="P272" s="131"/>
      <c r="Q272" s="132"/>
      <c r="R272" s="119"/>
      <c r="S272" s="119"/>
      <c r="T272" s="119"/>
      <c r="U272" s="133" t="str">
        <f>IF([8]回答表!X53="●",[8]回答表!B434,IF([8]回答表!AA53="●",[8]回答表!B465,""))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IF([8]回答表!X53="●",[8]回答表!B440,"")</f>
        <v/>
      </c>
      <c r="AO272" s="262"/>
      <c r="AP272" s="262"/>
      <c r="AQ272" s="262"/>
      <c r="AR272" s="262"/>
      <c r="AS272" s="262"/>
      <c r="AT272" s="262"/>
      <c r="AU272" s="262"/>
      <c r="AV272" s="262"/>
      <c r="AW272" s="262"/>
      <c r="AX272" s="262"/>
      <c r="AY272" s="262"/>
      <c r="AZ272" s="262"/>
      <c r="BA272" s="262"/>
      <c r="BB272" s="263"/>
      <c r="BC272" s="120"/>
      <c r="BD272" s="109"/>
      <c r="BE272" s="109"/>
      <c r="BF272" s="138" t="str">
        <f>IF([8]回答表!X53="●",[8]回答表!B446,IF([8]回答表!AA53="●",[8]回答表!B471,""))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IF([8]回答表!X53="●",[8]回答表!E446,IF([8]回答表!AA53="●",[8]回答表!E471,""))</f>
        <v/>
      </c>
      <c r="BG275" s="151"/>
      <c r="BH275" s="151"/>
      <c r="BI275" s="151"/>
      <c r="BJ275" s="150" t="str">
        <f>IF([8]回答表!X53="●",[8]回答表!E447,IF([8]回答表!AA53="●",[8]回答表!E472,""))</f>
        <v/>
      </c>
      <c r="BK275" s="151"/>
      <c r="BL275" s="151"/>
      <c r="BM275" s="152"/>
      <c r="BN275" s="150" t="str">
        <f>IF([8]回答表!X53="●",[8]回答表!E448,IF([8]回答表!AA53="●",[8]回答表!E473,""))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IF([8]回答表!AA53="●","●","")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IF([8]回答表!X53="●",[8]回答表!E455,IF([8]回答表!AA53="●",[8]回答表!E476,""))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IF([8]回答表!X53="●",[8]回答表!B457,IF([8]回答表!AA53="●",[8]回答表!B478,""))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IF([8]回答表!AD53="●","●","")</f>
        <v/>
      </c>
      <c r="O291" s="131"/>
      <c r="P291" s="131"/>
      <c r="Q291" s="132"/>
      <c r="R291" s="119"/>
      <c r="S291" s="119"/>
      <c r="T291" s="119"/>
      <c r="U291" s="133" t="str">
        <f>IF([8]回答表!AD53="●",[8]回答表!B486,"")</f>
        <v/>
      </c>
      <c r="V291" s="134"/>
      <c r="W291" s="134"/>
      <c r="X291" s="134"/>
      <c r="Y291" s="134"/>
      <c r="Z291" s="134"/>
      <c r="AA291" s="134"/>
      <c r="AB291" s="134"/>
      <c r="AC291" s="134"/>
      <c r="AD291" s="134"/>
      <c r="AE291" s="134"/>
      <c r="AF291" s="134"/>
      <c r="AG291" s="134"/>
      <c r="AH291" s="134"/>
      <c r="AI291" s="134"/>
      <c r="AJ291" s="135"/>
      <c r="AK291" s="249"/>
      <c r="AL291" s="249"/>
      <c r="AM291" s="133" t="str">
        <f>IF([8]回答表!AD53="●",[8]回答表!B492,"")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IF([8]回答表!X54="●","●","")</f>
        <v/>
      </c>
      <c r="O303" s="131"/>
      <c r="P303" s="131"/>
      <c r="Q303" s="132"/>
      <c r="R303" s="119"/>
      <c r="S303" s="119"/>
      <c r="T303" s="119"/>
      <c r="U303" s="133" t="str">
        <f>IF([8]回答表!X54="●",[8]回答表!B503,IF([8]回答表!AA54="●",[8]回答表!B526,""))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IF([8]回答表!X54="●",[8]回答表!BC510,IF([8]回答表!AA54="●",[8]回答表!BC533,""))</f>
        <v/>
      </c>
      <c r="AR303" s="271"/>
      <c r="AS303" s="271"/>
      <c r="AT303" s="271"/>
      <c r="AU303" s="272" t="s">
        <v>74</v>
      </c>
      <c r="AV303" s="273"/>
      <c r="AW303" s="273"/>
      <c r="AX303" s="274"/>
      <c r="AY303" s="271" t="str">
        <f>IF([8]回答表!X54="●",[8]回答表!BC515,IF([8]回答表!AA54="●",[8]回答表!BC538,""))</f>
        <v/>
      </c>
      <c r="AZ303" s="271"/>
      <c r="BA303" s="271"/>
      <c r="BB303" s="271"/>
      <c r="BC303" s="120"/>
      <c r="BD303" s="109"/>
      <c r="BE303" s="109"/>
      <c r="BF303" s="138" t="str">
        <f>IF([8]回答表!X54="●",[8]回答表!S509,IF([8]回答表!AA54="●",[8]回答表!S532,""))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IF([8]回答表!X54="●",[8]回答表!BC511,IF([8]回答表!AA54="●",[8]回答表!BC534,""))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IF([8]回答表!X54="●",[8]回答表!V509,IF([8]回答表!AA54="●",[8]回答表!V532,""))</f>
        <v/>
      </c>
      <c r="BG306" s="151"/>
      <c r="BH306" s="151"/>
      <c r="BI306" s="151"/>
      <c r="BJ306" s="150" t="str">
        <f>IF([8]回答表!X54="●",[8]回答表!V510,IF([8]回答表!AA54="●",[8]回答表!V533,""))</f>
        <v/>
      </c>
      <c r="BK306" s="151"/>
      <c r="BL306" s="151"/>
      <c r="BM306" s="152"/>
      <c r="BN306" s="150" t="str">
        <f>IF([8]回答表!X54="●",[8]回答表!V511,IF([8]回答表!AA54="●",[8]回答表!V534,""))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IF([8]回答表!X54="●",[8]回答表!BC512,IF([8]回答表!AA54="●",[8]回答表!BC535,""))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IF([8]回答表!X54="●",[8]回答表!BC516,IF([8]回答表!AA54="●",[8]回答表!BC539,""))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IF([8]回答表!AA54="●","●","")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IF([8]回答表!X54="●",[8]回答表!BC513,IF([8]回答表!AA54="●",[8]回答表!BC536,""))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IF([8]回答表!X54="●",[8]回答表!BC514,IF([8]回答表!AA54="●",[8]回答表!BC537,""))</f>
        <v/>
      </c>
      <c r="AR311" s="271"/>
      <c r="AS311" s="271"/>
      <c r="AT311" s="271"/>
      <c r="AU311" s="222" t="s">
        <v>80</v>
      </c>
      <c r="AV311" s="223"/>
      <c r="AW311" s="223"/>
      <c r="AX311" s="224"/>
      <c r="AY311" s="281" t="str">
        <f>IF([8]回答表!X54="●",[8]回答表!BC517,IF([8]回答表!AA54="●",[8]回答表!BC540,""))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IF([8]回答表!X54="●",[8]回答表!E516,IF([8]回答表!AA54="●",[8]回答表!E538,""))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IF([8]回答表!X54="●",[8]回答表!B518,IF([8]回答表!AA54="●",[8]回答表!B540,""))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IF([8]回答表!AD54="●","●","")</f>
        <v/>
      </c>
      <c r="O322" s="131"/>
      <c r="P322" s="131"/>
      <c r="Q322" s="132"/>
      <c r="R322" s="119"/>
      <c r="S322" s="119"/>
      <c r="T322" s="119"/>
      <c r="U322" s="133" t="str">
        <f>IF([8]回答表!AD54="●",[8]回答表!B548,"")</f>
        <v/>
      </c>
      <c r="V322" s="134"/>
      <c r="W322" s="134"/>
      <c r="X322" s="134"/>
      <c r="Y322" s="134"/>
      <c r="Z322" s="134"/>
      <c r="AA322" s="134"/>
      <c r="AB322" s="134"/>
      <c r="AC322" s="134"/>
      <c r="AD322" s="134"/>
      <c r="AE322" s="134"/>
      <c r="AF322" s="134"/>
      <c r="AG322" s="134"/>
      <c r="AH322" s="134"/>
      <c r="AI322" s="134"/>
      <c r="AJ322" s="135"/>
      <c r="AK322" s="189"/>
      <c r="AL322" s="189"/>
      <c r="AM322" s="133" t="str">
        <f>IF([8]回答表!AD54="●",[8]回答表!B554,"")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IF([8]回答表!X55="●","●","")</f>
        <v/>
      </c>
      <c r="O333" s="131"/>
      <c r="P333" s="131"/>
      <c r="Q333" s="132"/>
      <c r="R333" s="119"/>
      <c r="S333" s="119"/>
      <c r="T333" s="119"/>
      <c r="U333" s="133" t="str">
        <f>IF([8]回答表!X55="●",[8]回答表!B565,IF([8]回答表!AA55="●",[8]回答表!B590,""))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IF([8]回答表!X55="●",[8]回答表!B575,IF([8]回答表!AA55="●",[8]回答表!B600,""))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IF([8]回答表!X55="●",[8]回答表!G571,IF([8]回答表!AA55="●",[8]回答表!G596,""))</f>
        <v/>
      </c>
      <c r="AN335" s="83"/>
      <c r="AO335" s="83"/>
      <c r="AP335" s="83"/>
      <c r="AQ335" s="83"/>
      <c r="AR335" s="83"/>
      <c r="AS335" s="83"/>
      <c r="AT335" s="153"/>
      <c r="AU335" s="82" t="str">
        <f>IF([8]回答表!X55="●",[8]回答表!G572,IF([8]回答表!AA55="●",[8]回答表!G597,""))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IF([8]回答表!X55="●",[8]回答表!E575,IF([8]回答表!AA55="●",[8]回答表!E600,""))</f>
        <v/>
      </c>
      <c r="BG336" s="151"/>
      <c r="BH336" s="151"/>
      <c r="BI336" s="151"/>
      <c r="BJ336" s="150" t="str">
        <f>IF([8]回答表!X55="●",[8]回答表!E576,IF([8]回答表!AA55="●",[8]回答表!E601,""))</f>
        <v/>
      </c>
      <c r="BK336" s="151"/>
      <c r="BL336" s="151"/>
      <c r="BM336" s="152"/>
      <c r="BN336" s="150" t="str">
        <f>IF([8]回答表!X55="●",[8]回答表!E577,IF([8]回答表!AA55="●",[8]回答表!E602,""))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IF([8]回答表!AA55="●","●","")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IF([8]回答表!X55="●",[8]回答表!E580,IF([8]回答表!AA55="●",[8]回答表!E605,""))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IF([8]回答表!X55="●",[8]回答表!B582,IF([8]回答表!AA55="●",[8]回答表!B607,""))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IF([8]回答表!AD55="●","●","")</f>
        <v/>
      </c>
      <c r="O352" s="131"/>
      <c r="P352" s="131"/>
      <c r="Q352" s="132"/>
      <c r="R352" s="119"/>
      <c r="S352" s="119"/>
      <c r="T352" s="119"/>
      <c r="U352" s="133" t="str">
        <f>IF([8]回答表!AD55="●",[8]回答表!B615,"")</f>
        <v/>
      </c>
      <c r="V352" s="134"/>
      <c r="W352" s="134"/>
      <c r="X352" s="134"/>
      <c r="Y352" s="134"/>
      <c r="Z352" s="134"/>
      <c r="AA352" s="134"/>
      <c r="AB352" s="134"/>
      <c r="AC352" s="134"/>
      <c r="AD352" s="134"/>
      <c r="AE352" s="134"/>
      <c r="AF352" s="134"/>
      <c r="AG352" s="134"/>
      <c r="AH352" s="134"/>
      <c r="AI352" s="134"/>
      <c r="AJ352" s="135"/>
      <c r="AK352" s="136"/>
      <c r="AL352" s="136"/>
      <c r="AM352" s="133" t="str">
        <f>IF([8]回答表!AD55="●",[8]回答表!B621,"")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IF([8]回答表!R56="●",[8]回答表!B634,"")</f>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A120-5DF3-424C-9114-AE5C54758A91}">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IF(COUNTIF([9]回答表!K16,"*")&gt;0,[9]回答表!K16,"")</f>
        <v>仙北市</v>
      </c>
      <c r="D11" s="8"/>
      <c r="E11" s="8"/>
      <c r="F11" s="8"/>
      <c r="G11" s="8"/>
      <c r="H11" s="8"/>
      <c r="I11" s="8"/>
      <c r="J11" s="8"/>
      <c r="K11" s="8"/>
      <c r="L11" s="8"/>
      <c r="M11" s="8"/>
      <c r="N11" s="8"/>
      <c r="O11" s="8"/>
      <c r="P11" s="8"/>
      <c r="Q11" s="8"/>
      <c r="R11" s="8"/>
      <c r="S11" s="8"/>
      <c r="T11" s="8"/>
      <c r="U11" s="22" t="str">
        <f>IF(COUNTIF([9]回答表!F18,"*")&gt;0,[9]回答表!F18,"")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IF(COUNTIF([9]回答表!W18,"*")&gt;0,[9]回答表!W18,"")</f>
        <v>農業集落排水施設</v>
      </c>
      <c r="AP11" s="10"/>
      <c r="AQ11" s="10"/>
      <c r="AR11" s="10"/>
      <c r="AS11" s="10"/>
      <c r="AT11" s="10"/>
      <c r="AU11" s="10"/>
      <c r="AV11" s="10"/>
      <c r="AW11" s="10"/>
      <c r="AX11" s="10"/>
      <c r="AY11" s="10"/>
      <c r="AZ11" s="10"/>
      <c r="BA11" s="10"/>
      <c r="BB11" s="10"/>
      <c r="BC11" s="10"/>
      <c r="BD11" s="10"/>
      <c r="BE11" s="10"/>
      <c r="BF11" s="11"/>
      <c r="BG11" s="21" t="str">
        <f>IF(COUNTIF([9]回答表!F20,"*")&gt;0,[9]回答表!F20,"")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IF([9]回答表!R49="●","●","")</f>
        <v/>
      </c>
      <c r="E24" s="80"/>
      <c r="F24" s="80"/>
      <c r="G24" s="80"/>
      <c r="H24" s="80"/>
      <c r="I24" s="80"/>
      <c r="J24" s="81"/>
      <c r="K24" s="79" t="str">
        <f>IF([9]回答表!R50="●","●","")</f>
        <v/>
      </c>
      <c r="L24" s="80"/>
      <c r="M24" s="80"/>
      <c r="N24" s="80"/>
      <c r="O24" s="80"/>
      <c r="P24" s="80"/>
      <c r="Q24" s="81"/>
      <c r="R24" s="79" t="str">
        <f>IF([9]回答表!R51="●","●","")</f>
        <v/>
      </c>
      <c r="S24" s="80"/>
      <c r="T24" s="80"/>
      <c r="U24" s="80"/>
      <c r="V24" s="80"/>
      <c r="W24" s="80"/>
      <c r="X24" s="81"/>
      <c r="Y24" s="79" t="str">
        <f>IF([9]回答表!R52="●","●","")</f>
        <v/>
      </c>
      <c r="Z24" s="80"/>
      <c r="AA24" s="80"/>
      <c r="AB24" s="80"/>
      <c r="AC24" s="80"/>
      <c r="AD24" s="80"/>
      <c r="AE24" s="81"/>
      <c r="AF24" s="79" t="str">
        <f>IF([9]回答表!R53="●","●","")</f>
        <v/>
      </c>
      <c r="AG24" s="80"/>
      <c r="AH24" s="80"/>
      <c r="AI24" s="80"/>
      <c r="AJ24" s="80"/>
      <c r="AK24" s="80"/>
      <c r="AL24" s="81"/>
      <c r="AM24" s="79" t="str">
        <f>IF([9]回答表!R54="●","●","")</f>
        <v/>
      </c>
      <c r="AN24" s="80"/>
      <c r="AO24" s="80"/>
      <c r="AP24" s="80"/>
      <c r="AQ24" s="80"/>
      <c r="AR24" s="80"/>
      <c r="AS24" s="81"/>
      <c r="AT24" s="79" t="str">
        <f>IF([9]回答表!R55="●","●","")</f>
        <v/>
      </c>
      <c r="AU24" s="80"/>
      <c r="AV24" s="80"/>
      <c r="AW24" s="80"/>
      <c r="AX24" s="80"/>
      <c r="AY24" s="80"/>
      <c r="AZ24" s="81"/>
      <c r="BA24" s="68"/>
      <c r="BB24" s="82" t="str">
        <f>IF([9]回答表!R56="●","●","")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IF([9]回答表!X49="●","●","")</f>
        <v/>
      </c>
      <c r="O36" s="131"/>
      <c r="P36" s="131"/>
      <c r="Q36" s="132"/>
      <c r="R36" s="119"/>
      <c r="S36" s="119"/>
      <c r="T36" s="119"/>
      <c r="U36" s="133" t="str">
        <f>IF([9]回答表!X49="●",[9]回答表!B67,IF([9]回答表!AA49="●",[9]回答表!B95,""))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IF([9]回答表!X49="●",[9]回答表!S73,IF([9]回答表!AA49="●",[9]回答表!S101,""))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IF([9]回答表!X49="●",[9]回答表!G73,IF([9]回答表!AA49="●",[9]回答表!G101,""))</f>
        <v/>
      </c>
      <c r="AN38" s="83"/>
      <c r="AO38" s="83"/>
      <c r="AP38" s="83"/>
      <c r="AQ38" s="83"/>
      <c r="AR38" s="83"/>
      <c r="AS38" s="83"/>
      <c r="AT38" s="153"/>
      <c r="AU38" s="82" t="str">
        <f>IF([9]回答表!X49="●",[9]回答表!G74,IF([9]回答表!AA49="●",[9]回答表!G102,""))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IF([9]回答表!X49="●",[9]回答表!V73,IF([9]回答表!AA49="●",[9]回答表!V101,""))</f>
        <v/>
      </c>
      <c r="BG39" s="16"/>
      <c r="BH39" s="16"/>
      <c r="BI39" s="17"/>
      <c r="BJ39" s="150" t="str">
        <f>IF([9]回答表!X49="●",[9]回答表!V74,IF([9]回答表!AA49="●",[9]回答表!V102,""))</f>
        <v/>
      </c>
      <c r="BK39" s="16"/>
      <c r="BL39" s="16"/>
      <c r="BM39" s="17"/>
      <c r="BN39" s="150" t="str">
        <f>IF([9]回答表!X49="●",[9]回答表!V75,IF([9]回答表!AA49="●",[9]回答表!V103,""))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IF([9]回答表!X49="●",[9]回答表!O79,IF([9]回答表!AA49="●",[9]回答表!O107,""))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IF([9]回答表!X49="●",[9]回答表!O80,IF([9]回答表!AA49="●",[9]回答表!O108,""))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IF([9]回答表!AA49="●","●","")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IF([9]回答表!X49="●",[9]回答表!O81,IF([9]回答表!AA49="●",[9]回答表!O109,""))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IF([9]回答表!X49="●",[9]回答表!O82,IF([9]回答表!AA49="●",[9]回答表!O110,""))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IF([9]回答表!X49="●",[9]回答表!AG79,IF([9]回答表!AA49="●",[9]回答表!AG107,""))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IF([9]回答表!X49="●",[9]回答表!AG80,IF([9]回答表!AA49="●",[9]回答表!AG108,""))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IF([9]回答表!X49="●",[9]回答表!E85,IF([9]回答表!AA49="●",[9]回答表!E113,""))</f>
        <v/>
      </c>
      <c r="V50" s="182"/>
      <c r="W50" s="182"/>
      <c r="X50" s="182"/>
      <c r="Y50" s="182"/>
      <c r="Z50" s="182"/>
      <c r="AA50" s="182"/>
      <c r="AB50" s="182"/>
      <c r="AC50" s="182"/>
      <c r="AD50" s="182"/>
      <c r="AE50" s="183" t="s">
        <v>33</v>
      </c>
      <c r="AF50" s="183"/>
      <c r="AG50" s="183"/>
      <c r="AH50" s="183"/>
      <c r="AI50" s="183"/>
      <c r="AJ50" s="184"/>
      <c r="AK50" s="136"/>
      <c r="AL50" s="136"/>
      <c r="AM50" s="133" t="str">
        <f>IF([9]回答表!X49="●",[9]回答表!B87,IF([9]回答表!AA49="●",[9]回答表!B115,""))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IF([9]回答表!AD49="●","●","")</f>
        <v/>
      </c>
      <c r="O57" s="131"/>
      <c r="P57" s="131"/>
      <c r="Q57" s="132"/>
      <c r="R57" s="119"/>
      <c r="S57" s="119"/>
      <c r="T57" s="119"/>
      <c r="U57" s="133" t="str">
        <f>IF([9]回答表!AD49="●",[9]回答表!B123,"")</f>
        <v/>
      </c>
      <c r="V57" s="134"/>
      <c r="W57" s="134"/>
      <c r="X57" s="134"/>
      <c r="Y57" s="134"/>
      <c r="Z57" s="134"/>
      <c r="AA57" s="134"/>
      <c r="AB57" s="134"/>
      <c r="AC57" s="134"/>
      <c r="AD57" s="134"/>
      <c r="AE57" s="134"/>
      <c r="AF57" s="134"/>
      <c r="AG57" s="134"/>
      <c r="AH57" s="134"/>
      <c r="AI57" s="134"/>
      <c r="AJ57" s="135"/>
      <c r="AK57" s="189"/>
      <c r="AL57" s="189"/>
      <c r="AM57" s="133" t="str">
        <f>IF([9]回答表!AD49="●",[9]回答表!B128,"")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IF([9]回答表!X50="●","●","")</f>
        <v/>
      </c>
      <c r="O68" s="131"/>
      <c r="P68" s="131"/>
      <c r="Q68" s="132"/>
      <c r="R68" s="119"/>
      <c r="S68" s="119"/>
      <c r="T68" s="119"/>
      <c r="U68" s="133" t="str">
        <f>IF([9]回答表!X50="●",[9]回答表!B138,IF([9]回答表!AA50="●",[9]回答表!B159,""))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IF([9]回答表!X50="●",[9]回答表!S144,IF([9]回答表!AA50="●",[9]回答表!S165,""))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IF([9]回答表!X50="●",[9]回答表!J144,IF([9]回答表!AA50="●",[9]回答表!J165,""))</f>
        <v/>
      </c>
      <c r="AN71" s="83"/>
      <c r="AO71" s="83"/>
      <c r="AP71" s="83"/>
      <c r="AQ71" s="83"/>
      <c r="AR71" s="83"/>
      <c r="AS71" s="83"/>
      <c r="AT71" s="153"/>
      <c r="AU71" s="82" t="str">
        <f>IF([9]回答表!X50="●",[9]回答表!J145,IF([9]回答表!AA50="●",[9]回答表!J166,""))</f>
        <v/>
      </c>
      <c r="AV71" s="83"/>
      <c r="AW71" s="83"/>
      <c r="AX71" s="83"/>
      <c r="AY71" s="83"/>
      <c r="AZ71" s="83"/>
      <c r="BA71" s="83"/>
      <c r="BB71" s="153"/>
      <c r="BC71" s="120"/>
      <c r="BD71" s="109"/>
      <c r="BE71" s="109"/>
      <c r="BF71" s="150" t="str">
        <f>IF([9]回答表!X50="●",[9]回答表!V144,IF([9]回答表!AA50="●",[9]回答表!V165,""))</f>
        <v/>
      </c>
      <c r="BG71" s="151"/>
      <c r="BH71" s="151"/>
      <c r="BI71" s="151"/>
      <c r="BJ71" s="150" t="str">
        <f>IF([9]回答表!X50="●",[9]回答表!V145,IF([9]回答表!AA50="●",[9]回答表!V166,""))</f>
        <v/>
      </c>
      <c r="BK71" s="151"/>
      <c r="BL71" s="151"/>
      <c r="BM71" s="151"/>
      <c r="BN71" s="150" t="str">
        <f>IF([9]回答表!X50="●",[9]回答表!V146,IF([9]回答表!AA50="●",[9]回答表!V167,""))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IF([9]回答表!AA50="●","●","")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IF([9]回答表!X50="●",[9]回答表!E149,IF([9]回答表!AA50="●",[9]回答表!E170,""))</f>
        <v/>
      </c>
      <c r="V80" s="182"/>
      <c r="W80" s="182"/>
      <c r="X80" s="182"/>
      <c r="Y80" s="182"/>
      <c r="Z80" s="182"/>
      <c r="AA80" s="182"/>
      <c r="AB80" s="182"/>
      <c r="AC80" s="182"/>
      <c r="AD80" s="182"/>
      <c r="AE80" s="183" t="s">
        <v>33</v>
      </c>
      <c r="AF80" s="183"/>
      <c r="AG80" s="183"/>
      <c r="AH80" s="183"/>
      <c r="AI80" s="183"/>
      <c r="AJ80" s="184"/>
      <c r="AK80" s="136"/>
      <c r="AL80" s="136"/>
      <c r="AM80" s="133" t="str">
        <f>IF([9]回答表!X50="●",[9]回答表!B151,IF([9]回答表!AA50="●",[9]回答表!B172,""))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IF([9]回答表!AD50="●","●","")</f>
        <v/>
      </c>
      <c r="O87" s="131"/>
      <c r="P87" s="131"/>
      <c r="Q87" s="132"/>
      <c r="R87" s="119"/>
      <c r="S87" s="119"/>
      <c r="T87" s="119"/>
      <c r="U87" s="133" t="str">
        <f>IF([9]回答表!AD50="●",[9]回答表!B180,"")</f>
        <v/>
      </c>
      <c r="V87" s="134"/>
      <c r="W87" s="134"/>
      <c r="X87" s="134"/>
      <c r="Y87" s="134"/>
      <c r="Z87" s="134"/>
      <c r="AA87" s="134"/>
      <c r="AB87" s="134"/>
      <c r="AC87" s="134"/>
      <c r="AD87" s="134"/>
      <c r="AE87" s="134"/>
      <c r="AF87" s="134"/>
      <c r="AG87" s="134"/>
      <c r="AH87" s="134"/>
      <c r="AI87" s="134"/>
      <c r="AJ87" s="135"/>
      <c r="AK87" s="189"/>
      <c r="AL87" s="189"/>
      <c r="AM87" s="133" t="str">
        <f>IF([9]回答表!AD50="●",[9]回答表!B186,"")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IF([9]回答表!F18="水道事業",IF([9]回答表!X51="●","●",""),"")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IF([9]回答表!F18="水道事業",IF([9]回答表!X51="●",[9]回答表!B197,IF([9]回答表!AA51="●",[9]回答表!B275,"")),"")</f>
        <v/>
      </c>
      <c r="AN99" s="134"/>
      <c r="AO99" s="134"/>
      <c r="AP99" s="134"/>
      <c r="AQ99" s="134"/>
      <c r="AR99" s="134"/>
      <c r="AS99" s="134"/>
      <c r="AT99" s="134"/>
      <c r="AU99" s="134"/>
      <c r="AV99" s="134"/>
      <c r="AW99" s="134"/>
      <c r="AX99" s="134"/>
      <c r="AY99" s="134"/>
      <c r="AZ99" s="134"/>
      <c r="BA99" s="134"/>
      <c r="BB99" s="134"/>
      <c r="BC99" s="135"/>
      <c r="BD99" s="109"/>
      <c r="BE99" s="109"/>
      <c r="BF99" s="138" t="str">
        <f>IF([9]回答表!F18="水道事業",IF([9]回答表!X51="●",[9]回答表!B256,IF([9]回答表!AA51="●",[9]回答表!B335,"")),"")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IF([9]回答表!F18="水道事業",IF([9]回答表!X51="●",[9]回答表!J205,IF([9]回答表!AA51="●",[9]回答表!J283,"")),"")</f>
        <v/>
      </c>
      <c r="V101" s="83"/>
      <c r="W101" s="83"/>
      <c r="X101" s="83"/>
      <c r="Y101" s="83"/>
      <c r="Z101" s="83"/>
      <c r="AA101" s="83"/>
      <c r="AB101" s="153"/>
      <c r="AC101" s="82" t="str">
        <f>IF([9]回答表!F18="水道事業",IF([9]回答表!X51="●",[9]回答表!J210,IF([9]回答表!AA51="●",[9]回答表!J290,"")),"")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IF([9]回答表!F18="水道事業",IF([9]回答表!X51="●",[9]回答表!E256,IF([9]回答表!AA51="●",[9]回答表!E335,"")),"")</f>
        <v/>
      </c>
      <c r="BG102" s="151"/>
      <c r="BH102" s="151"/>
      <c r="BI102" s="151"/>
      <c r="BJ102" s="150" t="str">
        <f>IF([9]回答表!F18="水道事業",IF([9]回答表!X51="●",[9]回答表!E257,IF([9]回答表!AA51="●",[9]回答表!E336,"")),"")</f>
        <v/>
      </c>
      <c r="BK102" s="151"/>
      <c r="BL102" s="151"/>
      <c r="BM102" s="151"/>
      <c r="BN102" s="150" t="str">
        <f>IF([9]回答表!F18="水道事業",IF([9]回答表!X51="●",[9]回答表!E258,IF([9]回答表!AA51="●",[9]回答表!E337,"")),"")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IF([9]回答表!F18="水道事業",IF([9]回答表!AA51="●","●",""),"")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IF([9]回答表!F18="水道事業",IF([9]回答表!X51="●",[9]回答表!J213,IF([9]回答表!AA51="●",[9]回答表!J293,"")),"")</f>
        <v/>
      </c>
      <c r="V106" s="83"/>
      <c r="W106" s="83"/>
      <c r="X106" s="83"/>
      <c r="Y106" s="83"/>
      <c r="Z106" s="83"/>
      <c r="AA106" s="83"/>
      <c r="AB106" s="153"/>
      <c r="AC106" s="82" t="str">
        <f>IF([9]回答表!F18="水道事業",IF([9]回答表!X51="●",[9]回答表!J217,IF([9]回答表!AA51="●",[9]回答表!J297,"")),"")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IF([9]回答表!F18="水道事業",IF([9]回答表!X51="●",[9]回答表!E265,IF([9]回答表!AA51="●",[9]回答表!E344,"")),"")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IF([9]回答表!F18="水道事業",IF([9]回答表!X51="●",[9]回答表!B267,IF([9]回答表!AA51="●",[9]回答表!B346,"")),"")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IF([9]回答表!F18="水道事業",IF([9]回答表!AD51="●","●",""),"")</f>
        <v/>
      </c>
      <c r="O118" s="131"/>
      <c r="P118" s="131"/>
      <c r="Q118" s="132"/>
      <c r="R118" s="119"/>
      <c r="S118" s="119"/>
      <c r="T118" s="119"/>
      <c r="U118" s="133" t="str">
        <f>IF([9]回答表!F18="水道事業",IF([9]回答表!AD51="●",[9]回答表!B354,""),"")</f>
        <v/>
      </c>
      <c r="V118" s="134"/>
      <c r="W118" s="134"/>
      <c r="X118" s="134"/>
      <c r="Y118" s="134"/>
      <c r="Z118" s="134"/>
      <c r="AA118" s="134"/>
      <c r="AB118" s="134"/>
      <c r="AC118" s="134"/>
      <c r="AD118" s="134"/>
      <c r="AE118" s="134"/>
      <c r="AF118" s="134"/>
      <c r="AG118" s="134"/>
      <c r="AH118" s="134"/>
      <c r="AI118" s="134"/>
      <c r="AJ118" s="135"/>
      <c r="AK118" s="189"/>
      <c r="AL118" s="189"/>
      <c r="AM118" s="133" t="str">
        <f>IF([9]回答表!F18="水道事業",IF([9]回答表!AD51="●",[9]回答表!B360,""),"")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IF([9]回答表!F18="簡易水道事業",IF([9]回答表!X51="●",[9]回答表!B197,IF([9]回答表!AA51="●",[9]回答表!B275,"")),"")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IF([9]回答表!F18="簡易水道事業",IF([9]回答表!X51="●",[9]回答表!B256,IF([9]回答表!AA51="●",[9]回答表!B335,"")),"")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IF([9]回答表!F18="簡易水道事業",IF([9]回答表!X51="●","●",""),"")</f>
        <v/>
      </c>
      <c r="O132" s="131"/>
      <c r="P132" s="131"/>
      <c r="Q132" s="132"/>
      <c r="R132" s="119"/>
      <c r="S132" s="119"/>
      <c r="T132" s="119"/>
      <c r="U132" s="82" t="str">
        <f>IF([9]回答表!F18="簡易水道事業",IF([9]回答表!X51="●",[9]回答表!S224,IF([9]回答表!AA51="●",[9]回答表!S304,"")),"")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IF([9]回答表!F18="簡易水道事業",IF([9]回答表!X51="●",[9]回答表!E256,IF([9]回答表!AA51="●",[9]回答表!E335,"")),"")</f>
        <v/>
      </c>
      <c r="BG133" s="151"/>
      <c r="BH133" s="151"/>
      <c r="BI133" s="151"/>
      <c r="BJ133" s="150" t="str">
        <f>IF([9]回答表!F18="簡易水道事業",IF([9]回答表!X51="●",[9]回答表!E257,IF([9]回答表!AA51="●",[9]回答表!E336,"")),"")</f>
        <v/>
      </c>
      <c r="BK133" s="151"/>
      <c r="BL133" s="151"/>
      <c r="BM133" s="151"/>
      <c r="BN133" s="150" t="str">
        <f>IF([9]回答表!F18="簡易水道事業",IF([9]回答表!X51="●",[9]回答表!E258,IF([9]回答表!AA51="●",[9]回答表!E337,"")),"")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IF([9]回答表!F18="簡易水道事業",IF([9]回答表!X51="●",[9]回答表!S225,IF([9]回答表!AA51="●",[9]回答表!S305,"")),"")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IF([9]回答表!F18="簡易水道事業",IF([9]回答表!AA51="●","●",""),"")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IF([9]回答表!F18="簡易水道事業",IF([9]回答表!X51="●",[9]回答表!S226,IF([9]回答表!AA51="●",[9]回答表!S306,"")),"")</f>
        <v/>
      </c>
      <c r="V142" s="83"/>
      <c r="W142" s="83"/>
      <c r="X142" s="83"/>
      <c r="Y142" s="83"/>
      <c r="Z142" s="83"/>
      <c r="AA142" s="83"/>
      <c r="AB142" s="83"/>
      <c r="AC142" s="83"/>
      <c r="AD142" s="83"/>
      <c r="AE142" s="83"/>
      <c r="AF142" s="83"/>
      <c r="AG142" s="83"/>
      <c r="AH142" s="83"/>
      <c r="AI142" s="83"/>
      <c r="AJ142" s="153"/>
      <c r="AK142" s="68"/>
      <c r="AL142" s="68"/>
      <c r="AM142" s="231" t="str">
        <f>IF([9]回答表!F18="簡易水道事業",IF([9]回答表!X51="●",[9]回答表!Y228,IF([9]回答表!AA51="●",[9]回答表!Y308,"")),"")</f>
        <v/>
      </c>
      <c r="AN142" s="231"/>
      <c r="AO142" s="231"/>
      <c r="AP142" s="231"/>
      <c r="AQ142" s="231"/>
      <c r="AR142" s="231"/>
      <c r="AS142" s="231" t="str">
        <f>IF([9]回答表!F18="簡易水道事業",IF([9]回答表!X51="●",[9]回答表!Y229,IF([9]回答表!AA51="●",[9]回答表!Y309,"")),"")</f>
        <v/>
      </c>
      <c r="AT142" s="231"/>
      <c r="AU142" s="231"/>
      <c r="AV142" s="231"/>
      <c r="AW142" s="231"/>
      <c r="AX142" s="231"/>
      <c r="AY142" s="231" t="str">
        <f>IF([9]回答表!F18="簡易水道事業",IF([9]回答表!X51="●",[9]回答表!Y230,IF([9]回答表!AA51="●",[9]回答表!Y310,"")),"")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IF([9]回答表!F18="簡易水道事業",IF([9]回答表!X51="●",[9]回答表!E265,IF([9]回答表!AA51="●",[9]回答表!E344,"")),"")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IF([9]回答表!F18="簡易水道事業",IF([9]回答表!X51="●",[9]回答表!B267,IF([9]回答表!AA51="●",[9]回答表!B346,"")),"")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IF([9]回答表!F18="簡易水道事業",IF([9]回答表!AD51="●","●",""),"")</f>
        <v/>
      </c>
      <c r="O154" s="131"/>
      <c r="P154" s="131"/>
      <c r="Q154" s="132"/>
      <c r="R154" s="119"/>
      <c r="S154" s="119"/>
      <c r="T154" s="119"/>
      <c r="U154" s="133" t="str">
        <f>IF([9]回答表!F18="簡易水道事業",IF([9]回答表!AD51="●",[9]回答表!B354,""),"")</f>
        <v/>
      </c>
      <c r="V154" s="134"/>
      <c r="W154" s="134"/>
      <c r="X154" s="134"/>
      <c r="Y154" s="134"/>
      <c r="Z154" s="134"/>
      <c r="AA154" s="134"/>
      <c r="AB154" s="134"/>
      <c r="AC154" s="134"/>
      <c r="AD154" s="134"/>
      <c r="AE154" s="134"/>
      <c r="AF154" s="134"/>
      <c r="AG154" s="134"/>
      <c r="AH154" s="134"/>
      <c r="AI154" s="134"/>
      <c r="AJ154" s="135"/>
      <c r="AK154" s="189"/>
      <c r="AL154" s="189"/>
      <c r="AM154" s="133" t="str">
        <f>IF([9]回答表!F18="簡易水道事業",IF([9]回答表!AD51="●",[9]回答表!B360,""),"")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IF([9]回答表!F18="下水道事業",IF([9]回答表!X51="●","●",""),"")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IF([9]回答表!F18="下水道事業",IF([9]回答表!X51="●",[9]回答表!B197,IF([9]回答表!AA51="●",[9]回答表!B275,"")),"")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IF([9]回答表!F18="下水道事業",IF([9]回答表!X51="●",[9]回答表!B256,IF([9]回答表!AA51="●",[9]回答表!B335,"")),"")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IF([9]回答表!F18="下水道事業",IF([9]回答表!X51="●",[9]回答表!N234,IF([9]回答表!AA51="●",[9]回答表!N314,"")),"")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IF([9]回答表!F18="下水道事業",IF([9]回答表!X51="●",[9]回答表!E256,IF([9]回答表!AA51="●",[9]回答表!E335,"")),"")</f>
        <v/>
      </c>
      <c r="BG169" s="151"/>
      <c r="BH169" s="151"/>
      <c r="BI169" s="151"/>
      <c r="BJ169" s="150" t="str">
        <f>IF([9]回答表!F18="下水道事業",IF([9]回答表!X51="●",[9]回答表!E257,IF([9]回答表!AA51="●",[9]回答表!E336,"")),"")</f>
        <v/>
      </c>
      <c r="BK169" s="151"/>
      <c r="BL169" s="151"/>
      <c r="BM169" s="151"/>
      <c r="BN169" s="150" t="str">
        <f>IF([9]回答表!F18="下水道事業",IF([9]回答表!X51="●",[9]回答表!E258,IF([9]回答表!AA51="●",[9]回答表!E337,"")),"")</f>
        <v/>
      </c>
      <c r="BO169" s="151"/>
      <c r="BP169" s="151"/>
      <c r="BQ169" s="152"/>
      <c r="BR169" s="112"/>
      <c r="BX169" s="234" t="str">
        <f>IF([9]回答表!AQ21="下水道事業",IF([9]回答表!BI54="○",[9]回答表!AM200,IF([9]回答表!BL54="○",[9]回答表!AM278,"")),"")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IF([9]回答表!F18="下水道事業",IF([9]回答表!X51="●",[9]回答表!Y236,IF([9]回答表!AA51="●",[9]回答表!Y316,"")),"")</f>
        <v/>
      </c>
      <c r="V174" s="83"/>
      <c r="W174" s="83"/>
      <c r="X174" s="83"/>
      <c r="Y174" s="83"/>
      <c r="Z174" s="83"/>
      <c r="AA174" s="83"/>
      <c r="AB174" s="153"/>
      <c r="AC174" s="82" t="str">
        <f>IF([9]回答表!F18="下水道事業",IF([9]回答表!X51="●",[9]回答表!Y237,IF([9]回答表!AA51="●",[9]回答表!Y317,"")),"")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IF([9]回答表!F18="下水道事業",IF([9]回答表!X51="●",[9]回答表!Y239,IF([9]回答表!AA51="●",[9]回答表!Y319,"")),"")</f>
        <v/>
      </c>
      <c r="V180" s="83"/>
      <c r="W180" s="83"/>
      <c r="X180" s="83"/>
      <c r="Y180" s="83"/>
      <c r="Z180" s="83"/>
      <c r="AA180" s="83"/>
      <c r="AB180" s="153"/>
      <c r="AC180" s="82" t="str">
        <f>IF([9]回答表!F18="下水道事業",IF([9]回答表!X51="●",[9]回答表!Y240,IF([9]回答表!AA51="●",[9]回答表!Y320,"")),"")</f>
        <v/>
      </c>
      <c r="AD180" s="83"/>
      <c r="AE180" s="83"/>
      <c r="AF180" s="83"/>
      <c r="AG180" s="83"/>
      <c r="AH180" s="83"/>
      <c r="AI180" s="83"/>
      <c r="AJ180" s="153"/>
      <c r="AK180" s="82" t="str">
        <f>IF([9]回答表!F18="下水道事業",IF([9]回答表!X51="●",[9]回答表!Y241,IF([9]回答表!AA51="●",[9]回答表!Y321,"")),"")</f>
        <v/>
      </c>
      <c r="AL180" s="83"/>
      <c r="AM180" s="83"/>
      <c r="AN180" s="83"/>
      <c r="AO180" s="83"/>
      <c r="AP180" s="83"/>
      <c r="AQ180" s="83"/>
      <c r="AR180" s="153"/>
      <c r="AS180" s="82" t="str">
        <f>IF([9]回答表!F18="下水道事業",IF([9]回答表!X51="●",[9]回答表!Y242,IF([9]回答表!AA51="●",[9]回答表!Y322,"")),"")</f>
        <v/>
      </c>
      <c r="AT180" s="83"/>
      <c r="AU180" s="83"/>
      <c r="AV180" s="83"/>
      <c r="AW180" s="83"/>
      <c r="AX180" s="83"/>
      <c r="AY180" s="83"/>
      <c r="AZ180" s="153"/>
      <c r="BA180" s="82" t="str">
        <f>IF([9]回答表!F18="下水道事業",IF([9]回答表!X51="●",[9]回答表!Y243,IF([9]回答表!AA51="●",[9]回答表!Y323,"")),"")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IF([9]回答表!F18="下水道事業",IF([9]回答表!AA51="●","●",""),"")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IF([9]回答表!F18="下水道事業",IF([9]回答表!X51="●",[9]回答表!N248,IF([9]回答表!AA51="●",[9]回答表!N328,"")),"")</f>
        <v/>
      </c>
      <c r="V186" s="83"/>
      <c r="W186" s="83"/>
      <c r="X186" s="83"/>
      <c r="Y186" s="83"/>
      <c r="Z186" s="83"/>
      <c r="AA186" s="83"/>
      <c r="AB186" s="153"/>
      <c r="AC186" s="82" t="str">
        <f>IF([9]回答表!F18="下水道事業",IF([9]回答表!X51="●",[9]回答表!N249,IF([9]回答表!AA51="●",[9]回答表!N329,"")),"")</f>
        <v/>
      </c>
      <c r="AD186" s="83"/>
      <c r="AE186" s="83"/>
      <c r="AF186" s="83"/>
      <c r="AG186" s="83"/>
      <c r="AH186" s="83"/>
      <c r="AI186" s="83"/>
      <c r="AJ186" s="153"/>
      <c r="AK186" s="82" t="str">
        <f>IF([9]回答表!F18="下水道事業",IF([9]回答表!X51="●",[9]回答表!N250,IF([9]回答表!AA51="●",[9]回答表!N330,"")),"")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IF([9]回答表!F18="下水道事業",IF([9]回答表!X51="●",[9]回答表!E265,IF([9]回答表!AA51="●",[9]回答表!E344,"")),"")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IF([9]回答表!F18="下水道事業",IF([9]回答表!X51="●",[9]回答表!B267,IF([9]回答表!AA51="●",[9]回答表!B346,"")),"")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IF([9]回答表!F18="下水道事業",IF([9]回答表!AD51="●","●",""),"")</f>
        <v/>
      </c>
      <c r="O198" s="131"/>
      <c r="P198" s="131"/>
      <c r="Q198" s="132"/>
      <c r="R198" s="119"/>
      <c r="S198" s="119"/>
      <c r="T198" s="119"/>
      <c r="U198" s="133" t="str">
        <f>IF([9]回答表!F18="下水道事業",IF([9]回答表!AD51="●",[9]回答表!B354,""),"")</f>
        <v/>
      </c>
      <c r="V198" s="134"/>
      <c r="W198" s="134"/>
      <c r="X198" s="134"/>
      <c r="Y198" s="134"/>
      <c r="Z198" s="134"/>
      <c r="AA198" s="134"/>
      <c r="AB198" s="134"/>
      <c r="AC198" s="134"/>
      <c r="AD198" s="134"/>
      <c r="AE198" s="134"/>
      <c r="AF198" s="134"/>
      <c r="AG198" s="134"/>
      <c r="AH198" s="134"/>
      <c r="AI198" s="134"/>
      <c r="AJ198" s="135"/>
      <c r="AK198" s="189"/>
      <c r="AL198" s="189"/>
      <c r="AM198" s="133" t="str">
        <f>IF([9]回答表!F18="下水道事業",IF([9]回答表!AD51="●",[9]回答表!B360,""),"")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IF([9]回答表!BD18="●",IF([9]回答表!X51="●","●",""),"")</f>
        <v/>
      </c>
      <c r="O210" s="131"/>
      <c r="P210" s="131"/>
      <c r="Q210" s="132"/>
      <c r="R210" s="119"/>
      <c r="S210" s="119"/>
      <c r="T210" s="119"/>
      <c r="U210" s="133" t="str">
        <f>IF([9]回答表!BD18="●",IF([9]回答表!X51="●",[9]回答表!B197,IF([9]回答表!AA51="●",[9]回答表!B275,"")),"")</f>
        <v/>
      </c>
      <c r="V210" s="134"/>
      <c r="W210" s="134"/>
      <c r="X210" s="134"/>
      <c r="Y210" s="134"/>
      <c r="Z210" s="134"/>
      <c r="AA210" s="134"/>
      <c r="AB210" s="134"/>
      <c r="AC210" s="134"/>
      <c r="AD210" s="134"/>
      <c r="AE210" s="134"/>
      <c r="AF210" s="134"/>
      <c r="AG210" s="134"/>
      <c r="AH210" s="134"/>
      <c r="AI210" s="134"/>
      <c r="AJ210" s="135"/>
      <c r="AK210" s="136"/>
      <c r="AL210" s="136"/>
      <c r="AM210" s="138" t="str">
        <f>IF([9]回答表!BD18="●",IF([9]回答表!X51="●",[9]回答表!B256,IF([9]回答表!AA51="●",[9]回答表!B335,"")),"")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IF([9]回答表!BD18="●",IF([9]回答表!X51="●",[9]回答表!E256,IF([9]回答表!AA51="●",[9]回答表!E335,"")),"")</f>
        <v/>
      </c>
      <c r="AN213" s="151"/>
      <c r="AO213" s="151"/>
      <c r="AP213" s="151"/>
      <c r="AQ213" s="150" t="str">
        <f>IF([9]回答表!BD18="●",IF([9]回答表!X51="●",[9]回答表!E257,IF([9]回答表!AA51="●",[9]回答表!E336,"")),"")</f>
        <v/>
      </c>
      <c r="AR213" s="151"/>
      <c r="AS213" s="151"/>
      <c r="AT213" s="151"/>
      <c r="AU213" s="150" t="str">
        <f>IF([9]回答表!BD18="●",IF([9]回答表!X51="●",[9]回答表!E258,IF([9]回答表!AA51="●",[9]回答表!E337,"")),"")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IF([9]回答表!BD18="●",IF([9]回答表!AA51="●","●",""),"")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IF([9]回答表!BD18="●",IF([9]回答表!X51="●",[9]回答表!E265,IF([9]回答表!AA51="●",[9]回答表!E344,"")),"")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IF([9]回答表!BD18="●",IF([9]回答表!X51="●",[9]回答表!B267,IF([9]回答表!AA51="●",[9]回答表!B346,"")),"")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IF([9]回答表!BD18="●",IF([9]回答表!AD51="●","●",""),"")</f>
        <v/>
      </c>
      <c r="O229" s="131"/>
      <c r="P229" s="131"/>
      <c r="Q229" s="132"/>
      <c r="R229" s="119"/>
      <c r="S229" s="119"/>
      <c r="T229" s="119"/>
      <c r="U229" s="133" t="str">
        <f>IF([9]回答表!BD18="●",IF([9]回答表!AD51="●",[9]回答表!B354,""),"")</f>
        <v/>
      </c>
      <c r="V229" s="134"/>
      <c r="W229" s="134"/>
      <c r="X229" s="134"/>
      <c r="Y229" s="134"/>
      <c r="Z229" s="134"/>
      <c r="AA229" s="134"/>
      <c r="AB229" s="134"/>
      <c r="AC229" s="134"/>
      <c r="AD229" s="134"/>
      <c r="AE229" s="134"/>
      <c r="AF229" s="134"/>
      <c r="AG229" s="134"/>
      <c r="AH229" s="134"/>
      <c r="AI229" s="134"/>
      <c r="AJ229" s="135"/>
      <c r="AK229" s="249"/>
      <c r="AL229" s="249"/>
      <c r="AM229" s="133" t="str">
        <f>IF([9]回答表!BD18="●",IF([9]回答表!AD51="●",[9]回答表!B360,""),"")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IF([9]回答表!X52="●","●","")</f>
        <v/>
      </c>
      <c r="O241" s="131"/>
      <c r="P241" s="131"/>
      <c r="Q241" s="132"/>
      <c r="R241" s="119"/>
      <c r="S241" s="119"/>
      <c r="T241" s="119"/>
      <c r="U241" s="133" t="str">
        <f>IF([9]回答表!X52="●",[9]回答表!B371,IF([9]回答表!AA52="●",[9]回答表!B396,""))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IF([9]回答表!X52="●",[9]回答表!U377,IF([9]回答表!AA52="●",[9]回答表!U402,""))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IF([9]回答表!X52="●",[9]回答表!G377,IF([9]回答表!AA52="●",[9]回答表!G402,""))</f>
        <v/>
      </c>
      <c r="AN244" s="83"/>
      <c r="AO244" s="83"/>
      <c r="AP244" s="83"/>
      <c r="AQ244" s="83"/>
      <c r="AR244" s="83"/>
      <c r="AS244" s="83"/>
      <c r="AT244" s="153"/>
      <c r="AU244" s="82" t="str">
        <f>IF([9]回答表!X52="●",[9]回答表!G378,IF([9]回答表!AA52="●",[9]回答表!G403,""))</f>
        <v/>
      </c>
      <c r="AV244" s="83"/>
      <c r="AW244" s="83"/>
      <c r="AX244" s="83"/>
      <c r="AY244" s="83"/>
      <c r="AZ244" s="83"/>
      <c r="BA244" s="83"/>
      <c r="BB244" s="153"/>
      <c r="BC244" s="120"/>
      <c r="BD244" s="109"/>
      <c r="BE244" s="109"/>
      <c r="BF244" s="150" t="str">
        <f>IF([9]回答表!X52="●",[9]回答表!X377,IF([9]回答表!AA52="●",[9]回答表!X402,""))</f>
        <v/>
      </c>
      <c r="BG244" s="151"/>
      <c r="BH244" s="151"/>
      <c r="BI244" s="151"/>
      <c r="BJ244" s="150" t="str">
        <f>IF([9]回答表!X52="●",[9]回答表!X378,IF([9]回答表!AA52="●",[9]回答表!X403,""))</f>
        <v/>
      </c>
      <c r="BK244" s="151"/>
      <c r="BL244" s="151"/>
      <c r="BM244" s="152"/>
      <c r="BN244" s="150" t="str">
        <f>IF([9]回答表!X52="●",[9]回答表!X379,IF([9]回答表!AA52="●",[9]回答表!X404,""))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IF([9]回答表!AA52="●","●","")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IF([9]回答表!X52="●",[9]回答表!E386,IF([9]回答表!AA52="●",[9]回答表!E407,""))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IF([9]回答表!X52="●",[9]回答表!B388,IF([9]回答表!AA52="●",[9]回答表!B409,""))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IF([9]回答表!AD52="●","●","")</f>
        <v/>
      </c>
      <c r="O260" s="131"/>
      <c r="P260" s="131"/>
      <c r="Q260" s="132"/>
      <c r="R260" s="119"/>
      <c r="S260" s="119"/>
      <c r="T260" s="119"/>
      <c r="U260" s="133" t="str">
        <f>IF([9]回答表!AD52="●",[9]回答表!B417,"")</f>
        <v/>
      </c>
      <c r="V260" s="134"/>
      <c r="W260" s="134"/>
      <c r="X260" s="134"/>
      <c r="Y260" s="134"/>
      <c r="Z260" s="134"/>
      <c r="AA260" s="134"/>
      <c r="AB260" s="134"/>
      <c r="AC260" s="134"/>
      <c r="AD260" s="134"/>
      <c r="AE260" s="134"/>
      <c r="AF260" s="134"/>
      <c r="AG260" s="134"/>
      <c r="AH260" s="134"/>
      <c r="AI260" s="134"/>
      <c r="AJ260" s="135"/>
      <c r="AK260" s="249"/>
      <c r="AL260" s="249"/>
      <c r="AM260" s="133" t="str">
        <f>IF([9]回答表!AD52="●",[9]回答表!B423,"")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IF([9]回答表!X53="●","●","")</f>
        <v/>
      </c>
      <c r="O272" s="131"/>
      <c r="P272" s="131"/>
      <c r="Q272" s="132"/>
      <c r="R272" s="119"/>
      <c r="S272" s="119"/>
      <c r="T272" s="119"/>
      <c r="U272" s="133" t="str">
        <f>IF([9]回答表!X53="●",[9]回答表!B434,IF([9]回答表!AA53="●",[9]回答表!B465,""))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IF([9]回答表!X53="●",[9]回答表!B440,"")</f>
        <v/>
      </c>
      <c r="AO272" s="262"/>
      <c r="AP272" s="262"/>
      <c r="AQ272" s="262"/>
      <c r="AR272" s="262"/>
      <c r="AS272" s="262"/>
      <c r="AT272" s="262"/>
      <c r="AU272" s="262"/>
      <c r="AV272" s="262"/>
      <c r="AW272" s="262"/>
      <c r="AX272" s="262"/>
      <c r="AY272" s="262"/>
      <c r="AZ272" s="262"/>
      <c r="BA272" s="262"/>
      <c r="BB272" s="263"/>
      <c r="BC272" s="120"/>
      <c r="BD272" s="109"/>
      <c r="BE272" s="109"/>
      <c r="BF272" s="138" t="str">
        <f>IF([9]回答表!X53="●",[9]回答表!B446,IF([9]回答表!AA53="●",[9]回答表!B471,""))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IF([9]回答表!X53="●",[9]回答表!E446,IF([9]回答表!AA53="●",[9]回答表!E471,""))</f>
        <v/>
      </c>
      <c r="BG275" s="151"/>
      <c r="BH275" s="151"/>
      <c r="BI275" s="151"/>
      <c r="BJ275" s="150" t="str">
        <f>IF([9]回答表!X53="●",[9]回答表!E447,IF([9]回答表!AA53="●",[9]回答表!E472,""))</f>
        <v/>
      </c>
      <c r="BK275" s="151"/>
      <c r="BL275" s="151"/>
      <c r="BM275" s="152"/>
      <c r="BN275" s="150" t="str">
        <f>IF([9]回答表!X53="●",[9]回答表!E448,IF([9]回答表!AA53="●",[9]回答表!E473,""))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IF([9]回答表!AA53="●","●","")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IF([9]回答表!X53="●",[9]回答表!E455,IF([9]回答表!AA53="●",[9]回答表!E476,""))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IF([9]回答表!X53="●",[9]回答表!B457,IF([9]回答表!AA53="●",[9]回答表!B478,""))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IF([9]回答表!AD53="●","●","")</f>
        <v/>
      </c>
      <c r="O291" s="131"/>
      <c r="P291" s="131"/>
      <c r="Q291" s="132"/>
      <c r="R291" s="119"/>
      <c r="S291" s="119"/>
      <c r="T291" s="119"/>
      <c r="U291" s="133" t="str">
        <f>IF([9]回答表!AD53="●",[9]回答表!B486,"")</f>
        <v/>
      </c>
      <c r="V291" s="134"/>
      <c r="W291" s="134"/>
      <c r="X291" s="134"/>
      <c r="Y291" s="134"/>
      <c r="Z291" s="134"/>
      <c r="AA291" s="134"/>
      <c r="AB291" s="134"/>
      <c r="AC291" s="134"/>
      <c r="AD291" s="134"/>
      <c r="AE291" s="134"/>
      <c r="AF291" s="134"/>
      <c r="AG291" s="134"/>
      <c r="AH291" s="134"/>
      <c r="AI291" s="134"/>
      <c r="AJ291" s="135"/>
      <c r="AK291" s="249"/>
      <c r="AL291" s="249"/>
      <c r="AM291" s="133" t="str">
        <f>IF([9]回答表!AD53="●",[9]回答表!B492,"")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IF([9]回答表!X54="●","●","")</f>
        <v/>
      </c>
      <c r="O303" s="131"/>
      <c r="P303" s="131"/>
      <c r="Q303" s="132"/>
      <c r="R303" s="119"/>
      <c r="S303" s="119"/>
      <c r="T303" s="119"/>
      <c r="U303" s="133" t="str">
        <f>IF([9]回答表!X54="●",[9]回答表!B503,IF([9]回答表!AA54="●",[9]回答表!B526,""))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IF([9]回答表!X54="●",[9]回答表!BC510,IF([9]回答表!AA54="●",[9]回答表!BC533,""))</f>
        <v/>
      </c>
      <c r="AR303" s="271"/>
      <c r="AS303" s="271"/>
      <c r="AT303" s="271"/>
      <c r="AU303" s="272" t="s">
        <v>74</v>
      </c>
      <c r="AV303" s="273"/>
      <c r="AW303" s="273"/>
      <c r="AX303" s="274"/>
      <c r="AY303" s="271" t="str">
        <f>IF([9]回答表!X54="●",[9]回答表!BC515,IF([9]回答表!AA54="●",[9]回答表!BC538,""))</f>
        <v/>
      </c>
      <c r="AZ303" s="271"/>
      <c r="BA303" s="271"/>
      <c r="BB303" s="271"/>
      <c r="BC303" s="120"/>
      <c r="BD303" s="109"/>
      <c r="BE303" s="109"/>
      <c r="BF303" s="138" t="str">
        <f>IF([9]回答表!X54="●",[9]回答表!S509,IF([9]回答表!AA54="●",[9]回答表!S532,""))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IF([9]回答表!X54="●",[9]回答表!BC511,IF([9]回答表!AA54="●",[9]回答表!BC534,""))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IF([9]回答表!X54="●",[9]回答表!V509,IF([9]回答表!AA54="●",[9]回答表!V532,""))</f>
        <v/>
      </c>
      <c r="BG306" s="151"/>
      <c r="BH306" s="151"/>
      <c r="BI306" s="151"/>
      <c r="BJ306" s="150" t="str">
        <f>IF([9]回答表!X54="●",[9]回答表!V510,IF([9]回答表!AA54="●",[9]回答表!V533,""))</f>
        <v/>
      </c>
      <c r="BK306" s="151"/>
      <c r="BL306" s="151"/>
      <c r="BM306" s="152"/>
      <c r="BN306" s="150" t="str">
        <f>IF([9]回答表!X54="●",[9]回答表!V511,IF([9]回答表!AA54="●",[9]回答表!V534,""))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IF([9]回答表!X54="●",[9]回答表!BC512,IF([9]回答表!AA54="●",[9]回答表!BC535,""))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IF([9]回答表!X54="●",[9]回答表!BC516,IF([9]回答表!AA54="●",[9]回答表!BC539,""))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IF([9]回答表!AA54="●","●","")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IF([9]回答表!X54="●",[9]回答表!BC513,IF([9]回答表!AA54="●",[9]回答表!BC536,""))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IF([9]回答表!X54="●",[9]回答表!BC514,IF([9]回答表!AA54="●",[9]回答表!BC537,""))</f>
        <v/>
      </c>
      <c r="AR311" s="271"/>
      <c r="AS311" s="271"/>
      <c r="AT311" s="271"/>
      <c r="AU311" s="222" t="s">
        <v>80</v>
      </c>
      <c r="AV311" s="223"/>
      <c r="AW311" s="223"/>
      <c r="AX311" s="224"/>
      <c r="AY311" s="281" t="str">
        <f>IF([9]回答表!X54="●",[9]回答表!BC517,IF([9]回答表!AA54="●",[9]回答表!BC540,""))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IF([9]回答表!X54="●",[9]回答表!E516,IF([9]回答表!AA54="●",[9]回答表!E538,""))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IF([9]回答表!X54="●",[9]回答表!B518,IF([9]回答表!AA54="●",[9]回答表!B540,""))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IF([9]回答表!AD54="●","●","")</f>
        <v/>
      </c>
      <c r="O322" s="131"/>
      <c r="P322" s="131"/>
      <c r="Q322" s="132"/>
      <c r="R322" s="119"/>
      <c r="S322" s="119"/>
      <c r="T322" s="119"/>
      <c r="U322" s="133" t="str">
        <f>IF([9]回答表!AD54="●",[9]回答表!B548,"")</f>
        <v/>
      </c>
      <c r="V322" s="134"/>
      <c r="W322" s="134"/>
      <c r="X322" s="134"/>
      <c r="Y322" s="134"/>
      <c r="Z322" s="134"/>
      <c r="AA322" s="134"/>
      <c r="AB322" s="134"/>
      <c r="AC322" s="134"/>
      <c r="AD322" s="134"/>
      <c r="AE322" s="134"/>
      <c r="AF322" s="134"/>
      <c r="AG322" s="134"/>
      <c r="AH322" s="134"/>
      <c r="AI322" s="134"/>
      <c r="AJ322" s="135"/>
      <c r="AK322" s="189"/>
      <c r="AL322" s="189"/>
      <c r="AM322" s="133" t="str">
        <f>IF([9]回答表!AD54="●",[9]回答表!B554,"")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IF([9]回答表!X55="●","●","")</f>
        <v/>
      </c>
      <c r="O333" s="131"/>
      <c r="P333" s="131"/>
      <c r="Q333" s="132"/>
      <c r="R333" s="119"/>
      <c r="S333" s="119"/>
      <c r="T333" s="119"/>
      <c r="U333" s="133" t="str">
        <f>IF([9]回答表!X55="●",[9]回答表!B565,IF([9]回答表!AA55="●",[9]回答表!B590,""))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IF([9]回答表!X55="●",[9]回答表!B575,IF([9]回答表!AA55="●",[9]回答表!B600,""))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IF([9]回答表!X55="●",[9]回答表!G571,IF([9]回答表!AA55="●",[9]回答表!G596,""))</f>
        <v/>
      </c>
      <c r="AN335" s="83"/>
      <c r="AO335" s="83"/>
      <c r="AP335" s="83"/>
      <c r="AQ335" s="83"/>
      <c r="AR335" s="83"/>
      <c r="AS335" s="83"/>
      <c r="AT335" s="153"/>
      <c r="AU335" s="82" t="str">
        <f>IF([9]回答表!X55="●",[9]回答表!G572,IF([9]回答表!AA55="●",[9]回答表!G597,""))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IF([9]回答表!X55="●",[9]回答表!E575,IF([9]回答表!AA55="●",[9]回答表!E600,""))</f>
        <v/>
      </c>
      <c r="BG336" s="151"/>
      <c r="BH336" s="151"/>
      <c r="BI336" s="151"/>
      <c r="BJ336" s="150" t="str">
        <f>IF([9]回答表!X55="●",[9]回答表!E576,IF([9]回答表!AA55="●",[9]回答表!E601,""))</f>
        <v/>
      </c>
      <c r="BK336" s="151"/>
      <c r="BL336" s="151"/>
      <c r="BM336" s="152"/>
      <c r="BN336" s="150" t="str">
        <f>IF([9]回答表!X55="●",[9]回答表!E577,IF([9]回答表!AA55="●",[9]回答表!E602,""))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IF([9]回答表!AA55="●","●","")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IF([9]回答表!X55="●",[9]回答表!E580,IF([9]回答表!AA55="●",[9]回答表!E605,""))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IF([9]回答表!X55="●",[9]回答表!B582,IF([9]回答表!AA55="●",[9]回答表!B607,""))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IF([9]回答表!AD55="●","●","")</f>
        <v/>
      </c>
      <c r="O352" s="131"/>
      <c r="P352" s="131"/>
      <c r="Q352" s="132"/>
      <c r="R352" s="119"/>
      <c r="S352" s="119"/>
      <c r="T352" s="119"/>
      <c r="U352" s="133" t="str">
        <f>IF([9]回答表!AD55="●",[9]回答表!B615,"")</f>
        <v/>
      </c>
      <c r="V352" s="134"/>
      <c r="W352" s="134"/>
      <c r="X352" s="134"/>
      <c r="Y352" s="134"/>
      <c r="Z352" s="134"/>
      <c r="AA352" s="134"/>
      <c r="AB352" s="134"/>
      <c r="AC352" s="134"/>
      <c r="AD352" s="134"/>
      <c r="AE352" s="134"/>
      <c r="AF352" s="134"/>
      <c r="AG352" s="134"/>
      <c r="AH352" s="134"/>
      <c r="AI352" s="134"/>
      <c r="AJ352" s="135"/>
      <c r="AK352" s="136"/>
      <c r="AL352" s="136"/>
      <c r="AM352" s="133" t="str">
        <f>IF([9]回答表!AD55="●",[9]回答表!B621,"")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IF([9]回答表!R56="●",[9]回答表!B634,"")</f>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F8737-F994-4029-BBD0-FAAC79C16531}">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IF(COUNTIF([10]回答表!K16,"*")&gt;0,[10]回答表!K16,"")</f>
        <v>仙北市</v>
      </c>
      <c r="D11" s="8"/>
      <c r="E11" s="8"/>
      <c r="F11" s="8"/>
      <c r="G11" s="8"/>
      <c r="H11" s="8"/>
      <c r="I11" s="8"/>
      <c r="J11" s="8"/>
      <c r="K11" s="8"/>
      <c r="L11" s="8"/>
      <c r="M11" s="8"/>
      <c r="N11" s="8"/>
      <c r="O11" s="8"/>
      <c r="P11" s="8"/>
      <c r="Q11" s="8"/>
      <c r="R11" s="8"/>
      <c r="S11" s="8"/>
      <c r="T11" s="8"/>
      <c r="U11" s="22" t="str">
        <f>IF(COUNTIF([10]回答表!F18,"*")&gt;0,[10]回答表!F18,"")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IF(COUNTIF([10]回答表!W18,"*")&gt;0,[10]回答表!W18,"")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IF(COUNTIF([10]回答表!F20,"*")&gt;0,[10]回答表!F20,"")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IF([10]回答表!R49="●","●","")</f>
        <v/>
      </c>
      <c r="E24" s="80"/>
      <c r="F24" s="80"/>
      <c r="G24" s="80"/>
      <c r="H24" s="80"/>
      <c r="I24" s="80"/>
      <c r="J24" s="81"/>
      <c r="K24" s="79" t="str">
        <f>IF([10]回答表!R50="●","●","")</f>
        <v/>
      </c>
      <c r="L24" s="80"/>
      <c r="M24" s="80"/>
      <c r="N24" s="80"/>
      <c r="O24" s="80"/>
      <c r="P24" s="80"/>
      <c r="Q24" s="81"/>
      <c r="R24" s="79" t="str">
        <f>IF([10]回答表!R51="●","●","")</f>
        <v/>
      </c>
      <c r="S24" s="80"/>
      <c r="T24" s="80"/>
      <c r="U24" s="80"/>
      <c r="V24" s="80"/>
      <c r="W24" s="80"/>
      <c r="X24" s="81"/>
      <c r="Y24" s="79" t="str">
        <f>IF([10]回答表!R52="●","●","")</f>
        <v/>
      </c>
      <c r="Z24" s="80"/>
      <c r="AA24" s="80"/>
      <c r="AB24" s="80"/>
      <c r="AC24" s="80"/>
      <c r="AD24" s="80"/>
      <c r="AE24" s="81"/>
      <c r="AF24" s="79" t="str">
        <f>IF([10]回答表!R53="●","●","")</f>
        <v/>
      </c>
      <c r="AG24" s="80"/>
      <c r="AH24" s="80"/>
      <c r="AI24" s="80"/>
      <c r="AJ24" s="80"/>
      <c r="AK24" s="80"/>
      <c r="AL24" s="81"/>
      <c r="AM24" s="79" t="str">
        <f>IF([10]回答表!R54="●","●","")</f>
        <v/>
      </c>
      <c r="AN24" s="80"/>
      <c r="AO24" s="80"/>
      <c r="AP24" s="80"/>
      <c r="AQ24" s="80"/>
      <c r="AR24" s="80"/>
      <c r="AS24" s="81"/>
      <c r="AT24" s="79" t="str">
        <f>IF([10]回答表!R55="●","●","")</f>
        <v/>
      </c>
      <c r="AU24" s="80"/>
      <c r="AV24" s="80"/>
      <c r="AW24" s="80"/>
      <c r="AX24" s="80"/>
      <c r="AY24" s="80"/>
      <c r="AZ24" s="81"/>
      <c r="BA24" s="68"/>
      <c r="BB24" s="82" t="str">
        <f>IF([10]回答表!R56="●","●","")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IF([10]回答表!X49="●","●","")</f>
        <v/>
      </c>
      <c r="O36" s="131"/>
      <c r="P36" s="131"/>
      <c r="Q36" s="132"/>
      <c r="R36" s="119"/>
      <c r="S36" s="119"/>
      <c r="T36" s="119"/>
      <c r="U36" s="133" t="str">
        <f>IF([10]回答表!X49="●",[10]回答表!B67,IF([10]回答表!AA49="●",[10]回答表!B95,""))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IF([10]回答表!X49="●",[10]回答表!S73,IF([10]回答表!AA49="●",[10]回答表!S101,""))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IF([10]回答表!X49="●",[10]回答表!G73,IF([10]回答表!AA49="●",[10]回答表!G101,""))</f>
        <v/>
      </c>
      <c r="AN38" s="83"/>
      <c r="AO38" s="83"/>
      <c r="AP38" s="83"/>
      <c r="AQ38" s="83"/>
      <c r="AR38" s="83"/>
      <c r="AS38" s="83"/>
      <c r="AT38" s="153"/>
      <c r="AU38" s="82" t="str">
        <f>IF([10]回答表!X49="●",[10]回答表!G74,IF([10]回答表!AA49="●",[10]回答表!G102,""))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IF([10]回答表!X49="●",[10]回答表!V73,IF([10]回答表!AA49="●",[10]回答表!V101,""))</f>
        <v/>
      </c>
      <c r="BG39" s="16"/>
      <c r="BH39" s="16"/>
      <c r="BI39" s="17"/>
      <c r="BJ39" s="150" t="str">
        <f>IF([10]回答表!X49="●",[10]回答表!V74,IF([10]回答表!AA49="●",[10]回答表!V102,""))</f>
        <v/>
      </c>
      <c r="BK39" s="16"/>
      <c r="BL39" s="16"/>
      <c r="BM39" s="17"/>
      <c r="BN39" s="150" t="str">
        <f>IF([10]回答表!X49="●",[10]回答表!V75,IF([10]回答表!AA49="●",[10]回答表!V103,""))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IF([10]回答表!X49="●",[10]回答表!O79,IF([10]回答表!AA49="●",[10]回答表!O107,""))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IF([10]回答表!X49="●",[10]回答表!O80,IF([10]回答表!AA49="●",[10]回答表!O108,""))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IF([10]回答表!AA49="●","●","")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IF([10]回答表!X49="●",[10]回答表!O81,IF([10]回答表!AA49="●",[10]回答表!O109,""))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IF([10]回答表!X49="●",[10]回答表!O82,IF([10]回答表!AA49="●",[10]回答表!O110,""))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IF([10]回答表!X49="●",[10]回答表!AG79,IF([10]回答表!AA49="●",[10]回答表!AG107,""))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IF([10]回答表!X49="●",[10]回答表!AG80,IF([10]回答表!AA49="●",[10]回答表!AG108,""))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IF([10]回答表!X49="●",[10]回答表!E85,IF([10]回答表!AA49="●",[10]回答表!E113,""))</f>
        <v/>
      </c>
      <c r="V50" s="182"/>
      <c r="W50" s="182"/>
      <c r="X50" s="182"/>
      <c r="Y50" s="182"/>
      <c r="Z50" s="182"/>
      <c r="AA50" s="182"/>
      <c r="AB50" s="182"/>
      <c r="AC50" s="182"/>
      <c r="AD50" s="182"/>
      <c r="AE50" s="183" t="s">
        <v>33</v>
      </c>
      <c r="AF50" s="183"/>
      <c r="AG50" s="183"/>
      <c r="AH50" s="183"/>
      <c r="AI50" s="183"/>
      <c r="AJ50" s="184"/>
      <c r="AK50" s="136"/>
      <c r="AL50" s="136"/>
      <c r="AM50" s="133" t="str">
        <f>IF([10]回答表!X49="●",[10]回答表!B87,IF([10]回答表!AA49="●",[10]回答表!B115,""))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IF([10]回答表!AD49="●","●","")</f>
        <v/>
      </c>
      <c r="O57" s="131"/>
      <c r="P57" s="131"/>
      <c r="Q57" s="132"/>
      <c r="R57" s="119"/>
      <c r="S57" s="119"/>
      <c r="T57" s="119"/>
      <c r="U57" s="133" t="str">
        <f>IF([10]回答表!AD49="●",[10]回答表!B123,"")</f>
        <v/>
      </c>
      <c r="V57" s="134"/>
      <c r="W57" s="134"/>
      <c r="X57" s="134"/>
      <c r="Y57" s="134"/>
      <c r="Z57" s="134"/>
      <c r="AA57" s="134"/>
      <c r="AB57" s="134"/>
      <c r="AC57" s="134"/>
      <c r="AD57" s="134"/>
      <c r="AE57" s="134"/>
      <c r="AF57" s="134"/>
      <c r="AG57" s="134"/>
      <c r="AH57" s="134"/>
      <c r="AI57" s="134"/>
      <c r="AJ57" s="135"/>
      <c r="AK57" s="189"/>
      <c r="AL57" s="189"/>
      <c r="AM57" s="133" t="str">
        <f>IF([10]回答表!AD49="●",[10]回答表!B128,"")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IF([10]回答表!X50="●","●","")</f>
        <v/>
      </c>
      <c r="O68" s="131"/>
      <c r="P68" s="131"/>
      <c r="Q68" s="132"/>
      <c r="R68" s="119"/>
      <c r="S68" s="119"/>
      <c r="T68" s="119"/>
      <c r="U68" s="133" t="str">
        <f>IF([10]回答表!X50="●",[10]回答表!B138,IF([10]回答表!AA50="●",[10]回答表!B159,""))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IF([10]回答表!X50="●",[10]回答表!S144,IF([10]回答表!AA50="●",[10]回答表!S165,""))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IF([10]回答表!X50="●",[10]回答表!J144,IF([10]回答表!AA50="●",[10]回答表!J165,""))</f>
        <v/>
      </c>
      <c r="AN71" s="83"/>
      <c r="AO71" s="83"/>
      <c r="AP71" s="83"/>
      <c r="AQ71" s="83"/>
      <c r="AR71" s="83"/>
      <c r="AS71" s="83"/>
      <c r="AT71" s="153"/>
      <c r="AU71" s="82" t="str">
        <f>IF([10]回答表!X50="●",[10]回答表!J145,IF([10]回答表!AA50="●",[10]回答表!J166,""))</f>
        <v/>
      </c>
      <c r="AV71" s="83"/>
      <c r="AW71" s="83"/>
      <c r="AX71" s="83"/>
      <c r="AY71" s="83"/>
      <c r="AZ71" s="83"/>
      <c r="BA71" s="83"/>
      <c r="BB71" s="153"/>
      <c r="BC71" s="120"/>
      <c r="BD71" s="109"/>
      <c r="BE71" s="109"/>
      <c r="BF71" s="150" t="str">
        <f>IF([10]回答表!X50="●",[10]回答表!V144,IF([10]回答表!AA50="●",[10]回答表!V165,""))</f>
        <v/>
      </c>
      <c r="BG71" s="151"/>
      <c r="BH71" s="151"/>
      <c r="BI71" s="151"/>
      <c r="BJ71" s="150" t="str">
        <f>IF([10]回答表!X50="●",[10]回答表!V145,IF([10]回答表!AA50="●",[10]回答表!V166,""))</f>
        <v/>
      </c>
      <c r="BK71" s="151"/>
      <c r="BL71" s="151"/>
      <c r="BM71" s="151"/>
      <c r="BN71" s="150" t="str">
        <f>IF([10]回答表!X50="●",[10]回答表!V146,IF([10]回答表!AA50="●",[10]回答表!V167,""))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IF([10]回答表!AA50="●","●","")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IF([10]回答表!X50="●",[10]回答表!E149,IF([10]回答表!AA50="●",[10]回答表!E170,""))</f>
        <v/>
      </c>
      <c r="V80" s="182"/>
      <c r="W80" s="182"/>
      <c r="X80" s="182"/>
      <c r="Y80" s="182"/>
      <c r="Z80" s="182"/>
      <c r="AA80" s="182"/>
      <c r="AB80" s="182"/>
      <c r="AC80" s="182"/>
      <c r="AD80" s="182"/>
      <c r="AE80" s="183" t="s">
        <v>33</v>
      </c>
      <c r="AF80" s="183"/>
      <c r="AG80" s="183"/>
      <c r="AH80" s="183"/>
      <c r="AI80" s="183"/>
      <c r="AJ80" s="184"/>
      <c r="AK80" s="136"/>
      <c r="AL80" s="136"/>
      <c r="AM80" s="133" t="str">
        <f>IF([10]回答表!X50="●",[10]回答表!B151,IF([10]回答表!AA50="●",[10]回答表!B172,""))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IF([10]回答表!AD50="●","●","")</f>
        <v/>
      </c>
      <c r="O87" s="131"/>
      <c r="P87" s="131"/>
      <c r="Q87" s="132"/>
      <c r="R87" s="119"/>
      <c r="S87" s="119"/>
      <c r="T87" s="119"/>
      <c r="U87" s="133" t="str">
        <f>IF([10]回答表!AD50="●",[10]回答表!B180,"")</f>
        <v/>
      </c>
      <c r="V87" s="134"/>
      <c r="W87" s="134"/>
      <c r="X87" s="134"/>
      <c r="Y87" s="134"/>
      <c r="Z87" s="134"/>
      <c r="AA87" s="134"/>
      <c r="AB87" s="134"/>
      <c r="AC87" s="134"/>
      <c r="AD87" s="134"/>
      <c r="AE87" s="134"/>
      <c r="AF87" s="134"/>
      <c r="AG87" s="134"/>
      <c r="AH87" s="134"/>
      <c r="AI87" s="134"/>
      <c r="AJ87" s="135"/>
      <c r="AK87" s="189"/>
      <c r="AL87" s="189"/>
      <c r="AM87" s="133" t="str">
        <f>IF([10]回答表!AD50="●",[10]回答表!B186,"")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IF([10]回答表!F18="水道事業",IF([10]回答表!X51="●","●",""),"")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IF([10]回答表!F18="水道事業",IF([10]回答表!X51="●",[10]回答表!B197,IF([10]回答表!AA51="●",[10]回答表!B275,"")),"")</f>
        <v/>
      </c>
      <c r="AN99" s="134"/>
      <c r="AO99" s="134"/>
      <c r="AP99" s="134"/>
      <c r="AQ99" s="134"/>
      <c r="AR99" s="134"/>
      <c r="AS99" s="134"/>
      <c r="AT99" s="134"/>
      <c r="AU99" s="134"/>
      <c r="AV99" s="134"/>
      <c r="AW99" s="134"/>
      <c r="AX99" s="134"/>
      <c r="AY99" s="134"/>
      <c r="AZ99" s="134"/>
      <c r="BA99" s="134"/>
      <c r="BB99" s="134"/>
      <c r="BC99" s="135"/>
      <c r="BD99" s="109"/>
      <c r="BE99" s="109"/>
      <c r="BF99" s="138" t="str">
        <f>IF([10]回答表!F18="水道事業",IF([10]回答表!X51="●",[10]回答表!B256,IF([10]回答表!AA51="●",[10]回答表!B335,"")),"")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IF([10]回答表!F18="水道事業",IF([10]回答表!X51="●",[10]回答表!J205,IF([10]回答表!AA51="●",[10]回答表!J283,"")),"")</f>
        <v/>
      </c>
      <c r="V101" s="83"/>
      <c r="W101" s="83"/>
      <c r="X101" s="83"/>
      <c r="Y101" s="83"/>
      <c r="Z101" s="83"/>
      <c r="AA101" s="83"/>
      <c r="AB101" s="153"/>
      <c r="AC101" s="82" t="str">
        <f>IF([10]回答表!F18="水道事業",IF([10]回答表!X51="●",[10]回答表!J210,IF([10]回答表!AA51="●",[10]回答表!J290,"")),"")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IF([10]回答表!F18="水道事業",IF([10]回答表!X51="●",[10]回答表!E256,IF([10]回答表!AA51="●",[10]回答表!E335,"")),"")</f>
        <v/>
      </c>
      <c r="BG102" s="151"/>
      <c r="BH102" s="151"/>
      <c r="BI102" s="151"/>
      <c r="BJ102" s="150" t="str">
        <f>IF([10]回答表!F18="水道事業",IF([10]回答表!X51="●",[10]回答表!E257,IF([10]回答表!AA51="●",[10]回答表!E336,"")),"")</f>
        <v/>
      </c>
      <c r="BK102" s="151"/>
      <c r="BL102" s="151"/>
      <c r="BM102" s="151"/>
      <c r="BN102" s="150" t="str">
        <f>IF([10]回答表!F18="水道事業",IF([10]回答表!X51="●",[10]回答表!E258,IF([10]回答表!AA51="●",[10]回答表!E337,"")),"")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IF([10]回答表!F18="水道事業",IF([10]回答表!AA51="●","●",""),"")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IF([10]回答表!F18="水道事業",IF([10]回答表!X51="●",[10]回答表!J213,IF([10]回答表!AA51="●",[10]回答表!J293,"")),"")</f>
        <v/>
      </c>
      <c r="V106" s="83"/>
      <c r="W106" s="83"/>
      <c r="X106" s="83"/>
      <c r="Y106" s="83"/>
      <c r="Z106" s="83"/>
      <c r="AA106" s="83"/>
      <c r="AB106" s="153"/>
      <c r="AC106" s="82" t="str">
        <f>IF([10]回答表!F18="水道事業",IF([10]回答表!X51="●",[10]回答表!J217,IF([10]回答表!AA51="●",[10]回答表!J297,"")),"")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IF([10]回答表!F18="水道事業",IF([10]回答表!X51="●",[10]回答表!E265,IF([10]回答表!AA51="●",[10]回答表!E344,"")),"")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IF([10]回答表!F18="水道事業",IF([10]回答表!X51="●",[10]回答表!B267,IF([10]回答表!AA51="●",[10]回答表!B346,"")),"")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IF([10]回答表!F18="水道事業",IF([10]回答表!AD51="●","●",""),"")</f>
        <v/>
      </c>
      <c r="O118" s="131"/>
      <c r="P118" s="131"/>
      <c r="Q118" s="132"/>
      <c r="R118" s="119"/>
      <c r="S118" s="119"/>
      <c r="T118" s="119"/>
      <c r="U118" s="133" t="str">
        <f>IF([10]回答表!F18="水道事業",IF([10]回答表!AD51="●",[10]回答表!B354,""),"")</f>
        <v/>
      </c>
      <c r="V118" s="134"/>
      <c r="W118" s="134"/>
      <c r="X118" s="134"/>
      <c r="Y118" s="134"/>
      <c r="Z118" s="134"/>
      <c r="AA118" s="134"/>
      <c r="AB118" s="134"/>
      <c r="AC118" s="134"/>
      <c r="AD118" s="134"/>
      <c r="AE118" s="134"/>
      <c r="AF118" s="134"/>
      <c r="AG118" s="134"/>
      <c r="AH118" s="134"/>
      <c r="AI118" s="134"/>
      <c r="AJ118" s="135"/>
      <c r="AK118" s="189"/>
      <c r="AL118" s="189"/>
      <c r="AM118" s="133" t="str">
        <f>IF([10]回答表!F18="水道事業",IF([10]回答表!AD51="●",[10]回答表!B360,""),"")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IF([10]回答表!F18="簡易水道事業",IF([10]回答表!X51="●",[10]回答表!B197,IF([10]回答表!AA51="●",[10]回答表!B275,"")),"")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IF([10]回答表!F18="簡易水道事業",IF([10]回答表!X51="●",[10]回答表!B256,IF([10]回答表!AA51="●",[10]回答表!B335,"")),"")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IF([10]回答表!F18="簡易水道事業",IF([10]回答表!X51="●","●",""),"")</f>
        <v/>
      </c>
      <c r="O132" s="131"/>
      <c r="P132" s="131"/>
      <c r="Q132" s="132"/>
      <c r="R132" s="119"/>
      <c r="S132" s="119"/>
      <c r="T132" s="119"/>
      <c r="U132" s="82" t="str">
        <f>IF([10]回答表!F18="簡易水道事業",IF([10]回答表!X51="●",[10]回答表!S224,IF([10]回答表!AA51="●",[10]回答表!S304,"")),"")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IF([10]回答表!F18="簡易水道事業",IF([10]回答表!X51="●",[10]回答表!E256,IF([10]回答表!AA51="●",[10]回答表!E335,"")),"")</f>
        <v/>
      </c>
      <c r="BG133" s="151"/>
      <c r="BH133" s="151"/>
      <c r="BI133" s="151"/>
      <c r="BJ133" s="150" t="str">
        <f>IF([10]回答表!F18="簡易水道事業",IF([10]回答表!X51="●",[10]回答表!E257,IF([10]回答表!AA51="●",[10]回答表!E336,"")),"")</f>
        <v/>
      </c>
      <c r="BK133" s="151"/>
      <c r="BL133" s="151"/>
      <c r="BM133" s="151"/>
      <c r="BN133" s="150" t="str">
        <f>IF([10]回答表!F18="簡易水道事業",IF([10]回答表!X51="●",[10]回答表!E258,IF([10]回答表!AA51="●",[10]回答表!E337,"")),"")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IF([10]回答表!F18="簡易水道事業",IF([10]回答表!X51="●",[10]回答表!S225,IF([10]回答表!AA51="●",[10]回答表!S305,"")),"")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IF([10]回答表!F18="簡易水道事業",IF([10]回答表!AA51="●","●",""),"")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IF([10]回答表!F18="簡易水道事業",IF([10]回答表!X51="●",[10]回答表!S226,IF([10]回答表!AA51="●",[10]回答表!S306,"")),"")</f>
        <v/>
      </c>
      <c r="V142" s="83"/>
      <c r="W142" s="83"/>
      <c r="X142" s="83"/>
      <c r="Y142" s="83"/>
      <c r="Z142" s="83"/>
      <c r="AA142" s="83"/>
      <c r="AB142" s="83"/>
      <c r="AC142" s="83"/>
      <c r="AD142" s="83"/>
      <c r="AE142" s="83"/>
      <c r="AF142" s="83"/>
      <c r="AG142" s="83"/>
      <c r="AH142" s="83"/>
      <c r="AI142" s="83"/>
      <c r="AJ142" s="153"/>
      <c r="AK142" s="68"/>
      <c r="AL142" s="68"/>
      <c r="AM142" s="231" t="str">
        <f>IF([10]回答表!F18="簡易水道事業",IF([10]回答表!X51="●",[10]回答表!Y228,IF([10]回答表!AA51="●",[10]回答表!Y308,"")),"")</f>
        <v/>
      </c>
      <c r="AN142" s="231"/>
      <c r="AO142" s="231"/>
      <c r="AP142" s="231"/>
      <c r="AQ142" s="231"/>
      <c r="AR142" s="231"/>
      <c r="AS142" s="231" t="str">
        <f>IF([10]回答表!F18="簡易水道事業",IF([10]回答表!X51="●",[10]回答表!Y229,IF([10]回答表!AA51="●",[10]回答表!Y309,"")),"")</f>
        <v/>
      </c>
      <c r="AT142" s="231"/>
      <c r="AU142" s="231"/>
      <c r="AV142" s="231"/>
      <c r="AW142" s="231"/>
      <c r="AX142" s="231"/>
      <c r="AY142" s="231" t="str">
        <f>IF([10]回答表!F18="簡易水道事業",IF([10]回答表!X51="●",[10]回答表!Y230,IF([10]回答表!AA51="●",[10]回答表!Y310,"")),"")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IF([10]回答表!F18="簡易水道事業",IF([10]回答表!X51="●",[10]回答表!E265,IF([10]回答表!AA51="●",[10]回答表!E344,"")),"")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IF([10]回答表!F18="簡易水道事業",IF([10]回答表!X51="●",[10]回答表!B267,IF([10]回答表!AA51="●",[10]回答表!B346,"")),"")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IF([10]回答表!F18="簡易水道事業",IF([10]回答表!AD51="●","●",""),"")</f>
        <v/>
      </c>
      <c r="O154" s="131"/>
      <c r="P154" s="131"/>
      <c r="Q154" s="132"/>
      <c r="R154" s="119"/>
      <c r="S154" s="119"/>
      <c r="T154" s="119"/>
      <c r="U154" s="133" t="str">
        <f>IF([10]回答表!F18="簡易水道事業",IF([10]回答表!AD51="●",[10]回答表!B354,""),"")</f>
        <v/>
      </c>
      <c r="V154" s="134"/>
      <c r="W154" s="134"/>
      <c r="X154" s="134"/>
      <c r="Y154" s="134"/>
      <c r="Z154" s="134"/>
      <c r="AA154" s="134"/>
      <c r="AB154" s="134"/>
      <c r="AC154" s="134"/>
      <c r="AD154" s="134"/>
      <c r="AE154" s="134"/>
      <c r="AF154" s="134"/>
      <c r="AG154" s="134"/>
      <c r="AH154" s="134"/>
      <c r="AI154" s="134"/>
      <c r="AJ154" s="135"/>
      <c r="AK154" s="189"/>
      <c r="AL154" s="189"/>
      <c r="AM154" s="133" t="str">
        <f>IF([10]回答表!F18="簡易水道事業",IF([10]回答表!AD51="●",[10]回答表!B360,""),"")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IF([10]回答表!F18="下水道事業",IF([10]回答表!X51="●","●",""),"")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IF([10]回答表!F18="下水道事業",IF([10]回答表!X51="●",[10]回答表!B197,IF([10]回答表!AA51="●",[10]回答表!B275,"")),"")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IF([10]回答表!F18="下水道事業",IF([10]回答表!X51="●",[10]回答表!B256,IF([10]回答表!AA51="●",[10]回答表!B335,"")),"")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IF([10]回答表!F18="下水道事業",IF([10]回答表!X51="●",[10]回答表!N234,IF([10]回答表!AA51="●",[10]回答表!N314,"")),"")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IF([10]回答表!F18="下水道事業",IF([10]回答表!X51="●",[10]回答表!E256,IF([10]回答表!AA51="●",[10]回答表!E335,"")),"")</f>
        <v/>
      </c>
      <c r="BG169" s="151"/>
      <c r="BH169" s="151"/>
      <c r="BI169" s="151"/>
      <c r="BJ169" s="150" t="str">
        <f>IF([10]回答表!F18="下水道事業",IF([10]回答表!X51="●",[10]回答表!E257,IF([10]回答表!AA51="●",[10]回答表!E336,"")),"")</f>
        <v/>
      </c>
      <c r="BK169" s="151"/>
      <c r="BL169" s="151"/>
      <c r="BM169" s="151"/>
      <c r="BN169" s="150" t="str">
        <f>IF([10]回答表!F18="下水道事業",IF([10]回答表!X51="●",[10]回答表!E258,IF([10]回答表!AA51="●",[10]回答表!E337,"")),"")</f>
        <v/>
      </c>
      <c r="BO169" s="151"/>
      <c r="BP169" s="151"/>
      <c r="BQ169" s="152"/>
      <c r="BR169" s="112"/>
      <c r="BX169" s="234" t="str">
        <f>IF([10]回答表!AQ21="下水道事業",IF([10]回答表!BI54="○",[10]回答表!AM200,IF([10]回答表!BL54="○",[10]回答表!AM278,"")),"")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IF([10]回答表!F18="下水道事業",IF([10]回答表!X51="●",[10]回答表!Y236,IF([10]回答表!AA51="●",[10]回答表!Y316,"")),"")</f>
        <v/>
      </c>
      <c r="V174" s="83"/>
      <c r="W174" s="83"/>
      <c r="X174" s="83"/>
      <c r="Y174" s="83"/>
      <c r="Z174" s="83"/>
      <c r="AA174" s="83"/>
      <c r="AB174" s="153"/>
      <c r="AC174" s="82" t="str">
        <f>IF([10]回答表!F18="下水道事業",IF([10]回答表!X51="●",[10]回答表!Y237,IF([10]回答表!AA51="●",[10]回答表!Y317,"")),"")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IF([10]回答表!F18="下水道事業",IF([10]回答表!X51="●",[10]回答表!Y239,IF([10]回答表!AA51="●",[10]回答表!Y319,"")),"")</f>
        <v/>
      </c>
      <c r="V180" s="83"/>
      <c r="W180" s="83"/>
      <c r="X180" s="83"/>
      <c r="Y180" s="83"/>
      <c r="Z180" s="83"/>
      <c r="AA180" s="83"/>
      <c r="AB180" s="153"/>
      <c r="AC180" s="82" t="str">
        <f>IF([10]回答表!F18="下水道事業",IF([10]回答表!X51="●",[10]回答表!Y240,IF([10]回答表!AA51="●",[10]回答表!Y320,"")),"")</f>
        <v/>
      </c>
      <c r="AD180" s="83"/>
      <c r="AE180" s="83"/>
      <c r="AF180" s="83"/>
      <c r="AG180" s="83"/>
      <c r="AH180" s="83"/>
      <c r="AI180" s="83"/>
      <c r="AJ180" s="153"/>
      <c r="AK180" s="82" t="str">
        <f>IF([10]回答表!F18="下水道事業",IF([10]回答表!X51="●",[10]回答表!Y241,IF([10]回答表!AA51="●",[10]回答表!Y321,"")),"")</f>
        <v/>
      </c>
      <c r="AL180" s="83"/>
      <c r="AM180" s="83"/>
      <c r="AN180" s="83"/>
      <c r="AO180" s="83"/>
      <c r="AP180" s="83"/>
      <c r="AQ180" s="83"/>
      <c r="AR180" s="153"/>
      <c r="AS180" s="82" t="str">
        <f>IF([10]回答表!F18="下水道事業",IF([10]回答表!X51="●",[10]回答表!Y242,IF([10]回答表!AA51="●",[10]回答表!Y322,"")),"")</f>
        <v/>
      </c>
      <c r="AT180" s="83"/>
      <c r="AU180" s="83"/>
      <c r="AV180" s="83"/>
      <c r="AW180" s="83"/>
      <c r="AX180" s="83"/>
      <c r="AY180" s="83"/>
      <c r="AZ180" s="153"/>
      <c r="BA180" s="82" t="str">
        <f>IF([10]回答表!F18="下水道事業",IF([10]回答表!X51="●",[10]回答表!Y243,IF([10]回答表!AA51="●",[10]回答表!Y323,"")),"")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IF([10]回答表!F18="下水道事業",IF([10]回答表!AA51="●","●",""),"")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IF([10]回答表!F18="下水道事業",IF([10]回答表!X51="●",[10]回答表!N248,IF([10]回答表!AA51="●",[10]回答表!N328,"")),"")</f>
        <v/>
      </c>
      <c r="V186" s="83"/>
      <c r="W186" s="83"/>
      <c r="X186" s="83"/>
      <c r="Y186" s="83"/>
      <c r="Z186" s="83"/>
      <c r="AA186" s="83"/>
      <c r="AB186" s="153"/>
      <c r="AC186" s="82" t="str">
        <f>IF([10]回答表!F18="下水道事業",IF([10]回答表!X51="●",[10]回答表!N249,IF([10]回答表!AA51="●",[10]回答表!N329,"")),"")</f>
        <v/>
      </c>
      <c r="AD186" s="83"/>
      <c r="AE186" s="83"/>
      <c r="AF186" s="83"/>
      <c r="AG186" s="83"/>
      <c r="AH186" s="83"/>
      <c r="AI186" s="83"/>
      <c r="AJ186" s="153"/>
      <c r="AK186" s="82" t="str">
        <f>IF([10]回答表!F18="下水道事業",IF([10]回答表!X51="●",[10]回答表!N250,IF([10]回答表!AA51="●",[10]回答表!N330,"")),"")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IF([10]回答表!F18="下水道事業",IF([10]回答表!X51="●",[10]回答表!E265,IF([10]回答表!AA51="●",[10]回答表!E344,"")),"")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IF([10]回答表!F18="下水道事業",IF([10]回答表!X51="●",[10]回答表!B267,IF([10]回答表!AA51="●",[10]回答表!B346,"")),"")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IF([10]回答表!F18="下水道事業",IF([10]回答表!AD51="●","●",""),"")</f>
        <v/>
      </c>
      <c r="O198" s="131"/>
      <c r="P198" s="131"/>
      <c r="Q198" s="132"/>
      <c r="R198" s="119"/>
      <c r="S198" s="119"/>
      <c r="T198" s="119"/>
      <c r="U198" s="133" t="str">
        <f>IF([10]回答表!F18="下水道事業",IF([10]回答表!AD51="●",[10]回答表!B354,""),"")</f>
        <v/>
      </c>
      <c r="V198" s="134"/>
      <c r="W198" s="134"/>
      <c r="X198" s="134"/>
      <c r="Y198" s="134"/>
      <c r="Z198" s="134"/>
      <c r="AA198" s="134"/>
      <c r="AB198" s="134"/>
      <c r="AC198" s="134"/>
      <c r="AD198" s="134"/>
      <c r="AE198" s="134"/>
      <c r="AF198" s="134"/>
      <c r="AG198" s="134"/>
      <c r="AH198" s="134"/>
      <c r="AI198" s="134"/>
      <c r="AJ198" s="135"/>
      <c r="AK198" s="189"/>
      <c r="AL198" s="189"/>
      <c r="AM198" s="133" t="str">
        <f>IF([10]回答表!F18="下水道事業",IF([10]回答表!AD51="●",[10]回答表!B360,""),"")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IF([10]回答表!BD18="●",IF([10]回答表!X51="●","●",""),"")</f>
        <v/>
      </c>
      <c r="O210" s="131"/>
      <c r="P210" s="131"/>
      <c r="Q210" s="132"/>
      <c r="R210" s="119"/>
      <c r="S210" s="119"/>
      <c r="T210" s="119"/>
      <c r="U210" s="133" t="str">
        <f>IF([10]回答表!BD18="●",IF([10]回答表!X51="●",[10]回答表!B197,IF([10]回答表!AA51="●",[10]回答表!B275,"")),"")</f>
        <v/>
      </c>
      <c r="V210" s="134"/>
      <c r="W210" s="134"/>
      <c r="X210" s="134"/>
      <c r="Y210" s="134"/>
      <c r="Z210" s="134"/>
      <c r="AA210" s="134"/>
      <c r="AB210" s="134"/>
      <c r="AC210" s="134"/>
      <c r="AD210" s="134"/>
      <c r="AE210" s="134"/>
      <c r="AF210" s="134"/>
      <c r="AG210" s="134"/>
      <c r="AH210" s="134"/>
      <c r="AI210" s="134"/>
      <c r="AJ210" s="135"/>
      <c r="AK210" s="136"/>
      <c r="AL210" s="136"/>
      <c r="AM210" s="138" t="str">
        <f>IF([10]回答表!BD18="●",IF([10]回答表!X51="●",[10]回答表!B256,IF([10]回答表!AA51="●",[10]回答表!B335,"")),"")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IF([10]回答表!BD18="●",IF([10]回答表!X51="●",[10]回答表!E256,IF([10]回答表!AA51="●",[10]回答表!E335,"")),"")</f>
        <v/>
      </c>
      <c r="AN213" s="151"/>
      <c r="AO213" s="151"/>
      <c r="AP213" s="151"/>
      <c r="AQ213" s="150" t="str">
        <f>IF([10]回答表!BD18="●",IF([10]回答表!X51="●",[10]回答表!E257,IF([10]回答表!AA51="●",[10]回答表!E336,"")),"")</f>
        <v/>
      </c>
      <c r="AR213" s="151"/>
      <c r="AS213" s="151"/>
      <c r="AT213" s="151"/>
      <c r="AU213" s="150" t="str">
        <f>IF([10]回答表!BD18="●",IF([10]回答表!X51="●",[10]回答表!E258,IF([10]回答表!AA51="●",[10]回答表!E337,"")),"")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IF([10]回答表!BD18="●",IF([10]回答表!AA51="●","●",""),"")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IF([10]回答表!BD18="●",IF([10]回答表!X51="●",[10]回答表!E265,IF([10]回答表!AA51="●",[10]回答表!E344,"")),"")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IF([10]回答表!BD18="●",IF([10]回答表!X51="●",[10]回答表!B267,IF([10]回答表!AA51="●",[10]回答表!B346,"")),"")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IF([10]回答表!BD18="●",IF([10]回答表!AD51="●","●",""),"")</f>
        <v/>
      </c>
      <c r="O229" s="131"/>
      <c r="P229" s="131"/>
      <c r="Q229" s="132"/>
      <c r="R229" s="119"/>
      <c r="S229" s="119"/>
      <c r="T229" s="119"/>
      <c r="U229" s="133" t="str">
        <f>IF([10]回答表!BD18="●",IF([10]回答表!AD51="●",[10]回答表!B354,""),"")</f>
        <v/>
      </c>
      <c r="V229" s="134"/>
      <c r="W229" s="134"/>
      <c r="X229" s="134"/>
      <c r="Y229" s="134"/>
      <c r="Z229" s="134"/>
      <c r="AA229" s="134"/>
      <c r="AB229" s="134"/>
      <c r="AC229" s="134"/>
      <c r="AD229" s="134"/>
      <c r="AE229" s="134"/>
      <c r="AF229" s="134"/>
      <c r="AG229" s="134"/>
      <c r="AH229" s="134"/>
      <c r="AI229" s="134"/>
      <c r="AJ229" s="135"/>
      <c r="AK229" s="249"/>
      <c r="AL229" s="249"/>
      <c r="AM229" s="133" t="str">
        <f>IF([10]回答表!BD18="●",IF([10]回答表!AD51="●",[10]回答表!B360,""),"")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IF([10]回答表!X52="●","●","")</f>
        <v/>
      </c>
      <c r="O241" s="131"/>
      <c r="P241" s="131"/>
      <c r="Q241" s="132"/>
      <c r="R241" s="119"/>
      <c r="S241" s="119"/>
      <c r="T241" s="119"/>
      <c r="U241" s="133" t="str">
        <f>IF([10]回答表!X52="●",[10]回答表!B371,IF([10]回答表!AA52="●",[10]回答表!B396,""))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IF([10]回答表!X52="●",[10]回答表!U377,IF([10]回答表!AA52="●",[10]回答表!U402,""))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IF([10]回答表!X52="●",[10]回答表!G377,IF([10]回答表!AA52="●",[10]回答表!G402,""))</f>
        <v/>
      </c>
      <c r="AN244" s="83"/>
      <c r="AO244" s="83"/>
      <c r="AP244" s="83"/>
      <c r="AQ244" s="83"/>
      <c r="AR244" s="83"/>
      <c r="AS244" s="83"/>
      <c r="AT244" s="153"/>
      <c r="AU244" s="82" t="str">
        <f>IF([10]回答表!X52="●",[10]回答表!G378,IF([10]回答表!AA52="●",[10]回答表!G403,""))</f>
        <v/>
      </c>
      <c r="AV244" s="83"/>
      <c r="AW244" s="83"/>
      <c r="AX244" s="83"/>
      <c r="AY244" s="83"/>
      <c r="AZ244" s="83"/>
      <c r="BA244" s="83"/>
      <c r="BB244" s="153"/>
      <c r="BC244" s="120"/>
      <c r="BD244" s="109"/>
      <c r="BE244" s="109"/>
      <c r="BF244" s="150" t="str">
        <f>IF([10]回答表!X52="●",[10]回答表!X377,IF([10]回答表!AA52="●",[10]回答表!X402,""))</f>
        <v/>
      </c>
      <c r="BG244" s="151"/>
      <c r="BH244" s="151"/>
      <c r="BI244" s="151"/>
      <c r="BJ244" s="150" t="str">
        <f>IF([10]回答表!X52="●",[10]回答表!X378,IF([10]回答表!AA52="●",[10]回答表!X403,""))</f>
        <v/>
      </c>
      <c r="BK244" s="151"/>
      <c r="BL244" s="151"/>
      <c r="BM244" s="152"/>
      <c r="BN244" s="150" t="str">
        <f>IF([10]回答表!X52="●",[10]回答表!X379,IF([10]回答表!AA52="●",[10]回答表!X404,""))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IF([10]回答表!AA52="●","●","")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IF([10]回答表!X52="●",[10]回答表!E386,IF([10]回答表!AA52="●",[10]回答表!E407,""))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IF([10]回答表!X52="●",[10]回答表!B388,IF([10]回答表!AA52="●",[10]回答表!B409,""))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IF([10]回答表!AD52="●","●","")</f>
        <v/>
      </c>
      <c r="O260" s="131"/>
      <c r="P260" s="131"/>
      <c r="Q260" s="132"/>
      <c r="R260" s="119"/>
      <c r="S260" s="119"/>
      <c r="T260" s="119"/>
      <c r="U260" s="133" t="str">
        <f>IF([10]回答表!AD52="●",[10]回答表!B417,"")</f>
        <v/>
      </c>
      <c r="V260" s="134"/>
      <c r="W260" s="134"/>
      <c r="X260" s="134"/>
      <c r="Y260" s="134"/>
      <c r="Z260" s="134"/>
      <c r="AA260" s="134"/>
      <c r="AB260" s="134"/>
      <c r="AC260" s="134"/>
      <c r="AD260" s="134"/>
      <c r="AE260" s="134"/>
      <c r="AF260" s="134"/>
      <c r="AG260" s="134"/>
      <c r="AH260" s="134"/>
      <c r="AI260" s="134"/>
      <c r="AJ260" s="135"/>
      <c r="AK260" s="249"/>
      <c r="AL260" s="249"/>
      <c r="AM260" s="133" t="str">
        <f>IF([10]回答表!AD52="●",[10]回答表!B423,"")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IF([10]回答表!X53="●","●","")</f>
        <v/>
      </c>
      <c r="O272" s="131"/>
      <c r="P272" s="131"/>
      <c r="Q272" s="132"/>
      <c r="R272" s="119"/>
      <c r="S272" s="119"/>
      <c r="T272" s="119"/>
      <c r="U272" s="133" t="str">
        <f>IF([10]回答表!X53="●",[10]回答表!B434,IF([10]回答表!AA53="●",[10]回答表!B465,""))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IF([10]回答表!X53="●",[10]回答表!B440,"")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IF([10]回答表!X53="●",[10]回答表!B446,IF([10]回答表!AA53="●",[10]回答表!B471,""))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IF([10]回答表!X53="●",[10]回答表!E446,IF([10]回答表!AA53="●",[10]回答表!E471,""))</f>
        <v/>
      </c>
      <c r="BG275" s="151"/>
      <c r="BH275" s="151"/>
      <c r="BI275" s="151"/>
      <c r="BJ275" s="150" t="str">
        <f>IF([10]回答表!X53="●",[10]回答表!E447,IF([10]回答表!AA53="●",[10]回答表!E472,""))</f>
        <v/>
      </c>
      <c r="BK275" s="151"/>
      <c r="BL275" s="151"/>
      <c r="BM275" s="152"/>
      <c r="BN275" s="150" t="str">
        <f>IF([10]回答表!X53="●",[10]回答表!E448,IF([10]回答表!AA53="●",[10]回答表!E473,""))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IF([10]回答表!AA53="●","●","")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IF([10]回答表!X53="●",[10]回答表!E455,IF([10]回答表!AA53="●",[10]回答表!E476,""))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IF([10]回答表!X53="●",[10]回答表!B457,IF([10]回答表!AA53="●",[10]回答表!B478,""))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IF([10]回答表!AD53="●","●","")</f>
        <v/>
      </c>
      <c r="O291" s="131"/>
      <c r="P291" s="131"/>
      <c r="Q291" s="132"/>
      <c r="R291" s="119"/>
      <c r="S291" s="119"/>
      <c r="T291" s="119"/>
      <c r="U291" s="133" t="str">
        <f>IF([10]回答表!AD53="●",[10]回答表!B486,"")</f>
        <v/>
      </c>
      <c r="V291" s="134"/>
      <c r="W291" s="134"/>
      <c r="X291" s="134"/>
      <c r="Y291" s="134"/>
      <c r="Z291" s="134"/>
      <c r="AA291" s="134"/>
      <c r="AB291" s="134"/>
      <c r="AC291" s="134"/>
      <c r="AD291" s="134"/>
      <c r="AE291" s="134"/>
      <c r="AF291" s="134"/>
      <c r="AG291" s="134"/>
      <c r="AH291" s="134"/>
      <c r="AI291" s="134"/>
      <c r="AJ291" s="135"/>
      <c r="AK291" s="249"/>
      <c r="AL291" s="249"/>
      <c r="AM291" s="133" t="str">
        <f>IF([10]回答表!AD53="●",[10]回答表!B492,"")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IF([10]回答表!X54="●","●","")</f>
        <v/>
      </c>
      <c r="O303" s="131"/>
      <c r="P303" s="131"/>
      <c r="Q303" s="132"/>
      <c r="R303" s="119"/>
      <c r="S303" s="119"/>
      <c r="T303" s="119"/>
      <c r="U303" s="133" t="str">
        <f>IF([10]回答表!X54="●",[10]回答表!B503,IF([10]回答表!AA54="●",[10]回答表!B526,""))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IF([10]回答表!X54="●",[10]回答表!BC510,IF([10]回答表!AA54="●",[10]回答表!BC533,""))</f>
        <v/>
      </c>
      <c r="AR303" s="271"/>
      <c r="AS303" s="271"/>
      <c r="AT303" s="271"/>
      <c r="AU303" s="272" t="s">
        <v>74</v>
      </c>
      <c r="AV303" s="273"/>
      <c r="AW303" s="273"/>
      <c r="AX303" s="274"/>
      <c r="AY303" s="271" t="str">
        <f>IF([10]回答表!X54="●",[10]回答表!BC515,IF([10]回答表!AA54="●",[10]回答表!BC538,""))</f>
        <v/>
      </c>
      <c r="AZ303" s="271"/>
      <c r="BA303" s="271"/>
      <c r="BB303" s="271"/>
      <c r="BC303" s="120"/>
      <c r="BD303" s="109"/>
      <c r="BE303" s="109"/>
      <c r="BF303" s="138" t="str">
        <f>IF([10]回答表!X54="●",[10]回答表!S509,IF([10]回答表!AA54="●",[10]回答表!S532,""))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IF([10]回答表!X54="●",[10]回答表!BC511,IF([10]回答表!AA54="●",[10]回答表!BC534,""))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IF([10]回答表!X54="●",[10]回答表!V509,IF([10]回答表!AA54="●",[10]回答表!V532,""))</f>
        <v/>
      </c>
      <c r="BG306" s="151"/>
      <c r="BH306" s="151"/>
      <c r="BI306" s="151"/>
      <c r="BJ306" s="150" t="str">
        <f>IF([10]回答表!X54="●",[10]回答表!V510,IF([10]回答表!AA54="●",[10]回答表!V533,""))</f>
        <v/>
      </c>
      <c r="BK306" s="151"/>
      <c r="BL306" s="151"/>
      <c r="BM306" s="152"/>
      <c r="BN306" s="150" t="str">
        <f>IF([10]回答表!X54="●",[10]回答表!V511,IF([10]回答表!AA54="●",[10]回答表!V534,""))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IF([10]回答表!X54="●",[10]回答表!BC512,IF([10]回答表!AA54="●",[10]回答表!BC535,""))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IF([10]回答表!X54="●",[10]回答表!BC516,IF([10]回答表!AA54="●",[10]回答表!BC539,""))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IF([10]回答表!AA54="●","●","")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IF([10]回答表!X54="●",[10]回答表!BC513,IF([10]回答表!AA54="●",[10]回答表!BC536,""))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IF([10]回答表!X54="●",[10]回答表!BC514,IF([10]回答表!AA54="●",[10]回答表!BC537,""))</f>
        <v/>
      </c>
      <c r="AR311" s="271"/>
      <c r="AS311" s="271"/>
      <c r="AT311" s="271"/>
      <c r="AU311" s="222" t="s">
        <v>80</v>
      </c>
      <c r="AV311" s="223"/>
      <c r="AW311" s="223"/>
      <c r="AX311" s="224"/>
      <c r="AY311" s="281" t="str">
        <f>IF([10]回答表!X54="●",[10]回答表!BC517,IF([10]回答表!AA54="●",[10]回答表!BC540,""))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IF([10]回答表!X54="●",[10]回答表!E516,IF([10]回答表!AA54="●",[10]回答表!E538,""))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IF([10]回答表!X54="●",[10]回答表!B518,IF([10]回答表!AA54="●",[10]回答表!B540,""))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IF([10]回答表!AD54="●","●","")</f>
        <v/>
      </c>
      <c r="O322" s="131"/>
      <c r="P322" s="131"/>
      <c r="Q322" s="132"/>
      <c r="R322" s="119"/>
      <c r="S322" s="119"/>
      <c r="T322" s="119"/>
      <c r="U322" s="133" t="str">
        <f>IF([10]回答表!AD54="●",[10]回答表!B548,"")</f>
        <v/>
      </c>
      <c r="V322" s="134"/>
      <c r="W322" s="134"/>
      <c r="X322" s="134"/>
      <c r="Y322" s="134"/>
      <c r="Z322" s="134"/>
      <c r="AA322" s="134"/>
      <c r="AB322" s="134"/>
      <c r="AC322" s="134"/>
      <c r="AD322" s="134"/>
      <c r="AE322" s="134"/>
      <c r="AF322" s="134"/>
      <c r="AG322" s="134"/>
      <c r="AH322" s="134"/>
      <c r="AI322" s="134"/>
      <c r="AJ322" s="135"/>
      <c r="AK322" s="189"/>
      <c r="AL322" s="189"/>
      <c r="AM322" s="133" t="str">
        <f>IF([10]回答表!AD54="●",[10]回答表!B554,"")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IF([10]回答表!X55="●","●","")</f>
        <v/>
      </c>
      <c r="O333" s="131"/>
      <c r="P333" s="131"/>
      <c r="Q333" s="132"/>
      <c r="R333" s="119"/>
      <c r="S333" s="119"/>
      <c r="T333" s="119"/>
      <c r="U333" s="133" t="str">
        <f>IF([10]回答表!X55="●",[10]回答表!B565,IF([10]回答表!AA55="●",[10]回答表!B590,""))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IF([10]回答表!X55="●",[10]回答表!B575,IF([10]回答表!AA55="●",[10]回答表!B600,""))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IF([10]回答表!X55="●",[10]回答表!G571,IF([10]回答表!AA55="●",[10]回答表!G596,""))</f>
        <v/>
      </c>
      <c r="AN335" s="83"/>
      <c r="AO335" s="83"/>
      <c r="AP335" s="83"/>
      <c r="AQ335" s="83"/>
      <c r="AR335" s="83"/>
      <c r="AS335" s="83"/>
      <c r="AT335" s="153"/>
      <c r="AU335" s="82" t="str">
        <f>IF([10]回答表!X55="●",[10]回答表!G572,IF([10]回答表!AA55="●",[10]回答表!G597,""))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IF([10]回答表!X55="●",[10]回答表!E575,IF([10]回答表!AA55="●",[10]回答表!E600,""))</f>
        <v/>
      </c>
      <c r="BG336" s="151"/>
      <c r="BH336" s="151"/>
      <c r="BI336" s="151"/>
      <c r="BJ336" s="150" t="str">
        <f>IF([10]回答表!X55="●",[10]回答表!E576,IF([10]回答表!AA55="●",[10]回答表!E601,""))</f>
        <v/>
      </c>
      <c r="BK336" s="151"/>
      <c r="BL336" s="151"/>
      <c r="BM336" s="152"/>
      <c r="BN336" s="150" t="str">
        <f>IF([10]回答表!X55="●",[10]回答表!E577,IF([10]回答表!AA55="●",[10]回答表!E602,""))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IF([10]回答表!AA55="●","●","")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IF([10]回答表!X55="●",[10]回答表!E580,IF([10]回答表!AA55="●",[10]回答表!E605,""))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IF([10]回答表!X55="●",[10]回答表!B582,IF([10]回答表!AA55="●",[10]回答表!B607,""))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IF([10]回答表!AD55="●","●","")</f>
        <v/>
      </c>
      <c r="O352" s="131"/>
      <c r="P352" s="131"/>
      <c r="Q352" s="132"/>
      <c r="R352" s="119"/>
      <c r="S352" s="119"/>
      <c r="T352" s="119"/>
      <c r="U352" s="133" t="str">
        <f>IF([10]回答表!AD55="●",[10]回答表!B615,"")</f>
        <v/>
      </c>
      <c r="V352" s="134"/>
      <c r="W352" s="134"/>
      <c r="X352" s="134"/>
      <c r="Y352" s="134"/>
      <c r="Z352" s="134"/>
      <c r="AA352" s="134"/>
      <c r="AB352" s="134"/>
      <c r="AC352" s="134"/>
      <c r="AD352" s="134"/>
      <c r="AE352" s="134"/>
      <c r="AF352" s="134"/>
      <c r="AG352" s="134"/>
      <c r="AH352" s="134"/>
      <c r="AI352" s="134"/>
      <c r="AJ352" s="135"/>
      <c r="AK352" s="136"/>
      <c r="AL352" s="136"/>
      <c r="AM352" s="133" t="str">
        <f>IF([10]回答表!AD55="●",[10]回答表!B621,"")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IF([10]回答表!R56="●",[10]回答表!B634,"")</f>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3A01-F626-4B37-8B86-25E60EB7ED61}">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IF(COUNTIF([11]回答表!K16,"*")&gt;0,[11]回答表!K16,"")</f>
        <v>仙北市</v>
      </c>
      <c r="D11" s="8"/>
      <c r="E11" s="8"/>
      <c r="F11" s="8"/>
      <c r="G11" s="8"/>
      <c r="H11" s="8"/>
      <c r="I11" s="8"/>
      <c r="J11" s="8"/>
      <c r="K11" s="8"/>
      <c r="L11" s="8"/>
      <c r="M11" s="8"/>
      <c r="N11" s="8"/>
      <c r="O11" s="8"/>
      <c r="P11" s="8"/>
      <c r="Q11" s="8"/>
      <c r="R11" s="8"/>
      <c r="S11" s="8"/>
      <c r="T11" s="8"/>
      <c r="U11" s="22" t="str">
        <f>IF(COUNTIF([11]回答表!F18,"*")&gt;0,[11]回答表!F18,"")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IF(COUNTIF([11]回答表!W18,"*")&gt;0,[11]回答表!W18,"")</f>
        <v>公共下水道</v>
      </c>
      <c r="AP11" s="10"/>
      <c r="AQ11" s="10"/>
      <c r="AR11" s="10"/>
      <c r="AS11" s="10"/>
      <c r="AT11" s="10"/>
      <c r="AU11" s="10"/>
      <c r="AV11" s="10"/>
      <c r="AW11" s="10"/>
      <c r="AX11" s="10"/>
      <c r="AY11" s="10"/>
      <c r="AZ11" s="10"/>
      <c r="BA11" s="10"/>
      <c r="BB11" s="10"/>
      <c r="BC11" s="10"/>
      <c r="BD11" s="10"/>
      <c r="BE11" s="10"/>
      <c r="BF11" s="11"/>
      <c r="BG11" s="21" t="str">
        <f>IF(COUNTIF([11]回答表!F20,"*")&gt;0,[11]回答表!F20,"")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IF([11]回答表!R49="●","●","")</f>
        <v/>
      </c>
      <c r="E24" s="80"/>
      <c r="F24" s="80"/>
      <c r="G24" s="80"/>
      <c r="H24" s="80"/>
      <c r="I24" s="80"/>
      <c r="J24" s="81"/>
      <c r="K24" s="79" t="str">
        <f>IF([11]回答表!R50="●","●","")</f>
        <v/>
      </c>
      <c r="L24" s="80"/>
      <c r="M24" s="80"/>
      <c r="N24" s="80"/>
      <c r="O24" s="80"/>
      <c r="P24" s="80"/>
      <c r="Q24" s="81"/>
      <c r="R24" s="79" t="str">
        <f>IF([11]回答表!R51="●","●","")</f>
        <v/>
      </c>
      <c r="S24" s="80"/>
      <c r="T24" s="80"/>
      <c r="U24" s="80"/>
      <c r="V24" s="80"/>
      <c r="W24" s="80"/>
      <c r="X24" s="81"/>
      <c r="Y24" s="79" t="str">
        <f>IF([11]回答表!R52="●","●","")</f>
        <v/>
      </c>
      <c r="Z24" s="80"/>
      <c r="AA24" s="80"/>
      <c r="AB24" s="80"/>
      <c r="AC24" s="80"/>
      <c r="AD24" s="80"/>
      <c r="AE24" s="81"/>
      <c r="AF24" s="79" t="str">
        <f>IF([11]回答表!R53="●","●","")</f>
        <v/>
      </c>
      <c r="AG24" s="80"/>
      <c r="AH24" s="80"/>
      <c r="AI24" s="80"/>
      <c r="AJ24" s="80"/>
      <c r="AK24" s="80"/>
      <c r="AL24" s="81"/>
      <c r="AM24" s="79" t="str">
        <f>IF([11]回答表!R54="●","●","")</f>
        <v/>
      </c>
      <c r="AN24" s="80"/>
      <c r="AO24" s="80"/>
      <c r="AP24" s="80"/>
      <c r="AQ24" s="80"/>
      <c r="AR24" s="80"/>
      <c r="AS24" s="81"/>
      <c r="AT24" s="79" t="str">
        <f>IF([11]回答表!R55="●","●","")</f>
        <v/>
      </c>
      <c r="AU24" s="80"/>
      <c r="AV24" s="80"/>
      <c r="AW24" s="80"/>
      <c r="AX24" s="80"/>
      <c r="AY24" s="80"/>
      <c r="AZ24" s="81"/>
      <c r="BA24" s="68"/>
      <c r="BB24" s="82" t="str">
        <f>IF([11]回答表!R56="●","●","")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IF([11]回答表!X49="●","●","")</f>
        <v/>
      </c>
      <c r="O36" s="131"/>
      <c r="P36" s="131"/>
      <c r="Q36" s="132"/>
      <c r="R36" s="119"/>
      <c r="S36" s="119"/>
      <c r="T36" s="119"/>
      <c r="U36" s="133" t="str">
        <f>IF([11]回答表!X49="●",[11]回答表!B67,IF([11]回答表!AA49="●",[11]回答表!B95,""))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IF([11]回答表!X49="●",[11]回答表!S73,IF([11]回答表!AA49="●",[11]回答表!S101,""))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IF([11]回答表!X49="●",[11]回答表!G73,IF([11]回答表!AA49="●",[11]回答表!G101,""))</f>
        <v/>
      </c>
      <c r="AN38" s="83"/>
      <c r="AO38" s="83"/>
      <c r="AP38" s="83"/>
      <c r="AQ38" s="83"/>
      <c r="AR38" s="83"/>
      <c r="AS38" s="83"/>
      <c r="AT38" s="153"/>
      <c r="AU38" s="82" t="str">
        <f>IF([11]回答表!X49="●",[11]回答表!G74,IF([11]回答表!AA49="●",[11]回答表!G102,""))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IF([11]回答表!X49="●",[11]回答表!V73,IF([11]回答表!AA49="●",[11]回答表!V101,""))</f>
        <v/>
      </c>
      <c r="BG39" s="16"/>
      <c r="BH39" s="16"/>
      <c r="BI39" s="17"/>
      <c r="BJ39" s="150" t="str">
        <f>IF([11]回答表!X49="●",[11]回答表!V74,IF([11]回答表!AA49="●",[11]回答表!V102,""))</f>
        <v/>
      </c>
      <c r="BK39" s="16"/>
      <c r="BL39" s="16"/>
      <c r="BM39" s="17"/>
      <c r="BN39" s="150" t="str">
        <f>IF([11]回答表!X49="●",[11]回答表!V75,IF([11]回答表!AA49="●",[11]回答表!V103,""))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IF([11]回答表!X49="●",[11]回答表!O79,IF([11]回答表!AA49="●",[11]回答表!O107,""))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IF([11]回答表!X49="●",[11]回答表!O80,IF([11]回答表!AA49="●",[11]回答表!O108,""))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IF([11]回答表!X49="●",[11]回答表!O81,IF([11]回答表!AA49="●",[11]回答表!O109,""))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IF([11]回答表!X49="●",[11]回答表!O82,IF([11]回答表!AA49="●",[11]回答表!O110,""))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IF([11]回答表!X49="●",[11]回答表!AG79,IF([11]回答表!AA49="●",[11]回答表!AG107,""))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IF([11]回答表!X49="●",[11]回答表!AG80,IF([11]回答表!AA49="●",[11]回答表!AG108,""))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IF([11]回答表!X49="●",[11]回答表!E85,IF([11]回答表!AA49="●",[11]回答表!E113,""))</f>
        <v/>
      </c>
      <c r="V50" s="182"/>
      <c r="W50" s="182"/>
      <c r="X50" s="182"/>
      <c r="Y50" s="182"/>
      <c r="Z50" s="182"/>
      <c r="AA50" s="182"/>
      <c r="AB50" s="182"/>
      <c r="AC50" s="182"/>
      <c r="AD50" s="182"/>
      <c r="AE50" s="183" t="s">
        <v>33</v>
      </c>
      <c r="AF50" s="183"/>
      <c r="AG50" s="183"/>
      <c r="AH50" s="183"/>
      <c r="AI50" s="183"/>
      <c r="AJ50" s="184"/>
      <c r="AK50" s="136"/>
      <c r="AL50" s="136"/>
      <c r="AM50" s="133" t="str">
        <f>IF([11]回答表!X49="●",[11]回答表!B87,IF([11]回答表!AA49="●",[11]回答表!B115,""))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IF([11]回答表!AD49="●","●","")</f>
        <v/>
      </c>
      <c r="O57" s="131"/>
      <c r="P57" s="131"/>
      <c r="Q57" s="132"/>
      <c r="R57" s="119"/>
      <c r="S57" s="119"/>
      <c r="T57" s="119"/>
      <c r="U57" s="133" t="str">
        <f>IF([11]回答表!AD49="●",[11]回答表!B123,"")</f>
        <v/>
      </c>
      <c r="V57" s="134"/>
      <c r="W57" s="134"/>
      <c r="X57" s="134"/>
      <c r="Y57" s="134"/>
      <c r="Z57" s="134"/>
      <c r="AA57" s="134"/>
      <c r="AB57" s="134"/>
      <c r="AC57" s="134"/>
      <c r="AD57" s="134"/>
      <c r="AE57" s="134"/>
      <c r="AF57" s="134"/>
      <c r="AG57" s="134"/>
      <c r="AH57" s="134"/>
      <c r="AI57" s="134"/>
      <c r="AJ57" s="135"/>
      <c r="AK57" s="189"/>
      <c r="AL57" s="189"/>
      <c r="AM57" s="133" t="str">
        <f>IF([11]回答表!AD49="●",[11]回答表!B128,"")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IF([11]回答表!X50="●","●","")</f>
        <v/>
      </c>
      <c r="O68" s="131"/>
      <c r="P68" s="131"/>
      <c r="Q68" s="132"/>
      <c r="R68" s="119"/>
      <c r="S68" s="119"/>
      <c r="T68" s="119"/>
      <c r="U68" s="133" t="str">
        <f>IF([11]回答表!X50="●",[11]回答表!B138,IF([11]回答表!AA50="●",[11]回答表!B159,""))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IF([11]回答表!X50="●",[11]回答表!S144,IF([11]回答表!AA50="●",[11]回答表!S165,""))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IF([11]回答表!X50="●",[11]回答表!J144,IF([11]回答表!AA50="●",[11]回答表!J165,""))</f>
        <v/>
      </c>
      <c r="AN71" s="83"/>
      <c r="AO71" s="83"/>
      <c r="AP71" s="83"/>
      <c r="AQ71" s="83"/>
      <c r="AR71" s="83"/>
      <c r="AS71" s="83"/>
      <c r="AT71" s="153"/>
      <c r="AU71" s="82" t="str">
        <f>IF([11]回答表!X50="●",[11]回答表!J145,IF([11]回答表!AA50="●",[11]回答表!J166,""))</f>
        <v/>
      </c>
      <c r="AV71" s="83"/>
      <c r="AW71" s="83"/>
      <c r="AX71" s="83"/>
      <c r="AY71" s="83"/>
      <c r="AZ71" s="83"/>
      <c r="BA71" s="83"/>
      <c r="BB71" s="153"/>
      <c r="BC71" s="120"/>
      <c r="BD71" s="109"/>
      <c r="BE71" s="109"/>
      <c r="BF71" s="150" t="str">
        <f>IF([11]回答表!X50="●",[11]回答表!V144,IF([11]回答表!AA50="●",[11]回答表!V165,""))</f>
        <v/>
      </c>
      <c r="BG71" s="151"/>
      <c r="BH71" s="151"/>
      <c r="BI71" s="151"/>
      <c r="BJ71" s="150" t="str">
        <f>IF([11]回答表!X50="●",[11]回答表!V145,IF([11]回答表!AA50="●",[11]回答表!V166,""))</f>
        <v/>
      </c>
      <c r="BK71" s="151"/>
      <c r="BL71" s="151"/>
      <c r="BM71" s="151"/>
      <c r="BN71" s="150" t="str">
        <f>IF([11]回答表!X50="●",[11]回答表!V146,IF([11]回答表!AA50="●",[11]回答表!V167,""))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IF([11]回答表!X50="●",[11]回答表!E149,IF([11]回答表!AA50="●",[11]回答表!E170,""))</f>
        <v/>
      </c>
      <c r="V80" s="182"/>
      <c r="W80" s="182"/>
      <c r="X80" s="182"/>
      <c r="Y80" s="182"/>
      <c r="Z80" s="182"/>
      <c r="AA80" s="182"/>
      <c r="AB80" s="182"/>
      <c r="AC80" s="182"/>
      <c r="AD80" s="182"/>
      <c r="AE80" s="183" t="s">
        <v>33</v>
      </c>
      <c r="AF80" s="183"/>
      <c r="AG80" s="183"/>
      <c r="AH80" s="183"/>
      <c r="AI80" s="183"/>
      <c r="AJ80" s="184"/>
      <c r="AK80" s="136"/>
      <c r="AL80" s="136"/>
      <c r="AM80" s="133" t="str">
        <f>IF([11]回答表!X50="●",[11]回答表!B151,IF([11]回答表!AA50="●",[11]回答表!B172,""))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IF([11]回答表!AD50="●","●","")</f>
        <v/>
      </c>
      <c r="O87" s="131"/>
      <c r="P87" s="131"/>
      <c r="Q87" s="132"/>
      <c r="R87" s="119"/>
      <c r="S87" s="119"/>
      <c r="T87" s="119"/>
      <c r="U87" s="133" t="str">
        <f>IF([11]回答表!AD50="●",[11]回答表!B180,"")</f>
        <v/>
      </c>
      <c r="V87" s="134"/>
      <c r="W87" s="134"/>
      <c r="X87" s="134"/>
      <c r="Y87" s="134"/>
      <c r="Z87" s="134"/>
      <c r="AA87" s="134"/>
      <c r="AB87" s="134"/>
      <c r="AC87" s="134"/>
      <c r="AD87" s="134"/>
      <c r="AE87" s="134"/>
      <c r="AF87" s="134"/>
      <c r="AG87" s="134"/>
      <c r="AH87" s="134"/>
      <c r="AI87" s="134"/>
      <c r="AJ87" s="135"/>
      <c r="AK87" s="189"/>
      <c r="AL87" s="189"/>
      <c r="AM87" s="133" t="str">
        <f>IF([11]回答表!AD50="●",[11]回答表!B186,"")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IF([11]回答表!F18="水道事業",IF([11]回答表!X51="●","●",""),"")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IF([11]回答表!F18="水道事業",IF([11]回答表!X51="●",[11]回答表!B197,IF([11]回答表!AA51="●",[11]回答表!B275,"")),"")</f>
        <v/>
      </c>
      <c r="AN99" s="134"/>
      <c r="AO99" s="134"/>
      <c r="AP99" s="134"/>
      <c r="AQ99" s="134"/>
      <c r="AR99" s="134"/>
      <c r="AS99" s="134"/>
      <c r="AT99" s="134"/>
      <c r="AU99" s="134"/>
      <c r="AV99" s="134"/>
      <c r="AW99" s="134"/>
      <c r="AX99" s="134"/>
      <c r="AY99" s="134"/>
      <c r="AZ99" s="134"/>
      <c r="BA99" s="134"/>
      <c r="BB99" s="134"/>
      <c r="BC99" s="135"/>
      <c r="BD99" s="109"/>
      <c r="BE99" s="109"/>
      <c r="BF99" s="138" t="str">
        <f>IF([11]回答表!F18="水道事業",IF([11]回答表!X51="●",[11]回答表!B256,IF([11]回答表!AA51="●",[11]回答表!B335,"")),"")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IF([11]回答表!F18="水道事業",IF([11]回答表!X51="●",[11]回答表!J205,IF([11]回答表!AA51="●",[11]回答表!J283,"")),"")</f>
        <v/>
      </c>
      <c r="V101" s="83"/>
      <c r="W101" s="83"/>
      <c r="X101" s="83"/>
      <c r="Y101" s="83"/>
      <c r="Z101" s="83"/>
      <c r="AA101" s="83"/>
      <c r="AB101" s="153"/>
      <c r="AC101" s="82" t="str">
        <f>IF([11]回答表!F18="水道事業",IF([11]回答表!X51="●",[11]回答表!J210,IF([11]回答表!AA51="●",[11]回答表!J290,"")),"")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IF([11]回答表!F18="水道事業",IF([11]回答表!X51="●",[11]回答表!E256,IF([11]回答表!AA51="●",[11]回答表!E335,"")),"")</f>
        <v/>
      </c>
      <c r="BG102" s="151"/>
      <c r="BH102" s="151"/>
      <c r="BI102" s="151"/>
      <c r="BJ102" s="150" t="str">
        <f>IF([11]回答表!F18="水道事業",IF([11]回答表!X51="●",[11]回答表!E257,IF([11]回答表!AA51="●",[11]回答表!E336,"")),"")</f>
        <v/>
      </c>
      <c r="BK102" s="151"/>
      <c r="BL102" s="151"/>
      <c r="BM102" s="151"/>
      <c r="BN102" s="150" t="str">
        <f>IF([11]回答表!F18="水道事業",IF([11]回答表!X51="●",[11]回答表!E258,IF([11]回答表!AA51="●",[11]回答表!E337,"")),"")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IF([11]回答表!F18="水道事業",IF([11]回答表!AA51="●","●",""),"")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IF([11]回答表!F18="水道事業",IF([11]回答表!X51="●",[11]回答表!J213,IF([11]回答表!AA51="●",[11]回答表!J293,"")),"")</f>
        <v/>
      </c>
      <c r="V106" s="83"/>
      <c r="W106" s="83"/>
      <c r="X106" s="83"/>
      <c r="Y106" s="83"/>
      <c r="Z106" s="83"/>
      <c r="AA106" s="83"/>
      <c r="AB106" s="153"/>
      <c r="AC106" s="82" t="str">
        <f>IF([11]回答表!F18="水道事業",IF([11]回答表!X51="●",[11]回答表!J217,IF([11]回答表!AA51="●",[11]回答表!J297,"")),"")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IF([11]回答表!F18="水道事業",IF([11]回答表!X51="●",[11]回答表!E265,IF([11]回答表!AA51="●",[11]回答表!E344,"")),"")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IF([11]回答表!F18="水道事業",IF([11]回答表!X51="●",[11]回答表!B267,IF([11]回答表!AA51="●",[11]回答表!B346,"")),"")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IF([11]回答表!F18="水道事業",IF([11]回答表!AD51="●","●",""),"")</f>
        <v/>
      </c>
      <c r="O118" s="131"/>
      <c r="P118" s="131"/>
      <c r="Q118" s="132"/>
      <c r="R118" s="119"/>
      <c r="S118" s="119"/>
      <c r="T118" s="119"/>
      <c r="U118" s="133" t="str">
        <f>IF([11]回答表!F18="水道事業",IF([11]回答表!AD51="●",[11]回答表!B354,""),"")</f>
        <v/>
      </c>
      <c r="V118" s="134"/>
      <c r="W118" s="134"/>
      <c r="X118" s="134"/>
      <c r="Y118" s="134"/>
      <c r="Z118" s="134"/>
      <c r="AA118" s="134"/>
      <c r="AB118" s="134"/>
      <c r="AC118" s="134"/>
      <c r="AD118" s="134"/>
      <c r="AE118" s="134"/>
      <c r="AF118" s="134"/>
      <c r="AG118" s="134"/>
      <c r="AH118" s="134"/>
      <c r="AI118" s="134"/>
      <c r="AJ118" s="135"/>
      <c r="AK118" s="189"/>
      <c r="AL118" s="189"/>
      <c r="AM118" s="133" t="str">
        <f>IF([11]回答表!F18="水道事業",IF([11]回答表!AD51="●",[11]回答表!B360,""),"")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IF([11]回答表!F18="簡易水道事業",IF([11]回答表!X51="●",[11]回答表!B197,IF([11]回答表!AA51="●",[11]回答表!B275,"")),"")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IF([11]回答表!F18="簡易水道事業",IF([11]回答表!X51="●",[11]回答表!B256,IF([11]回答表!AA51="●",[11]回答表!B335,"")),"")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IF([11]回答表!F18="簡易水道事業",IF([11]回答表!X51="●","●",""),"")</f>
        <v/>
      </c>
      <c r="O132" s="131"/>
      <c r="P132" s="131"/>
      <c r="Q132" s="132"/>
      <c r="R132" s="119"/>
      <c r="S132" s="119"/>
      <c r="T132" s="119"/>
      <c r="U132" s="82" t="str">
        <f>IF([11]回答表!F18="簡易水道事業",IF([11]回答表!X51="●",[11]回答表!S224,IF([11]回答表!AA51="●",[11]回答表!S304,"")),"")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IF([11]回答表!F18="簡易水道事業",IF([11]回答表!X51="●",[11]回答表!E256,IF([11]回答表!AA51="●",[11]回答表!E335,"")),"")</f>
        <v/>
      </c>
      <c r="BG133" s="151"/>
      <c r="BH133" s="151"/>
      <c r="BI133" s="151"/>
      <c r="BJ133" s="150" t="str">
        <f>IF([11]回答表!F18="簡易水道事業",IF([11]回答表!X51="●",[11]回答表!E257,IF([11]回答表!AA51="●",[11]回答表!E336,"")),"")</f>
        <v/>
      </c>
      <c r="BK133" s="151"/>
      <c r="BL133" s="151"/>
      <c r="BM133" s="151"/>
      <c r="BN133" s="150" t="str">
        <f>IF([11]回答表!F18="簡易水道事業",IF([11]回答表!X51="●",[11]回答表!E258,IF([11]回答表!AA51="●",[11]回答表!E337,"")),"")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IF([11]回答表!F18="簡易水道事業",IF([11]回答表!X51="●",[11]回答表!S225,IF([11]回答表!AA51="●",[11]回答表!S305,"")),"")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IF([11]回答表!F18="簡易水道事業",IF([11]回答表!AA51="●","●",""),"")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IF([11]回答表!F18="簡易水道事業",IF([11]回答表!X51="●",[11]回答表!S226,IF([11]回答表!AA51="●",[11]回答表!S306,"")),"")</f>
        <v/>
      </c>
      <c r="V142" s="83"/>
      <c r="W142" s="83"/>
      <c r="X142" s="83"/>
      <c r="Y142" s="83"/>
      <c r="Z142" s="83"/>
      <c r="AA142" s="83"/>
      <c r="AB142" s="83"/>
      <c r="AC142" s="83"/>
      <c r="AD142" s="83"/>
      <c r="AE142" s="83"/>
      <c r="AF142" s="83"/>
      <c r="AG142" s="83"/>
      <c r="AH142" s="83"/>
      <c r="AI142" s="83"/>
      <c r="AJ142" s="153"/>
      <c r="AK142" s="68"/>
      <c r="AL142" s="68"/>
      <c r="AM142" s="231" t="str">
        <f>IF([11]回答表!F18="簡易水道事業",IF([11]回答表!X51="●",[11]回答表!Y228,IF([11]回答表!AA51="●",[11]回答表!Y308,"")),"")</f>
        <v/>
      </c>
      <c r="AN142" s="231"/>
      <c r="AO142" s="231"/>
      <c r="AP142" s="231"/>
      <c r="AQ142" s="231"/>
      <c r="AR142" s="231"/>
      <c r="AS142" s="231" t="str">
        <f>IF([11]回答表!F18="簡易水道事業",IF([11]回答表!X51="●",[11]回答表!Y229,IF([11]回答表!AA51="●",[11]回答表!Y309,"")),"")</f>
        <v/>
      </c>
      <c r="AT142" s="231"/>
      <c r="AU142" s="231"/>
      <c r="AV142" s="231"/>
      <c r="AW142" s="231"/>
      <c r="AX142" s="231"/>
      <c r="AY142" s="231" t="str">
        <f>IF([11]回答表!F18="簡易水道事業",IF([11]回答表!X51="●",[11]回答表!Y230,IF([11]回答表!AA51="●",[11]回答表!Y310,"")),"")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IF([11]回答表!F18="簡易水道事業",IF([11]回答表!X51="●",[11]回答表!E265,IF([11]回答表!AA51="●",[11]回答表!E344,"")),"")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IF([11]回答表!F18="簡易水道事業",IF([11]回答表!X51="●",[11]回答表!B267,IF([11]回答表!AA51="●",[11]回答表!B346,"")),"")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IF([11]回答表!F18="簡易水道事業",IF([11]回答表!AD51="●","●",""),"")</f>
        <v/>
      </c>
      <c r="O154" s="131"/>
      <c r="P154" s="131"/>
      <c r="Q154" s="132"/>
      <c r="R154" s="119"/>
      <c r="S154" s="119"/>
      <c r="T154" s="119"/>
      <c r="U154" s="133" t="str">
        <f>IF([11]回答表!F18="簡易水道事業",IF([11]回答表!AD51="●",[11]回答表!B354,""),"")</f>
        <v/>
      </c>
      <c r="V154" s="134"/>
      <c r="W154" s="134"/>
      <c r="X154" s="134"/>
      <c r="Y154" s="134"/>
      <c r="Z154" s="134"/>
      <c r="AA154" s="134"/>
      <c r="AB154" s="134"/>
      <c r="AC154" s="134"/>
      <c r="AD154" s="134"/>
      <c r="AE154" s="134"/>
      <c r="AF154" s="134"/>
      <c r="AG154" s="134"/>
      <c r="AH154" s="134"/>
      <c r="AI154" s="134"/>
      <c r="AJ154" s="135"/>
      <c r="AK154" s="189"/>
      <c r="AL154" s="189"/>
      <c r="AM154" s="133" t="str">
        <f>IF([11]回答表!F18="簡易水道事業",IF([11]回答表!AD51="●",[11]回答表!B360,""),"")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IF([11]回答表!F18="下水道事業",IF([11]回答表!X51="●","●",""),"")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IF([11]回答表!F18="下水道事業",IF([11]回答表!X51="●",[11]回答表!B197,IF([11]回答表!AA51="●",[11]回答表!B275,"")),"")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IF([11]回答表!F18="下水道事業",IF([11]回答表!X51="●",[11]回答表!B256,IF([11]回答表!AA51="●",[11]回答表!B335,"")),"")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IF([11]回答表!F18="下水道事業",IF([11]回答表!X51="●",[11]回答表!N234,IF([11]回答表!AA51="●",[11]回答表!N314,"")),"")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IF([11]回答表!F18="下水道事業",IF([11]回答表!X51="●",[11]回答表!E256,IF([11]回答表!AA51="●",[11]回答表!E335,"")),"")</f>
        <v/>
      </c>
      <c r="BG169" s="151"/>
      <c r="BH169" s="151"/>
      <c r="BI169" s="151"/>
      <c r="BJ169" s="150" t="str">
        <f>IF([11]回答表!F18="下水道事業",IF([11]回答表!X51="●",[11]回答表!E257,IF([11]回答表!AA51="●",[11]回答表!E336,"")),"")</f>
        <v/>
      </c>
      <c r="BK169" s="151"/>
      <c r="BL169" s="151"/>
      <c r="BM169" s="151"/>
      <c r="BN169" s="150" t="str">
        <f>IF([11]回答表!F18="下水道事業",IF([11]回答表!X51="●",[11]回答表!E258,IF([11]回答表!AA51="●",[11]回答表!E337,"")),"")</f>
        <v/>
      </c>
      <c r="BO169" s="151"/>
      <c r="BP169" s="151"/>
      <c r="BQ169" s="152"/>
      <c r="BR169" s="112"/>
      <c r="BX169" s="234" t="str">
        <f>IF([11]回答表!AQ21="下水道事業",IF([11]回答表!BI54="○",[11]回答表!AM200,IF([11]回答表!BL54="○",[11]回答表!AM278,"")),"")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IF([11]回答表!F18="下水道事業",IF([11]回答表!X51="●",[11]回答表!Y236,IF([11]回答表!AA51="●",[11]回答表!Y316,"")),"")</f>
        <v/>
      </c>
      <c r="V174" s="83"/>
      <c r="W174" s="83"/>
      <c r="X174" s="83"/>
      <c r="Y174" s="83"/>
      <c r="Z174" s="83"/>
      <c r="AA174" s="83"/>
      <c r="AB174" s="153"/>
      <c r="AC174" s="82" t="str">
        <f>IF([11]回答表!F18="下水道事業",IF([11]回答表!X51="●",[11]回答表!Y237,IF([11]回答表!AA51="●",[11]回答表!Y317,"")),"")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IF([11]回答表!F18="下水道事業",IF([11]回答表!X51="●",[11]回答表!Y239,IF([11]回答表!AA51="●",[11]回答表!Y319,"")),"")</f>
        <v/>
      </c>
      <c r="V180" s="83"/>
      <c r="W180" s="83"/>
      <c r="X180" s="83"/>
      <c r="Y180" s="83"/>
      <c r="Z180" s="83"/>
      <c r="AA180" s="83"/>
      <c r="AB180" s="153"/>
      <c r="AC180" s="82" t="str">
        <f>IF([11]回答表!F18="下水道事業",IF([11]回答表!X51="●",[11]回答表!Y240,IF([11]回答表!AA51="●",[11]回答表!Y320,"")),"")</f>
        <v/>
      </c>
      <c r="AD180" s="83"/>
      <c r="AE180" s="83"/>
      <c r="AF180" s="83"/>
      <c r="AG180" s="83"/>
      <c r="AH180" s="83"/>
      <c r="AI180" s="83"/>
      <c r="AJ180" s="153"/>
      <c r="AK180" s="82" t="str">
        <f>IF([11]回答表!F18="下水道事業",IF([11]回答表!X51="●",[11]回答表!Y241,IF([11]回答表!AA51="●",[11]回答表!Y321,"")),"")</f>
        <v/>
      </c>
      <c r="AL180" s="83"/>
      <c r="AM180" s="83"/>
      <c r="AN180" s="83"/>
      <c r="AO180" s="83"/>
      <c r="AP180" s="83"/>
      <c r="AQ180" s="83"/>
      <c r="AR180" s="153"/>
      <c r="AS180" s="82" t="str">
        <f>IF([11]回答表!F18="下水道事業",IF([11]回答表!X51="●",[11]回答表!Y242,IF([11]回答表!AA51="●",[11]回答表!Y322,"")),"")</f>
        <v/>
      </c>
      <c r="AT180" s="83"/>
      <c r="AU180" s="83"/>
      <c r="AV180" s="83"/>
      <c r="AW180" s="83"/>
      <c r="AX180" s="83"/>
      <c r="AY180" s="83"/>
      <c r="AZ180" s="153"/>
      <c r="BA180" s="82" t="str">
        <f>IF([11]回答表!F18="下水道事業",IF([11]回答表!X51="●",[11]回答表!Y243,IF([11]回答表!AA51="●",[11]回答表!Y323,"")),"")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IF([11]回答表!F18="下水道事業",IF([11]回答表!AA51="●","●",""),"")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IF([11]回答表!F18="下水道事業",IF([11]回答表!X51="●",[11]回答表!N248,IF([11]回答表!AA51="●",[11]回答表!N328,"")),"")</f>
        <v/>
      </c>
      <c r="V186" s="83"/>
      <c r="W186" s="83"/>
      <c r="X186" s="83"/>
      <c r="Y186" s="83"/>
      <c r="Z186" s="83"/>
      <c r="AA186" s="83"/>
      <c r="AB186" s="153"/>
      <c r="AC186" s="82" t="str">
        <f>IF([11]回答表!F18="下水道事業",IF([11]回答表!X51="●",[11]回答表!N249,IF([11]回答表!AA51="●",[11]回答表!N329,"")),"")</f>
        <v/>
      </c>
      <c r="AD186" s="83"/>
      <c r="AE186" s="83"/>
      <c r="AF186" s="83"/>
      <c r="AG186" s="83"/>
      <c r="AH186" s="83"/>
      <c r="AI186" s="83"/>
      <c r="AJ186" s="153"/>
      <c r="AK186" s="82" t="str">
        <f>IF([11]回答表!F18="下水道事業",IF([11]回答表!X51="●",[11]回答表!N250,IF([11]回答表!AA51="●",[11]回答表!N330,"")),"")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IF([11]回答表!F18="下水道事業",IF([11]回答表!X51="●",[11]回答表!E265,IF([11]回答表!AA51="●",[11]回答表!E344,"")),"")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IF([11]回答表!F18="下水道事業",IF([11]回答表!X51="●",[11]回答表!B267,IF([11]回答表!AA51="●",[11]回答表!B346,"")),"")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IF([11]回答表!F18="下水道事業",IF([11]回答表!AD51="●","●",""),"")</f>
        <v/>
      </c>
      <c r="O198" s="131"/>
      <c r="P198" s="131"/>
      <c r="Q198" s="132"/>
      <c r="R198" s="119"/>
      <c r="S198" s="119"/>
      <c r="T198" s="119"/>
      <c r="U198" s="133" t="str">
        <f>IF([11]回答表!F18="下水道事業",IF([11]回答表!AD51="●",[11]回答表!B354,""),"")</f>
        <v/>
      </c>
      <c r="V198" s="134"/>
      <c r="W198" s="134"/>
      <c r="X198" s="134"/>
      <c r="Y198" s="134"/>
      <c r="Z198" s="134"/>
      <c r="AA198" s="134"/>
      <c r="AB198" s="134"/>
      <c r="AC198" s="134"/>
      <c r="AD198" s="134"/>
      <c r="AE198" s="134"/>
      <c r="AF198" s="134"/>
      <c r="AG198" s="134"/>
      <c r="AH198" s="134"/>
      <c r="AI198" s="134"/>
      <c r="AJ198" s="135"/>
      <c r="AK198" s="189"/>
      <c r="AL198" s="189"/>
      <c r="AM198" s="133" t="str">
        <f>IF([11]回答表!F18="下水道事業",IF([11]回答表!AD51="●",[11]回答表!B360,""),"")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IF([11]回答表!BD18="●",IF([11]回答表!X51="●","●",""),"")</f>
        <v/>
      </c>
      <c r="O210" s="131"/>
      <c r="P210" s="131"/>
      <c r="Q210" s="132"/>
      <c r="R210" s="119"/>
      <c r="S210" s="119"/>
      <c r="T210" s="119"/>
      <c r="U210" s="133" t="str">
        <f>IF([11]回答表!BD18="●",IF([11]回答表!X51="●",[11]回答表!B197,IF([11]回答表!AA51="●",[11]回答表!B275,"")),"")</f>
        <v/>
      </c>
      <c r="V210" s="134"/>
      <c r="W210" s="134"/>
      <c r="X210" s="134"/>
      <c r="Y210" s="134"/>
      <c r="Z210" s="134"/>
      <c r="AA210" s="134"/>
      <c r="AB210" s="134"/>
      <c r="AC210" s="134"/>
      <c r="AD210" s="134"/>
      <c r="AE210" s="134"/>
      <c r="AF210" s="134"/>
      <c r="AG210" s="134"/>
      <c r="AH210" s="134"/>
      <c r="AI210" s="134"/>
      <c r="AJ210" s="135"/>
      <c r="AK210" s="136"/>
      <c r="AL210" s="136"/>
      <c r="AM210" s="138" t="str">
        <f>IF([11]回答表!BD18="●",IF([11]回答表!X51="●",[11]回答表!B256,IF([11]回答表!AA51="●",[11]回答表!B335,"")),"")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IF([11]回答表!BD18="●",IF([11]回答表!X51="●",[11]回答表!E256,IF([11]回答表!AA51="●",[11]回答表!E335,"")),"")</f>
        <v/>
      </c>
      <c r="AN213" s="151"/>
      <c r="AO213" s="151"/>
      <c r="AP213" s="151"/>
      <c r="AQ213" s="150" t="str">
        <f>IF([11]回答表!BD18="●",IF([11]回答表!X51="●",[11]回答表!E257,IF([11]回答表!AA51="●",[11]回答表!E336,"")),"")</f>
        <v/>
      </c>
      <c r="AR213" s="151"/>
      <c r="AS213" s="151"/>
      <c r="AT213" s="151"/>
      <c r="AU213" s="150" t="str">
        <f>IF([11]回答表!BD18="●",IF([11]回答表!X51="●",[11]回答表!E258,IF([11]回答表!AA51="●",[11]回答表!E337,"")),"")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IF([11]回答表!BD18="●",IF([11]回答表!AA51="●","●",""),"")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IF([11]回答表!BD18="●",IF([11]回答表!X51="●",[11]回答表!E265,IF([11]回答表!AA51="●",[11]回答表!E344,"")),"")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IF([11]回答表!BD18="●",IF([11]回答表!X51="●",[11]回答表!B267,IF([11]回答表!AA51="●",[11]回答表!B346,"")),"")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IF([11]回答表!BD18="●",IF([11]回答表!AD51="●","●",""),"")</f>
        <v/>
      </c>
      <c r="O229" s="131"/>
      <c r="P229" s="131"/>
      <c r="Q229" s="132"/>
      <c r="R229" s="119"/>
      <c r="S229" s="119"/>
      <c r="T229" s="119"/>
      <c r="U229" s="133" t="str">
        <f>IF([11]回答表!BD18="●",IF([11]回答表!AD51="●",[11]回答表!B354,""),"")</f>
        <v/>
      </c>
      <c r="V229" s="134"/>
      <c r="W229" s="134"/>
      <c r="X229" s="134"/>
      <c r="Y229" s="134"/>
      <c r="Z229" s="134"/>
      <c r="AA229" s="134"/>
      <c r="AB229" s="134"/>
      <c r="AC229" s="134"/>
      <c r="AD229" s="134"/>
      <c r="AE229" s="134"/>
      <c r="AF229" s="134"/>
      <c r="AG229" s="134"/>
      <c r="AH229" s="134"/>
      <c r="AI229" s="134"/>
      <c r="AJ229" s="135"/>
      <c r="AK229" s="249"/>
      <c r="AL229" s="249"/>
      <c r="AM229" s="133" t="str">
        <f>IF([11]回答表!BD18="●",IF([11]回答表!AD51="●",[11]回答表!B360,""),"")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IF([11]回答表!X52="●","●","")</f>
        <v/>
      </c>
      <c r="O241" s="131"/>
      <c r="P241" s="131"/>
      <c r="Q241" s="132"/>
      <c r="R241" s="119"/>
      <c r="S241" s="119"/>
      <c r="T241" s="119"/>
      <c r="U241" s="133" t="str">
        <f>IF([11]回答表!X52="●",[11]回答表!B371,IF([11]回答表!AA52="●",[11]回答表!B396,""))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IF([11]回答表!X52="●",[11]回答表!U377,IF([11]回答表!AA52="●",[11]回答表!U402,""))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IF([11]回答表!X52="●",[11]回答表!G377,IF([11]回答表!AA52="●",[11]回答表!G402,""))</f>
        <v/>
      </c>
      <c r="AN244" s="83"/>
      <c r="AO244" s="83"/>
      <c r="AP244" s="83"/>
      <c r="AQ244" s="83"/>
      <c r="AR244" s="83"/>
      <c r="AS244" s="83"/>
      <c r="AT244" s="153"/>
      <c r="AU244" s="82" t="str">
        <f>IF([11]回答表!X52="●",[11]回答表!G378,IF([11]回答表!AA52="●",[11]回答表!G403,""))</f>
        <v/>
      </c>
      <c r="AV244" s="83"/>
      <c r="AW244" s="83"/>
      <c r="AX244" s="83"/>
      <c r="AY244" s="83"/>
      <c r="AZ244" s="83"/>
      <c r="BA244" s="83"/>
      <c r="BB244" s="153"/>
      <c r="BC244" s="120"/>
      <c r="BD244" s="109"/>
      <c r="BE244" s="109"/>
      <c r="BF244" s="150" t="str">
        <f>IF([11]回答表!X52="●",[11]回答表!X377,IF([11]回答表!AA52="●",[11]回答表!X402,""))</f>
        <v/>
      </c>
      <c r="BG244" s="151"/>
      <c r="BH244" s="151"/>
      <c r="BI244" s="151"/>
      <c r="BJ244" s="150" t="str">
        <f>IF([11]回答表!X52="●",[11]回答表!X378,IF([11]回答表!AA52="●",[11]回答表!X403,""))</f>
        <v/>
      </c>
      <c r="BK244" s="151"/>
      <c r="BL244" s="151"/>
      <c r="BM244" s="152"/>
      <c r="BN244" s="150" t="str">
        <f>IF([11]回答表!X52="●",[11]回答表!X379,IF([11]回答表!AA52="●",[11]回答表!X404,""))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IF([11]回答表!X52="●",[11]回答表!E386,IF([11]回答表!AA52="●",[11]回答表!E407,""))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IF([11]回答表!X52="●",[11]回答表!B388,IF([11]回答表!AA52="●",[11]回答表!B409,""))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IF([11]回答表!AD52="●","●","")</f>
        <v/>
      </c>
      <c r="O260" s="131"/>
      <c r="P260" s="131"/>
      <c r="Q260" s="132"/>
      <c r="R260" s="119"/>
      <c r="S260" s="119"/>
      <c r="T260" s="119"/>
      <c r="U260" s="133" t="str">
        <f>IF([11]回答表!AD52="●",[11]回答表!B417,"")</f>
        <v/>
      </c>
      <c r="V260" s="134"/>
      <c r="W260" s="134"/>
      <c r="X260" s="134"/>
      <c r="Y260" s="134"/>
      <c r="Z260" s="134"/>
      <c r="AA260" s="134"/>
      <c r="AB260" s="134"/>
      <c r="AC260" s="134"/>
      <c r="AD260" s="134"/>
      <c r="AE260" s="134"/>
      <c r="AF260" s="134"/>
      <c r="AG260" s="134"/>
      <c r="AH260" s="134"/>
      <c r="AI260" s="134"/>
      <c r="AJ260" s="135"/>
      <c r="AK260" s="249"/>
      <c r="AL260" s="249"/>
      <c r="AM260" s="133" t="str">
        <f>IF([11]回答表!AD52="●",[11]回答表!B423,"")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IF([11]回答表!X53="●","●","")</f>
        <v/>
      </c>
      <c r="O272" s="131"/>
      <c r="P272" s="131"/>
      <c r="Q272" s="132"/>
      <c r="R272" s="119"/>
      <c r="S272" s="119"/>
      <c r="T272" s="119"/>
      <c r="U272" s="133" t="str">
        <f>IF([11]回答表!X53="●",[11]回答表!B434,IF([11]回答表!AA53="●",[11]回答表!B465,""))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IF([11]回答表!X53="●",[11]回答表!B440,"")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IF([11]回答表!X53="●",[11]回答表!B446,IF([11]回答表!AA53="●",[11]回答表!B471,""))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IF([11]回答表!X53="●",[11]回答表!E446,IF([11]回答表!AA53="●",[11]回答表!E471,""))</f>
        <v/>
      </c>
      <c r="BG275" s="151"/>
      <c r="BH275" s="151"/>
      <c r="BI275" s="151"/>
      <c r="BJ275" s="150" t="str">
        <f>IF([11]回答表!X53="●",[11]回答表!E447,IF([11]回答表!AA53="●",[11]回答表!E472,""))</f>
        <v/>
      </c>
      <c r="BK275" s="151"/>
      <c r="BL275" s="151"/>
      <c r="BM275" s="152"/>
      <c r="BN275" s="150" t="str">
        <f>IF([11]回答表!X53="●",[11]回答表!E448,IF([11]回答表!AA53="●",[11]回答表!E473,""))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IF([11]回答表!X53="●",[11]回答表!E455,IF([11]回答表!AA53="●",[11]回答表!E476,""))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IF([11]回答表!X53="●",[11]回答表!B457,IF([11]回答表!AA53="●",[11]回答表!B478,""))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IF([11]回答表!AD53="●","●","")</f>
        <v/>
      </c>
      <c r="O291" s="131"/>
      <c r="P291" s="131"/>
      <c r="Q291" s="132"/>
      <c r="R291" s="119"/>
      <c r="S291" s="119"/>
      <c r="T291" s="119"/>
      <c r="U291" s="133" t="str">
        <f>IF([11]回答表!AD53="●",[11]回答表!B486,"")</f>
        <v/>
      </c>
      <c r="V291" s="134"/>
      <c r="W291" s="134"/>
      <c r="X291" s="134"/>
      <c r="Y291" s="134"/>
      <c r="Z291" s="134"/>
      <c r="AA291" s="134"/>
      <c r="AB291" s="134"/>
      <c r="AC291" s="134"/>
      <c r="AD291" s="134"/>
      <c r="AE291" s="134"/>
      <c r="AF291" s="134"/>
      <c r="AG291" s="134"/>
      <c r="AH291" s="134"/>
      <c r="AI291" s="134"/>
      <c r="AJ291" s="135"/>
      <c r="AK291" s="249"/>
      <c r="AL291" s="249"/>
      <c r="AM291" s="133" t="str">
        <f>IF([11]回答表!AD53="●",[11]回答表!B492,"")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IF([11]回答表!X54="●","●","")</f>
        <v/>
      </c>
      <c r="O303" s="131"/>
      <c r="P303" s="131"/>
      <c r="Q303" s="132"/>
      <c r="R303" s="119"/>
      <c r="S303" s="119"/>
      <c r="T303" s="119"/>
      <c r="U303" s="133" t="str">
        <f>IF([11]回答表!X54="●",[11]回答表!B503,IF([11]回答表!AA54="●",[11]回答表!B526,""))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IF([11]回答表!X54="●",[11]回答表!BC510,IF([11]回答表!AA54="●",[11]回答表!BC533,""))</f>
        <v/>
      </c>
      <c r="AR303" s="271"/>
      <c r="AS303" s="271"/>
      <c r="AT303" s="271"/>
      <c r="AU303" s="272" t="s">
        <v>74</v>
      </c>
      <c r="AV303" s="273"/>
      <c r="AW303" s="273"/>
      <c r="AX303" s="274"/>
      <c r="AY303" s="271" t="str">
        <f>IF([11]回答表!X54="●",[11]回答表!BC515,IF([11]回答表!AA54="●",[11]回答表!BC538,""))</f>
        <v/>
      </c>
      <c r="AZ303" s="271"/>
      <c r="BA303" s="271"/>
      <c r="BB303" s="271"/>
      <c r="BC303" s="120"/>
      <c r="BD303" s="109"/>
      <c r="BE303" s="109"/>
      <c r="BF303" s="138" t="str">
        <f>IF([11]回答表!X54="●",[11]回答表!S509,IF([11]回答表!AA54="●",[11]回答表!S532,""))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IF([11]回答表!X54="●",[11]回答表!BC511,IF([11]回答表!AA54="●",[11]回答表!BC534,""))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IF([11]回答表!X54="●",[11]回答表!V509,IF([11]回答表!AA54="●",[11]回答表!V532,""))</f>
        <v/>
      </c>
      <c r="BG306" s="151"/>
      <c r="BH306" s="151"/>
      <c r="BI306" s="151"/>
      <c r="BJ306" s="150" t="str">
        <f>IF([11]回答表!X54="●",[11]回答表!V510,IF([11]回答表!AA54="●",[11]回答表!V533,""))</f>
        <v/>
      </c>
      <c r="BK306" s="151"/>
      <c r="BL306" s="151"/>
      <c r="BM306" s="152"/>
      <c r="BN306" s="150" t="str">
        <f>IF([11]回答表!X54="●",[11]回答表!V511,IF([11]回答表!AA54="●",[11]回答表!V534,""))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IF([11]回答表!X54="●",[11]回答表!BC512,IF([11]回答表!AA54="●",[11]回答表!BC535,""))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IF([11]回答表!X54="●",[11]回答表!BC516,IF([11]回答表!AA54="●",[11]回答表!BC539,""))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IF([11]回答表!X54="●",[11]回答表!BC513,IF([11]回答表!AA54="●",[11]回答表!BC536,""))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IF([11]回答表!X54="●",[11]回答表!BC514,IF([11]回答表!AA54="●",[11]回答表!BC537,""))</f>
        <v/>
      </c>
      <c r="AR311" s="271"/>
      <c r="AS311" s="271"/>
      <c r="AT311" s="271"/>
      <c r="AU311" s="222" t="s">
        <v>80</v>
      </c>
      <c r="AV311" s="223"/>
      <c r="AW311" s="223"/>
      <c r="AX311" s="224"/>
      <c r="AY311" s="281" t="str">
        <f>IF([11]回答表!X54="●",[11]回答表!BC517,IF([11]回答表!AA54="●",[11]回答表!BC540,""))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IF([11]回答表!X54="●",[11]回答表!E516,IF([11]回答表!AA54="●",[11]回答表!E538,""))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IF([11]回答表!X54="●",[11]回答表!B518,IF([11]回答表!AA54="●",[11]回答表!B540,""))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IF([11]回答表!AD54="●","●","")</f>
        <v/>
      </c>
      <c r="O322" s="131"/>
      <c r="P322" s="131"/>
      <c r="Q322" s="132"/>
      <c r="R322" s="119"/>
      <c r="S322" s="119"/>
      <c r="T322" s="119"/>
      <c r="U322" s="133" t="str">
        <f>IF([11]回答表!AD54="●",[11]回答表!B548,"")</f>
        <v/>
      </c>
      <c r="V322" s="134"/>
      <c r="W322" s="134"/>
      <c r="X322" s="134"/>
      <c r="Y322" s="134"/>
      <c r="Z322" s="134"/>
      <c r="AA322" s="134"/>
      <c r="AB322" s="134"/>
      <c r="AC322" s="134"/>
      <c r="AD322" s="134"/>
      <c r="AE322" s="134"/>
      <c r="AF322" s="134"/>
      <c r="AG322" s="134"/>
      <c r="AH322" s="134"/>
      <c r="AI322" s="134"/>
      <c r="AJ322" s="135"/>
      <c r="AK322" s="189"/>
      <c r="AL322" s="189"/>
      <c r="AM322" s="133" t="str">
        <f>IF([11]回答表!AD54="●",[11]回答表!B554,"")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IF([11]回答表!X55="●","●","")</f>
        <v/>
      </c>
      <c r="O333" s="131"/>
      <c r="P333" s="131"/>
      <c r="Q333" s="132"/>
      <c r="R333" s="119"/>
      <c r="S333" s="119"/>
      <c r="T333" s="119"/>
      <c r="U333" s="133" t="str">
        <f>IF([11]回答表!X55="●",[11]回答表!B565,IF([11]回答表!AA55="●",[11]回答表!B590,""))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IF([11]回答表!X55="●",[11]回答表!B575,IF([11]回答表!AA55="●",[11]回答表!B600,""))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IF([11]回答表!X55="●",[11]回答表!G571,IF([11]回答表!AA55="●",[11]回答表!G596,""))</f>
        <v/>
      </c>
      <c r="AN335" s="83"/>
      <c r="AO335" s="83"/>
      <c r="AP335" s="83"/>
      <c r="AQ335" s="83"/>
      <c r="AR335" s="83"/>
      <c r="AS335" s="83"/>
      <c r="AT335" s="153"/>
      <c r="AU335" s="82" t="str">
        <f>IF([11]回答表!X55="●",[11]回答表!G572,IF([11]回答表!AA55="●",[11]回答表!G597,""))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IF([11]回答表!X55="●",[11]回答表!E575,IF([11]回答表!AA55="●",[11]回答表!E600,""))</f>
        <v/>
      </c>
      <c r="BG336" s="151"/>
      <c r="BH336" s="151"/>
      <c r="BI336" s="151"/>
      <c r="BJ336" s="150" t="str">
        <f>IF([11]回答表!X55="●",[11]回答表!E576,IF([11]回答表!AA55="●",[11]回答表!E601,""))</f>
        <v/>
      </c>
      <c r="BK336" s="151"/>
      <c r="BL336" s="151"/>
      <c r="BM336" s="152"/>
      <c r="BN336" s="150" t="str">
        <f>IF([11]回答表!X55="●",[11]回答表!E577,IF([11]回答表!AA55="●",[11]回答表!E602,""))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IF([11]回答表!X55="●",[11]回答表!E580,IF([11]回答表!AA55="●",[11]回答表!E605,""))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IF([11]回答表!X55="●",[11]回答表!B582,IF([11]回答表!AA55="●",[11]回答表!B607,""))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IF([11]回答表!AD55="●","●","")</f>
        <v/>
      </c>
      <c r="O352" s="131"/>
      <c r="P352" s="131"/>
      <c r="Q352" s="132"/>
      <c r="R352" s="119"/>
      <c r="S352" s="119"/>
      <c r="T352" s="119"/>
      <c r="U352" s="133" t="str">
        <f>IF([11]回答表!AD55="●",[11]回答表!B615,"")</f>
        <v/>
      </c>
      <c r="V352" s="134"/>
      <c r="W352" s="134"/>
      <c r="X352" s="134"/>
      <c r="Y352" s="134"/>
      <c r="Z352" s="134"/>
      <c r="AA352" s="134"/>
      <c r="AB352" s="134"/>
      <c r="AC352" s="134"/>
      <c r="AD352" s="134"/>
      <c r="AE352" s="134"/>
      <c r="AF352" s="134"/>
      <c r="AG352" s="134"/>
      <c r="AH352" s="134"/>
      <c r="AI352" s="134"/>
      <c r="AJ352" s="135"/>
      <c r="AK352" s="136"/>
      <c r="AL352" s="136"/>
      <c r="AM352" s="133" t="str">
        <f>IF([11]回答表!AD55="●",[11]回答表!B621,"")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IF([11]回答表!R56="●",[11]回答表!B634,"")</f>
        <v>　民営化や民間活用等については、知見やノウハウの不足により検討まで至らず、広域化については、地形的な問題等を抱えており、資本的な面でも今後の人口減少等から収入の減が見込まれている中での実施は現実的ではないと思われ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kaigo_nisiki</vt:lpstr>
      <vt:lpstr>hos</vt:lpstr>
      <vt:lpstr>kaigo_dei</vt:lpstr>
      <vt:lpstr>suido</vt:lpstr>
      <vt:lpstr>kansui</vt:lpstr>
      <vt:lpstr>kanko</vt:lpstr>
      <vt:lpstr>gesui_kobetsu</vt:lpstr>
      <vt:lpstr>gesui_tokuhai</vt:lpstr>
      <vt:lpstr>gesui_rinsyu</vt:lpstr>
      <vt:lpstr>gesui_nousyu</vt:lpstr>
      <vt:lpstr>gesui_tokkan</vt:lpstr>
      <vt:lpstr>gesui_koukyo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2022-10-13T01:39:15Z</dcterms:modified>
</cp:coreProperties>
</file>