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9240080F-C1BB-4435-82CE-50AB6AEDF7AF}" xr6:coauthVersionLast="47" xr6:coauthVersionMax="47" xr10:uidLastSave="{00000000-0000-0000-0000-000000000000}"/>
  <bookViews>
    <workbookView xWindow="135" yWindow="600" windowWidth="28665" windowHeight="15600" firstSheet="3" activeTab="5" xr2:uid="{BC254DD8-AB24-4553-B0E1-D4723D9F9C95}"/>
  </bookViews>
  <sheets>
    <sheet name="suido" sheetId="1" r:id="rId1"/>
    <sheet name="kansui" sheetId="2" r:id="rId2"/>
    <sheet name="gesui_nousyu" sheetId="3" r:id="rId3"/>
    <sheet name="gesui_shoukibo" sheetId="4" r:id="rId4"/>
    <sheet name="gesui_koukyo" sheetId="5" r:id="rId5"/>
    <sheet name="gas" sheetId="6" r:id="rId6"/>
  </sheets>
  <externalReferences>
    <externalReference r:id="rId7"/>
    <externalReference r:id="rId8"/>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6" l="1"/>
  <c r="AM352" i="6"/>
  <c r="U352" i="6"/>
  <c r="N352" i="6"/>
  <c r="AM345" i="6"/>
  <c r="U345" i="6"/>
  <c r="N339" i="6"/>
  <c r="BN336" i="6"/>
  <c r="BJ336" i="6"/>
  <c r="BF336" i="6"/>
  <c r="AU335" i="6"/>
  <c r="AM335" i="6"/>
  <c r="BF333" i="6"/>
  <c r="U333" i="6"/>
  <c r="N333" i="6"/>
  <c r="AM322" i="6"/>
  <c r="U322" i="6"/>
  <c r="N322" i="6"/>
  <c r="AM315" i="6"/>
  <c r="U315" i="6"/>
  <c r="AY311" i="6"/>
  <c r="AQ311" i="6"/>
  <c r="AQ309" i="6"/>
  <c r="N309" i="6"/>
  <c r="AY308" i="6"/>
  <c r="AQ307" i="6"/>
  <c r="BN306" i="6"/>
  <c r="BJ306" i="6"/>
  <c r="BF306" i="6"/>
  <c r="AQ305" i="6"/>
  <c r="BF303" i="6"/>
  <c r="AY303" i="6"/>
  <c r="AQ303" i="6"/>
  <c r="U303" i="6"/>
  <c r="N303" i="6"/>
  <c r="AM291" i="6"/>
  <c r="U291" i="6"/>
  <c r="N291" i="6"/>
  <c r="AM284" i="6"/>
  <c r="U284" i="6"/>
  <c r="N278" i="6"/>
  <c r="BN275" i="6"/>
  <c r="BJ275" i="6"/>
  <c r="BF275" i="6"/>
  <c r="BF272" i="6"/>
  <c r="AN272" i="6"/>
  <c r="U272" i="6"/>
  <c r="N272" i="6"/>
  <c r="AM260" i="6"/>
  <c r="U260" i="6"/>
  <c r="N260" i="6"/>
  <c r="AM253" i="6"/>
  <c r="U253" i="6"/>
  <c r="N247" i="6"/>
  <c r="BN244" i="6"/>
  <c r="BJ244" i="6"/>
  <c r="BF244" i="6"/>
  <c r="AU244" i="6"/>
  <c r="AM244" i="6"/>
  <c r="BF241" i="6"/>
  <c r="U241" i="6"/>
  <c r="N241" i="6"/>
  <c r="AM229" i="6"/>
  <c r="U229" i="6"/>
  <c r="N229" i="6"/>
  <c r="AM222" i="6"/>
  <c r="U222" i="6"/>
  <c r="N216" i="6"/>
  <c r="AU213" i="6"/>
  <c r="AQ213" i="6"/>
  <c r="AM213" i="6"/>
  <c r="AM210" i="6"/>
  <c r="U210" i="6"/>
  <c r="N210" i="6"/>
  <c r="AM198" i="6"/>
  <c r="U198" i="6"/>
  <c r="N198" i="6"/>
  <c r="AM191" i="6"/>
  <c r="U191" i="6"/>
  <c r="AK186" i="6"/>
  <c r="AC186" i="6"/>
  <c r="U186" i="6"/>
  <c r="N185" i="6"/>
  <c r="BA180" i="6"/>
  <c r="AS180" i="6"/>
  <c r="AK180" i="6"/>
  <c r="AC180" i="6"/>
  <c r="U180" i="6"/>
  <c r="AC174" i="6"/>
  <c r="U174" i="6"/>
  <c r="BX169" i="6"/>
  <c r="BN169" i="6"/>
  <c r="BJ169" i="6"/>
  <c r="BF169" i="6"/>
  <c r="U168" i="6"/>
  <c r="BF166" i="6"/>
  <c r="AM166" i="6"/>
  <c r="N166" i="6"/>
  <c r="AM154" i="6"/>
  <c r="U154" i="6"/>
  <c r="N154" i="6"/>
  <c r="AM147" i="6"/>
  <c r="U147" i="6"/>
  <c r="AY142" i="6"/>
  <c r="AS142" i="6"/>
  <c r="AM142" i="6"/>
  <c r="U142" i="6"/>
  <c r="N139" i="6"/>
  <c r="U137" i="6"/>
  <c r="BN133" i="6"/>
  <c r="BJ133" i="6"/>
  <c r="BF133" i="6"/>
  <c r="U132" i="6"/>
  <c r="N132" i="6"/>
  <c r="BF130" i="6"/>
  <c r="AM130" i="6"/>
  <c r="AM118" i="6"/>
  <c r="U118" i="6"/>
  <c r="N118" i="6"/>
  <c r="AM111" i="6"/>
  <c r="U111" i="6"/>
  <c r="AC106" i="6"/>
  <c r="U106" i="6"/>
  <c r="N105" i="6"/>
  <c r="BN102" i="6"/>
  <c r="BJ102" i="6"/>
  <c r="BF102" i="6"/>
  <c r="AC101" i="6"/>
  <c r="U101" i="6"/>
  <c r="BF99" i="6"/>
  <c r="AM99" i="6"/>
  <c r="N99" i="6"/>
  <c r="AM87" i="6"/>
  <c r="U87" i="6"/>
  <c r="N87" i="6"/>
  <c r="AM80" i="6"/>
  <c r="U80" i="6"/>
  <c r="N74" i="6"/>
  <c r="BN71" i="6"/>
  <c r="BJ71" i="6"/>
  <c r="BF71" i="6"/>
  <c r="AU71" i="6"/>
  <c r="AM71" i="6"/>
  <c r="BF68" i="6"/>
  <c r="U68" i="6"/>
  <c r="N68" i="6"/>
  <c r="AM57" i="6"/>
  <c r="U57" i="6"/>
  <c r="N57" i="6"/>
  <c r="AM50" i="6"/>
  <c r="U50"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<sst xmlns="http://schemas.openxmlformats.org/spreadsheetml/2006/main" count="1302" uniqueCount="86">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</sst>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1BD4F8-86CD-438B-A971-B48D1F114A4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795296-8CA4-4613-A6D0-DE193F0FDC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6D9884E-5E3F-4E90-9F4E-27C7642F922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D4C3DF0-9966-4F0F-8659-0FA9C2F1DF2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87C5AE8-B48E-4AC9-B012-C7196532D42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4AB366A-3181-433D-A0D2-09A8127479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3C0C916-05E3-47F5-BCBA-C8F495DD499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B88CE5B2-CEB2-4F83-A996-180C814CD03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3E35BE6-B171-45C6-BF2A-D4B7DF6D192C}"/>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136DC6F-37BA-4DA8-BFA4-06F87375E67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C0783F45-C369-4114-BA97-6A1C3DFC30B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D1BC462B-3947-405E-BF2B-2C922208DB86}"/>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DE1B14B7-F641-4445-941C-15DF4EBB7FAD}"/>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8CC4A6C-ABE3-40A3-84AE-995645188A8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E5A8611C-32B9-41E9-B9E0-4529ACD34C94}"/>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9D1DCA6E-C85F-42BF-84CC-78B8883ECFF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5DBCD31-A246-40BE-B842-54F396582463}"/>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FE9337B9-0631-45D7-B0A6-F4494E3B96C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8A62AF49-47D3-40C6-9C16-05247C57FC01}"/>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85A4A5A3-7D6F-4D8F-9AC0-7D9354D67996}"/>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046B38F-759F-44AE-A3EA-6092A38C3E78}"/>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F848EB3-4DD2-4380-90CE-9A586FA3F8C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E8F6A65-E370-4A85-8810-2AA612CFD59B}"/>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B0DE9DB7-123D-49AF-9630-7093AE175A6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74400F0-2C54-416C-907F-8B4F5793C16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30CF3A00-56FB-47D1-A8F6-FCD01CFCB436}"/>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186B0A-76C6-4912-A440-3E54882C0B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3925F4-8322-4F8E-B278-AFA3CB954E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0B68AC-A722-49E9-9ECA-F80F471DAE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0818A0E-B8BF-45D5-8BAC-FB257B02EB6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69F66C7-4D64-4637-BCA5-AB3D9A16AC9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A22A1B0-B590-4A13-9613-129453E9295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B6051B1-8CB9-48BF-BA7D-549DFDF7C40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36C79E4-839B-47EC-B21F-9D0DC7C8A85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C3A0297D-0D09-43A6-B1C6-AFA4D3CD794B}"/>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ADB553D7-F3E8-445A-998E-E8E00E6F42E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5F76CCC-9D38-43F8-899A-93A62A66F04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30F56B3-B1CC-4966-9DB5-44580EDAF23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F7C9D3E0-FE0E-4925-A580-95501FF6DE67}"/>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AF390224-4CFC-473B-81C0-3B8F8E8F169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DABF2FF-BF7F-4066-B828-6BDB23FD8B2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C8B4DBE-1A74-48A0-9561-A069570D44F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44913E4-52AB-4B82-BA67-17981A49195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8C5A54D-1704-486B-A679-B400B85D9AFF}"/>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615D27F-CB1A-47C6-B330-3B7DF470779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52C3ACD7-9B76-45A8-AF8F-BEBF5AABD9A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76844891-5089-4B0A-8BB2-71CC43E20EB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547B494-8CF7-4614-9EEF-DB0B30E7CB8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BFB1B0CF-DDE0-49B3-AB2C-3A8BDDF248E3}"/>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87F6F25-1210-4FB4-9C1F-8569E504A34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BFB06874-B227-4E04-B5E7-9C9225A91BF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F1C1749-826C-4624-A9C4-638D921C402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D2BE65-B5E0-49A9-B903-050EF4FD2F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279848-7DA7-47BA-A118-A9E3F52433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26488A-1E43-4C74-BD8D-B0B8A63C57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AA43711-4D69-4005-947E-D9FBA826378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4973DE1-EE4C-472B-B93C-1752ED6D675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7FC2681-66C4-44DE-86C2-C9A35B71EAD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C0D87C8-FE7E-4AB5-9011-C7E8082A408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9EAD755D-F1AB-4A90-9672-28FCA3DDEB7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3921749-DE8B-4016-96C8-B80A7F96109F}"/>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9CC0AD31-2FEC-4B82-A0AF-090769D35D5D}"/>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884CDA5-1E0C-41F4-ACD0-F90DED503D6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F60FABA-6B51-45E9-A659-457A8C8220A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EB62EC1-C67D-42E8-BE5C-0BE20F37D34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7913556A-CB78-4244-811C-AB922CCE4C7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07AE13D-DCDF-4388-BF28-8453950D37E4}"/>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01F693D-8B47-411D-8250-48E0F6435C8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D60935D4-90A3-4651-ACDF-13DC503D76B6}"/>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25019188-33AE-44C6-AFBA-8F0F4C98860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9871AED-4C85-4D5A-A76F-6F7AB0A4313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BC6A431A-D947-4BCF-BDFB-7D63510D5DB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10A9D2F2-E131-4416-A1F2-37CA07BB8568}"/>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A0CAD418-59CC-47AE-8D44-E514CA4E01B6}"/>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1003923-9787-4CE8-ACCA-5BB942C828C7}"/>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C589E78-1694-4F1D-B754-C87FF6544059}"/>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92511B5A-A291-4B64-930F-773967FC47F9}"/>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E561E-DB35-4D64-A772-69BBA540E45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F3FA31-EB85-4758-9B18-2232EAF664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E54E6C-9E4B-4707-8B0D-A6CCE6A0B9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0DB1AF2-CA40-48C6-B6A5-57514273736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14B74AA-2899-435A-B4EB-B01F228C8AC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E11C35D-4C73-466F-9A70-B9644435ADE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4C4CDED-74A1-46C5-944B-2EE02F4A1A5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B51A468-28DC-46B7-93C8-FF8E04F9561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F2216370-FA8C-4F7C-8434-D31CC26893D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C0DDC792-7482-4FB5-9471-570C920AC12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4621E471-FF1F-49FD-B447-BD4C03861B5B}"/>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CB5C5559-014F-40FB-A8A9-EF6C2195E9A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C02182E-EF95-4EB5-A45B-72322795798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74EE79F-0BFF-49F4-942B-A764995BD6B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AD146EC-48EF-4013-BF70-C8F7305C619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02FEC59-D6F6-4ADE-B0DA-E7E09561D73A}"/>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337A81E4-A7F1-4169-8CC4-0B766F70A706}"/>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D8439FFA-63F5-4C27-B4CD-A5D921CA7285}"/>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F513D15-647F-437E-AF9F-088989CFC3C4}"/>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A0DEA84-539F-44BB-A49B-2BB78A3EC16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1D7CA86-2056-4CC8-8E97-257C455D865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4D5C554-5D8C-4A66-B0FF-424FEB9D51E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C7D7F2D-7093-4FB5-BA11-5FA38F0A776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55BAF904-26D8-4120-A3AB-0598C6BF3CDF}"/>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B11C07D-2152-4898-971E-8D842D7C331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7D20F52D-1F66-4051-8081-15532C1F15B8}"/>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D6E72A6-CBCC-4337-AC9D-082E87FE55E3}"/>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AD243C-45D6-451D-BC22-86CDA435A7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46CFD2-3A18-4CF7-A3D6-E52646D178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4A3F8F-F118-44A6-8333-9670E765421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67F0806-17B4-4794-A2CA-855A2815098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5BF077-E907-458A-9DBB-C8E89132BE6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CEA9DA4-90B2-49A2-B708-10C0CEAE1CC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814CE5-E8FB-4AD0-9DBD-520E7BFECC0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F45D342E-5532-4B2C-A6FF-20B87058D19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784048FC-BC9D-4722-BD22-01C978E840B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DEECE9EA-08E7-40F7-A138-78E84C009FE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5439537B-B6F2-4695-B724-14FD5EED6D5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3CF8A38-92B5-4010-9056-D668CECA17A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FFA8E18A-5677-4711-BFCA-97D917F4FFC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66CE480-4B6F-4F55-8229-3739AC04925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BAE779A-9B7E-4B5B-B8FC-9996D0BE9A9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CA410726-4DDC-4432-9A7C-0A22DEB6363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96CB9CF-23FC-4D54-A157-F565ADF30C0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52BAF87-C05A-45AC-A54A-9A9180A857F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B5E38EF-F7F7-4AA0-9DEE-DEEEFE6EE90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1CF47EB-2D83-4BD7-BE1C-23EB91599D1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DD345C0-75C9-4031-A057-E30434A34A5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9F2937E-0BC5-42B8-B316-EDDC6B6FD7B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470BE441-C650-481F-9022-9E5350084B2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B549D2F6-646F-4F40-8396-04164930CAA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B2F34E95-42EF-48EC-9CDF-6E3D0038487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C16FBAA-79C2-4A56-9F7E-85F72ADCCAA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B42DFC-990A-433D-856B-4393458BB0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DEFB8B-208D-4182-A25F-8EAF6A844B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0240D87-533C-496C-80BF-C6E495F250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25EF99A-2309-403B-BF8A-04F05942569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043C915-9964-4D73-AC26-01637D9D458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67D2B70-2C31-491E-B35E-A321ECB8181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CC57C4-F941-4779-9409-06BD05E1EB2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E577C72-74A6-4D05-9DCD-439EA784BE8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1CDC210-5245-45FC-AAD7-D3CAC62A74D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4A6F853-7BE4-43A8-8975-FC162262EFC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7BCDCC1-8F26-4B23-87B7-FD9EB062DBE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4F1CF00-8CDB-4903-8DEC-CE5A492EBE3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3CAEBE7-57F8-450E-BE1D-AC58392FCE94}"/>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94BE50ED-C82E-4455-A33E-221F62A60A8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DB3660FD-75FC-4E7A-A32B-C81B395F3FF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E5884B1-1CEA-4E6A-8067-A3DCDB5D1642}"/>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479D14A2-6D8A-494E-81A4-7594154F0DE6}"/>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FA8B3F8-4EF3-401E-B08A-9D167ED6A26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FAE9F52-91BA-4100-A4F5-BCCE32FB794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CE2FF2F4-3C31-4EBF-BB19-832328083C7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C9DEFB7-A60F-4BDD-9E3C-F84AD5AD884B}"/>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F7C4C517-9BE3-4473-9D66-22C2EABC9FE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6BE9A7F7-B360-4C22-B5A2-59489166D2B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0DCE847-6CD7-4F1C-B05F-F75E59FC4485}"/>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6FAB6690-BBA4-4B5B-8169-2F9709696A9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3908AB8-509E-4177-B75C-04F5553370E3}"/>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22238;&#31572;\&#35519;&#26619;&#34920;&#65288;&#12395;&#12363;&#12411;&#24066;&#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22238;&#31572;\&#35519;&#26619;&#34920;&#65288;&#12395;&#12363;&#12411;&#24066;&#12539;&#31777;&#26131;&#27700;&#36947;&#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22238;&#31572;\&#35519;&#26619;&#34920;&#65288;&#12395;&#12363;&#12411;&#24066;&#12539;&#19979;&#27700;&#36947;&#20107;&#26989;&#12539;&#36786;&#38598;&#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22238;&#31572;\&#35519;&#26619;&#34920;&#65288;&#12395;&#12363;&#12411;&#24066;&#12539;&#19979;&#27700;&#36947;&#20107;&#26989;&#12539;&#23567;&#35215;&#2716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22238;&#31572;\&#35519;&#26619;&#34920;&#65288;&#12395;&#12363;&#12411;&#24066;&#12539;&#19979;&#27700;&#36947;&#20107;&#26989;&#12539;&#20844;&#20849;&#19979;&#2770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9010\Desktop\&#22238;&#31572;\&#35519;&#26619;&#34920;&#65288;&#12395;&#12363;&#12411;&#24066;&#12539;&#12460;&#12473;&#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にかほ市</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　平成29年3月31日、にかほ市簡易水道事業を廃止。平成29年4月1日より上水道事業へ統合し、公営企業となった。</v>
          </cell>
        </row>
        <row r="205">
          <cell r="J205" t="str">
            <v>●</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6">
          <cell r="B256" t="str">
            <v>平成</v>
          </cell>
          <cell r="E256">
            <v>29</v>
          </cell>
        </row>
        <row r="257">
          <cell r="E257">
            <v>4</v>
          </cell>
        </row>
        <row r="258">
          <cell r="E258">
            <v>1</v>
          </cell>
        </row>
        <row r="267">
          <cell r="B267" t="str">
            <v>※平成28年度末にて事業統合</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にかほ市</v>
          </cell>
        </row>
        <row r="18">
          <cell r="F18" t="str">
            <v>簡易水道事業</v>
          </cell>
          <cell r="W18" t="str">
            <v>―</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　平成29年3月31日、にかほ市簡易水道事業を廃止。平成29年4月1日より上水道事業へ統合し、公営企業となった。</v>
          </cell>
        </row>
        <row r="73">
          <cell r="G73" t="str">
            <v>●</v>
          </cell>
          <cell r="S73" t="str">
            <v>平成</v>
          </cell>
          <cell r="V73">
            <v>29</v>
          </cell>
        </row>
        <row r="74">
          <cell r="G74" t="str">
            <v xml:space="preserve"> </v>
          </cell>
          <cell r="V74">
            <v>3</v>
          </cell>
        </row>
        <row r="75">
          <cell r="V75">
            <v>31</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7">
          <cell r="B87" t="str">
            <v>※平成28年度末にて全部事業廃止</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にかほ市</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　人口減少により今後使用料の収入減が見込まれることから、公共下水道処理区域と農集排処理区域を統合し、農集排処理区域の汚水を公共下水道処理施設で併せて一括処理することにより、汚水処理施設の統廃合を推進し、維持管理費の縮減を図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v>
          </cell>
        </row>
        <row r="316">
          <cell r="Y316" t="str">
            <v>●</v>
          </cell>
        </row>
        <row r="317">
          <cell r="Y317" t="str">
            <v xml:space="preserve"> </v>
          </cell>
        </row>
        <row r="319">
          <cell r="Y319" t="str">
            <v xml:space="preserve"> </v>
          </cell>
        </row>
        <row r="320">
          <cell r="Y320" t="str">
            <v xml:space="preserve"> </v>
          </cell>
        </row>
        <row r="321">
          <cell r="Y321" t="str">
            <v>●</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5">
          <cell r="B335" t="str">
            <v>令和</v>
          </cell>
          <cell r="E335">
            <v>18</v>
          </cell>
        </row>
        <row r="336">
          <cell r="E336">
            <v>4</v>
          </cell>
        </row>
        <row r="337">
          <cell r="E337">
            <v>1</v>
          </cell>
        </row>
        <row r="344">
          <cell r="E344">
            <v>22.6</v>
          </cell>
        </row>
        <row r="346">
          <cell r="B346" t="str">
            <v xml:space="preserve">・効果額　　22.6百万円（年）
・内　 訳　　　　　　　　　　　　（百万円）　　　　　　　　　　　　　　　　　　　　　　　　　　　　　　　　　　　　　　　　　　　　　　　　　　　　　
　①建設改良費　  年1.7
　②維持管理費　　年▲24.3
　　    計　　　　　　　年▲22.6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にかほ市</v>
          </cell>
        </row>
        <row r="18">
          <cell r="F18" t="str">
            <v>下水道事業</v>
          </cell>
          <cell r="W18" t="str">
            <v>小規模集合排水施設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　本来は経営努力による独立採算での運営を行うべきであるが、人口減少及び地域の事情等により現状の料金収入のみで採算をとることは極めて困難であることから、使用料改定について検討を行うとともに、維持管理経費についてコスト削減を図り、適正かつ必要最低限の管理に努める。</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にかほ市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　人口減少により今後使用料の収入減が見込まれることから、公共下水道処理区域と農集排処理区域を統合し、農集排処理区域の汚水を公共下水道処理施設で併せて一括処理することにより、汚水処理施設の統廃合を推進し、維持管理費の縮減を図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v>
          </cell>
        </row>
        <row r="316">
          <cell r="Y316" t="str">
            <v xml:space="preserve"> </v>
          </cell>
        </row>
        <row r="317">
          <cell r="Y317" t="str">
            <v>●</v>
          </cell>
        </row>
        <row r="319">
          <cell r="Y319" t="str">
            <v xml:space="preserve"> </v>
          </cell>
        </row>
        <row r="320">
          <cell r="Y320" t="str">
            <v xml:space="preserve"> </v>
          </cell>
        </row>
        <row r="321">
          <cell r="Y321" t="str">
            <v>●</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5">
          <cell r="B335" t="str">
            <v>令和</v>
          </cell>
          <cell r="E335">
            <v>18</v>
          </cell>
        </row>
        <row r="336">
          <cell r="E336">
            <v>4</v>
          </cell>
        </row>
        <row r="337">
          <cell r="E337">
            <v>1</v>
          </cell>
        </row>
        <row r="344">
          <cell r="E344">
            <v>0</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にかほ市</v>
          </cell>
        </row>
        <row r="18">
          <cell r="F18" t="str">
            <v>ガス事業</v>
          </cell>
          <cell r="W18" t="str">
            <v>―</v>
          </cell>
          <cell r="BD18" t="str">
            <v>●</v>
          </cell>
        </row>
        <row r="20">
          <cell r="F20" t="str">
            <v>ー</v>
          </cell>
        </row>
        <row r="49">
          <cell r="R49" t="str">
            <v>●</v>
          </cell>
          <cell r="X49" t="str">
            <v>●</v>
          </cell>
          <cell r="AA49" t="str">
            <v xml:space="preserve"> </v>
          </cell>
        </row>
        <row r="50">
          <cell r="R50" t="str">
            <v>●</v>
          </cell>
          <cell r="X50" t="str">
            <v>●</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　平成22年度に事業を民営化すべきとの答申を受けていた。平成29年度に公募を行い、平成30年度において優先交渉権者と仮契約を結んだのち、令和元年度に本契約を締結、令和2年4月1日から民間業者へ事業譲渡をすることとなった。民営化により、これまで公営企業としては難しかった営業活動やお客様へのサービスが手厚くなり、スピード感を持った料金サービス等の提供ができるようになった。</v>
          </cell>
        </row>
        <row r="73">
          <cell r="G73" t="str">
            <v>●</v>
          </cell>
          <cell r="S73" t="str">
            <v>令和</v>
          </cell>
          <cell r="V73">
            <v>2</v>
          </cell>
        </row>
        <row r="74">
          <cell r="G74" t="str">
            <v xml:space="preserve"> </v>
          </cell>
          <cell r="V74">
            <v>3</v>
          </cell>
        </row>
        <row r="75">
          <cell r="V75">
            <v>31</v>
          </cell>
        </row>
        <row r="79">
          <cell r="O79" t="str">
            <v xml:space="preserve"> </v>
          </cell>
          <cell r="AG79" t="str">
            <v xml:space="preserve"> </v>
          </cell>
        </row>
        <row r="80">
          <cell r="O80" t="str">
            <v xml:space="preserve"> </v>
          </cell>
          <cell r="AG80" t="str">
            <v xml:space="preserve"> </v>
          </cell>
        </row>
        <row r="81">
          <cell r="O81" t="str">
            <v xml:space="preserve"> </v>
          </cell>
        </row>
        <row r="82">
          <cell r="O82" t="str">
            <v>●</v>
          </cell>
        </row>
        <row r="87">
          <cell r="B87" t="str">
            <v>※令和元年度末で全部事業廃止</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38">
          <cell r="B138" t="str">
            <v>　平成22年度に事業を民営化すべきとの答申を受けていた。平成29年度に公募を行い、平成30年度において優先交渉権者と仮契約を結んだのち、令和元年度に本契約を締結、令和2年4月1日から民間業者へ事業譲渡をすることとなった。民営化により、これまで公営企業としては難しかった営業活動やお客様へのサービスが手厚くなり、スピード感を持った料金サービス等の提供ができるようになったほか、令和7年度までの投資・財政計画ベースでは、令和2年度時点の累積欠損金942,372千円が解消され、公営企業債1,126,450千円も全て繰上償還した。</v>
          </cell>
        </row>
        <row r="145">
          <cell r="J145" t="str">
            <v>●</v>
          </cell>
          <cell r="S145" t="str">
            <v>令和</v>
          </cell>
          <cell r="V145">
            <v>2</v>
          </cell>
        </row>
        <row r="146">
          <cell r="J146" t="str">
            <v xml:space="preserve"> </v>
          </cell>
          <cell r="V146">
            <v>4</v>
          </cell>
        </row>
        <row r="147">
          <cell r="V147">
            <v>1</v>
          </cell>
        </row>
        <row r="152">
          <cell r="B152" t="str">
            <v>※令和2年度当初に全部民営化・民間譲渡</v>
          </cell>
        </row>
        <row r="166">
          <cell r="J166" t="str">
            <v xml:space="preserve"> </v>
          </cell>
        </row>
        <row r="167">
          <cell r="J167" t="str">
            <v xml:space="preserve"> </v>
          </cell>
          <cell r="V167" t="str">
            <v xml:space="preserve"> </v>
          </cell>
        </row>
        <row r="168">
          <cell r="V168"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にかほ市</v>
      </c>
      <c r="D11" s="8"/>
      <c r="E11" s="8"/>
      <c r="F11" s="8"/>
      <c r="G11" s="8"/>
      <c r="H11" s="8"/>
      <c r="I11" s="8"/>
      <c r="J11" s="8"/>
      <c r="K11" s="8"/>
      <c r="L11" s="8"/>
      <c r="M11" s="8"/>
      <c r="N11" s="8"/>
      <c r="O11" s="8"/>
      <c r="P11" s="8"/>
      <c r="Q11" s="8"/>
      <c r="R11" s="8"/>
      <c r="S11" s="8"/>
      <c r="T11" s="8"/>
      <c r="U11" s="22" t="str">
        <f>IF(COUNTIF([1]回答表!F18,"*")&gt;0,[1]回答表!F18,"")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1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1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1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1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4"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4"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2.9"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4"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4"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4"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4"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4"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4"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4"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4"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4"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4"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4"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4"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4"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4"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149999999999999" customHeight="1">
      <c r="C99" s="101"/>
      <c r="D99" s="201" t="s">
        <v>18</v>
      </c>
      <c r="E99" s="201"/>
      <c r="F99" s="201"/>
      <c r="G99" s="201"/>
      <c r="H99" s="201"/>
      <c r="I99" s="201"/>
      <c r="J99" s="201"/>
      <c r="K99" s="201"/>
      <c r="L99" s="201"/>
      <c r="M99" s="201"/>
      <c r="N99" s="130" t="str">
        <f>IF([1]回答表!F18="水道事業",IF([1]回答表!X51="●","●",""),"")</f>
        <v>●</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平成29年3月31日、にかほ市簡易水道事業を廃止。平成29年4月1日より上水道事業へ統合し、公営企業となった。</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平成</v>
      </c>
      <c r="BG99" s="139"/>
      <c r="BH99" s="139"/>
      <c r="BI99" s="139"/>
      <c r="BJ99" s="138"/>
      <c r="BK99" s="139"/>
      <c r="BL99" s="139"/>
      <c r="BM99" s="139"/>
      <c r="BN99" s="138"/>
      <c r="BO99" s="139"/>
      <c r="BP99" s="139"/>
      <c r="BQ99" s="140"/>
      <c r="BR99" s="112"/>
    </row>
    <row r="100" spans="1:71" ht="19.149999999999999"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v>
      </c>
      <c r="V101" s="83"/>
      <c r="W101" s="83"/>
      <c r="X101" s="83"/>
      <c r="Y101" s="83"/>
      <c r="Z101" s="83"/>
      <c r="AA101" s="83"/>
      <c r="AB101" s="153"/>
      <c r="AC101" s="82" t="str">
        <f>IF([1]回答表!F18="水道事業",IF([1]回答表!X51="●",[1]回答表!J210,IF([1]回答表!AA51="●",[1]回答表!J290,"")),"")</f>
        <v xml:space="preserve">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f>IF([1]回答表!F18="水道事業",IF([1]回答表!X51="●",[1]回答表!E256,IF([1]回答表!AA51="●",[1]回答表!E335,"")),"")</f>
        <v>29</v>
      </c>
      <c r="BG102" s="151"/>
      <c r="BH102" s="151"/>
      <c r="BI102" s="151"/>
      <c r="BJ102" s="150">
        <f>IF([1]回答表!F18="水道事業",IF([1]回答表!X51="●",[1]回答表!E257,IF([1]回答表!AA51="●",[1]回答表!E336,"")),"")</f>
        <v>4</v>
      </c>
      <c r="BK102" s="151"/>
      <c r="BL102" s="151"/>
      <c r="BM102" s="151"/>
      <c r="BN102" s="150">
        <f>IF([1]回答表!F18="水道事業",IF([1]回答表!X51="●",[1]回答表!E258,IF([1]回答表!AA51="●",[1]回答表!E337,"")),"")</f>
        <v>1</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149999999999999"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149999999999999"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xml:space="preserve"> </v>
      </c>
      <c r="V106" s="83"/>
      <c r="W106" s="83"/>
      <c r="X106" s="83"/>
      <c r="Y106" s="83"/>
      <c r="Z106" s="83"/>
      <c r="AA106" s="83"/>
      <c r="AB106" s="153"/>
      <c r="AC106" s="82" t="str">
        <f>IF([1]回答表!F18="水道事業",IF([1]回答表!X51="●",[1]回答表!J217,IF([1]回答表!AA51="●",[1]回答表!J297,"")),"")</f>
        <v xml:space="preserve">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4"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4"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4"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f>IF([1]回答表!F18="水道事業",IF([1]回答表!X51="●",[1]回答表!E265,IF([1]回答表!AA51="●",[1]回答表!E344,"")),"")</f>
        <v>0</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※平成28年度末にて事業統合</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4"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4"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4"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4"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149999999999999"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149999999999999"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149999999999999"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149999999999999"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4"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4"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4"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4"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4"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4"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4"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4"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4"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4"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4"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149999999999999"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149999999999999"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4"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149999999999999"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149999999999999"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4"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9.149999999999999"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6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4"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4"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4"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4"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4"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4"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4"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4"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4"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4"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149999999999999"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149999999999999"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149999999999999"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149999999999999"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4"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4"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4"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4"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4"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4"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4"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4"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4"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4"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4"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4"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4"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4"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149999999999999"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4"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4"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4"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4"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4"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4"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4"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149999999999999"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4"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4"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4"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4"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4"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4"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4"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149999999999999"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4"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4"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4"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4"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4"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4"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4"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149999999999999"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2.1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2.1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2.1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9.149999999999999"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6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6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6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6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6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6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6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6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6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6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6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6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6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6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6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6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6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6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6DC7-0B3C-4690-8A9E-B976880E3255}">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にかほ市</v>
      </c>
      <c r="D11" s="8"/>
      <c r="E11" s="8"/>
      <c r="F11" s="8"/>
      <c r="G11" s="8"/>
      <c r="H11" s="8"/>
      <c r="I11" s="8"/>
      <c r="J11" s="8"/>
      <c r="K11" s="8"/>
      <c r="L11" s="8"/>
      <c r="M11" s="8"/>
      <c r="N11" s="8"/>
      <c r="O11" s="8"/>
      <c r="P11" s="8"/>
      <c r="Q11" s="8"/>
      <c r="R11" s="8"/>
      <c r="S11" s="8"/>
      <c r="T11" s="8"/>
      <c r="U11" s="22" t="str">
        <f>IF(COUNTIF([2]回答表!F18,"*")&gt;0,[2]回答表!F18,"")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v>
      </c>
      <c r="O36" s="131"/>
      <c r="P36" s="131"/>
      <c r="Q36" s="132"/>
      <c r="R36" s="119"/>
      <c r="S36" s="119"/>
      <c r="T36" s="119"/>
      <c r="U36" s="133" t="str">
        <f>IF([2]回答表!X49="●",[2]回答表!B67,IF([2]回答表!AA49="●",[2]回答表!B95,""))</f>
        <v>　平成29年3月31日、にかほ市簡易水道事業を廃止。平成29年4月1日より上水道事業へ統合し、公営企業となった。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v>
      </c>
      <c r="AN38" s="83"/>
      <c r="AO38" s="83"/>
      <c r="AP38" s="83"/>
      <c r="AQ38" s="83"/>
      <c r="AR38" s="83"/>
      <c r="AS38" s="83"/>
      <c r="AT38" s="153"/>
      <c r="AU38" s="82" t="str">
        <f>IF([2]回答表!X49="●",[2]回答表!G74,IF([2]回答表!AA49="●",[2]回答表!G102,""))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IF([2]回答表!X49="●",[2]回答表!V73,IF([2]回答表!AA49="●",[2]回答表!V101,""))</f>
        <v>29</v>
      </c>
      <c r="BG39" s="16"/>
      <c r="BH39" s="16"/>
      <c r="BI39" s="17"/>
      <c r="BJ39" s="150">
        <f>IF([2]回答表!X49="●",[2]回答表!V74,IF([2]回答表!AA49="●",[2]回答表!V102,""))</f>
        <v>3</v>
      </c>
      <c r="BK39" s="16"/>
      <c r="BL39" s="16"/>
      <c r="BM39" s="17"/>
      <c r="BN39" s="150">
        <f>IF([2]回答表!X49="●",[2]回答表!V75,IF([2]回答表!AA49="●",[2]回答表!V103,""))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IF([2]回答表!X49="●",[2]回答表!E85,IF([2]回答表!AA49="●",[2]回答表!E113,""))</f>
        <v>0</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※平成28年度末にて全部事業廃止</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7C89-1BB5-44A3-BAA8-27FF06AC5A99}">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にかほ市</v>
      </c>
      <c r="D11" s="8"/>
      <c r="E11" s="8"/>
      <c r="F11" s="8"/>
      <c r="G11" s="8"/>
      <c r="H11" s="8"/>
      <c r="I11" s="8"/>
      <c r="J11" s="8"/>
      <c r="K11" s="8"/>
      <c r="L11" s="8"/>
      <c r="M11" s="8"/>
      <c r="N11" s="8"/>
      <c r="O11" s="8"/>
      <c r="P11" s="8"/>
      <c r="Q11" s="8"/>
      <c r="R11" s="8"/>
      <c r="S11" s="8"/>
      <c r="T11" s="8"/>
      <c r="U11" s="22" t="str">
        <f>IF(COUNTIF([3]回答表!F18,"*")&gt;0,[3]回答表!F18,"")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農業集落排水施設</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人口減少により今後使用料の収入減が見込まれることから、公共下水道処理区域と農集排処理区域を統合し、農集排処理区域の汚水を公共下水道処理施設で併せて一括処理することにより、汚水処理施設の統廃合を推進し、維持管理費の縮減を図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IF([3]回答表!F18="下水道事業",IF([3]回答表!X51="●",[3]回答表!E256,IF([3]回答表!AA51="●",[3]回答表!E335,"")),"")</f>
        <v>18</v>
      </c>
      <c r="BG169" s="151"/>
      <c r="BH169" s="151"/>
      <c r="BI169" s="151"/>
      <c r="BJ169" s="150">
        <f>IF([3]回答表!F18="下水道事業",IF([3]回答表!X51="●",[3]回答表!E257,IF([3]回答表!AA51="●",[3]回答表!E336,"")),"")</f>
        <v>4</v>
      </c>
      <c r="BK169" s="151"/>
      <c r="BL169" s="151"/>
      <c r="BM169" s="151"/>
      <c r="BN169" s="150">
        <f>IF([3]回答表!F18="下水道事業",IF([3]回答表!X51="●",[3]回答表!E258,IF([3]回答表!AA51="●",[3]回答表!E337,"")),"")</f>
        <v>1</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v>
      </c>
      <c r="V174" s="83"/>
      <c r="W174" s="83"/>
      <c r="X174" s="83"/>
      <c r="Y174" s="83"/>
      <c r="Z174" s="83"/>
      <c r="AA174" s="83"/>
      <c r="AB174" s="153"/>
      <c r="AC174" s="82" t="str">
        <f>IF([3]回答表!F18="下水道事業",IF([3]回答表!X51="●",[3]回答表!Y237,IF([3]回答表!AA51="●",[3]回答表!Y317,"")),"")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xml:space="preserve"> </v>
      </c>
      <c r="V180" s="83"/>
      <c r="W180" s="83"/>
      <c r="X180" s="83"/>
      <c r="Y180" s="83"/>
      <c r="Z180" s="83"/>
      <c r="AA180" s="83"/>
      <c r="AB180" s="153"/>
      <c r="AC180" s="82" t="str">
        <f>IF([3]回答表!F18="下水道事業",IF([3]回答表!X51="●",[3]回答表!Y240,IF([3]回答表!AA51="●",[3]回答表!Y320,"")),"")</f>
        <v xml:space="preserve"> </v>
      </c>
      <c r="AD180" s="83"/>
      <c r="AE180" s="83"/>
      <c r="AF180" s="83"/>
      <c r="AG180" s="83"/>
      <c r="AH180" s="83"/>
      <c r="AI180" s="83"/>
      <c r="AJ180" s="153"/>
      <c r="AK180" s="82" t="str">
        <f>IF([3]回答表!F18="下水道事業",IF([3]回答表!X51="●",[3]回答表!Y241,IF([3]回答表!AA51="●",[3]回答表!Y321,"")),"")</f>
        <v>●</v>
      </c>
      <c r="AL180" s="83"/>
      <c r="AM180" s="83"/>
      <c r="AN180" s="83"/>
      <c r="AO180" s="83"/>
      <c r="AP180" s="83"/>
      <c r="AQ180" s="83"/>
      <c r="AR180" s="153"/>
      <c r="AS180" s="82" t="str">
        <f>IF([3]回答表!F18="下水道事業",IF([3]回答表!X51="●",[3]回答表!Y242,IF([3]回答表!AA51="●",[3]回答表!Y322,"")),"")</f>
        <v xml:space="preserve"> </v>
      </c>
      <c r="AT180" s="83"/>
      <c r="AU180" s="83"/>
      <c r="AV180" s="83"/>
      <c r="AW180" s="83"/>
      <c r="AX180" s="83"/>
      <c r="AY180" s="83"/>
      <c r="AZ180" s="153"/>
      <c r="BA180" s="82" t="str">
        <f>IF([3]回答表!F18="下水道事業",IF([3]回答表!X51="●",[3]回答表!Y243,IF([3]回答表!AA51="●",[3]回答表!Y323,"")),"")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xml:space="preserve"> </v>
      </c>
      <c r="V186" s="83"/>
      <c r="W186" s="83"/>
      <c r="X186" s="83"/>
      <c r="Y186" s="83"/>
      <c r="Z186" s="83"/>
      <c r="AA186" s="83"/>
      <c r="AB186" s="153"/>
      <c r="AC186" s="82" t="str">
        <f>IF([3]回答表!F18="下水道事業",IF([3]回答表!X51="●",[3]回答表!N249,IF([3]回答表!AA51="●",[3]回答表!N329,"")),"")</f>
        <v xml:space="preserve"> </v>
      </c>
      <c r="AD186" s="83"/>
      <c r="AE186" s="83"/>
      <c r="AF186" s="83"/>
      <c r="AG186" s="83"/>
      <c r="AH186" s="83"/>
      <c r="AI186" s="83"/>
      <c r="AJ186" s="153"/>
      <c r="AK186" s="82" t="str">
        <f>IF([3]回答表!F18="下水道事業",IF([3]回答表!X51="●",[3]回答表!N250,IF([3]回答表!AA51="●",[3]回答表!N330,"")),"")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IF([3]回答表!F18="下水道事業",IF([3]回答表!X51="●",[3]回答表!E265,IF([3]回答表!AA51="●",[3]回答表!E344,"")),"")</f>
        <v>22.6</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xml:space="preserve">・効果額　　22.6百万円（年）
・内　 訳　　　　　　　　　　　　（百万円）　　　　　　　　　　　　　　　　　　　　　　　　　　　　　　　　　　　　　　　　　　　　　　　　　　　　　
　①建設改良費　  年1.7
　②維持管理費　　年▲24.3
　　    計　　　　　　　年▲22.6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4409-A748-47B5-B233-DD584EB98F4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にかほ市</v>
      </c>
      <c r="D11" s="8"/>
      <c r="E11" s="8"/>
      <c r="F11" s="8"/>
      <c r="G11" s="8"/>
      <c r="H11" s="8"/>
      <c r="I11" s="8"/>
      <c r="J11" s="8"/>
      <c r="K11" s="8"/>
      <c r="L11" s="8"/>
      <c r="M11" s="8"/>
      <c r="N11" s="8"/>
      <c r="O11" s="8"/>
      <c r="P11" s="8"/>
      <c r="Q11" s="8"/>
      <c r="R11" s="8"/>
      <c r="S11" s="8"/>
      <c r="T11" s="8"/>
      <c r="U11" s="22" t="str">
        <f>IF(COUNTIF([4]回答表!F18,"*")&gt;0,[4]回答表!F18,"")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小規模集合排水施設</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本来は経営努力による独立採算での運営を行うべきであるが、人口減少及び地域の事情等により現状の料金収入のみで採算をとることは極めて困難であることから、使用料改定について検討を行うとともに、維持管理経費についてコスト削減を図り、適正かつ必要最低限の管理に努め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C7D9-51EB-414C-91CC-046EB9E900FC}">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にかほ市</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公共下水道</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人口減少により今後使用料の収入減が見込まれることから、公共下水道処理区域と農集排処理区域を統合し、農集排処理区域の汚水を公共下水道処理施設で併せて一括処理することにより、汚水処理施設の統廃合を推進し、維持管理費の縮減を図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IF([5]回答表!F18="下水道事業",IF([5]回答表!X51="●",[5]回答表!E256,IF([5]回答表!AA51="●",[5]回答表!E335,"")),"")</f>
        <v>18</v>
      </c>
      <c r="BG169" s="151"/>
      <c r="BH169" s="151"/>
      <c r="BI169" s="151"/>
      <c r="BJ169" s="150">
        <f>IF([5]回答表!F18="下水道事業",IF([5]回答表!X51="●",[5]回答表!E257,IF([5]回答表!AA51="●",[5]回答表!E336,"")),"")</f>
        <v>4</v>
      </c>
      <c r="BK169" s="151"/>
      <c r="BL169" s="151"/>
      <c r="BM169" s="151"/>
      <c r="BN169" s="150">
        <f>IF([5]回答表!F18="下水道事業",IF([5]回答表!X51="●",[5]回答表!E258,IF([5]回答表!AA51="●",[5]回答表!E337,"")),"")</f>
        <v>1</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xml:space="preserve"> </v>
      </c>
      <c r="V174" s="83"/>
      <c r="W174" s="83"/>
      <c r="X174" s="83"/>
      <c r="Y174" s="83"/>
      <c r="Z174" s="83"/>
      <c r="AA174" s="83"/>
      <c r="AB174" s="153"/>
      <c r="AC174" s="82" t="str">
        <f>IF([5]回答表!F18="下水道事業",IF([5]回答表!X51="●",[5]回答表!Y237,IF([5]回答表!AA51="●",[5]回答表!Y317,"")),"")</f>
        <v>●</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xml:space="preserve"> </v>
      </c>
      <c r="V180" s="83"/>
      <c r="W180" s="83"/>
      <c r="X180" s="83"/>
      <c r="Y180" s="83"/>
      <c r="Z180" s="83"/>
      <c r="AA180" s="83"/>
      <c r="AB180" s="153"/>
      <c r="AC180" s="82" t="str">
        <f>IF([5]回答表!F18="下水道事業",IF([5]回答表!X51="●",[5]回答表!Y240,IF([5]回答表!AA51="●",[5]回答表!Y320,"")),"")</f>
        <v xml:space="preserve"> </v>
      </c>
      <c r="AD180" s="83"/>
      <c r="AE180" s="83"/>
      <c r="AF180" s="83"/>
      <c r="AG180" s="83"/>
      <c r="AH180" s="83"/>
      <c r="AI180" s="83"/>
      <c r="AJ180" s="153"/>
      <c r="AK180" s="82" t="str">
        <f>IF([5]回答表!F18="下水道事業",IF([5]回答表!X51="●",[5]回答表!Y241,IF([5]回答表!AA51="●",[5]回答表!Y321,"")),"")</f>
        <v>●</v>
      </c>
      <c r="AL180" s="83"/>
      <c r="AM180" s="83"/>
      <c r="AN180" s="83"/>
      <c r="AO180" s="83"/>
      <c r="AP180" s="83"/>
      <c r="AQ180" s="83"/>
      <c r="AR180" s="153"/>
      <c r="AS180" s="82" t="str">
        <f>IF([5]回答表!F18="下水道事業",IF([5]回答表!X51="●",[5]回答表!Y242,IF([5]回答表!AA51="●",[5]回答表!Y322,"")),"")</f>
        <v xml:space="preserve"> </v>
      </c>
      <c r="AT180" s="83"/>
      <c r="AU180" s="83"/>
      <c r="AV180" s="83"/>
      <c r="AW180" s="83"/>
      <c r="AX180" s="83"/>
      <c r="AY180" s="83"/>
      <c r="AZ180" s="153"/>
      <c r="BA180" s="82" t="str">
        <f>IF([5]回答表!F18="下水道事業",IF([5]回答表!X51="●",[5]回答表!Y243,IF([5]回答表!AA51="●",[5]回答表!Y323,"")),"")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xml:space="preserve"> </v>
      </c>
      <c r="V186" s="83"/>
      <c r="W186" s="83"/>
      <c r="X186" s="83"/>
      <c r="Y186" s="83"/>
      <c r="Z186" s="83"/>
      <c r="AA186" s="83"/>
      <c r="AB186" s="153"/>
      <c r="AC186" s="82" t="str">
        <f>IF([5]回答表!F18="下水道事業",IF([5]回答表!X51="●",[5]回答表!N249,IF([5]回答表!AA51="●",[5]回答表!N329,"")),"")</f>
        <v xml:space="preserve"> </v>
      </c>
      <c r="AD186" s="83"/>
      <c r="AE186" s="83"/>
      <c r="AF186" s="83"/>
      <c r="AG186" s="83"/>
      <c r="AH186" s="83"/>
      <c r="AI186" s="83"/>
      <c r="AJ186" s="153"/>
      <c r="AK186" s="82" t="str">
        <f>IF([5]回答表!F18="下水道事業",IF([5]回答表!X51="●",[5]回答表!N250,IF([5]回答表!AA51="●",[5]回答表!N330,"")),"")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IF([5]回答表!F18="下水道事業",IF([5]回答表!X51="●",[5]回答表!E265,IF([5]回答表!AA51="●",[5]回答表!E344,"")),"")</f>
        <v>0</v>
      </c>
      <c r="V191" s="182"/>
      <c r="W191" s="182"/>
      <c r="X191" s="182"/>
      <c r="Y191" s="182"/>
      <c r="Z191" s="182"/>
      <c r="AA191" s="182"/>
      <c r="AB191" s="182"/>
      <c r="AC191" s="182"/>
      <c r="AD191" s="182"/>
      <c r="AE191" s="183" t="s">
        <v>33</v>
      </c>
      <c r="AF191" s="183"/>
      <c r="AG191" s="183"/>
      <c r="AH191" s="183"/>
      <c r="AI191" s="183"/>
      <c r="AJ191" s="184"/>
      <c r="AK191" s="136"/>
      <c r="AL191" s="136"/>
      <c r="AM191" s="133">
        <f>IF([5]回答表!F18="下水道事業",IF([5]回答表!X51="●",[5]回答表!B267,IF([5]回答表!AA51="●",[5]回答表!B346,"")),"")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ADDC-4FAE-4D07-A589-972C941F579B}">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IF(COUNTIF([6]回答表!K16,"*")&gt;0,[6]回答表!K16,"")</f>
        <v>にかほ市</v>
      </c>
      <c r="D11" s="8"/>
      <c r="E11" s="8"/>
      <c r="F11" s="8"/>
      <c r="G11" s="8"/>
      <c r="H11" s="8"/>
      <c r="I11" s="8"/>
      <c r="J11" s="8"/>
      <c r="K11" s="8"/>
      <c r="L11" s="8"/>
      <c r="M11" s="8"/>
      <c r="N11" s="8"/>
      <c r="O11" s="8"/>
      <c r="P11" s="8"/>
      <c r="Q11" s="8"/>
      <c r="R11" s="8"/>
      <c r="S11" s="8"/>
      <c r="T11" s="8"/>
      <c r="U11" s="22" t="str">
        <f>IF(COUNTIF([6]回答表!F18,"*")&gt;0,[6]回答表!F18,"")</f>
        <v>ガス事業</v>
      </c>
      <c r="V11" s="23"/>
      <c r="W11" s="23"/>
      <c r="X11" s="23"/>
      <c r="Y11" s="23"/>
      <c r="Z11" s="23"/>
      <c r="AA11" s="23"/>
      <c r="AB11" s="23"/>
      <c r="AC11" s="23"/>
      <c r="AD11" s="23"/>
      <c r="AE11" s="23"/>
      <c r="AF11" s="10"/>
      <c r="AG11" s="10"/>
      <c r="AH11" s="10"/>
      <c r="AI11" s="10"/>
      <c r="AJ11" s="10"/>
      <c r="AK11" s="10"/>
      <c r="AL11" s="10"/>
      <c r="AM11" s="10"/>
      <c r="AN11" s="11"/>
      <c r="AO11" s="24" t="str">
        <f>IF(COUNTIF([6]回答表!W18,"*")&gt;0,[6]回答表!W18,"")</f>
        <v>―</v>
      </c>
      <c r="AP11" s="10"/>
      <c r="AQ11" s="10"/>
      <c r="AR11" s="10"/>
      <c r="AS11" s="10"/>
      <c r="AT11" s="10"/>
      <c r="AU11" s="10"/>
      <c r="AV11" s="10"/>
      <c r="AW11" s="10"/>
      <c r="AX11" s="10"/>
      <c r="AY11" s="10"/>
      <c r="AZ11" s="10"/>
      <c r="BA11" s="10"/>
      <c r="BB11" s="10"/>
      <c r="BC11" s="10"/>
      <c r="BD11" s="10"/>
      <c r="BE11" s="10"/>
      <c r="BF11" s="11"/>
      <c r="BG11" s="21" t="str">
        <f>IF(COUNTIF([6]回答表!F20,"*")&gt;0,[6]回答表!F20,"")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IF([6]回答表!R49="●","●","")</f>
        <v>●</v>
      </c>
      <c r="E24" s="80"/>
      <c r="F24" s="80"/>
      <c r="G24" s="80"/>
      <c r="H24" s="80"/>
      <c r="I24" s="80"/>
      <c r="J24" s="81"/>
      <c r="K24" s="79" t="str">
        <f>IF([6]回答表!R50="●","●","")</f>
        <v>●</v>
      </c>
      <c r="L24" s="80"/>
      <c r="M24" s="80"/>
      <c r="N24" s="80"/>
      <c r="O24" s="80"/>
      <c r="P24" s="80"/>
      <c r="Q24" s="81"/>
      <c r="R24" s="79" t="str">
        <f>IF([6]回答表!R51="●","●","")</f>
        <v/>
      </c>
      <c r="S24" s="80"/>
      <c r="T24" s="80"/>
      <c r="U24" s="80"/>
      <c r="V24" s="80"/>
      <c r="W24" s="80"/>
      <c r="X24" s="81"/>
      <c r="Y24" s="79" t="str">
        <f>IF([6]回答表!R52="●","●","")</f>
        <v/>
      </c>
      <c r="Z24" s="80"/>
      <c r="AA24" s="80"/>
      <c r="AB24" s="80"/>
      <c r="AC24" s="80"/>
      <c r="AD24" s="80"/>
      <c r="AE24" s="81"/>
      <c r="AF24" s="79" t="str">
        <f>IF([6]回答表!R53="●","●","")</f>
        <v/>
      </c>
      <c r="AG24" s="80"/>
      <c r="AH24" s="80"/>
      <c r="AI24" s="80"/>
      <c r="AJ24" s="80"/>
      <c r="AK24" s="80"/>
      <c r="AL24" s="81"/>
      <c r="AM24" s="79" t="str">
        <f>IF([6]回答表!R54="●","●","")</f>
        <v/>
      </c>
      <c r="AN24" s="80"/>
      <c r="AO24" s="80"/>
      <c r="AP24" s="80"/>
      <c r="AQ24" s="80"/>
      <c r="AR24" s="80"/>
      <c r="AS24" s="81"/>
      <c r="AT24" s="79" t="str">
        <f>IF([6]回答表!R55="●","●","")</f>
        <v/>
      </c>
      <c r="AU24" s="80"/>
      <c r="AV24" s="80"/>
      <c r="AW24" s="80"/>
      <c r="AX24" s="80"/>
      <c r="AY24" s="80"/>
      <c r="AZ24" s="81"/>
      <c r="BA24" s="68"/>
      <c r="BB24" s="82" t="str">
        <f>IF([6]回答表!R56="●","●","")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IF([6]回答表!X49="●","●","")</f>
        <v>●</v>
      </c>
      <c r="O36" s="131"/>
      <c r="P36" s="131"/>
      <c r="Q36" s="132"/>
      <c r="R36" s="119"/>
      <c r="S36" s="119"/>
      <c r="T36" s="119"/>
      <c r="U36" s="133" t="str">
        <f>IF([6]回答表!X49="●",[6]回答表!B67,IF([6]回答表!AA49="●",[6]回答表!B95,""))</f>
        <v>　平成22年度に事業を民営化すべきとの答申を受けていた。平成29年度に公募を行い、平成30年度において優先交渉権者と仮契約を結んだのち、令和元年度に本契約を締結、令和2年4月1日から民間業者へ事業譲渡をすることとなった。民営化により、これまで公営企業としては難しかった営業活動やお客様へのサービスが手厚くなり、スピード感を持った料金サービス等の提供ができるようにな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IF([6]回答表!X49="●",[6]回答表!S73,IF([6]回答表!AA49="●",[6]回答表!S101,""))</f>
        <v>令和</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IF([6]回答表!X49="●",[6]回答表!G73,IF([6]回答表!AA49="●",[6]回答表!G101,""))</f>
        <v>●</v>
      </c>
      <c r="AN38" s="83"/>
      <c r="AO38" s="83"/>
      <c r="AP38" s="83"/>
      <c r="AQ38" s="83"/>
      <c r="AR38" s="83"/>
      <c r="AS38" s="83"/>
      <c r="AT38" s="153"/>
      <c r="AU38" s="82" t="str">
        <f>IF([6]回答表!X49="●",[6]回答表!G74,IF([6]回答表!AA49="●",[6]回答表!G102,""))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IF([6]回答表!X49="●",[6]回答表!V73,IF([6]回答表!AA49="●",[6]回答表!V101,""))</f>
        <v>2</v>
      </c>
      <c r="BG39" s="16"/>
      <c r="BH39" s="16"/>
      <c r="BI39" s="17"/>
      <c r="BJ39" s="150">
        <f>IF([6]回答表!X49="●",[6]回答表!V74,IF([6]回答表!AA49="●",[6]回答表!V102,""))</f>
        <v>3</v>
      </c>
      <c r="BK39" s="16"/>
      <c r="BL39" s="16"/>
      <c r="BM39" s="17"/>
      <c r="BN39" s="150">
        <f>IF([6]回答表!X49="●",[6]回答表!V75,IF([6]回答表!AA49="●",[6]回答表!V103,""))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IF([6]回答表!X49="●",[6]回答表!O79,IF([6]回答表!AA49="●",[6]回答表!O107,""))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IF([6]回答表!X49="●",[6]回答表!O80,IF([6]回答表!AA49="●",[6]回答表!O108,""))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IF([6]回答表!AA49="●","●","")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IF([6]回答表!X49="●",[6]回答表!O81,IF([6]回答表!AA49="●",[6]回答表!O109,""))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IF([6]回答表!X49="●",[6]回答表!O82,IF([6]回答表!AA49="●",[6]回答表!O110,""))</f>
        <v>●</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IF([6]回答表!X49="●",[6]回答表!AG79,IF([6]回答表!AA49="●",[6]回答表!AG107,""))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IF([6]回答表!X49="●",[6]回答表!AG80,IF([6]回答表!AA49="●",[6]回答表!AG108,""))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IF([6]回答表!X49="●",[6]回答表!E85,IF([6]回答表!AA49="●",[6]回答表!E113,""))</f>
        <v>0</v>
      </c>
      <c r="V50" s="182"/>
      <c r="W50" s="182"/>
      <c r="X50" s="182"/>
      <c r="Y50" s="182"/>
      <c r="Z50" s="182"/>
      <c r="AA50" s="182"/>
      <c r="AB50" s="182"/>
      <c r="AC50" s="182"/>
      <c r="AD50" s="182"/>
      <c r="AE50" s="183" t="s">
        <v>33</v>
      </c>
      <c r="AF50" s="183"/>
      <c r="AG50" s="183"/>
      <c r="AH50" s="183"/>
      <c r="AI50" s="183"/>
      <c r="AJ50" s="184"/>
      <c r="AK50" s="136"/>
      <c r="AL50" s="136"/>
      <c r="AM50" s="133" t="str">
        <f>IF([6]回答表!X49="●",[6]回答表!B87,IF([6]回答表!AA49="●",[6]回答表!B115,""))</f>
        <v>※令和元年度末で全部事業廃止</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IF([6]回答表!AD49="●","●","")</f>
        <v/>
      </c>
      <c r="O57" s="131"/>
      <c r="P57" s="131"/>
      <c r="Q57" s="132"/>
      <c r="R57" s="119"/>
      <c r="S57" s="119"/>
      <c r="T57" s="119"/>
      <c r="U57" s="133" t="str">
        <f>IF([6]回答表!AD49="●",[6]回答表!B123,"")</f>
        <v/>
      </c>
      <c r="V57" s="134"/>
      <c r="W57" s="134"/>
      <c r="X57" s="134"/>
      <c r="Y57" s="134"/>
      <c r="Z57" s="134"/>
      <c r="AA57" s="134"/>
      <c r="AB57" s="134"/>
      <c r="AC57" s="134"/>
      <c r="AD57" s="134"/>
      <c r="AE57" s="134"/>
      <c r="AF57" s="134"/>
      <c r="AG57" s="134"/>
      <c r="AH57" s="134"/>
      <c r="AI57" s="134"/>
      <c r="AJ57" s="135"/>
      <c r="AK57" s="189"/>
      <c r="AL57" s="189"/>
      <c r="AM57" s="133" t="str">
        <f>IF([6]回答表!AD49="●",[6]回答表!B128,"")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IF([6]回答表!X50="●","●","")</f>
        <v>●</v>
      </c>
      <c r="O68" s="131"/>
      <c r="P68" s="131"/>
      <c r="Q68" s="132"/>
      <c r="R68" s="119"/>
      <c r="S68" s="119"/>
      <c r="T68" s="119"/>
      <c r="U68" s="133" t="str">
        <f>IF([6]回答表!X50="●",[6]回答表!B138,IF([6]回答表!AA50="●",[6]回答表!B160,""))</f>
        <v>　平成22年度に事業を民営化すべきとの答申を受けていた。平成29年度に公募を行い、平成30年度において優先交渉権者と仮契約を結んだのち、令和元年度に本契約を締結、令和2年4月1日から民間業者へ事業譲渡をすることとなった。民営化により、これまで公営企業としては難しかった営業活動やお客様へのサービスが手厚くなり、スピード感を持った料金サービス等の提供ができるようになったほか、令和7年度までの投資・財政計画ベースでは、令和2年度時点の累積欠損金942,372千円が解消され、公営企業債1,126,450千円も全て繰上償還した。</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IF([6]回答表!X50="●",[6]回答表!S145,IF([6]回答表!AA50="●",[6]回答表!S166,""))</f>
        <v>令和</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IF([6]回答表!X50="●",[6]回答表!J145,IF([6]回答表!AA50="●",[6]回答表!J166,""))</f>
        <v>●</v>
      </c>
      <c r="AN71" s="83"/>
      <c r="AO71" s="83"/>
      <c r="AP71" s="83"/>
      <c r="AQ71" s="83"/>
      <c r="AR71" s="83"/>
      <c r="AS71" s="83"/>
      <c r="AT71" s="153"/>
      <c r="AU71" s="82" t="str">
        <f>IF([6]回答表!X50="●",[6]回答表!J146,IF([6]回答表!AA50="●",[6]回答表!J167,""))</f>
        <v xml:space="preserve"> </v>
      </c>
      <c r="AV71" s="83"/>
      <c r="AW71" s="83"/>
      <c r="AX71" s="83"/>
      <c r="AY71" s="83"/>
      <c r="AZ71" s="83"/>
      <c r="BA71" s="83"/>
      <c r="BB71" s="153"/>
      <c r="BC71" s="120"/>
      <c r="BD71" s="109"/>
      <c r="BE71" s="109"/>
      <c r="BF71" s="150">
        <f>IF([6]回答表!X50="●",[6]回答表!V145,IF([6]回答表!AA50="●",[6]回答表!V166,""))</f>
        <v>2</v>
      </c>
      <c r="BG71" s="151"/>
      <c r="BH71" s="151"/>
      <c r="BI71" s="151"/>
      <c r="BJ71" s="150">
        <f>IF([6]回答表!X50="●",[6]回答表!V146,IF([6]回答表!AA50="●",[6]回答表!V167,""))</f>
        <v>4</v>
      </c>
      <c r="BK71" s="151"/>
      <c r="BL71" s="151"/>
      <c r="BM71" s="151"/>
      <c r="BN71" s="150">
        <f>IF([6]回答表!X50="●",[6]回答表!V147,IF([6]回答表!AA50="●",[6]回答表!V168,""))</f>
        <v>1</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IF([6]回答表!AA50="●","●","")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f>IF([6]回答表!X50="●",[6]回答表!E150,IF([6]回答表!AA50="●",[6]回答表!E171,""))</f>
        <v>0</v>
      </c>
      <c r="V80" s="182"/>
      <c r="W80" s="182"/>
      <c r="X80" s="182"/>
      <c r="Y80" s="182"/>
      <c r="Z80" s="182"/>
      <c r="AA80" s="182"/>
      <c r="AB80" s="182"/>
      <c r="AC80" s="182"/>
      <c r="AD80" s="182"/>
      <c r="AE80" s="183" t="s">
        <v>33</v>
      </c>
      <c r="AF80" s="183"/>
      <c r="AG80" s="183"/>
      <c r="AH80" s="183"/>
      <c r="AI80" s="183"/>
      <c r="AJ80" s="184"/>
      <c r="AK80" s="136"/>
      <c r="AL80" s="136"/>
      <c r="AM80" s="133" t="str">
        <f>IF([6]回答表!X50="●",[6]回答表!B152,IF([6]回答表!AA50="●",[6]回答表!B173,""))</f>
        <v>※令和2年度当初に全部民営化・民間譲渡</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IF([6]回答表!AD50="●","●","")</f>
        <v/>
      </c>
      <c r="O87" s="131"/>
      <c r="P87" s="131"/>
      <c r="Q87" s="132"/>
      <c r="R87" s="119"/>
      <c r="S87" s="119"/>
      <c r="T87" s="119"/>
      <c r="U87" s="133" t="str">
        <f>IF([6]回答表!AD50="●",[6]回答表!B180,"")</f>
        <v/>
      </c>
      <c r="V87" s="134"/>
      <c r="W87" s="134"/>
      <c r="X87" s="134"/>
      <c r="Y87" s="134"/>
      <c r="Z87" s="134"/>
      <c r="AA87" s="134"/>
      <c r="AB87" s="134"/>
      <c r="AC87" s="134"/>
      <c r="AD87" s="134"/>
      <c r="AE87" s="134"/>
      <c r="AF87" s="134"/>
      <c r="AG87" s="134"/>
      <c r="AH87" s="134"/>
      <c r="AI87" s="134"/>
      <c r="AJ87" s="135"/>
      <c r="AK87" s="189"/>
      <c r="AL87" s="189"/>
      <c r="AM87" s="133" t="str">
        <f>IF([6]回答表!AD50="●",[6]回答表!B186,"")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IF([6]回答表!F18="水道事業",IF([6]回答表!X51="●","●",""),"")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IF([6]回答表!F18="水道事業",IF([6]回答表!X51="●",[6]回答表!B197,IF([6]回答表!AA51="●",[6]回答表!B275,"")),"")</f>
        <v/>
      </c>
      <c r="AN99" s="134"/>
      <c r="AO99" s="134"/>
      <c r="AP99" s="134"/>
      <c r="AQ99" s="134"/>
      <c r="AR99" s="134"/>
      <c r="AS99" s="134"/>
      <c r="AT99" s="134"/>
      <c r="AU99" s="134"/>
      <c r="AV99" s="134"/>
      <c r="AW99" s="134"/>
      <c r="AX99" s="134"/>
      <c r="AY99" s="134"/>
      <c r="AZ99" s="134"/>
      <c r="BA99" s="134"/>
      <c r="BB99" s="134"/>
      <c r="BC99" s="135"/>
      <c r="BD99" s="109"/>
      <c r="BE99" s="109"/>
      <c r="BF99" s="138" t="str">
        <f>IF([6]回答表!F18="水道事業",IF([6]回答表!X51="●",[6]回答表!B256,IF([6]回答表!AA51="●",[6]回答表!B335,"")),"")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IF([6]回答表!F18="水道事業",IF([6]回答表!X51="●",[6]回答表!J205,IF([6]回答表!AA51="●",[6]回答表!J283,"")),"")</f>
        <v/>
      </c>
      <c r="V101" s="83"/>
      <c r="W101" s="83"/>
      <c r="X101" s="83"/>
      <c r="Y101" s="83"/>
      <c r="Z101" s="83"/>
      <c r="AA101" s="83"/>
      <c r="AB101" s="153"/>
      <c r="AC101" s="82" t="str">
        <f>IF([6]回答表!F18="水道事業",IF([6]回答表!X51="●",[6]回答表!J210,IF([6]回答表!AA51="●",[6]回答表!J290,"")),"")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IF([6]回答表!F18="水道事業",IF([6]回答表!X51="●",[6]回答表!E256,IF([6]回答表!AA51="●",[6]回答表!E335,"")),"")</f>
        <v/>
      </c>
      <c r="BG102" s="151"/>
      <c r="BH102" s="151"/>
      <c r="BI102" s="151"/>
      <c r="BJ102" s="150" t="str">
        <f>IF([6]回答表!F18="水道事業",IF([6]回答表!X51="●",[6]回答表!E257,IF([6]回答表!AA51="●",[6]回答表!E336,"")),"")</f>
        <v/>
      </c>
      <c r="BK102" s="151"/>
      <c r="BL102" s="151"/>
      <c r="BM102" s="151"/>
      <c r="BN102" s="150" t="str">
        <f>IF([6]回答表!F18="水道事業",IF([6]回答表!X51="●",[6]回答表!E258,IF([6]回答表!AA51="●",[6]回答表!E337,"")),"")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IF([6]回答表!F18="水道事業",IF([6]回答表!AA51="●","●",""),"")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IF([6]回答表!F18="水道事業",IF([6]回答表!X51="●",[6]回答表!J213,IF([6]回答表!AA51="●",[6]回答表!J293,"")),"")</f>
        <v/>
      </c>
      <c r="V106" s="83"/>
      <c r="W106" s="83"/>
      <c r="X106" s="83"/>
      <c r="Y106" s="83"/>
      <c r="Z106" s="83"/>
      <c r="AA106" s="83"/>
      <c r="AB106" s="153"/>
      <c r="AC106" s="82" t="str">
        <f>IF([6]回答表!F18="水道事業",IF([6]回答表!X51="●",[6]回答表!J217,IF([6]回答表!AA51="●",[6]回答表!J297,"")),"")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IF([6]回答表!F18="水道事業",IF([6]回答表!X51="●",[6]回答表!E265,IF([6]回答表!AA51="●",[6]回答表!E344,"")),"")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IF([6]回答表!F18="水道事業",IF([6]回答表!X51="●",[6]回答表!B267,IF([6]回答表!AA51="●",[6]回答表!B346,"")),"")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IF([6]回答表!F18="水道事業",IF([6]回答表!AD51="●","●",""),"")</f>
        <v/>
      </c>
      <c r="O118" s="131"/>
      <c r="P118" s="131"/>
      <c r="Q118" s="132"/>
      <c r="R118" s="119"/>
      <c r="S118" s="119"/>
      <c r="T118" s="119"/>
      <c r="U118" s="133" t="str">
        <f>IF([6]回答表!F18="水道事業",IF([6]回答表!AD51="●",[6]回答表!B354,""),"")</f>
        <v/>
      </c>
      <c r="V118" s="134"/>
      <c r="W118" s="134"/>
      <c r="X118" s="134"/>
      <c r="Y118" s="134"/>
      <c r="Z118" s="134"/>
      <c r="AA118" s="134"/>
      <c r="AB118" s="134"/>
      <c r="AC118" s="134"/>
      <c r="AD118" s="134"/>
      <c r="AE118" s="134"/>
      <c r="AF118" s="134"/>
      <c r="AG118" s="134"/>
      <c r="AH118" s="134"/>
      <c r="AI118" s="134"/>
      <c r="AJ118" s="135"/>
      <c r="AK118" s="189"/>
      <c r="AL118" s="189"/>
      <c r="AM118" s="133" t="str">
        <f>IF([6]回答表!F18="水道事業",IF([6]回答表!AD51="●",[6]回答表!B360,""),"")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IF([6]回答表!F18="簡易水道事業",IF([6]回答表!X51="●",[6]回答表!B197,IF([6]回答表!AA51="●",[6]回答表!B275,"")),"")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IF([6]回答表!F18="簡易水道事業",IF([6]回答表!X51="●",[6]回答表!B256,IF([6]回答表!AA51="●",[6]回答表!B335,"")),"")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IF([6]回答表!F18="簡易水道事業",IF([6]回答表!X51="●","●",""),"")</f>
        <v/>
      </c>
      <c r="O132" s="131"/>
      <c r="P132" s="131"/>
      <c r="Q132" s="132"/>
      <c r="R132" s="119"/>
      <c r="S132" s="119"/>
      <c r="T132" s="119"/>
      <c r="U132" s="82" t="str">
        <f>IF([6]回答表!F18="簡易水道事業",IF([6]回答表!X51="●",[6]回答表!S224,IF([6]回答表!AA51="●",[6]回答表!S304,"")),"")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IF([6]回答表!F18="簡易水道事業",IF([6]回答表!X51="●",[6]回答表!E256,IF([6]回答表!AA51="●",[6]回答表!E335,"")),"")</f>
        <v/>
      </c>
      <c r="BG133" s="151"/>
      <c r="BH133" s="151"/>
      <c r="BI133" s="151"/>
      <c r="BJ133" s="150" t="str">
        <f>IF([6]回答表!F18="簡易水道事業",IF([6]回答表!X51="●",[6]回答表!E257,IF([6]回答表!AA51="●",[6]回答表!E336,"")),"")</f>
        <v/>
      </c>
      <c r="BK133" s="151"/>
      <c r="BL133" s="151"/>
      <c r="BM133" s="151"/>
      <c r="BN133" s="150" t="str">
        <f>IF([6]回答表!F18="簡易水道事業",IF([6]回答表!X51="●",[6]回答表!E258,IF([6]回答表!AA51="●",[6]回答表!E337,"")),"")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IF([6]回答表!F18="簡易水道事業",IF([6]回答表!X51="●",[6]回答表!S225,IF([6]回答表!AA51="●",[6]回答表!S305,"")),"")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IF([6]回答表!F18="簡易水道事業",IF([6]回答表!AA51="●","●",""),"")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IF([6]回答表!F18="簡易水道事業",IF([6]回答表!X51="●",[6]回答表!S226,IF([6]回答表!AA51="●",[6]回答表!S306,"")),"")</f>
        <v/>
      </c>
      <c r="V142" s="83"/>
      <c r="W142" s="83"/>
      <c r="X142" s="83"/>
      <c r="Y142" s="83"/>
      <c r="Z142" s="83"/>
      <c r="AA142" s="83"/>
      <c r="AB142" s="83"/>
      <c r="AC142" s="83"/>
      <c r="AD142" s="83"/>
      <c r="AE142" s="83"/>
      <c r="AF142" s="83"/>
      <c r="AG142" s="83"/>
      <c r="AH142" s="83"/>
      <c r="AI142" s="83"/>
      <c r="AJ142" s="153"/>
      <c r="AK142" s="68"/>
      <c r="AL142" s="68"/>
      <c r="AM142" s="231" t="str">
        <f>IF([6]回答表!F18="簡易水道事業",IF([6]回答表!X51="●",[6]回答表!Y228,IF([6]回答表!AA51="●",[6]回答表!Y308,"")),"")</f>
        <v/>
      </c>
      <c r="AN142" s="231"/>
      <c r="AO142" s="231"/>
      <c r="AP142" s="231"/>
      <c r="AQ142" s="231"/>
      <c r="AR142" s="231"/>
      <c r="AS142" s="231" t="str">
        <f>IF([6]回答表!F18="簡易水道事業",IF([6]回答表!X51="●",[6]回答表!Y229,IF([6]回答表!AA51="●",[6]回答表!Y309,"")),"")</f>
        <v/>
      </c>
      <c r="AT142" s="231"/>
      <c r="AU142" s="231"/>
      <c r="AV142" s="231"/>
      <c r="AW142" s="231"/>
      <c r="AX142" s="231"/>
      <c r="AY142" s="231" t="str">
        <f>IF([6]回答表!F18="簡易水道事業",IF([6]回答表!X51="●",[6]回答表!Y230,IF([6]回答表!AA51="●",[6]回答表!Y310,"")),"")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IF([6]回答表!F18="簡易水道事業",IF([6]回答表!X51="●",[6]回答表!E265,IF([6]回答表!AA51="●",[6]回答表!E344,"")),"")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IF([6]回答表!F18="簡易水道事業",IF([6]回答表!X51="●",[6]回答表!B267,IF([6]回答表!AA51="●",[6]回答表!B346,"")),"")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IF([6]回答表!F18="簡易水道事業",IF([6]回答表!AD51="●","●",""),"")</f>
        <v/>
      </c>
      <c r="O154" s="131"/>
      <c r="P154" s="131"/>
      <c r="Q154" s="132"/>
      <c r="R154" s="119"/>
      <c r="S154" s="119"/>
      <c r="T154" s="119"/>
      <c r="U154" s="133" t="str">
        <f>IF([6]回答表!F18="簡易水道事業",IF([6]回答表!AD51="●",[6]回答表!B354,""),"")</f>
        <v/>
      </c>
      <c r="V154" s="134"/>
      <c r="W154" s="134"/>
      <c r="X154" s="134"/>
      <c r="Y154" s="134"/>
      <c r="Z154" s="134"/>
      <c r="AA154" s="134"/>
      <c r="AB154" s="134"/>
      <c r="AC154" s="134"/>
      <c r="AD154" s="134"/>
      <c r="AE154" s="134"/>
      <c r="AF154" s="134"/>
      <c r="AG154" s="134"/>
      <c r="AH154" s="134"/>
      <c r="AI154" s="134"/>
      <c r="AJ154" s="135"/>
      <c r="AK154" s="189"/>
      <c r="AL154" s="189"/>
      <c r="AM154" s="133" t="str">
        <f>IF([6]回答表!F18="簡易水道事業",IF([6]回答表!AD51="●",[6]回答表!B360,""),"")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IF([6]回答表!F18="下水道事業",IF([6]回答表!X51="●","●",""),"")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IF([6]回答表!F18="下水道事業",IF([6]回答表!X51="●",[6]回答表!B197,IF([6]回答表!AA51="●",[6]回答表!B275,"")),"")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IF([6]回答表!F18="下水道事業",IF([6]回答表!X51="●",[6]回答表!B256,IF([6]回答表!AA51="●",[6]回答表!B335,"")),"")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IF([6]回答表!F18="下水道事業",IF([6]回答表!X51="●",[6]回答表!N234,IF([6]回答表!AA51="●",[6]回答表!N314,"")),"")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IF([6]回答表!F18="下水道事業",IF([6]回答表!X51="●",[6]回答表!E256,IF([6]回答表!AA51="●",[6]回答表!E335,"")),"")</f>
        <v/>
      </c>
      <c r="BG169" s="151"/>
      <c r="BH169" s="151"/>
      <c r="BI169" s="151"/>
      <c r="BJ169" s="150" t="str">
        <f>IF([6]回答表!F18="下水道事業",IF([6]回答表!X51="●",[6]回答表!E257,IF([6]回答表!AA51="●",[6]回答表!E336,"")),"")</f>
        <v/>
      </c>
      <c r="BK169" s="151"/>
      <c r="BL169" s="151"/>
      <c r="BM169" s="151"/>
      <c r="BN169" s="150" t="str">
        <f>IF([6]回答表!F18="下水道事業",IF([6]回答表!X51="●",[6]回答表!E258,IF([6]回答表!AA51="●",[6]回答表!E337,"")),"")</f>
        <v/>
      </c>
      <c r="BO169" s="151"/>
      <c r="BP169" s="151"/>
      <c r="BQ169" s="152"/>
      <c r="BR169" s="112"/>
      <c r="BX169" s="234" t="str">
        <f>IF([6]回答表!AQ21="下水道事業",IF([6]回答表!BI54="○",[6]回答表!AM200,IF([6]回答表!BL54="○",[6]回答表!AM278,"")),"")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IF([6]回答表!F18="下水道事業",IF([6]回答表!X51="●",[6]回答表!Y236,IF([6]回答表!AA51="●",[6]回答表!Y316,"")),"")</f>
        <v/>
      </c>
      <c r="V174" s="83"/>
      <c r="W174" s="83"/>
      <c r="X174" s="83"/>
      <c r="Y174" s="83"/>
      <c r="Z174" s="83"/>
      <c r="AA174" s="83"/>
      <c r="AB174" s="153"/>
      <c r="AC174" s="82" t="str">
        <f>IF([6]回答表!F18="下水道事業",IF([6]回答表!X51="●",[6]回答表!Y237,IF([6]回答表!AA51="●",[6]回答表!Y317,"")),"")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IF([6]回答表!F18="下水道事業",IF([6]回答表!X51="●",[6]回答表!Y239,IF([6]回答表!AA51="●",[6]回答表!Y319,"")),"")</f>
        <v/>
      </c>
      <c r="V180" s="83"/>
      <c r="W180" s="83"/>
      <c r="X180" s="83"/>
      <c r="Y180" s="83"/>
      <c r="Z180" s="83"/>
      <c r="AA180" s="83"/>
      <c r="AB180" s="153"/>
      <c r="AC180" s="82" t="str">
        <f>IF([6]回答表!F18="下水道事業",IF([6]回答表!X51="●",[6]回答表!Y240,IF([6]回答表!AA51="●",[6]回答表!Y320,"")),"")</f>
        <v/>
      </c>
      <c r="AD180" s="83"/>
      <c r="AE180" s="83"/>
      <c r="AF180" s="83"/>
      <c r="AG180" s="83"/>
      <c r="AH180" s="83"/>
      <c r="AI180" s="83"/>
      <c r="AJ180" s="153"/>
      <c r="AK180" s="82" t="str">
        <f>IF([6]回答表!F18="下水道事業",IF([6]回答表!X51="●",[6]回答表!Y241,IF([6]回答表!AA51="●",[6]回答表!Y321,"")),"")</f>
        <v/>
      </c>
      <c r="AL180" s="83"/>
      <c r="AM180" s="83"/>
      <c r="AN180" s="83"/>
      <c r="AO180" s="83"/>
      <c r="AP180" s="83"/>
      <c r="AQ180" s="83"/>
      <c r="AR180" s="153"/>
      <c r="AS180" s="82" t="str">
        <f>IF([6]回答表!F18="下水道事業",IF([6]回答表!X51="●",[6]回答表!Y242,IF([6]回答表!AA51="●",[6]回答表!Y322,"")),"")</f>
        <v/>
      </c>
      <c r="AT180" s="83"/>
      <c r="AU180" s="83"/>
      <c r="AV180" s="83"/>
      <c r="AW180" s="83"/>
      <c r="AX180" s="83"/>
      <c r="AY180" s="83"/>
      <c r="AZ180" s="153"/>
      <c r="BA180" s="82" t="str">
        <f>IF([6]回答表!F18="下水道事業",IF([6]回答表!X51="●",[6]回答表!Y243,IF([6]回答表!AA51="●",[6]回答表!Y323,"")),"")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IF([6]回答表!F18="下水道事業",IF([6]回答表!AA51="●","●",""),"")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IF([6]回答表!F18="下水道事業",IF([6]回答表!X51="●",[6]回答表!N248,IF([6]回答表!AA51="●",[6]回答表!N328,"")),"")</f>
        <v/>
      </c>
      <c r="V186" s="83"/>
      <c r="W186" s="83"/>
      <c r="X186" s="83"/>
      <c r="Y186" s="83"/>
      <c r="Z186" s="83"/>
      <c r="AA186" s="83"/>
      <c r="AB186" s="153"/>
      <c r="AC186" s="82" t="str">
        <f>IF([6]回答表!F18="下水道事業",IF([6]回答表!X51="●",[6]回答表!N249,IF([6]回答表!AA51="●",[6]回答表!N329,"")),"")</f>
        <v/>
      </c>
      <c r="AD186" s="83"/>
      <c r="AE186" s="83"/>
      <c r="AF186" s="83"/>
      <c r="AG186" s="83"/>
      <c r="AH186" s="83"/>
      <c r="AI186" s="83"/>
      <c r="AJ186" s="153"/>
      <c r="AK186" s="82" t="str">
        <f>IF([6]回答表!F18="下水道事業",IF([6]回答表!X51="●",[6]回答表!N250,IF([6]回答表!AA51="●",[6]回答表!N330,"")),"")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IF([6]回答表!F18="下水道事業",IF([6]回答表!X51="●",[6]回答表!E265,IF([6]回答表!AA51="●",[6]回答表!E344,"")),"")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IF([6]回答表!F18="下水道事業",IF([6]回答表!X51="●",[6]回答表!B267,IF([6]回答表!AA51="●",[6]回答表!B346,"")),"")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IF([6]回答表!F18="下水道事業",IF([6]回答表!AD51="●","●",""),"")</f>
        <v/>
      </c>
      <c r="O198" s="131"/>
      <c r="P198" s="131"/>
      <c r="Q198" s="132"/>
      <c r="R198" s="119"/>
      <c r="S198" s="119"/>
      <c r="T198" s="119"/>
      <c r="U198" s="133" t="str">
        <f>IF([6]回答表!F18="下水道事業",IF([6]回答表!AD51="●",[6]回答表!B354,""),"")</f>
        <v/>
      </c>
      <c r="V198" s="134"/>
      <c r="W198" s="134"/>
      <c r="X198" s="134"/>
      <c r="Y198" s="134"/>
      <c r="Z198" s="134"/>
      <c r="AA198" s="134"/>
      <c r="AB198" s="134"/>
      <c r="AC198" s="134"/>
      <c r="AD198" s="134"/>
      <c r="AE198" s="134"/>
      <c r="AF198" s="134"/>
      <c r="AG198" s="134"/>
      <c r="AH198" s="134"/>
      <c r="AI198" s="134"/>
      <c r="AJ198" s="135"/>
      <c r="AK198" s="189"/>
      <c r="AL198" s="189"/>
      <c r="AM198" s="133" t="str">
        <f>IF([6]回答表!F18="下水道事業",IF([6]回答表!AD51="●",[6]回答表!B360,""),"")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IF([6]回答表!BD18="●",IF([6]回答表!X51="●","●",""),"")</f>
        <v/>
      </c>
      <c r="O210" s="131"/>
      <c r="P210" s="131"/>
      <c r="Q210" s="132"/>
      <c r="R210" s="119"/>
      <c r="S210" s="119"/>
      <c r="T210" s="119"/>
      <c r="U210" s="133" t="str">
        <f>IF([6]回答表!BD18="●",IF([6]回答表!X51="●",[6]回答表!B197,IF([6]回答表!AA51="●",[6]回答表!B275,"")),"")</f>
        <v/>
      </c>
      <c r="V210" s="134"/>
      <c r="W210" s="134"/>
      <c r="X210" s="134"/>
      <c r="Y210" s="134"/>
      <c r="Z210" s="134"/>
      <c r="AA210" s="134"/>
      <c r="AB210" s="134"/>
      <c r="AC210" s="134"/>
      <c r="AD210" s="134"/>
      <c r="AE210" s="134"/>
      <c r="AF210" s="134"/>
      <c r="AG210" s="134"/>
      <c r="AH210" s="134"/>
      <c r="AI210" s="134"/>
      <c r="AJ210" s="135"/>
      <c r="AK210" s="136"/>
      <c r="AL210" s="136"/>
      <c r="AM210" s="138" t="str">
        <f>IF([6]回答表!BD18="●",IF([6]回答表!X51="●",[6]回答表!B256,IF([6]回答表!AA51="●",[6]回答表!B335,"")),"")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IF([6]回答表!BD18="●",IF([6]回答表!X51="●",[6]回答表!E256,IF([6]回答表!AA51="●",[6]回答表!E335,"")),"")</f>
        <v/>
      </c>
      <c r="AN213" s="151"/>
      <c r="AO213" s="151"/>
      <c r="AP213" s="151"/>
      <c r="AQ213" s="150" t="str">
        <f>IF([6]回答表!BD18="●",IF([6]回答表!X51="●",[6]回答表!E257,IF([6]回答表!AA51="●",[6]回答表!E336,"")),"")</f>
        <v/>
      </c>
      <c r="AR213" s="151"/>
      <c r="AS213" s="151"/>
      <c r="AT213" s="151"/>
      <c r="AU213" s="150" t="str">
        <f>IF([6]回答表!BD18="●",IF([6]回答表!X51="●",[6]回答表!E258,IF([6]回答表!AA51="●",[6]回答表!E337,"")),"")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IF([6]回答表!BD18="●",IF([6]回答表!AA51="●","●",""),"")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IF([6]回答表!BD18="●",IF([6]回答表!X51="●",[6]回答表!E265,IF([6]回答表!AA51="●",[6]回答表!E344,"")),"")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IF([6]回答表!BD18="●",IF([6]回答表!X51="●",[6]回答表!B267,IF([6]回答表!AA51="●",[6]回答表!B346,"")),"")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IF([6]回答表!BD18="●",IF([6]回答表!AD51="●","●",""),"")</f>
        <v/>
      </c>
      <c r="O229" s="131"/>
      <c r="P229" s="131"/>
      <c r="Q229" s="132"/>
      <c r="R229" s="119"/>
      <c r="S229" s="119"/>
      <c r="T229" s="119"/>
      <c r="U229" s="133" t="str">
        <f>IF([6]回答表!BD18="●",IF([6]回答表!AD51="●",[6]回答表!B354,""),"")</f>
        <v/>
      </c>
      <c r="V229" s="134"/>
      <c r="W229" s="134"/>
      <c r="X229" s="134"/>
      <c r="Y229" s="134"/>
      <c r="Z229" s="134"/>
      <c r="AA229" s="134"/>
      <c r="AB229" s="134"/>
      <c r="AC229" s="134"/>
      <c r="AD229" s="134"/>
      <c r="AE229" s="134"/>
      <c r="AF229" s="134"/>
      <c r="AG229" s="134"/>
      <c r="AH229" s="134"/>
      <c r="AI229" s="134"/>
      <c r="AJ229" s="135"/>
      <c r="AK229" s="249"/>
      <c r="AL229" s="249"/>
      <c r="AM229" s="133" t="str">
        <f>IF([6]回答表!BD18="●",IF([6]回答表!AD51="●",[6]回答表!B360,""),"")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IF([6]回答表!X52="●","●","")</f>
        <v/>
      </c>
      <c r="O241" s="131"/>
      <c r="P241" s="131"/>
      <c r="Q241" s="132"/>
      <c r="R241" s="119"/>
      <c r="S241" s="119"/>
      <c r="T241" s="119"/>
      <c r="U241" s="133" t="str">
        <f>IF([6]回答表!X52="●",[6]回答表!B371,IF([6]回答表!AA52="●",[6]回答表!B396,""))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IF([6]回答表!X52="●",[6]回答表!U377,IF([6]回答表!AA52="●",[6]回答表!U402,""))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IF([6]回答表!X52="●",[6]回答表!G377,IF([6]回答表!AA52="●",[6]回答表!G402,""))</f>
        <v/>
      </c>
      <c r="AN244" s="83"/>
      <c r="AO244" s="83"/>
      <c r="AP244" s="83"/>
      <c r="AQ244" s="83"/>
      <c r="AR244" s="83"/>
      <c r="AS244" s="83"/>
      <c r="AT244" s="153"/>
      <c r="AU244" s="82" t="str">
        <f>IF([6]回答表!X52="●",[6]回答表!G378,IF([6]回答表!AA52="●",[6]回答表!G403,""))</f>
        <v/>
      </c>
      <c r="AV244" s="83"/>
      <c r="AW244" s="83"/>
      <c r="AX244" s="83"/>
      <c r="AY244" s="83"/>
      <c r="AZ244" s="83"/>
      <c r="BA244" s="83"/>
      <c r="BB244" s="153"/>
      <c r="BC244" s="120"/>
      <c r="BD244" s="109"/>
      <c r="BE244" s="109"/>
      <c r="BF244" s="150" t="str">
        <f>IF([6]回答表!X52="●",[6]回答表!X377,IF([6]回答表!AA52="●",[6]回答表!X402,""))</f>
        <v/>
      </c>
      <c r="BG244" s="151"/>
      <c r="BH244" s="151"/>
      <c r="BI244" s="151"/>
      <c r="BJ244" s="150" t="str">
        <f>IF([6]回答表!X52="●",[6]回答表!X378,IF([6]回答表!AA52="●",[6]回答表!X403,""))</f>
        <v/>
      </c>
      <c r="BK244" s="151"/>
      <c r="BL244" s="151"/>
      <c r="BM244" s="152"/>
      <c r="BN244" s="150" t="str">
        <f>IF([6]回答表!X52="●",[6]回答表!X379,IF([6]回答表!AA52="●",[6]回答表!X404,""))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IF([6]回答表!AA52="●","●","")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IF([6]回答表!X52="●",[6]回答表!E386,IF([6]回答表!AA52="●",[6]回答表!E407,""))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IF([6]回答表!X52="●",[6]回答表!B388,IF([6]回答表!AA52="●",[6]回答表!B409,""))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IF([6]回答表!AD52="●","●","")</f>
        <v/>
      </c>
      <c r="O260" s="131"/>
      <c r="P260" s="131"/>
      <c r="Q260" s="132"/>
      <c r="R260" s="119"/>
      <c r="S260" s="119"/>
      <c r="T260" s="119"/>
      <c r="U260" s="133" t="str">
        <f>IF([6]回答表!AD52="●",[6]回答表!B417,"")</f>
        <v/>
      </c>
      <c r="V260" s="134"/>
      <c r="W260" s="134"/>
      <c r="X260" s="134"/>
      <c r="Y260" s="134"/>
      <c r="Z260" s="134"/>
      <c r="AA260" s="134"/>
      <c r="AB260" s="134"/>
      <c r="AC260" s="134"/>
      <c r="AD260" s="134"/>
      <c r="AE260" s="134"/>
      <c r="AF260" s="134"/>
      <c r="AG260" s="134"/>
      <c r="AH260" s="134"/>
      <c r="AI260" s="134"/>
      <c r="AJ260" s="135"/>
      <c r="AK260" s="249"/>
      <c r="AL260" s="249"/>
      <c r="AM260" s="133" t="str">
        <f>IF([6]回答表!AD52="●",[6]回答表!B423,"")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IF([6]回答表!X53="●","●","")</f>
        <v/>
      </c>
      <c r="O272" s="131"/>
      <c r="P272" s="131"/>
      <c r="Q272" s="132"/>
      <c r="R272" s="119"/>
      <c r="S272" s="119"/>
      <c r="T272" s="119"/>
      <c r="U272" s="133" t="str">
        <f>IF([6]回答表!X53="●",[6]回答表!B434,IF([6]回答表!AA53="●",[6]回答表!B465,""))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IF([6]回答表!X53="●",[6]回答表!B440,"")</f>
        <v/>
      </c>
      <c r="AO272" s="262"/>
      <c r="AP272" s="262"/>
      <c r="AQ272" s="262"/>
      <c r="AR272" s="262"/>
      <c r="AS272" s="262"/>
      <c r="AT272" s="262"/>
      <c r="AU272" s="262"/>
      <c r="AV272" s="262"/>
      <c r="AW272" s="262"/>
      <c r="AX272" s="262"/>
      <c r="AY272" s="262"/>
      <c r="AZ272" s="262"/>
      <c r="BA272" s="262"/>
      <c r="BB272" s="263"/>
      <c r="BC272" s="120"/>
      <c r="BD272" s="109"/>
      <c r="BE272" s="109"/>
      <c r="BF272" s="138" t="str">
        <f>IF([6]回答表!X53="●",[6]回答表!B446,IF([6]回答表!AA53="●",[6]回答表!B471,""))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IF([6]回答表!X53="●",[6]回答表!E446,IF([6]回答表!AA53="●",[6]回答表!E471,""))</f>
        <v/>
      </c>
      <c r="BG275" s="151"/>
      <c r="BH275" s="151"/>
      <c r="BI275" s="151"/>
      <c r="BJ275" s="150" t="str">
        <f>IF([6]回答表!X53="●",[6]回答表!E447,IF([6]回答表!AA53="●",[6]回答表!E472,""))</f>
        <v/>
      </c>
      <c r="BK275" s="151"/>
      <c r="BL275" s="151"/>
      <c r="BM275" s="152"/>
      <c r="BN275" s="150" t="str">
        <f>IF([6]回答表!X53="●",[6]回答表!E448,IF([6]回答表!AA53="●",[6]回答表!E473,""))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IF([6]回答表!AA53="●","●","")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IF([6]回答表!X53="●",[6]回答表!E455,IF([6]回答表!AA53="●",[6]回答表!E476,""))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IF([6]回答表!X53="●",[6]回答表!B457,IF([6]回答表!AA53="●",[6]回答表!B478,""))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IF([6]回答表!AD53="●","●","")</f>
        <v/>
      </c>
      <c r="O291" s="131"/>
      <c r="P291" s="131"/>
      <c r="Q291" s="132"/>
      <c r="R291" s="119"/>
      <c r="S291" s="119"/>
      <c r="T291" s="119"/>
      <c r="U291" s="133" t="str">
        <f>IF([6]回答表!AD53="●",[6]回答表!B486,"")</f>
        <v/>
      </c>
      <c r="V291" s="134"/>
      <c r="W291" s="134"/>
      <c r="X291" s="134"/>
      <c r="Y291" s="134"/>
      <c r="Z291" s="134"/>
      <c r="AA291" s="134"/>
      <c r="AB291" s="134"/>
      <c r="AC291" s="134"/>
      <c r="AD291" s="134"/>
      <c r="AE291" s="134"/>
      <c r="AF291" s="134"/>
      <c r="AG291" s="134"/>
      <c r="AH291" s="134"/>
      <c r="AI291" s="134"/>
      <c r="AJ291" s="135"/>
      <c r="AK291" s="249"/>
      <c r="AL291" s="249"/>
      <c r="AM291" s="133" t="str">
        <f>IF([6]回答表!AD53="●",[6]回答表!B492,"")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IF([6]回答表!X54="●","●","")</f>
        <v/>
      </c>
      <c r="O303" s="131"/>
      <c r="P303" s="131"/>
      <c r="Q303" s="132"/>
      <c r="R303" s="119"/>
      <c r="S303" s="119"/>
      <c r="T303" s="119"/>
      <c r="U303" s="133" t="str">
        <f>IF([6]回答表!X54="●",[6]回答表!B503,IF([6]回答表!AA54="●",[6]回答表!B526,""))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IF([6]回答表!X54="●",[6]回答表!BC510,IF([6]回答表!AA54="●",[6]回答表!BC533,""))</f>
        <v/>
      </c>
      <c r="AR303" s="271"/>
      <c r="AS303" s="271"/>
      <c r="AT303" s="271"/>
      <c r="AU303" s="272" t="s">
        <v>74</v>
      </c>
      <c r="AV303" s="273"/>
      <c r="AW303" s="273"/>
      <c r="AX303" s="274"/>
      <c r="AY303" s="271" t="str">
        <f>IF([6]回答表!X54="●",[6]回答表!BC515,IF([6]回答表!AA54="●",[6]回答表!BC538,""))</f>
        <v/>
      </c>
      <c r="AZ303" s="271"/>
      <c r="BA303" s="271"/>
      <c r="BB303" s="271"/>
      <c r="BC303" s="120"/>
      <c r="BD303" s="109"/>
      <c r="BE303" s="109"/>
      <c r="BF303" s="138" t="str">
        <f>IF([6]回答表!X54="●",[6]回答表!S509,IF([6]回答表!AA54="●",[6]回答表!S532,""))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IF([6]回答表!X54="●",[6]回答表!BC511,IF([6]回答表!AA54="●",[6]回答表!BC534,""))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IF([6]回答表!X54="●",[6]回答表!V509,IF([6]回答表!AA54="●",[6]回答表!V532,""))</f>
        <v/>
      </c>
      <c r="BG306" s="151"/>
      <c r="BH306" s="151"/>
      <c r="BI306" s="151"/>
      <c r="BJ306" s="150" t="str">
        <f>IF([6]回答表!X54="●",[6]回答表!V510,IF([6]回答表!AA54="●",[6]回答表!V533,""))</f>
        <v/>
      </c>
      <c r="BK306" s="151"/>
      <c r="BL306" s="151"/>
      <c r="BM306" s="152"/>
      <c r="BN306" s="150" t="str">
        <f>IF([6]回答表!X54="●",[6]回答表!V511,IF([6]回答表!AA54="●",[6]回答表!V534,""))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IF([6]回答表!X54="●",[6]回答表!BC512,IF([6]回答表!AA54="●",[6]回答表!BC535,""))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IF([6]回答表!X54="●",[6]回答表!BC516,IF([6]回答表!AA54="●",[6]回答表!BC539,""))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IF([6]回答表!AA54="●","●","")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IF([6]回答表!X54="●",[6]回答表!BC513,IF([6]回答表!AA54="●",[6]回答表!BC536,""))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IF([6]回答表!X54="●",[6]回答表!BC514,IF([6]回答表!AA54="●",[6]回答表!BC537,""))</f>
        <v/>
      </c>
      <c r="AR311" s="271"/>
      <c r="AS311" s="271"/>
      <c r="AT311" s="271"/>
      <c r="AU311" s="222" t="s">
        <v>80</v>
      </c>
      <c r="AV311" s="223"/>
      <c r="AW311" s="223"/>
      <c r="AX311" s="224"/>
      <c r="AY311" s="281" t="str">
        <f>IF([6]回答表!X54="●",[6]回答表!BC517,IF([6]回答表!AA54="●",[6]回答表!BC540,""))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IF([6]回答表!X54="●",[6]回答表!E516,IF([6]回答表!AA54="●",[6]回答表!E538,""))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IF([6]回答表!X54="●",[6]回答表!B518,IF([6]回答表!AA54="●",[6]回答表!B540,""))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IF([6]回答表!AD54="●","●","")</f>
        <v/>
      </c>
      <c r="O322" s="131"/>
      <c r="P322" s="131"/>
      <c r="Q322" s="132"/>
      <c r="R322" s="119"/>
      <c r="S322" s="119"/>
      <c r="T322" s="119"/>
      <c r="U322" s="133" t="str">
        <f>IF([6]回答表!AD54="●",[6]回答表!B548,"")</f>
        <v/>
      </c>
      <c r="V322" s="134"/>
      <c r="W322" s="134"/>
      <c r="X322" s="134"/>
      <c r="Y322" s="134"/>
      <c r="Z322" s="134"/>
      <c r="AA322" s="134"/>
      <c r="AB322" s="134"/>
      <c r="AC322" s="134"/>
      <c r="AD322" s="134"/>
      <c r="AE322" s="134"/>
      <c r="AF322" s="134"/>
      <c r="AG322" s="134"/>
      <c r="AH322" s="134"/>
      <c r="AI322" s="134"/>
      <c r="AJ322" s="135"/>
      <c r="AK322" s="189"/>
      <c r="AL322" s="189"/>
      <c r="AM322" s="133" t="str">
        <f>IF([6]回答表!AD54="●",[6]回答表!B554,"")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IF([6]回答表!X55="●","●","")</f>
        <v/>
      </c>
      <c r="O333" s="131"/>
      <c r="P333" s="131"/>
      <c r="Q333" s="132"/>
      <c r="R333" s="119"/>
      <c r="S333" s="119"/>
      <c r="T333" s="119"/>
      <c r="U333" s="133" t="str">
        <f>IF([6]回答表!X55="●",[6]回答表!B565,IF([6]回答表!AA55="●",[6]回答表!B590,""))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IF([6]回答表!X55="●",[6]回答表!B575,IF([6]回答表!AA55="●",[6]回答表!B600,""))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IF([6]回答表!X55="●",[6]回答表!G571,IF([6]回答表!AA55="●",[6]回答表!G596,""))</f>
        <v/>
      </c>
      <c r="AN335" s="83"/>
      <c r="AO335" s="83"/>
      <c r="AP335" s="83"/>
      <c r="AQ335" s="83"/>
      <c r="AR335" s="83"/>
      <c r="AS335" s="83"/>
      <c r="AT335" s="153"/>
      <c r="AU335" s="82" t="str">
        <f>IF([6]回答表!X55="●",[6]回答表!G572,IF([6]回答表!AA55="●",[6]回答表!G597,""))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IF([6]回答表!X55="●",[6]回答表!E575,IF([6]回答表!AA55="●",[6]回答表!E600,""))</f>
        <v/>
      </c>
      <c r="BG336" s="151"/>
      <c r="BH336" s="151"/>
      <c r="BI336" s="151"/>
      <c r="BJ336" s="150" t="str">
        <f>IF([6]回答表!X55="●",[6]回答表!E576,IF([6]回答表!AA55="●",[6]回答表!E601,""))</f>
        <v/>
      </c>
      <c r="BK336" s="151"/>
      <c r="BL336" s="151"/>
      <c r="BM336" s="152"/>
      <c r="BN336" s="150" t="str">
        <f>IF([6]回答表!X55="●",[6]回答表!E577,IF([6]回答表!AA55="●",[6]回答表!E602,""))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IF([6]回答表!AA55="●","●","")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IF([6]回答表!X55="●",[6]回答表!E580,IF([6]回答表!AA55="●",[6]回答表!E605,""))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IF([6]回答表!X55="●",[6]回答表!B582,IF([6]回答表!AA55="●",[6]回答表!B607,""))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IF([6]回答表!AD55="●","●","")</f>
        <v/>
      </c>
      <c r="O352" s="131"/>
      <c r="P352" s="131"/>
      <c r="Q352" s="132"/>
      <c r="R352" s="119"/>
      <c r="S352" s="119"/>
      <c r="T352" s="119"/>
      <c r="U352" s="133" t="str">
        <f>IF([6]回答表!AD55="●",[6]回答表!B615,"")</f>
        <v/>
      </c>
      <c r="V352" s="134"/>
      <c r="W352" s="134"/>
      <c r="X352" s="134"/>
      <c r="Y352" s="134"/>
      <c r="Z352" s="134"/>
      <c r="AA352" s="134"/>
      <c r="AB352" s="134"/>
      <c r="AC352" s="134"/>
      <c r="AD352" s="134"/>
      <c r="AE352" s="134"/>
      <c r="AF352" s="134"/>
      <c r="AG352" s="134"/>
      <c r="AH352" s="134"/>
      <c r="AI352" s="134"/>
      <c r="AJ352" s="135"/>
      <c r="AK352" s="136"/>
      <c r="AL352" s="136"/>
      <c r="AM352" s="133" t="str">
        <f>IF([6]回答表!AD55="●",[6]回答表!B621,"")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IF([6]回答表!R56="●",[6]回答表!B634,"")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suido</vt:lpstr>
      <vt:lpstr>kansui</vt:lpstr>
      <vt:lpstr>gesui_nousyu</vt:lpstr>
      <vt:lpstr>gesui_shoukibo</vt:lpstr>
      <vt:lpstr>gesui_koukyo</vt:lpstr>
      <vt:lpstr>gas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2022-10-13T01:29:48Z</dcterms:modified>
</cp:coreProperties>
</file>