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admin\02koueikigyo\02 業務\01 共通業務\03 各種調査・照会\07 経営総点検調査・抜本的改革取組状況調査\R04年度作業\01 抜本的な改革の取組状況調査\07公開用ファイル\"/>
    </mc:Choice>
  </mc:AlternateContent>
  <xr:revisionPtr revIDLastSave="0" documentId="13_ncr:1_{1D433132-1B7E-4E7F-A6EB-690F97DE2356}" xr6:coauthVersionLast="47" xr6:coauthVersionMax="47" xr10:uidLastSave="{00000000-0000-0000-0000-000000000000}"/>
  <bookViews>
    <workbookView xWindow="135" yWindow="600" windowWidth="28665" windowHeight="15600" firstSheet="5" activeTab="7" xr2:uid="{BC254DD8-AB24-4553-B0E1-D4723D9F9C95}"/>
  </bookViews>
  <sheets>
    <sheet name="kaigo_dei" sheetId="1" r:id="rId1"/>
    <sheet name="hos" sheetId="2" r:id="rId2"/>
    <sheet name="suido" sheetId="3" r:id="rId3"/>
    <sheet name="kansui" sheetId="4" r:id="rId4"/>
    <sheet name="gesui_nousyu" sheetId="5" r:id="rId5"/>
    <sheet name="gesui_tokuhai" sheetId="6" r:id="rId6"/>
    <sheet name="gesui_tokkan" sheetId="7" r:id="rId7"/>
    <sheet name="gesui_koukyo" sheetId="8" r:id="rId8"/>
  </sheets>
  <externalReferences>
    <externalReference r:id="rId9"/>
    <externalReference r:id="rId10"/>
    <externalReference r:id="rId11"/>
    <externalReference r:id="rId12"/>
    <externalReference r:id="rId13"/>
    <externalReference r:id="rId14"/>
    <externalReference r:id="rId15"/>
    <externalReference r:id="rId1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5" i="8" l="1"/>
  <c r="AM352" i="8"/>
  <c r="U352" i="8"/>
  <c r="N352" i="8"/>
  <c r="AM345" i="8"/>
  <c r="U345" i="8"/>
  <c r="N339" i="8"/>
  <c r="BN336" i="8"/>
  <c r="BJ336" i="8"/>
  <c r="BF336" i="8"/>
  <c r="AU335" i="8"/>
  <c r="AM335" i="8"/>
  <c r="BF333" i="8"/>
  <c r="U333" i="8"/>
  <c r="N333" i="8"/>
  <c r="AM322" i="8"/>
  <c r="U322" i="8"/>
  <c r="N322" i="8"/>
  <c r="AM315" i="8"/>
  <c r="U315" i="8"/>
  <c r="AY311" i="8"/>
  <c r="AQ311" i="8"/>
  <c r="AQ309" i="8"/>
  <c r="N309" i="8"/>
  <c r="AY308" i="8"/>
  <c r="AQ307" i="8"/>
  <c r="BN306" i="8"/>
  <c r="BJ306" i="8"/>
  <c r="BF306" i="8"/>
  <c r="AQ305" i="8"/>
  <c r="BF303" i="8"/>
  <c r="AY303" i="8"/>
  <c r="AQ303" i="8"/>
  <c r="U303" i="8"/>
  <c r="N303" i="8"/>
  <c r="AM291" i="8"/>
  <c r="U291" i="8"/>
  <c r="N291" i="8"/>
  <c r="AM284" i="8"/>
  <c r="U284" i="8"/>
  <c r="N278" i="8"/>
  <c r="BN275" i="8"/>
  <c r="BJ275" i="8"/>
  <c r="BF275" i="8"/>
  <c r="BF272" i="8"/>
  <c r="AN272" i="8"/>
  <c r="U272" i="8"/>
  <c r="N272" i="8"/>
  <c r="AM260" i="8"/>
  <c r="U260" i="8"/>
  <c r="N260" i="8"/>
  <c r="AM253" i="8"/>
  <c r="U253" i="8"/>
  <c r="N247" i="8"/>
  <c r="BN244" i="8"/>
  <c r="BJ244" i="8"/>
  <c r="BF244" i="8"/>
  <c r="AU244" i="8"/>
  <c r="AM244" i="8"/>
  <c r="BF241" i="8"/>
  <c r="U241" i="8"/>
  <c r="N241" i="8"/>
  <c r="AM229" i="8"/>
  <c r="U229" i="8"/>
  <c r="N229" i="8"/>
  <c r="AM222" i="8"/>
  <c r="U222" i="8"/>
  <c r="N216" i="8"/>
  <c r="AU213" i="8"/>
  <c r="AQ213" i="8"/>
  <c r="AM213" i="8"/>
  <c r="AM210" i="8"/>
  <c r="U210" i="8"/>
  <c r="N210" i="8"/>
  <c r="AM198" i="8"/>
  <c r="U198" i="8"/>
  <c r="N198" i="8"/>
  <c r="AM191" i="8"/>
  <c r="U191" i="8"/>
  <c r="AK186" i="8"/>
  <c r="AC186" i="8"/>
  <c r="U186" i="8"/>
  <c r="N185" i="8"/>
  <c r="BA180" i="8"/>
  <c r="AS180" i="8"/>
  <c r="AK180" i="8"/>
  <c r="AC180" i="8"/>
  <c r="U180" i="8"/>
  <c r="AC174" i="8"/>
  <c r="U174" i="8"/>
  <c r="BX169" i="8"/>
  <c r="BN169" i="8"/>
  <c r="BJ169" i="8"/>
  <c r="BF169" i="8"/>
  <c r="U168" i="8"/>
  <c r="BF166" i="8"/>
  <c r="AM166" i="8"/>
  <c r="N166" i="8"/>
  <c r="AM154" i="8"/>
  <c r="U154" i="8"/>
  <c r="N154" i="8"/>
  <c r="AM147" i="8"/>
  <c r="U147" i="8"/>
  <c r="AY142" i="8"/>
  <c r="AS142" i="8"/>
  <c r="AM142" i="8"/>
  <c r="U142" i="8"/>
  <c r="N139" i="8"/>
  <c r="U137" i="8"/>
  <c r="BN133" i="8"/>
  <c r="BJ133" i="8"/>
  <c r="BF133" i="8"/>
  <c r="U132" i="8"/>
  <c r="N132" i="8"/>
  <c r="BF130" i="8"/>
  <c r="AM130" i="8"/>
  <c r="AM118" i="8"/>
  <c r="U118" i="8"/>
  <c r="N118" i="8"/>
  <c r="AM111" i="8"/>
  <c r="U111" i="8"/>
  <c r="AC106" i="8"/>
  <c r="U106" i="8"/>
  <c r="N105" i="8"/>
  <c r="BN102" i="8"/>
  <c r="BJ102" i="8"/>
  <c r="BF102" i="8"/>
  <c r="AC101" i="8"/>
  <c r="U101" i="8"/>
  <c r="BF99" i="8"/>
  <c r="AM99" i="8"/>
  <c r="N99" i="8"/>
  <c r="AM87" i="8"/>
  <c r="U87" i="8"/>
  <c r="N87" i="8"/>
  <c r="AM80" i="8"/>
  <c r="U80" i="8"/>
  <c r="N74" i="8"/>
  <c r="BN71" i="8"/>
  <c r="BJ71" i="8"/>
  <c r="BF71" i="8"/>
  <c r="AU71" i="8"/>
  <c r="AM71" i="8"/>
  <c r="BF68" i="8"/>
  <c r="U68" i="8"/>
  <c r="N68" i="8"/>
  <c r="AM57" i="8"/>
  <c r="U57" i="8"/>
  <c r="N57" i="8"/>
  <c r="AM50" i="8"/>
  <c r="U50" i="8"/>
  <c r="AM47" i="8"/>
  <c r="AM46" i="8"/>
  <c r="AM45" i="8"/>
  <c r="AM44" i="8"/>
  <c r="N44" i="8"/>
  <c r="AM43" i="8"/>
  <c r="AM42" i="8"/>
  <c r="BN39" i="8"/>
  <c r="BJ39" i="8"/>
  <c r="BF39" i="8"/>
  <c r="AU38" i="8"/>
  <c r="AM38" i="8"/>
  <c r="BF36" i="8"/>
  <c r="U36" i="8"/>
  <c r="N36" i="8"/>
  <c r="BB24" i="8"/>
  <c r="AT24" i="8"/>
  <c r="AM24" i="8"/>
  <c r="AF24" i="8"/>
  <c r="Y24" i="8"/>
  <c r="R24" i="8"/>
  <c r="K24" i="8"/>
  <c r="D24" i="8"/>
  <c r="BG11" i="8"/>
  <c r="AO11" i="8"/>
  <c r="U11" i="8"/>
  <c r="C11" i="8"/>
  <c r="D365" i="7" l="1"/>
  <c r="AM352" i="7"/>
  <c r="U352" i="7"/>
  <c r="N352" i="7"/>
  <c r="AM345" i="7"/>
  <c r="U345" i="7"/>
  <c r="N339" i="7"/>
  <c r="BN336" i="7"/>
  <c r="BJ336" i="7"/>
  <c r="BF336" i="7"/>
  <c r="AU335" i="7"/>
  <c r="AM335" i="7"/>
  <c r="BF333" i="7"/>
  <c r="U333" i="7"/>
  <c r="N333" i="7"/>
  <c r="AM322" i="7"/>
  <c r="U322" i="7"/>
  <c r="N322" i="7"/>
  <c r="AM315" i="7"/>
  <c r="U315" i="7"/>
  <c r="AY311" i="7"/>
  <c r="AQ311" i="7"/>
  <c r="AQ309" i="7"/>
  <c r="N309" i="7"/>
  <c r="AY308" i="7"/>
  <c r="AQ307" i="7"/>
  <c r="BN306" i="7"/>
  <c r="BJ306" i="7"/>
  <c r="BF306" i="7"/>
  <c r="AQ305" i="7"/>
  <c r="BF303" i="7"/>
  <c r="AY303" i="7"/>
  <c r="AQ303" i="7"/>
  <c r="U303" i="7"/>
  <c r="N303" i="7"/>
  <c r="AM291" i="7"/>
  <c r="U291" i="7"/>
  <c r="N291" i="7"/>
  <c r="AM284" i="7"/>
  <c r="U284" i="7"/>
  <c r="N278" i="7"/>
  <c r="BN275" i="7"/>
  <c r="BJ275" i="7"/>
  <c r="BF275" i="7"/>
  <c r="BF272" i="7"/>
  <c r="AN272" i="7"/>
  <c r="U272" i="7"/>
  <c r="N272" i="7"/>
  <c r="AM260" i="7"/>
  <c r="U260" i="7"/>
  <c r="N260" i="7"/>
  <c r="AM253" i="7"/>
  <c r="U253" i="7"/>
  <c r="N247" i="7"/>
  <c r="BN244" i="7"/>
  <c r="BJ244" i="7"/>
  <c r="BF244" i="7"/>
  <c r="AU244" i="7"/>
  <c r="AM244" i="7"/>
  <c r="BF241" i="7"/>
  <c r="U241" i="7"/>
  <c r="N241" i="7"/>
  <c r="AM229" i="7"/>
  <c r="U229" i="7"/>
  <c r="N229" i="7"/>
  <c r="AM222" i="7"/>
  <c r="U222" i="7"/>
  <c r="N216" i="7"/>
  <c r="AU213" i="7"/>
  <c r="AQ213" i="7"/>
  <c r="AM213" i="7"/>
  <c r="AM210" i="7"/>
  <c r="U210" i="7"/>
  <c r="N210" i="7"/>
  <c r="AM198" i="7"/>
  <c r="U198" i="7"/>
  <c r="N198" i="7"/>
  <c r="AM191" i="7"/>
  <c r="U191" i="7"/>
  <c r="AK186" i="7"/>
  <c r="AC186" i="7"/>
  <c r="U186" i="7"/>
  <c r="N185" i="7"/>
  <c r="BA180" i="7"/>
  <c r="AS180" i="7"/>
  <c r="AK180" i="7"/>
  <c r="AC180" i="7"/>
  <c r="U180" i="7"/>
  <c r="AC174" i="7"/>
  <c r="U174" i="7"/>
  <c r="BX169" i="7"/>
  <c r="BN169" i="7"/>
  <c r="BJ169" i="7"/>
  <c r="BF169" i="7"/>
  <c r="U168" i="7"/>
  <c r="BF166" i="7"/>
  <c r="AM166" i="7"/>
  <c r="N166" i="7"/>
  <c r="AM154" i="7"/>
  <c r="U154" i="7"/>
  <c r="N154" i="7"/>
  <c r="AM147" i="7"/>
  <c r="U147" i="7"/>
  <c r="AY142" i="7"/>
  <c r="AS142" i="7"/>
  <c r="AM142" i="7"/>
  <c r="U142" i="7"/>
  <c r="N139" i="7"/>
  <c r="U137" i="7"/>
  <c r="BN133" i="7"/>
  <c r="BJ133" i="7"/>
  <c r="BF133" i="7"/>
  <c r="U132" i="7"/>
  <c r="N132" i="7"/>
  <c r="BF130" i="7"/>
  <c r="AM130" i="7"/>
  <c r="AM118" i="7"/>
  <c r="U118" i="7"/>
  <c r="N118" i="7"/>
  <c r="AM111" i="7"/>
  <c r="U111" i="7"/>
  <c r="AC106" i="7"/>
  <c r="U106" i="7"/>
  <c r="N105" i="7"/>
  <c r="BN102" i="7"/>
  <c r="BJ102" i="7"/>
  <c r="BF102" i="7"/>
  <c r="AC101" i="7"/>
  <c r="U101" i="7"/>
  <c r="BF99" i="7"/>
  <c r="AM99" i="7"/>
  <c r="N99" i="7"/>
  <c r="AM87" i="7"/>
  <c r="U87" i="7"/>
  <c r="N87" i="7"/>
  <c r="AM80" i="7"/>
  <c r="U80" i="7"/>
  <c r="N74" i="7"/>
  <c r="BN71" i="7"/>
  <c r="BJ71" i="7"/>
  <c r="BF71" i="7"/>
  <c r="AU71" i="7"/>
  <c r="AM71" i="7"/>
  <c r="BF68" i="7"/>
  <c r="U68" i="7"/>
  <c r="N68" i="7"/>
  <c r="AM57" i="7"/>
  <c r="U57" i="7"/>
  <c r="N57" i="7"/>
  <c r="AM50" i="7"/>
  <c r="U50" i="7"/>
  <c r="AM47" i="7"/>
  <c r="AM46" i="7"/>
  <c r="AM45" i="7"/>
  <c r="AM44" i="7"/>
  <c r="N44" i="7"/>
  <c r="AM43" i="7"/>
  <c r="AM42" i="7"/>
  <c r="BN39" i="7"/>
  <c r="BJ39" i="7"/>
  <c r="BF39" i="7"/>
  <c r="AU38" i="7"/>
  <c r="AM38" i="7"/>
  <c r="BF36" i="7"/>
  <c r="U36" i="7"/>
  <c r="N36" i="7"/>
  <c r="BB24" i="7"/>
  <c r="AT24" i="7"/>
  <c r="AM24" i="7"/>
  <c r="AF24" i="7"/>
  <c r="Y24" i="7"/>
  <c r="R24" i="7"/>
  <c r="K24" i="7"/>
  <c r="D24" i="7"/>
  <c r="BG11" i="7"/>
  <c r="AO11" i="7"/>
  <c r="U11" i="7"/>
  <c r="C11" i="7"/>
  <c r="D365" i="6" l="1"/>
  <c r="AM352" i="6"/>
  <c r="U352" i="6"/>
  <c r="N352" i="6"/>
  <c r="AM345" i="6"/>
  <c r="U345" i="6"/>
  <c r="N339" i="6"/>
  <c r="BN336" i="6"/>
  <c r="BJ336" i="6"/>
  <c r="BF336" i="6"/>
  <c r="AU335" i="6"/>
  <c r="AM335" i="6"/>
  <c r="BF333" i="6"/>
  <c r="U333" i="6"/>
  <c r="N333" i="6"/>
  <c r="AM322" i="6"/>
  <c r="U322" i="6"/>
  <c r="N322" i="6"/>
  <c r="AM315" i="6"/>
  <c r="U315" i="6"/>
  <c r="AY311" i="6"/>
  <c r="AQ311" i="6"/>
  <c r="AQ309" i="6"/>
  <c r="N309" i="6"/>
  <c r="AY308" i="6"/>
  <c r="AQ307" i="6"/>
  <c r="BN306" i="6"/>
  <c r="BJ306" i="6"/>
  <c r="BF306" i="6"/>
  <c r="AQ305" i="6"/>
  <c r="BF303" i="6"/>
  <c r="AY303" i="6"/>
  <c r="AQ303" i="6"/>
  <c r="U303" i="6"/>
  <c r="N303" i="6"/>
  <c r="AM291" i="6"/>
  <c r="U291" i="6"/>
  <c r="N291" i="6"/>
  <c r="AM284" i="6"/>
  <c r="U284" i="6"/>
  <c r="N278" i="6"/>
  <c r="BN275" i="6"/>
  <c r="BJ275" i="6"/>
  <c r="BF275" i="6"/>
  <c r="BF272" i="6"/>
  <c r="AN272" i="6"/>
  <c r="U272" i="6"/>
  <c r="N272" i="6"/>
  <c r="AM260" i="6"/>
  <c r="U260" i="6"/>
  <c r="N260" i="6"/>
  <c r="AM253" i="6"/>
  <c r="U253" i="6"/>
  <c r="N247" i="6"/>
  <c r="BN244" i="6"/>
  <c r="BJ244" i="6"/>
  <c r="BF244" i="6"/>
  <c r="AU244" i="6"/>
  <c r="AM244" i="6"/>
  <c r="BF241" i="6"/>
  <c r="U241" i="6"/>
  <c r="N241" i="6"/>
  <c r="AM229" i="6"/>
  <c r="U229" i="6"/>
  <c r="N229" i="6"/>
  <c r="AM222" i="6"/>
  <c r="U222" i="6"/>
  <c r="N216" i="6"/>
  <c r="AU213" i="6"/>
  <c r="AQ213" i="6"/>
  <c r="AM213" i="6"/>
  <c r="AM210" i="6"/>
  <c r="U210" i="6"/>
  <c r="N210" i="6"/>
  <c r="AM198" i="6"/>
  <c r="U198" i="6"/>
  <c r="N198" i="6"/>
  <c r="AM191" i="6"/>
  <c r="U191" i="6"/>
  <c r="AK186" i="6"/>
  <c r="AC186" i="6"/>
  <c r="U186" i="6"/>
  <c r="N185" i="6"/>
  <c r="BA180" i="6"/>
  <c r="AS180" i="6"/>
  <c r="AK180" i="6"/>
  <c r="AC180" i="6"/>
  <c r="U180" i="6"/>
  <c r="AC174" i="6"/>
  <c r="U174" i="6"/>
  <c r="BX169" i="6"/>
  <c r="BN169" i="6"/>
  <c r="BJ169" i="6"/>
  <c r="BF169" i="6"/>
  <c r="U168" i="6"/>
  <c r="BF166" i="6"/>
  <c r="AM166" i="6"/>
  <c r="N166" i="6"/>
  <c r="AM154" i="6"/>
  <c r="U154" i="6"/>
  <c r="N154" i="6"/>
  <c r="AM147" i="6"/>
  <c r="U147" i="6"/>
  <c r="AY142" i="6"/>
  <c r="AS142" i="6"/>
  <c r="AM142" i="6"/>
  <c r="U142" i="6"/>
  <c r="N139" i="6"/>
  <c r="U137" i="6"/>
  <c r="BN133" i="6"/>
  <c r="BJ133" i="6"/>
  <c r="BF133" i="6"/>
  <c r="U132" i="6"/>
  <c r="N132" i="6"/>
  <c r="BF130" i="6"/>
  <c r="AM130" i="6"/>
  <c r="AM118" i="6"/>
  <c r="U118" i="6"/>
  <c r="N118" i="6"/>
  <c r="AM111" i="6"/>
  <c r="U111" i="6"/>
  <c r="AC106" i="6"/>
  <c r="U106" i="6"/>
  <c r="N105" i="6"/>
  <c r="BN102" i="6"/>
  <c r="BJ102" i="6"/>
  <c r="BF102" i="6"/>
  <c r="AC101" i="6"/>
  <c r="U101" i="6"/>
  <c r="BF99" i="6"/>
  <c r="AM99" i="6"/>
  <c r="N99" i="6"/>
  <c r="AM87" i="6"/>
  <c r="U87" i="6"/>
  <c r="N87" i="6"/>
  <c r="AM80" i="6"/>
  <c r="U80" i="6"/>
  <c r="N74" i="6"/>
  <c r="BN71" i="6"/>
  <c r="BJ71" i="6"/>
  <c r="BF71" i="6"/>
  <c r="AU71" i="6"/>
  <c r="AM71" i="6"/>
  <c r="BF68" i="6"/>
  <c r="U68" i="6"/>
  <c r="N68" i="6"/>
  <c r="AM57" i="6"/>
  <c r="U57" i="6"/>
  <c r="N57" i="6"/>
  <c r="AM50" i="6"/>
  <c r="U50" i="6"/>
  <c r="AM47" i="6"/>
  <c r="AM46" i="6"/>
  <c r="AM45" i="6"/>
  <c r="AM44" i="6"/>
  <c r="N44" i="6"/>
  <c r="AM43" i="6"/>
  <c r="AM42" i="6"/>
  <c r="BN39" i="6"/>
  <c r="BJ39" i="6"/>
  <c r="BF39" i="6"/>
  <c r="AU38" i="6"/>
  <c r="AM38" i="6"/>
  <c r="BF36" i="6"/>
  <c r="U36" i="6"/>
  <c r="N36" i="6"/>
  <c r="BB24" i="6"/>
  <c r="AT24" i="6"/>
  <c r="AM24" i="6"/>
  <c r="AF24" i="6"/>
  <c r="Y24" i="6"/>
  <c r="R24" i="6"/>
  <c r="K24" i="6"/>
  <c r="D24" i="6"/>
  <c r="BG11" i="6"/>
  <c r="AO11" i="6"/>
  <c r="U11" i="6"/>
  <c r="C11" i="6"/>
  <c r="D365" i="5" l="1"/>
  <c r="AM352" i="5"/>
  <c r="U352" i="5"/>
  <c r="N352" i="5"/>
  <c r="AM345" i="5"/>
  <c r="U345" i="5"/>
  <c r="N339" i="5"/>
  <c r="BN336" i="5"/>
  <c r="BJ336" i="5"/>
  <c r="BF336" i="5"/>
  <c r="AU335" i="5"/>
  <c r="AM335" i="5"/>
  <c r="BF333" i="5"/>
  <c r="U333" i="5"/>
  <c r="N333" i="5"/>
  <c r="AM322" i="5"/>
  <c r="U322" i="5"/>
  <c r="N322" i="5"/>
  <c r="AM315" i="5"/>
  <c r="U315" i="5"/>
  <c r="AY311" i="5"/>
  <c r="AQ311" i="5"/>
  <c r="AQ309" i="5"/>
  <c r="N309" i="5"/>
  <c r="AY308" i="5"/>
  <c r="AQ307" i="5"/>
  <c r="BN306" i="5"/>
  <c r="BJ306" i="5"/>
  <c r="BF306" i="5"/>
  <c r="AQ305" i="5"/>
  <c r="BF303" i="5"/>
  <c r="AY303" i="5"/>
  <c r="AQ303" i="5"/>
  <c r="U303" i="5"/>
  <c r="N303" i="5"/>
  <c r="AM291" i="5"/>
  <c r="U291" i="5"/>
  <c r="N291" i="5"/>
  <c r="AM284" i="5"/>
  <c r="U284" i="5"/>
  <c r="N278" i="5"/>
  <c r="BN275" i="5"/>
  <c r="BJ275" i="5"/>
  <c r="BF275" i="5"/>
  <c r="BF272" i="5"/>
  <c r="AN272" i="5"/>
  <c r="U272" i="5"/>
  <c r="N272" i="5"/>
  <c r="AM260" i="5"/>
  <c r="U260" i="5"/>
  <c r="N260" i="5"/>
  <c r="AM253" i="5"/>
  <c r="U253" i="5"/>
  <c r="N247" i="5"/>
  <c r="BN244" i="5"/>
  <c r="BJ244" i="5"/>
  <c r="BF244" i="5"/>
  <c r="AU244" i="5"/>
  <c r="AM244" i="5"/>
  <c r="BF241" i="5"/>
  <c r="U241" i="5"/>
  <c r="N241" i="5"/>
  <c r="AM229" i="5"/>
  <c r="U229" i="5"/>
  <c r="N229" i="5"/>
  <c r="AM222" i="5"/>
  <c r="U222" i="5"/>
  <c r="N216" i="5"/>
  <c r="AU213" i="5"/>
  <c r="AQ213" i="5"/>
  <c r="AM213" i="5"/>
  <c r="AM210" i="5"/>
  <c r="U210" i="5"/>
  <c r="N210" i="5"/>
  <c r="AM198" i="5"/>
  <c r="U198" i="5"/>
  <c r="N198" i="5"/>
  <c r="AM191" i="5"/>
  <c r="U191" i="5"/>
  <c r="AK186" i="5"/>
  <c r="AC186" i="5"/>
  <c r="U186" i="5"/>
  <c r="N185" i="5"/>
  <c r="BA180" i="5"/>
  <c r="AS180" i="5"/>
  <c r="AK180" i="5"/>
  <c r="AC180" i="5"/>
  <c r="U180" i="5"/>
  <c r="AC174" i="5"/>
  <c r="U174" i="5"/>
  <c r="BX169" i="5"/>
  <c r="BN169" i="5"/>
  <c r="BJ169" i="5"/>
  <c r="BF169" i="5"/>
  <c r="U168" i="5"/>
  <c r="BF166" i="5"/>
  <c r="AM166" i="5"/>
  <c r="N166" i="5"/>
  <c r="AM154" i="5"/>
  <c r="U154" i="5"/>
  <c r="N154" i="5"/>
  <c r="AM147" i="5"/>
  <c r="U147" i="5"/>
  <c r="AY142" i="5"/>
  <c r="AS142" i="5"/>
  <c r="AM142" i="5"/>
  <c r="U142" i="5"/>
  <c r="N139" i="5"/>
  <c r="U137" i="5"/>
  <c r="BN133" i="5"/>
  <c r="BJ133" i="5"/>
  <c r="BF133" i="5"/>
  <c r="U132" i="5"/>
  <c r="N132" i="5"/>
  <c r="BF130" i="5"/>
  <c r="AM130" i="5"/>
  <c r="AM118" i="5"/>
  <c r="U118" i="5"/>
  <c r="N118" i="5"/>
  <c r="AM111" i="5"/>
  <c r="U111" i="5"/>
  <c r="AC106" i="5"/>
  <c r="U106" i="5"/>
  <c r="N105" i="5"/>
  <c r="BN102" i="5"/>
  <c r="BJ102" i="5"/>
  <c r="BF102" i="5"/>
  <c r="AC101" i="5"/>
  <c r="U101" i="5"/>
  <c r="BF99" i="5"/>
  <c r="AM99" i="5"/>
  <c r="N99" i="5"/>
  <c r="AM87" i="5"/>
  <c r="U87" i="5"/>
  <c r="N87" i="5"/>
  <c r="AM80" i="5"/>
  <c r="U80" i="5"/>
  <c r="N74" i="5"/>
  <c r="BN71" i="5"/>
  <c r="BJ71" i="5"/>
  <c r="BF71" i="5"/>
  <c r="AU71" i="5"/>
  <c r="AM71" i="5"/>
  <c r="BF68" i="5"/>
  <c r="U68" i="5"/>
  <c r="N68" i="5"/>
  <c r="AM57" i="5"/>
  <c r="U57" i="5"/>
  <c r="N57" i="5"/>
  <c r="AM50" i="5"/>
  <c r="U50" i="5"/>
  <c r="AM47" i="5"/>
  <c r="AM46" i="5"/>
  <c r="AM45" i="5"/>
  <c r="AM44" i="5"/>
  <c r="N44" i="5"/>
  <c r="AM43" i="5"/>
  <c r="AM42" i="5"/>
  <c r="BN39" i="5"/>
  <c r="BJ39" i="5"/>
  <c r="BF39" i="5"/>
  <c r="AU38" i="5"/>
  <c r="AM38" i="5"/>
  <c r="BF36" i="5"/>
  <c r="U36" i="5"/>
  <c r="N36" i="5"/>
  <c r="BB24" i="5"/>
  <c r="AT24" i="5"/>
  <c r="AM24" i="5"/>
  <c r="AF24" i="5"/>
  <c r="Y24" i="5"/>
  <c r="R24" i="5"/>
  <c r="K24" i="5"/>
  <c r="D24" i="5"/>
  <c r="BG11" i="5"/>
  <c r="AO11" i="5"/>
  <c r="U11" i="5"/>
  <c r="C11" i="5"/>
  <c r="D365" i="4" l="1"/>
  <c r="AM352" i="4"/>
  <c r="U352" i="4"/>
  <c r="N352" i="4"/>
  <c r="AM345" i="4"/>
  <c r="U345" i="4"/>
  <c r="N339" i="4"/>
  <c r="BN336" i="4"/>
  <c r="BJ336" i="4"/>
  <c r="BF336" i="4"/>
  <c r="AU335" i="4"/>
  <c r="AM335" i="4"/>
  <c r="BF333" i="4"/>
  <c r="U333" i="4"/>
  <c r="N333" i="4"/>
  <c r="AM322" i="4"/>
  <c r="U322" i="4"/>
  <c r="N322" i="4"/>
  <c r="AM315" i="4"/>
  <c r="U315" i="4"/>
  <c r="AY311" i="4"/>
  <c r="AQ311" i="4"/>
  <c r="AQ309" i="4"/>
  <c r="N309" i="4"/>
  <c r="AY308" i="4"/>
  <c r="AQ307" i="4"/>
  <c r="BN306" i="4"/>
  <c r="BJ306" i="4"/>
  <c r="BF306" i="4"/>
  <c r="AQ305" i="4"/>
  <c r="BF303" i="4"/>
  <c r="AY303" i="4"/>
  <c r="AQ303" i="4"/>
  <c r="U303" i="4"/>
  <c r="N303" i="4"/>
  <c r="AM291" i="4"/>
  <c r="U291" i="4"/>
  <c r="N291" i="4"/>
  <c r="AM284" i="4"/>
  <c r="U284" i="4"/>
  <c r="N278" i="4"/>
  <c r="BN275" i="4"/>
  <c r="BJ275" i="4"/>
  <c r="BF275" i="4"/>
  <c r="BF272" i="4"/>
  <c r="AN272" i="4"/>
  <c r="U272" i="4"/>
  <c r="N272" i="4"/>
  <c r="AM260" i="4"/>
  <c r="U260" i="4"/>
  <c r="N260" i="4"/>
  <c r="AM253" i="4"/>
  <c r="U253" i="4"/>
  <c r="N247" i="4"/>
  <c r="BN244" i="4"/>
  <c r="BJ244" i="4"/>
  <c r="BF244" i="4"/>
  <c r="AU244" i="4"/>
  <c r="AM244" i="4"/>
  <c r="BF241" i="4"/>
  <c r="U241" i="4"/>
  <c r="N241" i="4"/>
  <c r="AM229" i="4"/>
  <c r="U229" i="4"/>
  <c r="N229" i="4"/>
  <c r="AM222" i="4"/>
  <c r="U222" i="4"/>
  <c r="N216" i="4"/>
  <c r="AU213" i="4"/>
  <c r="AQ213" i="4"/>
  <c r="AM213" i="4"/>
  <c r="AM210" i="4"/>
  <c r="U210" i="4"/>
  <c r="N210" i="4"/>
  <c r="AM198" i="4"/>
  <c r="U198" i="4"/>
  <c r="N198" i="4"/>
  <c r="AM191" i="4"/>
  <c r="U191" i="4"/>
  <c r="AK186" i="4"/>
  <c r="AC186" i="4"/>
  <c r="U186" i="4"/>
  <c r="N185" i="4"/>
  <c r="BA180" i="4"/>
  <c r="AS180" i="4"/>
  <c r="AK180" i="4"/>
  <c r="AC180" i="4"/>
  <c r="U180" i="4"/>
  <c r="AC174" i="4"/>
  <c r="U174" i="4"/>
  <c r="BX169" i="4"/>
  <c r="BN169" i="4"/>
  <c r="BJ169" i="4"/>
  <c r="BF169" i="4"/>
  <c r="U168" i="4"/>
  <c r="BF166" i="4"/>
  <c r="AM166" i="4"/>
  <c r="N166" i="4"/>
  <c r="AM154" i="4"/>
  <c r="U154" i="4"/>
  <c r="N154" i="4"/>
  <c r="AM147" i="4"/>
  <c r="U147" i="4"/>
  <c r="AY142" i="4"/>
  <c r="AS142" i="4"/>
  <c r="AM142" i="4"/>
  <c r="U142" i="4"/>
  <c r="N139" i="4"/>
  <c r="U137" i="4"/>
  <c r="BN133" i="4"/>
  <c r="BJ133" i="4"/>
  <c r="BF133" i="4"/>
  <c r="U132" i="4"/>
  <c r="N132" i="4"/>
  <c r="BF130" i="4"/>
  <c r="AM130" i="4"/>
  <c r="AM118" i="4"/>
  <c r="U118" i="4"/>
  <c r="N118" i="4"/>
  <c r="AM111" i="4"/>
  <c r="U111" i="4"/>
  <c r="AC106" i="4"/>
  <c r="U106" i="4"/>
  <c r="N105" i="4"/>
  <c r="BN102" i="4"/>
  <c r="BJ102" i="4"/>
  <c r="BF102" i="4"/>
  <c r="AC101" i="4"/>
  <c r="U101" i="4"/>
  <c r="BF99" i="4"/>
  <c r="AM99" i="4"/>
  <c r="N99" i="4"/>
  <c r="AM87" i="4"/>
  <c r="U87" i="4"/>
  <c r="N87" i="4"/>
  <c r="AM80" i="4"/>
  <c r="U80" i="4"/>
  <c r="N74" i="4"/>
  <c r="BN71" i="4"/>
  <c r="BJ71" i="4"/>
  <c r="BF71" i="4"/>
  <c r="AU71" i="4"/>
  <c r="AM71" i="4"/>
  <c r="BF68" i="4"/>
  <c r="U68" i="4"/>
  <c r="N68" i="4"/>
  <c r="AM57" i="4"/>
  <c r="U57" i="4"/>
  <c r="N57" i="4"/>
  <c r="AM50" i="4"/>
  <c r="U50" i="4"/>
  <c r="AM47" i="4"/>
  <c r="AM46" i="4"/>
  <c r="AM45" i="4"/>
  <c r="AM44" i="4"/>
  <c r="N44" i="4"/>
  <c r="AM43" i="4"/>
  <c r="AM42" i="4"/>
  <c r="BN39" i="4"/>
  <c r="BJ39" i="4"/>
  <c r="BF39" i="4"/>
  <c r="AU38" i="4"/>
  <c r="AM38" i="4"/>
  <c r="BF36" i="4"/>
  <c r="U36" i="4"/>
  <c r="N36" i="4"/>
  <c r="BB24" i="4"/>
  <c r="AT24" i="4"/>
  <c r="AM24" i="4"/>
  <c r="AF24" i="4"/>
  <c r="Y24" i="4"/>
  <c r="R24" i="4"/>
  <c r="K24" i="4"/>
  <c r="D24" i="4"/>
  <c r="BG11" i="4"/>
  <c r="AO11" i="4"/>
  <c r="U11" i="4"/>
  <c r="C11" i="4"/>
  <c r="D365" i="3" l="1"/>
  <c r="AM352" i="3"/>
  <c r="U352" i="3"/>
  <c r="N352" i="3"/>
  <c r="AM345" i="3"/>
  <c r="U345" i="3"/>
  <c r="N339" i="3"/>
  <c r="BN336" i="3"/>
  <c r="BJ336" i="3"/>
  <c r="BF336" i="3"/>
  <c r="AU335" i="3"/>
  <c r="AM335" i="3"/>
  <c r="BF333" i="3"/>
  <c r="U333" i="3"/>
  <c r="N333" i="3"/>
  <c r="AM322" i="3"/>
  <c r="U322" i="3"/>
  <c r="N322" i="3"/>
  <c r="AM315" i="3"/>
  <c r="U315" i="3"/>
  <c r="AY311" i="3"/>
  <c r="AQ311" i="3"/>
  <c r="AQ309" i="3"/>
  <c r="N309" i="3"/>
  <c r="AY308" i="3"/>
  <c r="AQ307" i="3"/>
  <c r="BN306" i="3"/>
  <c r="BJ306" i="3"/>
  <c r="BF306" i="3"/>
  <c r="AQ305" i="3"/>
  <c r="BF303" i="3"/>
  <c r="AY303" i="3"/>
  <c r="AQ303" i="3"/>
  <c r="U303" i="3"/>
  <c r="N303" i="3"/>
  <c r="AM291" i="3"/>
  <c r="U291" i="3"/>
  <c r="N291" i="3"/>
  <c r="AM284" i="3"/>
  <c r="U284" i="3"/>
  <c r="N278" i="3"/>
  <c r="BN275" i="3"/>
  <c r="BJ275" i="3"/>
  <c r="BF275" i="3"/>
  <c r="BF272" i="3"/>
  <c r="AN272" i="3"/>
  <c r="U272" i="3"/>
  <c r="N272" i="3"/>
  <c r="AM260" i="3"/>
  <c r="U260" i="3"/>
  <c r="N260" i="3"/>
  <c r="AM253" i="3"/>
  <c r="U253" i="3"/>
  <c r="N247" i="3"/>
  <c r="BN244" i="3"/>
  <c r="BJ244" i="3"/>
  <c r="BF244" i="3"/>
  <c r="AU244" i="3"/>
  <c r="AM244" i="3"/>
  <c r="BF241" i="3"/>
  <c r="U241" i="3"/>
  <c r="N241" i="3"/>
  <c r="AM229" i="3"/>
  <c r="U229" i="3"/>
  <c r="N229" i="3"/>
  <c r="AM222" i="3"/>
  <c r="U222" i="3"/>
  <c r="N216" i="3"/>
  <c r="AU213" i="3"/>
  <c r="AQ213" i="3"/>
  <c r="AM213" i="3"/>
  <c r="AM210" i="3"/>
  <c r="U210" i="3"/>
  <c r="N210" i="3"/>
  <c r="AM198" i="3"/>
  <c r="U198" i="3"/>
  <c r="N198" i="3"/>
  <c r="AM191" i="3"/>
  <c r="U191" i="3"/>
  <c r="AK186" i="3"/>
  <c r="AC186" i="3"/>
  <c r="U186" i="3"/>
  <c r="N185" i="3"/>
  <c r="BA180" i="3"/>
  <c r="AS180" i="3"/>
  <c r="AK180" i="3"/>
  <c r="AC180" i="3"/>
  <c r="U180" i="3"/>
  <c r="AC174" i="3"/>
  <c r="U174" i="3"/>
  <c r="BX169" i="3"/>
  <c r="BN169" i="3"/>
  <c r="BJ169" i="3"/>
  <c r="BF169" i="3"/>
  <c r="U168" i="3"/>
  <c r="BF166" i="3"/>
  <c r="AM166" i="3"/>
  <c r="N166" i="3"/>
  <c r="AM154" i="3"/>
  <c r="U154" i="3"/>
  <c r="N154" i="3"/>
  <c r="AM147" i="3"/>
  <c r="U147" i="3"/>
  <c r="AY142" i="3"/>
  <c r="AS142" i="3"/>
  <c r="AM142" i="3"/>
  <c r="U142" i="3"/>
  <c r="N139" i="3"/>
  <c r="U137" i="3"/>
  <c r="BN133" i="3"/>
  <c r="BJ133" i="3"/>
  <c r="BF133" i="3"/>
  <c r="U132" i="3"/>
  <c r="N132" i="3"/>
  <c r="BF130" i="3"/>
  <c r="AM130" i="3"/>
  <c r="AM118" i="3"/>
  <c r="U118" i="3"/>
  <c r="N118" i="3"/>
  <c r="AM111" i="3"/>
  <c r="U111" i="3"/>
  <c r="AC106" i="3"/>
  <c r="U106" i="3"/>
  <c r="N105" i="3"/>
  <c r="BN102" i="3"/>
  <c r="BJ102" i="3"/>
  <c r="BF102" i="3"/>
  <c r="AC101" i="3"/>
  <c r="U101" i="3"/>
  <c r="BF99" i="3"/>
  <c r="AM99" i="3"/>
  <c r="N99" i="3"/>
  <c r="AM87" i="3"/>
  <c r="U87" i="3"/>
  <c r="N87" i="3"/>
  <c r="AM80" i="3"/>
  <c r="U80" i="3"/>
  <c r="N74" i="3"/>
  <c r="BN71" i="3"/>
  <c r="BJ71" i="3"/>
  <c r="BF71" i="3"/>
  <c r="AU71" i="3"/>
  <c r="AM71" i="3"/>
  <c r="BF68" i="3"/>
  <c r="U68" i="3"/>
  <c r="N68" i="3"/>
  <c r="AM57" i="3"/>
  <c r="U57" i="3"/>
  <c r="N57" i="3"/>
  <c r="AM50" i="3"/>
  <c r="U50" i="3"/>
  <c r="AM47" i="3"/>
  <c r="AM46" i="3"/>
  <c r="AM45" i="3"/>
  <c r="AM44" i="3"/>
  <c r="N44" i="3"/>
  <c r="AM43" i="3"/>
  <c r="AM42" i="3"/>
  <c r="BN39" i="3"/>
  <c r="BJ39" i="3"/>
  <c r="BF39" i="3"/>
  <c r="AU38" i="3"/>
  <c r="AM38" i="3"/>
  <c r="BF36" i="3"/>
  <c r="U36" i="3"/>
  <c r="N36" i="3"/>
  <c r="BB24" i="3"/>
  <c r="AT24" i="3"/>
  <c r="AM24" i="3"/>
  <c r="AF24" i="3"/>
  <c r="Y24" i="3"/>
  <c r="R24" i="3"/>
  <c r="K24" i="3"/>
  <c r="D24" i="3"/>
  <c r="BG11" i="3"/>
  <c r="AO11" i="3"/>
  <c r="U11" i="3"/>
  <c r="C11" i="3"/>
  <c r="D365" i="2" l="1"/>
  <c r="AM352" i="2"/>
  <c r="U352" i="2"/>
  <c r="N352" i="2"/>
  <c r="AM345" i="2"/>
  <c r="U345" i="2"/>
  <c r="N339" i="2"/>
  <c r="BN336" i="2"/>
  <c r="BJ336" i="2"/>
  <c r="BF336" i="2"/>
  <c r="AU335" i="2"/>
  <c r="AM335" i="2"/>
  <c r="BF333" i="2"/>
  <c r="U333" i="2"/>
  <c r="N333" i="2"/>
  <c r="AM322" i="2"/>
  <c r="U322" i="2"/>
  <c r="N322" i="2"/>
  <c r="AM315" i="2"/>
  <c r="U315" i="2"/>
  <c r="AY311" i="2"/>
  <c r="AQ311" i="2"/>
  <c r="AQ309" i="2"/>
  <c r="N309" i="2"/>
  <c r="AY308" i="2"/>
  <c r="AQ307" i="2"/>
  <c r="BN306" i="2"/>
  <c r="BJ306" i="2"/>
  <c r="BF306" i="2"/>
  <c r="AQ305" i="2"/>
  <c r="BF303" i="2"/>
  <c r="AY303" i="2"/>
  <c r="AQ303" i="2"/>
  <c r="U303" i="2"/>
  <c r="N303" i="2"/>
  <c r="AM291" i="2"/>
  <c r="U291" i="2"/>
  <c r="N291" i="2"/>
  <c r="AM284" i="2"/>
  <c r="U284" i="2"/>
  <c r="N278" i="2"/>
  <c r="BN275" i="2"/>
  <c r="BJ275" i="2"/>
  <c r="BF275" i="2"/>
  <c r="BF272" i="2"/>
  <c r="AN272" i="2"/>
  <c r="U272" i="2"/>
  <c r="N272" i="2"/>
  <c r="AM260" i="2"/>
  <c r="U260" i="2"/>
  <c r="N260" i="2"/>
  <c r="AM253" i="2"/>
  <c r="U253" i="2"/>
  <c r="N247" i="2"/>
  <c r="BN244" i="2"/>
  <c r="BJ244" i="2"/>
  <c r="BF244" i="2"/>
  <c r="AU244" i="2"/>
  <c r="AM244" i="2"/>
  <c r="BF241" i="2"/>
  <c r="U241" i="2"/>
  <c r="N241" i="2"/>
  <c r="AM229" i="2"/>
  <c r="U229" i="2"/>
  <c r="N229" i="2"/>
  <c r="AM222" i="2"/>
  <c r="U222" i="2"/>
  <c r="N216" i="2"/>
  <c r="AU213" i="2"/>
  <c r="AQ213" i="2"/>
  <c r="AM213" i="2"/>
  <c r="AM210" i="2"/>
  <c r="U210" i="2"/>
  <c r="N210" i="2"/>
  <c r="AM198" i="2"/>
  <c r="U198" i="2"/>
  <c r="N198" i="2"/>
  <c r="AM191" i="2"/>
  <c r="U191" i="2"/>
  <c r="AK186" i="2"/>
  <c r="AC186" i="2"/>
  <c r="U186" i="2"/>
  <c r="N185" i="2"/>
  <c r="BA180" i="2"/>
  <c r="AS180" i="2"/>
  <c r="AK180" i="2"/>
  <c r="AC180" i="2"/>
  <c r="U180" i="2"/>
  <c r="AC174" i="2"/>
  <c r="U174" i="2"/>
  <c r="BX169" i="2"/>
  <c r="BN169" i="2"/>
  <c r="BJ169" i="2"/>
  <c r="BF169" i="2"/>
  <c r="U168" i="2"/>
  <c r="BF166" i="2"/>
  <c r="AM166" i="2"/>
  <c r="N166" i="2"/>
  <c r="AM154" i="2"/>
  <c r="U154" i="2"/>
  <c r="N154" i="2"/>
  <c r="AM147" i="2"/>
  <c r="U147" i="2"/>
  <c r="AY142" i="2"/>
  <c r="AS142" i="2"/>
  <c r="AM142" i="2"/>
  <c r="U142" i="2"/>
  <c r="N139" i="2"/>
  <c r="U137" i="2"/>
  <c r="BN133" i="2"/>
  <c r="BJ133" i="2"/>
  <c r="BF133" i="2"/>
  <c r="U132" i="2"/>
  <c r="N132" i="2"/>
  <c r="BF130" i="2"/>
  <c r="AM130" i="2"/>
  <c r="AM118" i="2"/>
  <c r="U118" i="2"/>
  <c r="N118" i="2"/>
  <c r="AM111" i="2"/>
  <c r="U111" i="2"/>
  <c r="AC106" i="2"/>
  <c r="U106" i="2"/>
  <c r="N105" i="2"/>
  <c r="BN102" i="2"/>
  <c r="BJ102" i="2"/>
  <c r="BF102" i="2"/>
  <c r="AC101" i="2"/>
  <c r="U101" i="2"/>
  <c r="BF99" i="2"/>
  <c r="AM99" i="2"/>
  <c r="N99" i="2"/>
  <c r="AM87" i="2"/>
  <c r="U87" i="2"/>
  <c r="N87" i="2"/>
  <c r="AM80" i="2"/>
  <c r="U80" i="2"/>
  <c r="N74" i="2"/>
  <c r="BN71" i="2"/>
  <c r="BJ71" i="2"/>
  <c r="BF71" i="2"/>
  <c r="AU71" i="2"/>
  <c r="AM71" i="2"/>
  <c r="BF68" i="2"/>
  <c r="U68" i="2"/>
  <c r="N68" i="2"/>
  <c r="AM57" i="2"/>
  <c r="U57" i="2"/>
  <c r="N57" i="2"/>
  <c r="AM50" i="2"/>
  <c r="U50" i="2"/>
  <c r="AM47" i="2"/>
  <c r="AM46" i="2"/>
  <c r="AM45" i="2"/>
  <c r="AM44" i="2"/>
  <c r="N44" i="2"/>
  <c r="AM43" i="2"/>
  <c r="AM42" i="2"/>
  <c r="BN39" i="2"/>
  <c r="BJ39" i="2"/>
  <c r="BF39" i="2"/>
  <c r="AU38" i="2"/>
  <c r="AM38" i="2"/>
  <c r="BF36" i="2"/>
  <c r="U36" i="2"/>
  <c r="N36" i="2"/>
  <c r="BB24" i="2"/>
  <c r="AT24" i="2"/>
  <c r="AM24" i="2"/>
  <c r="AF24" i="2"/>
  <c r="Y24" i="2"/>
  <c r="R24" i="2"/>
  <c r="K24" i="2"/>
  <c r="D24" i="2"/>
  <c r="BG11" i="2"/>
  <c r="AO11" i="2"/>
  <c r="U11" i="2"/>
  <c r="C11" i="2"/>
  <c r="D365" i="1" l="1"/>
  <c r="AM352" i="1"/>
  <c r="U352" i="1"/>
  <c r="N352" i="1"/>
  <c r="AM345" i="1"/>
  <c r="U345" i="1"/>
  <c r="N339" i="1"/>
  <c r="BN336" i="1"/>
  <c r="BJ336" i="1"/>
  <c r="BF336" i="1"/>
  <c r="AU335" i="1"/>
  <c r="AM335" i="1"/>
  <c r="BF333" i="1"/>
  <c r="U333" i="1"/>
  <c r="N333" i="1"/>
  <c r="AM322" i="1"/>
  <c r="U322" i="1"/>
  <c r="N322" i="1"/>
  <c r="AM315" i="1"/>
  <c r="U315" i="1"/>
  <c r="AY311" i="1"/>
  <c r="AQ311" i="1"/>
  <c r="AQ309" i="1"/>
  <c r="N309" i="1"/>
  <c r="AY308" i="1"/>
  <c r="AQ307" i="1"/>
  <c r="BN306" i="1"/>
  <c r="BJ306" i="1"/>
  <c r="BF306" i="1"/>
  <c r="AQ305" i="1"/>
  <c r="BF303" i="1"/>
  <c r="AY303" i="1"/>
  <c r="AQ303" i="1"/>
  <c r="U303" i="1"/>
  <c r="N303" i="1"/>
  <c r="AM291" i="1"/>
  <c r="U291" i="1"/>
  <c r="N291" i="1"/>
  <c r="AM284" i="1"/>
  <c r="U284" i="1"/>
  <c r="N278" i="1"/>
  <c r="BN275" i="1"/>
  <c r="BJ275" i="1"/>
  <c r="BF275" i="1"/>
  <c r="BF272" i="1"/>
  <c r="AN272" i="1"/>
  <c r="U272" i="1"/>
  <c r="N272" i="1"/>
  <c r="AM260" i="1"/>
  <c r="U260" i="1"/>
  <c r="N260" i="1"/>
  <c r="AM253" i="1"/>
  <c r="U253" i="1"/>
  <c r="N247" i="1"/>
  <c r="BN244" i="1"/>
  <c r="BJ244" i="1"/>
  <c r="BF244" i="1"/>
  <c r="AU244" i="1"/>
  <c r="AM244" i="1"/>
  <c r="BF241" i="1"/>
  <c r="U241" i="1"/>
  <c r="N241" i="1"/>
  <c r="AM229" i="1"/>
  <c r="U229" i="1"/>
  <c r="N229" i="1"/>
  <c r="AM222" i="1"/>
  <c r="U222" i="1"/>
  <c r="N216" i="1"/>
  <c r="AU213" i="1"/>
  <c r="AQ213" i="1"/>
  <c r="AM213" i="1"/>
  <c r="AM210" i="1"/>
  <c r="U210" i="1"/>
  <c r="N210" i="1"/>
  <c r="AM198" i="1"/>
  <c r="U198" i="1"/>
  <c r="N198" i="1"/>
  <c r="AM191" i="1"/>
  <c r="U191" i="1"/>
  <c r="AK186" i="1"/>
  <c r="AC186" i="1"/>
  <c r="U186" i="1"/>
  <c r="N185" i="1"/>
  <c r="BA180" i="1"/>
  <c r="AS180" i="1"/>
  <c r="AK180" i="1"/>
  <c r="AC180" i="1"/>
  <c r="U180" i="1"/>
  <c r="AC174" i="1"/>
  <c r="U174" i="1"/>
  <c r="BX169" i="1"/>
  <c r="BN169" i="1"/>
  <c r="BJ169" i="1"/>
  <c r="BF169" i="1"/>
  <c r="U168" i="1"/>
  <c r="BF166" i="1"/>
  <c r="AM166" i="1"/>
  <c r="N166" i="1"/>
  <c r="AM154" i="1"/>
  <c r="U154" i="1"/>
  <c r="N154" i="1"/>
  <c r="AM147" i="1"/>
  <c r="U147" i="1"/>
  <c r="AY142" i="1"/>
  <c r="AS142" i="1"/>
  <c r="AM142" i="1"/>
  <c r="U142" i="1"/>
  <c r="N139" i="1"/>
  <c r="U137" i="1"/>
  <c r="BN133" i="1"/>
  <c r="BJ133" i="1"/>
  <c r="BF133" i="1"/>
  <c r="U132" i="1"/>
  <c r="N132" i="1"/>
  <c r="BF130" i="1"/>
  <c r="AM130" i="1"/>
  <c r="AM118" i="1"/>
  <c r="U118" i="1"/>
  <c r="N118" i="1"/>
  <c r="AM111" i="1"/>
  <c r="U111" i="1"/>
  <c r="AC106" i="1"/>
  <c r="U106" i="1"/>
  <c r="N105" i="1"/>
  <c r="BN102" i="1"/>
  <c r="BJ102" i="1"/>
  <c r="BF102" i="1"/>
  <c r="AC101" i="1"/>
  <c r="U101" i="1"/>
  <c r="BF99" i="1"/>
  <c r="AM99" i="1"/>
  <c r="N99" i="1"/>
  <c r="AM87" i="1"/>
  <c r="U87" i="1"/>
  <c r="N87" i="1"/>
  <c r="AM80" i="1"/>
  <c r="U80" i="1"/>
  <c r="N74" i="1"/>
  <c r="BN71" i="1"/>
  <c r="BJ71" i="1"/>
  <c r="BF71" i="1"/>
  <c r="AU71" i="1"/>
  <c r="AM71" i="1"/>
  <c r="BF68" i="1"/>
  <c r="U68" i="1"/>
  <c r="N68" i="1"/>
  <c r="AM57" i="1"/>
  <c r="U57" i="1"/>
  <c r="N57" i="1"/>
  <c r="AM50" i="1"/>
  <c r="U50" i="1"/>
  <c r="AM47" i="1"/>
  <c r="AM46" i="1"/>
  <c r="AM45" i="1"/>
  <c r="AM44" i="1"/>
  <c r="N44" i="1"/>
  <c r="AM43" i="1"/>
  <c r="AM42" i="1"/>
  <c r="BN39" i="1"/>
  <c r="BJ39" i="1"/>
  <c r="BF39" i="1"/>
  <c r="AU38" i="1"/>
  <c r="AM38" i="1"/>
  <c r="BF36" i="1"/>
  <c r="U36" i="1"/>
  <c r="N36" i="1"/>
  <c r="BB24" i="1"/>
  <c r="AT24" i="1"/>
  <c r="AM24" i="1"/>
  <c r="AF24" i="1"/>
  <c r="Y24" i="1"/>
  <c r="R24" i="1"/>
  <c r="K24" i="1"/>
  <c r="D24" i="1"/>
  <c r="BG11" i="1"/>
  <c r="AO11" i="1"/>
  <c r="U11" i="1"/>
  <c r="C11" i="1"/>
</calcChain>
</file>

<file path=xl/sharedStrings.xml><?xml version="1.0" encoding="utf-8"?>
<sst xmlns="http://schemas.openxmlformats.org/spreadsheetml/2006/main" count="1736" uniqueCount="86">
  <si>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</si>
  <si>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</si>
  <si>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</si>
  <si>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</si>
  <si>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抜本的な改革の取組</t>
    <phoneticPr fontId="8"/>
  </si>
  <si>
    <t>事業廃止</t>
    <rPh sb="0" eb="2">
      <t>ジギョウ</t>
    </rPh>
    <rPh sb="2" eb="4">
      <t>ハイシ</t>
    </rPh>
    <phoneticPr fontId="8"/>
  </si>
  <si>
    <t>民営化・
民間譲渡</t>
    <rPh sb="0" eb="3">
      <t>ミンエイカ</t>
    </rPh>
    <rPh sb="5" eb="7">
      <t>ミンカン</t>
    </rPh>
    <rPh sb="7" eb="9">
      <t>ジョウト</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</si>
  <si>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</si>
  <si>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</si>
  <si>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</si>
  <si>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rPh sb="0" eb="2">
      <t>シテイ</t>
    </rPh>
    <rPh sb="2" eb="5">
      <t>カンリシャ</t>
    </rPh>
    <rPh sb="6" eb="8">
      <t>セイド</t>
    </rPh>
    <phoneticPr fontId="8"/>
  </si>
  <si>
    <t>包括的
民間委託</t>
    <rPh sb="0" eb="3">
      <t>ホウカツテキ</t>
    </rPh>
    <rPh sb="4" eb="6">
      <t>ミンカン</t>
    </rPh>
    <rPh sb="6" eb="8">
      <t>イタク</t>
    </rPh>
    <phoneticPr fontId="8"/>
  </si>
  <si>
    <t>PPP/PFI方式
の活用</t>
    <rPh sb="7" eb="9">
      <t>ホウシキ</t>
    </rPh>
    <rPh sb="11" eb="13">
      <t>カツヨウ</t>
    </rPh>
    <phoneticPr fontId="8"/>
  </si>
  <si>
    <t>地方独立行政法人への移行</t>
    <rPh sb="0" eb="2">
      <t>チホウ</t>
    </rPh>
    <rPh sb="2" eb="4">
      <t>ドクリツ</t>
    </rPh>
    <rPh sb="4" eb="6">
      <t>ギョウセイ</t>
    </rPh>
    <rPh sb="6" eb="8">
      <t>ホウジン</t>
    </rPh>
    <rPh sb="10" eb="12">
      <t>イコウ</t>
    </rPh>
    <phoneticPr fontId="8"/>
  </si>
  <si>
    <t>取組事項</t>
    <rPh sb="0" eb="2">
      <t>トリクミ</t>
    </rPh>
    <rPh sb="2" eb="4">
      <t>ジコウ</t>
    </rPh>
    <phoneticPr fontId="8"/>
  </si>
  <si>
    <t>（取組の概要）</t>
    <rPh sb="1" eb="2">
      <t>ト</t>
    </rPh>
    <rPh sb="2" eb="3">
      <t>ク</t>
    </rPh>
    <rPh sb="4" eb="6">
      <t>ガイヨウ</t>
    </rPh>
    <phoneticPr fontId="8"/>
  </si>
  <si>
    <t>（全部と一部の別）</t>
    <rPh sb="1" eb="3">
      <t>ゼンブ</t>
    </rPh>
    <rPh sb="4" eb="6">
      <t>イチブ</t>
    </rPh>
    <rPh sb="7" eb="8">
      <t>ベツ</t>
    </rPh>
    <phoneticPr fontId="8"/>
  </si>
  <si>
    <t>（実施（予定）時期）</t>
    <rPh sb="1" eb="3">
      <t>ジッシ</t>
    </rPh>
    <rPh sb="4" eb="6">
      <t>ヨテイ</t>
    </rPh>
    <rPh sb="7" eb="9">
      <t>ジキ</t>
    </rPh>
    <phoneticPr fontId="8"/>
  </si>
  <si>
    <t>実施済</t>
    <rPh sb="0" eb="2">
      <t>ジッシ</t>
    </rPh>
    <rPh sb="2" eb="3">
      <t>ズ</t>
    </rPh>
    <phoneticPr fontId="8"/>
  </si>
  <si>
    <t>全部廃止</t>
    <rPh sb="0" eb="2">
      <t>ゼンブ</t>
    </rPh>
    <rPh sb="2" eb="4">
      <t>ハイシ</t>
    </rPh>
    <phoneticPr fontId="8"/>
  </si>
  <si>
    <t>一部廃止</t>
    <rPh sb="0" eb="2">
      <t>イチブ</t>
    </rPh>
    <rPh sb="2" eb="4">
      <t>ハイシ</t>
    </rPh>
    <phoneticPr fontId="8"/>
  </si>
  <si>
    <t>①診療所化・介護施設化</t>
    <rPh sb="1" eb="4">
      <t>シンリョウジョ</t>
    </rPh>
    <rPh sb="4" eb="5">
      <t>カ</t>
    </rPh>
    <rPh sb="6" eb="8">
      <t>カイゴ</t>
    </rPh>
    <rPh sb="8" eb="10">
      <t>シセツ</t>
    </rPh>
    <rPh sb="10" eb="11">
      <t>カ</t>
    </rPh>
    <phoneticPr fontId="8"/>
  </si>
  <si>
    <r>
      <rPr>
        <b/>
        <sz val="12"/>
        <color theme="1"/>
        <rFont val="游ゴシック"/>
        <family val="3"/>
        <charset val="128"/>
        <scheme val="minor"/>
      </rPr>
      <t>②</t>
    </r>
    <r>
      <rPr>
        <b/>
        <sz val="10"/>
        <color theme="1"/>
        <rFont val="游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8"/>
  </si>
  <si>
    <t>年</t>
    <rPh sb="0" eb="1">
      <t>ネン</t>
    </rPh>
    <phoneticPr fontId="8"/>
  </si>
  <si>
    <t>月</t>
    <rPh sb="0" eb="1">
      <t>ガツ</t>
    </rPh>
    <phoneticPr fontId="8"/>
  </si>
  <si>
    <t>日</t>
    <rPh sb="0" eb="1">
      <t>ニチ</t>
    </rPh>
    <phoneticPr fontId="8"/>
  </si>
  <si>
    <t>実施予定</t>
    <rPh sb="0" eb="2">
      <t>ジッシ</t>
    </rPh>
    <rPh sb="2" eb="4">
      <t>ヨテイ</t>
    </rPh>
    <phoneticPr fontId="8"/>
  </si>
  <si>
    <t>③事業目的の完了</t>
    <rPh sb="1" eb="3">
      <t>ジギョウ</t>
    </rPh>
    <rPh sb="3" eb="5">
      <t>モクテキ</t>
    </rPh>
    <rPh sb="6" eb="8">
      <t>カンリョウ</t>
    </rPh>
    <phoneticPr fontId="8"/>
  </si>
  <si>
    <t>④民営化・民間譲渡による廃止</t>
    <rPh sb="1" eb="4">
      <t>ミンエイカ</t>
    </rPh>
    <rPh sb="5" eb="7">
      <t>ミンカン</t>
    </rPh>
    <rPh sb="7" eb="9">
      <t>ジョウト</t>
    </rPh>
    <rPh sb="12" eb="14">
      <t>ハイシ</t>
    </rPh>
    <phoneticPr fontId="8"/>
  </si>
  <si>
    <t>⑤広域化による廃止</t>
    <rPh sb="1" eb="4">
      <t>コウイキカ</t>
    </rPh>
    <rPh sb="7" eb="9">
      <t>ハイシ</t>
    </rPh>
    <phoneticPr fontId="8"/>
  </si>
  <si>
    <t>⑥その他</t>
    <rPh sb="3" eb="4">
      <t>タ</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</si>
  <si>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</si>
  <si>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</si>
  <si>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</si>
  <si>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（検討状況・課題）</t>
    <rPh sb="1" eb="3">
      <t>ケントウ</t>
    </rPh>
    <rPh sb="3" eb="5">
      <t>ジョウキョウ</t>
    </rPh>
    <rPh sb="6" eb="8">
      <t>カダイ</t>
    </rPh>
    <phoneticPr fontId="8"/>
  </si>
  <si>
    <t>検討中</t>
    <rPh sb="0" eb="3">
      <t>ケントウチュウ</t>
    </rPh>
    <phoneticPr fontId="8"/>
  </si>
  <si>
    <t>民営化・民間譲渡</t>
    <rPh sb="0" eb="3">
      <t>ミンエイカ</t>
    </rPh>
    <rPh sb="4" eb="6">
      <t>ミンカン</t>
    </rPh>
    <rPh sb="6" eb="8">
      <t>ジョウト</t>
    </rPh>
    <phoneticPr fontId="8"/>
  </si>
  <si>
    <t>全部民営化・
全部民間譲渡</t>
    <rPh sb="0" eb="2">
      <t>ゼンブ</t>
    </rPh>
    <rPh sb="2" eb="5">
      <t>ミンエイカ</t>
    </rPh>
    <rPh sb="7" eb="9">
      <t>ゼンブ</t>
    </rPh>
    <rPh sb="9" eb="11">
      <t>ミンカン</t>
    </rPh>
    <rPh sb="11" eb="13">
      <t>ジョウト</t>
    </rPh>
    <phoneticPr fontId="8"/>
  </si>
  <si>
    <t>一部民営化・
一部民間譲渡</t>
    <rPh sb="0" eb="2">
      <t>イチブ</t>
    </rPh>
    <rPh sb="2" eb="5">
      <t>ミンエイカ</t>
    </rPh>
    <rPh sb="7" eb="8">
      <t>イチ</t>
    </rPh>
    <rPh sb="8" eb="9">
      <t>ブ</t>
    </rPh>
    <rPh sb="9" eb="11">
      <t>ミンカン</t>
    </rPh>
    <rPh sb="11" eb="13">
      <t>ジョウト</t>
    </rPh>
    <phoneticPr fontId="8"/>
  </si>
  <si>
    <t>（水道事業）広域化等</t>
    <rPh sb="1" eb="3">
      <t>スイドウ</t>
    </rPh>
    <rPh sb="3" eb="5">
      <t>ジギョウ</t>
    </rPh>
    <phoneticPr fontId="8"/>
  </si>
  <si>
    <t>（実施類型）</t>
    <rPh sb="1" eb="3">
      <t>ジッシ</t>
    </rPh>
    <rPh sb="3" eb="5">
      <t>ルイケイ</t>
    </rPh>
    <phoneticPr fontId="8"/>
  </si>
  <si>
    <t>経営統合</t>
    <rPh sb="0" eb="2">
      <t>ケイエイ</t>
    </rPh>
    <rPh sb="2" eb="4">
      <t>トウゴウ</t>
    </rPh>
    <phoneticPr fontId="8"/>
  </si>
  <si>
    <t>施設の
共同設置・利用</t>
    <rPh sb="0" eb="2">
      <t>シセツ</t>
    </rPh>
    <rPh sb="4" eb="6">
      <t>キョウドウ</t>
    </rPh>
    <rPh sb="6" eb="8">
      <t>セッチ</t>
    </rPh>
    <rPh sb="9" eb="11">
      <t>リヨウ</t>
    </rPh>
    <phoneticPr fontId="8"/>
  </si>
  <si>
    <t>施設管理の
共同化</t>
    <rPh sb="0" eb="2">
      <t>シセツ</t>
    </rPh>
    <rPh sb="2" eb="4">
      <t>カンリ</t>
    </rPh>
    <rPh sb="6" eb="9">
      <t>キョウドウカ</t>
    </rPh>
    <phoneticPr fontId="8"/>
  </si>
  <si>
    <t>管理の一体化</t>
    <rPh sb="0" eb="2">
      <t>カンリ</t>
    </rPh>
    <rPh sb="3" eb="6">
      <t>イッタイカ</t>
    </rPh>
    <phoneticPr fontId="8"/>
  </si>
  <si>
    <t>（簡易水道事業）広域化等</t>
    <rPh sb="1" eb="3">
      <t>カンイ</t>
    </rPh>
    <rPh sb="3" eb="5">
      <t>スイドウ</t>
    </rPh>
    <rPh sb="5" eb="7">
      <t>ジギョウ</t>
    </rPh>
    <phoneticPr fontId="8"/>
  </si>
  <si>
    <t>簡易水道事業統合(市町村内)</t>
    <rPh sb="0" eb="2">
      <t>カンイ</t>
    </rPh>
    <rPh sb="2" eb="4">
      <t>スイドウ</t>
    </rPh>
    <rPh sb="4" eb="6">
      <t>ジギョウ</t>
    </rPh>
    <rPh sb="6" eb="8">
      <t>トウゴウ</t>
    </rPh>
    <rPh sb="9" eb="12">
      <t>シチョウソン</t>
    </rPh>
    <rPh sb="12" eb="13">
      <t>ナイ</t>
    </rPh>
    <phoneticPr fontId="8"/>
  </si>
  <si>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8"/>
  </si>
  <si>
    <t>簡易水道事業統合以外</t>
    <rPh sb="0" eb="2">
      <t>カンイ</t>
    </rPh>
    <rPh sb="2" eb="4">
      <t>スイドウ</t>
    </rPh>
    <rPh sb="4" eb="6">
      <t>ジギョウ</t>
    </rPh>
    <rPh sb="6" eb="8">
      <t>トウゴウ</t>
    </rPh>
    <rPh sb="8" eb="10">
      <t>イガイ</t>
    </rPh>
    <phoneticPr fontId="8"/>
  </si>
  <si>
    <t>施設の共同
設置・利用</t>
    <rPh sb="0" eb="2">
      <t>シセツ</t>
    </rPh>
    <rPh sb="3" eb="5">
      <t>キョウドウ</t>
    </rPh>
    <rPh sb="6" eb="8">
      <t>セッチ</t>
    </rPh>
    <rPh sb="9" eb="11">
      <t>リヨウ</t>
    </rPh>
    <phoneticPr fontId="8"/>
  </si>
  <si>
    <t>施設管理の
共同化</t>
    <rPh sb="0" eb="2">
      <t>シセツ</t>
    </rPh>
    <rPh sb="2" eb="4">
      <t>カンリ</t>
    </rPh>
    <rPh sb="6" eb="8">
      <t>キョウドウ</t>
    </rPh>
    <rPh sb="8" eb="9">
      <t>カ</t>
    </rPh>
    <phoneticPr fontId="8"/>
  </si>
  <si>
    <t>管理の一体化</t>
    <rPh sb="0" eb="2">
      <t>カンリ</t>
    </rPh>
    <rPh sb="3" eb="5">
      <t>イッタイ</t>
    </rPh>
    <rPh sb="5" eb="6">
      <t>カ</t>
    </rPh>
    <phoneticPr fontId="8"/>
  </si>
  <si>
    <t>（下水道事業）広域化等</t>
    <rPh sb="1" eb="2">
      <t>シタ</t>
    </rPh>
    <rPh sb="2" eb="4">
      <t>スイドウ</t>
    </rPh>
    <rPh sb="4" eb="6">
      <t>ジギョウ</t>
    </rPh>
    <phoneticPr fontId="8"/>
  </si>
  <si>
    <t>汚水処理施設の統廃合</t>
    <rPh sb="0" eb="2">
      <t>オスイ</t>
    </rPh>
    <rPh sb="2" eb="4">
      <t>ショリ</t>
    </rPh>
    <rPh sb="4" eb="6">
      <t>シセツ</t>
    </rPh>
    <rPh sb="7" eb="10">
      <t>トウハイゴウ</t>
    </rPh>
    <phoneticPr fontId="8"/>
  </si>
  <si>
    <t>処理場廃止あり</t>
    <rPh sb="0" eb="3">
      <t>ショリジョウ</t>
    </rPh>
    <rPh sb="3" eb="5">
      <t>ハイシ</t>
    </rPh>
    <phoneticPr fontId="8"/>
  </si>
  <si>
    <t>処理場廃止なし</t>
    <rPh sb="0" eb="3">
      <t>ショリジョウ</t>
    </rPh>
    <rPh sb="3" eb="5">
      <t>ハイシ</t>
    </rPh>
    <phoneticPr fontId="8"/>
  </si>
  <si>
    <t>公共下水･流域下水の統合</t>
    <rPh sb="0" eb="2">
      <t>コウキョウ</t>
    </rPh>
    <rPh sb="2" eb="4">
      <t>ゲスイ</t>
    </rPh>
    <rPh sb="5" eb="7">
      <t>リュウイキ</t>
    </rPh>
    <rPh sb="7" eb="9">
      <t>ゲスイ</t>
    </rPh>
    <rPh sb="10" eb="12">
      <t>トウゴウ</t>
    </rPh>
    <phoneticPr fontId="8"/>
  </si>
  <si>
    <t>公共下水同士
の統合</t>
    <rPh sb="0" eb="2">
      <t>コウキョウ</t>
    </rPh>
    <rPh sb="2" eb="4">
      <t>ゲスイ</t>
    </rPh>
    <rPh sb="4" eb="6">
      <t>ドウシ</t>
    </rPh>
    <rPh sb="8" eb="10">
      <t>トウゴウ</t>
    </rPh>
    <phoneticPr fontId="8"/>
  </si>
  <si>
    <t>集落排水･公共下水との統合</t>
    <rPh sb="0" eb="2">
      <t>シュウラク</t>
    </rPh>
    <rPh sb="2" eb="4">
      <t>ハイスイ</t>
    </rPh>
    <rPh sb="5" eb="7">
      <t>コウキョウ</t>
    </rPh>
    <rPh sb="7" eb="9">
      <t>ゲスイ</t>
    </rPh>
    <rPh sb="11" eb="13">
      <t>トウゴウ</t>
    </rPh>
    <phoneticPr fontId="8"/>
  </si>
  <si>
    <t>特環下水と公共下水との結合</t>
    <rPh sb="0" eb="1">
      <t>トク</t>
    </rPh>
    <rPh sb="2" eb="4">
      <t>ゲスイ</t>
    </rPh>
    <rPh sb="5" eb="7">
      <t>コウキョウ</t>
    </rPh>
    <rPh sb="7" eb="9">
      <t>ゲスイ</t>
    </rPh>
    <rPh sb="11" eb="13">
      <t>ケツゴウ</t>
    </rPh>
    <phoneticPr fontId="8"/>
  </si>
  <si>
    <t>その他</t>
    <rPh sb="2" eb="3">
      <t>ホカ</t>
    </rPh>
    <phoneticPr fontId="8"/>
  </si>
  <si>
    <t>汚泥処理の
共同化</t>
    <rPh sb="0" eb="2">
      <t>オデイ</t>
    </rPh>
    <rPh sb="2" eb="4">
      <t>ショリ</t>
    </rPh>
    <rPh sb="6" eb="9">
      <t>キョウドウカ</t>
    </rPh>
    <phoneticPr fontId="8"/>
  </si>
  <si>
    <t>維持管理・事務
の共同化</t>
    <rPh sb="0" eb="2">
      <t>イジ</t>
    </rPh>
    <rPh sb="2" eb="4">
      <t>カンリ</t>
    </rPh>
    <rPh sb="5" eb="7">
      <t>ジム</t>
    </rPh>
    <rPh sb="9" eb="12">
      <t>キョウドウカ</t>
    </rPh>
    <phoneticPr fontId="8"/>
  </si>
  <si>
    <t>最適な汚水処理施設の選択（最適化）</t>
    <rPh sb="0" eb="2">
      <t>サイテキ</t>
    </rPh>
    <rPh sb="3" eb="5">
      <t>オスイ</t>
    </rPh>
    <rPh sb="5" eb="7">
      <t>ショリ</t>
    </rPh>
    <rPh sb="7" eb="9">
      <t>シセツ</t>
    </rPh>
    <rPh sb="10" eb="12">
      <t>センタク</t>
    </rPh>
    <rPh sb="13" eb="16">
      <t>サイテキカ</t>
    </rPh>
    <phoneticPr fontId="8"/>
  </si>
  <si>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8"/>
  </si>
  <si>
    <t>民間活用（指定管理者制度）</t>
    <rPh sb="0" eb="2">
      <t>ミンカン</t>
    </rPh>
    <rPh sb="2" eb="4">
      <t>カツヨウ</t>
    </rPh>
    <rPh sb="5" eb="7">
      <t>シテイ</t>
    </rPh>
    <rPh sb="7" eb="10">
      <t>カンリシャ</t>
    </rPh>
    <rPh sb="10" eb="12">
      <t>セイド</t>
    </rPh>
    <phoneticPr fontId="8"/>
  </si>
  <si>
    <t>（方式）</t>
    <rPh sb="1" eb="3">
      <t>ホウシキ</t>
    </rPh>
    <phoneticPr fontId="8"/>
  </si>
  <si>
    <t>代行制</t>
    <rPh sb="0" eb="3">
      <t>ダイコウセイ</t>
    </rPh>
    <phoneticPr fontId="8"/>
  </si>
  <si>
    <t>利用料金制</t>
    <rPh sb="0" eb="2">
      <t>リヨウ</t>
    </rPh>
    <rPh sb="2" eb="5">
      <t>リョウキンセイ</t>
    </rPh>
    <phoneticPr fontId="8"/>
  </si>
  <si>
    <t>民間活用（包括的民間委託）</t>
    <rPh sb="0" eb="2">
      <t>ミンカン</t>
    </rPh>
    <rPh sb="2" eb="4">
      <t>カツヨウ</t>
    </rPh>
    <rPh sb="5" eb="8">
      <t>ホウカツテキ</t>
    </rPh>
    <rPh sb="8" eb="10">
      <t>ミンカン</t>
    </rPh>
    <rPh sb="10" eb="12">
      <t>イタク</t>
    </rPh>
    <phoneticPr fontId="8"/>
  </si>
  <si>
    <t>（（実施済のみ）性能発注内容）</t>
    <rPh sb="2" eb="4">
      <t>ジッシ</t>
    </rPh>
    <rPh sb="4" eb="5">
      <t>ズ</t>
    </rPh>
    <rPh sb="8" eb="10">
      <t>セイノウ</t>
    </rPh>
    <rPh sb="10" eb="12">
      <t>ハッチュウ</t>
    </rPh>
    <rPh sb="12" eb="14">
      <t>ナイヨウ</t>
    </rPh>
    <phoneticPr fontId="8"/>
  </si>
  <si>
    <t>民間活用（ＰＰＰ/ＰＦＩ方式の活用）</t>
    <rPh sb="0" eb="2">
      <t>ミンカン</t>
    </rPh>
    <rPh sb="2" eb="4">
      <t>カツヨウ</t>
    </rPh>
    <rPh sb="12" eb="14">
      <t>ホウシキ</t>
    </rPh>
    <rPh sb="15" eb="17">
      <t>カツヨウ</t>
    </rPh>
    <phoneticPr fontId="8"/>
  </si>
  <si>
    <t>（導入・契約（予定）時期）</t>
    <rPh sb="1" eb="3">
      <t>ドウニュウ</t>
    </rPh>
    <rPh sb="4" eb="6">
      <t>ケイヤク</t>
    </rPh>
    <rPh sb="7" eb="9">
      <t>ヨテイ</t>
    </rPh>
    <rPh sb="10" eb="12">
      <t>ジキ</t>
    </rPh>
    <phoneticPr fontId="8"/>
  </si>
  <si>
    <t>BTO方式</t>
    <rPh sb="3" eb="5">
      <t>ホウシキ</t>
    </rPh>
    <phoneticPr fontId="8"/>
  </si>
  <si>
    <t>公共施設等運営権方式（コンセッション方式）</t>
    <rPh sb="0" eb="2">
      <t>コウキョウ</t>
    </rPh>
    <rPh sb="2" eb="4">
      <t>シセツ</t>
    </rPh>
    <rPh sb="4" eb="5">
      <t>トウ</t>
    </rPh>
    <rPh sb="5" eb="8">
      <t>ウンエイケン</t>
    </rPh>
    <rPh sb="8" eb="10">
      <t>ホウシキ</t>
    </rPh>
    <rPh sb="18" eb="20">
      <t>ホウシキ</t>
    </rPh>
    <phoneticPr fontId="8"/>
  </si>
  <si>
    <t>BOT方式</t>
    <rPh sb="3" eb="5">
      <t>ホウシキ</t>
    </rPh>
    <phoneticPr fontId="8"/>
  </si>
  <si>
    <t>BOO方式</t>
    <rPh sb="3" eb="5">
      <t>ホウシキ</t>
    </rPh>
    <phoneticPr fontId="8"/>
  </si>
  <si>
    <t>港湾運営会社制度</t>
    <rPh sb="0" eb="2">
      <t>コウワン</t>
    </rPh>
    <rPh sb="2" eb="4">
      <t>ウンエイ</t>
    </rPh>
    <rPh sb="4" eb="6">
      <t>ガイシャ</t>
    </rPh>
    <rPh sb="6" eb="8">
      <t>セイド</t>
    </rPh>
    <phoneticPr fontId="8"/>
  </si>
  <si>
    <t>DB方式</t>
    <rPh sb="2" eb="4">
      <t>ホウシキ</t>
    </rPh>
    <phoneticPr fontId="8"/>
  </si>
  <si>
    <t>DBO方式</t>
    <rPh sb="3" eb="5">
      <t>ホウシキ</t>
    </rPh>
    <phoneticPr fontId="8"/>
  </si>
  <si>
    <t>その他</t>
    <rPh sb="2" eb="3">
      <t>タ</t>
    </rPh>
    <phoneticPr fontId="8"/>
  </si>
  <si>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8"/>
  </si>
  <si>
    <t>（公務員型と非公務員型の別）</t>
    <rPh sb="1" eb="5">
      <t>コウムインガタ</t>
    </rPh>
    <rPh sb="6" eb="7">
      <t>ヒ</t>
    </rPh>
    <rPh sb="7" eb="11">
      <t>コウムインガタ</t>
    </rPh>
    <rPh sb="12" eb="13">
      <t>ベツ</t>
    </rPh>
    <phoneticPr fontId="8"/>
  </si>
  <si>
    <t>公務員型</t>
    <rPh sb="0" eb="3">
      <t>コウムイン</t>
    </rPh>
    <rPh sb="3" eb="4">
      <t>ガタ</t>
    </rPh>
    <phoneticPr fontId="8"/>
  </si>
  <si>
    <t>非公務員型</t>
    <rPh sb="0" eb="1">
      <t>ヒ</t>
    </rPh>
    <rPh sb="1" eb="4">
      <t>コウムイン</t>
    </rPh>
    <rPh sb="4" eb="5">
      <t>ガタ</t>
    </rPh>
    <phoneticPr fontId="8"/>
  </si>
  <si>
    <t>抜本的な改革に取り組まず、現行の経営体制・手法を継続する理由及び現在の経営状況・経営戦略等における中長期的な将来見通しを踏まえた、今後の経営改革の方向性</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</si>
</sst>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Yu Gothic"/>
      <family val="2"/>
      <charset val="128"/>
    </font>
    <font>
      <sz val="6"/>
      <name val="Yu Gothic"/>
      <family val="2"/>
      <charset val="128"/>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21">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Border="1" applyAlignment="1">
      <alignment vertical="center" shrinkToFit="1"/>
    </xf>
    <xf numFmtId="0" fontId="7" fillId="0" borderId="0" xfId="0" applyFont="1" applyAlignment="1">
      <alignment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6"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0" xfId="0" applyFont="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2" fillId="0" borderId="0" xfId="0" applyFont="1">
      <alignment vertical="center"/>
    </xf>
    <xf numFmtId="0" fontId="13" fillId="2" borderId="2" xfId="0" applyFont="1" applyFill="1" applyBorder="1" applyAlignment="1"/>
    <xf numFmtId="0" fontId="13" fillId="2" borderId="3" xfId="0" applyFont="1" applyFill="1" applyBorder="1" applyAlignment="1"/>
    <xf numFmtId="0" fontId="13" fillId="2" borderId="4" xfId="0" applyFont="1" applyFill="1" applyBorder="1" applyAlignment="1"/>
    <xf numFmtId="0" fontId="13" fillId="0" borderId="0" xfId="0" applyFont="1" applyAlignment="1"/>
    <xf numFmtId="0" fontId="13" fillId="2" borderId="5" xfId="0" applyFont="1" applyFill="1" applyBorder="1" applyAlignment="1"/>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3" fillId="2" borderId="0" xfId="0" applyFont="1" applyFill="1" applyAlignment="1"/>
    <xf numFmtId="0" fontId="13" fillId="2" borderId="6" xfId="0" applyFont="1" applyFill="1" applyBorder="1" applyAlignment="1"/>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4" fillId="2" borderId="0" xfId="0" applyFont="1" applyFill="1">
      <alignment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6" fillId="0" borderId="0" xfId="0" applyFont="1" applyAlignment="1"/>
    <xf numFmtId="0" fontId="12"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center" vertical="center"/>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7" fillId="2" borderId="0" xfId="0" applyFont="1" applyFill="1">
      <alignment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2" borderId="0" xfId="0" applyFont="1" applyFill="1">
      <alignment vertical="center"/>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6" fillId="2" borderId="7" xfId="0" applyFont="1" applyFill="1" applyBorder="1" applyAlignment="1"/>
    <xf numFmtId="0" fontId="16" fillId="2" borderId="8" xfId="0" applyFont="1" applyFill="1" applyBorder="1" applyAlignment="1"/>
    <xf numFmtId="0" fontId="13" fillId="2" borderId="8" xfId="0" applyFont="1" applyFill="1" applyBorder="1" applyAlignment="1"/>
    <xf numFmtId="0" fontId="13" fillId="2" borderId="9" xfId="0" applyFont="1" applyFill="1" applyBorder="1" applyAlignment="1"/>
    <xf numFmtId="0" fontId="17" fillId="0" borderId="0" xfId="0" applyFont="1">
      <alignment vertical="center"/>
    </xf>
    <xf numFmtId="0" fontId="16" fillId="0" borderId="0" xfId="0" applyFont="1">
      <alignment vertical="center"/>
    </xf>
    <xf numFmtId="0" fontId="17" fillId="2" borderId="2" xfId="0" applyFont="1" applyFill="1" applyBorder="1">
      <alignment vertical="center"/>
    </xf>
    <xf numFmtId="0" fontId="17" fillId="2" borderId="3" xfId="0" applyFont="1" applyFill="1" applyBorder="1">
      <alignment vertical="center"/>
    </xf>
    <xf numFmtId="0" fontId="16" fillId="2" borderId="10" xfId="0" applyFont="1" applyFill="1" applyBorder="1" applyAlignment="1">
      <alignment horizontal="left" wrapText="1"/>
    </xf>
    <xf numFmtId="0" fontId="16" fillId="2" borderId="3" xfId="0" applyFont="1" applyFill="1" applyBorder="1" applyAlignment="1">
      <alignment wrapText="1"/>
    </xf>
    <xf numFmtId="0" fontId="16" fillId="2" borderId="3" xfId="0" applyFont="1" applyFill="1" applyBorder="1" applyAlignment="1">
      <alignment shrinkToFit="1"/>
    </xf>
    <xf numFmtId="0" fontId="17" fillId="2" borderId="4" xfId="0" applyFont="1" applyFill="1" applyBorder="1">
      <alignment vertical="center"/>
    </xf>
    <xf numFmtId="0" fontId="19" fillId="0" borderId="0" xfId="0" applyFont="1">
      <alignment vertical="center"/>
    </xf>
    <xf numFmtId="0" fontId="17" fillId="2" borderId="5" xfId="0" applyFont="1" applyFill="1" applyBorder="1">
      <alignment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6" fillId="2" borderId="0" xfId="0" applyFont="1" applyFill="1" applyAlignment="1">
      <alignment wrapText="1"/>
    </xf>
    <xf numFmtId="0" fontId="16" fillId="2" borderId="0" xfId="0" applyFont="1" applyFill="1" applyAlignment="1"/>
    <xf numFmtId="0" fontId="20" fillId="2" borderId="0" xfId="0" applyFont="1" applyFill="1" applyAlignment="1"/>
    <xf numFmtId="0" fontId="3" fillId="2" borderId="0" xfId="0" applyFont="1" applyFill="1" applyAlignment="1">
      <alignment horizontal="left" vertical="center" wrapText="1"/>
    </xf>
    <xf numFmtId="0" fontId="17" fillId="2" borderId="6" xfId="0" applyFont="1" applyFill="1" applyBorder="1">
      <alignment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20" fillId="2" borderId="0" xfId="0" applyFont="1" applyFill="1">
      <alignment vertical="center"/>
    </xf>
    <xf numFmtId="0" fontId="16" fillId="2" borderId="0" xfId="0" applyFont="1" applyFill="1" applyAlignment="1">
      <alignment shrinkToFit="1"/>
    </xf>
    <xf numFmtId="0" fontId="3" fillId="2" borderId="0" xfId="0" applyFont="1" applyFill="1" applyAlignment="1">
      <alignment vertical="center" wrapText="1"/>
    </xf>
    <xf numFmtId="0" fontId="16" fillId="2" borderId="0" xfId="0" applyFont="1" applyFill="1" applyAlignment="1">
      <alignment horizontal="left" wrapText="1"/>
    </xf>
    <xf numFmtId="0" fontId="21" fillId="2" borderId="0" xfId="0" applyFont="1" applyFill="1">
      <alignment vertical="center"/>
    </xf>
    <xf numFmtId="0" fontId="20" fillId="2" borderId="0" xfId="0" applyFont="1" applyFill="1" applyAlignment="1">
      <alignment shrinkToFit="1"/>
    </xf>
    <xf numFmtId="0" fontId="20" fillId="2" borderId="0" xfId="0" applyFont="1" applyFill="1" applyAlignment="1">
      <alignment horizontal="left" vertical="center" wrapText="1"/>
    </xf>
    <xf numFmtId="0" fontId="20" fillId="2" borderId="0" xfId="0" applyFont="1" applyFill="1" applyAlignment="1">
      <alignment vertical="center" wrapText="1"/>
    </xf>
    <xf numFmtId="0" fontId="20" fillId="2" borderId="8" xfId="0" applyFont="1" applyFill="1" applyBorder="1" applyAlignment="1">
      <alignment wrapText="1"/>
    </xf>
    <xf numFmtId="0" fontId="20" fillId="2" borderId="0" xfId="0" applyFont="1" applyFill="1" applyAlignment="1">
      <alignment wrapText="1"/>
    </xf>
    <xf numFmtId="0" fontId="21" fillId="2" borderId="0" xfId="0" applyFont="1" applyFill="1" applyAlignment="1">
      <alignment horizontal="lef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3" fillId="2" borderId="0" xfId="0" applyFont="1" applyFill="1" applyAlignment="1">
      <alignment vertical="center" wrapText="1"/>
    </xf>
    <xf numFmtId="0" fontId="24"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4" xfId="0" applyFont="1" applyBorder="1" applyAlignment="1">
      <alignment horizontal="center" vertical="center" shrinkToFit="1"/>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22" fillId="0" borderId="5" xfId="0" applyFont="1" applyBorder="1" applyAlignment="1">
      <alignment horizontal="left" vertical="center" wrapText="1"/>
    </xf>
    <xf numFmtId="0" fontId="22" fillId="0" borderId="0" xfId="0" applyFont="1" applyAlignment="1">
      <alignment horizontal="left" vertical="center" wrapText="1"/>
    </xf>
    <xf numFmtId="0" fontId="22" fillId="0" borderId="6" xfId="0" applyFont="1" applyBorder="1" applyAlignment="1">
      <alignment horizontal="left" vertical="center" wrapTex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6" xfId="0" applyFont="1" applyBorder="1" applyAlignment="1">
      <alignment horizontal="center" vertical="center" shrinkToFit="1"/>
    </xf>
    <xf numFmtId="0" fontId="18" fillId="0" borderId="4" xfId="0" applyFont="1" applyBorder="1" applyAlignment="1">
      <alignment horizontal="center" vertical="center" wrapText="1"/>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4" fillId="2" borderId="0" xfId="0" applyFont="1" applyFill="1" applyAlignment="1">
      <alignment horizontal="center" vertical="center"/>
    </xf>
    <xf numFmtId="0" fontId="18" fillId="2" borderId="0" xfId="0" applyFont="1" applyFill="1" applyAlignment="1">
      <alignment horizontal="center" vertical="center"/>
    </xf>
    <xf numFmtId="0" fontId="20" fillId="2" borderId="0" xfId="0" applyFont="1" applyFill="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25" fillId="0" borderId="10" xfId="0" applyFont="1" applyBorder="1">
      <alignment vertical="center"/>
    </xf>
    <xf numFmtId="0" fontId="25" fillId="0" borderId="12" xfId="0" applyFont="1" applyBorder="1">
      <alignment vertical="center"/>
    </xf>
    <xf numFmtId="0" fontId="26" fillId="0" borderId="10" xfId="0" applyFont="1" applyBorder="1">
      <alignment vertical="center"/>
    </xf>
    <xf numFmtId="0" fontId="26" fillId="0" borderId="12" xfId="0" applyFont="1" applyBorder="1">
      <alignment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25" fillId="0" borderId="10" xfId="0" applyFont="1" applyBorder="1" applyAlignment="1">
      <alignment vertical="center" wrapText="1"/>
    </xf>
    <xf numFmtId="0" fontId="27" fillId="2" borderId="0" xfId="0" applyFont="1" applyFill="1">
      <alignment vertical="center"/>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0" fillId="2" borderId="3" xfId="0" applyFill="1" applyBorder="1">
      <alignment vertical="center"/>
    </xf>
    <xf numFmtId="0" fontId="20" fillId="4" borderId="2" xfId="0" applyFont="1" applyFill="1" applyBorder="1" applyAlignment="1">
      <alignment horizontal="center" vertical="center"/>
    </xf>
    <xf numFmtId="0" fontId="20" fillId="4" borderId="3" xfId="0" applyFont="1" applyFill="1" applyBorder="1" applyAlignment="1">
      <alignment horizontal="center" vertical="center"/>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20" fillId="4" borderId="7" xfId="0" applyFont="1" applyFill="1" applyBorder="1" applyAlignment="1">
      <alignment horizontal="center" vertical="center"/>
    </xf>
    <xf numFmtId="0" fontId="20" fillId="4" borderId="8" xfId="0" applyFont="1" applyFill="1" applyBorder="1" applyAlignment="1">
      <alignment horizontal="center" vertical="center"/>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23" fillId="2" borderId="0" xfId="0" applyFont="1" applyFill="1">
      <alignment vertical="center"/>
    </xf>
    <xf numFmtId="0" fontId="17" fillId="2" borderId="7" xfId="0" applyFont="1" applyFill="1" applyBorder="1">
      <alignment vertical="center"/>
    </xf>
    <xf numFmtId="0" fontId="17" fillId="2" borderId="8" xfId="0" applyFont="1" applyFill="1" applyBorder="1">
      <alignment vertical="center"/>
    </xf>
    <xf numFmtId="0" fontId="17" fillId="2" borderId="9" xfId="0" applyFont="1" applyFill="1" applyBorder="1">
      <alignment vertical="center"/>
    </xf>
    <xf numFmtId="0" fontId="20" fillId="2" borderId="8" xfId="0" applyFont="1" applyFill="1" applyBorder="1" applyAlignment="1"/>
    <xf numFmtId="0" fontId="24" fillId="0" borderId="1" xfId="0" applyFont="1" applyBorder="1" applyAlignment="1">
      <alignment horizontal="center" vertical="center" wrapText="1"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0" fillId="2" borderId="0" xfId="0" applyFill="1">
      <alignment vertical="center"/>
    </xf>
    <xf numFmtId="0" fontId="16" fillId="2" borderId="3" xfId="0" applyFont="1" applyFill="1" applyBorder="1" applyAlignment="1">
      <alignment horizontal="left" wrapText="1"/>
    </xf>
    <xf numFmtId="0" fontId="16" fillId="2" borderId="0" xfId="0" applyFont="1" applyFill="1" applyAlignment="1">
      <alignment horizontal="left" wrapText="1"/>
    </xf>
    <xf numFmtId="0" fontId="14" fillId="0" borderId="1" xfId="0" applyFont="1" applyBorder="1" applyAlignment="1">
      <alignment horizontal="center" vertic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24"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1" xfId="0" applyFont="1" applyBorder="1" applyAlignment="1">
      <alignment horizontal="center" vertical="center"/>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20" fillId="2" borderId="6" xfId="0" applyFont="1" applyFill="1" applyBorder="1">
      <alignment vertical="center"/>
    </xf>
    <xf numFmtId="0" fontId="14" fillId="2" borderId="8" xfId="0" applyFont="1" applyFill="1" applyBorder="1" applyAlignment="1">
      <alignment horizontal="center" vertical="center"/>
    </xf>
    <xf numFmtId="0" fontId="22" fillId="0" borderId="0" xfId="0" applyFont="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6"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16" fillId="2" borderId="0" xfId="0" applyFont="1" applyFill="1" applyAlignment="1">
      <alignment horizontal="left" vertical="center" wrapText="1"/>
    </xf>
    <xf numFmtId="0" fontId="24" fillId="0" borderId="2" xfId="0" applyFont="1" applyBorder="1" applyAlignment="1">
      <alignment horizontal="center" vertical="center" shrinkToFit="1"/>
    </xf>
    <xf numFmtId="0" fontId="24" fillId="0" borderId="3" xfId="0" applyFont="1" applyBorder="1" applyAlignment="1">
      <alignment horizontal="center" vertical="center" shrinkToFit="1"/>
    </xf>
    <xf numFmtId="0" fontId="24" fillId="0" borderId="4" xfId="0" applyFont="1" applyBorder="1" applyAlignment="1">
      <alignment horizontal="center" vertical="center" shrinkToFit="1"/>
    </xf>
    <xf numFmtId="0" fontId="24" fillId="0" borderId="5" xfId="0" applyFont="1" applyBorder="1" applyAlignment="1">
      <alignment horizontal="center" vertical="center" shrinkToFit="1"/>
    </xf>
    <xf numFmtId="0" fontId="24" fillId="0" borderId="0" xfId="0" applyFont="1" applyAlignment="1">
      <alignment horizontal="center" vertical="center" shrinkToFit="1"/>
    </xf>
    <xf numFmtId="0" fontId="24" fillId="0" borderId="6" xfId="0" applyFont="1" applyBorder="1" applyAlignment="1">
      <alignment horizontal="center" vertical="center" shrinkToFit="1"/>
    </xf>
    <xf numFmtId="0" fontId="24" fillId="0" borderId="7" xfId="0" applyFont="1" applyBorder="1" applyAlignment="1">
      <alignment horizontal="center" vertical="center" shrinkToFit="1"/>
    </xf>
    <xf numFmtId="0" fontId="24" fillId="0" borderId="8" xfId="0" applyFont="1" applyBorder="1" applyAlignment="1">
      <alignment horizontal="center" vertical="center" shrinkToFit="1"/>
    </xf>
    <xf numFmtId="0" fontId="24" fillId="0" borderId="9" xfId="0" applyFont="1" applyBorder="1" applyAlignment="1">
      <alignment horizontal="center" vertical="center" shrinkToFit="1"/>
    </xf>
    <xf numFmtId="0" fontId="16" fillId="2" borderId="8" xfId="0" applyFont="1" applyFill="1" applyBorder="1" applyAlignment="1">
      <alignment horizontal="left" wrapText="1"/>
    </xf>
    <xf numFmtId="0" fontId="24" fillId="2" borderId="0" xfId="0" applyFont="1" applyFill="1" applyAlignment="1">
      <alignment horizontal="left" vertical="center"/>
    </xf>
    <xf numFmtId="0" fontId="12" fillId="2" borderId="0" xfId="0" applyFont="1" applyFill="1">
      <alignmen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2" fillId="0" borderId="0" xfId="0" applyFont="1" applyAlignment="1">
      <alignment horizontal="lef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0" xfId="0" applyFont="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17" fillId="0" borderId="1" xfId="0" quotePrefix="1"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2" fillId="0" borderId="0" xfId="0" applyFont="1" applyAlignment="1">
      <alignment horizontal="left" vertical="center" wrapText="1"/>
    </xf>
    <xf numFmtId="0" fontId="0" fillId="2" borderId="2" xfId="0" applyFill="1" applyBorder="1">
      <alignment vertical="center"/>
    </xf>
    <xf numFmtId="0" fontId="12"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0" fillId="2" borderId="6" xfId="0" applyFill="1" applyBorder="1">
      <alignment vertical="center"/>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0" xfId="0" applyFont="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cellXfs>
  <cellStyles count="1">
    <cellStyle name="標準" xfId="0" builtinId="0"/>
  </cellStyles>
  <dxfs count="1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24F0BBC-A343-4C9D-B042-634CFCF4D6D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B54B897-DDF6-43A3-A393-A994711AEEA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F5D32C1-1A3C-4DDD-A999-5A70D0BFA33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C17361DF-C643-4098-A1F3-31D1A10F505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18C0DB1C-B699-432D-A996-7AEE94C2AC56}"/>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72641BAE-87CF-4984-803E-C1B70566878E}"/>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138468DD-4398-4700-A686-534CB5D42077}"/>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332B4CDD-2423-46A5-9166-240BFDF43C49}"/>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531EF73B-F13C-4611-BEB0-2653C31FEAD3}"/>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C4BD8582-E7F6-4B4F-B12F-DE6D85790FE4}"/>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7CB26E17-1E83-4548-9AD9-500F6EA18353}"/>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2A2A4A43-1DE3-4C9D-8C1E-BE9C46AB753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C7218F3C-E6CD-42D4-BC9A-9D3DB0AFFB73}"/>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C1CFFB85-B3B2-4395-B777-F621A33E8A6B}"/>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0ED8529C-30CD-4A5F-B43A-F89FE33B2CF1}"/>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364BFFD7-3BBF-44CB-BB7B-8EACA41A1F3B}"/>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B8C02A67-5F3F-4ED6-BD8A-32B19E57A1B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122D9068-4B0D-4A4D-BF7F-1B1241105249}"/>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9B47375F-A55A-4C7E-81DF-BC75D963F9CE}"/>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904392BD-12E7-4353-ACE5-89C36B76C196}"/>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14FA3E54-49BF-4DE6-B39A-12E0BB35DB75}"/>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AE033DB-52C8-4852-9556-FAEF903DCDBB}"/>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FF290B70-E9FB-4655-918B-D3799DEB6E68}"/>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39714351-7F1F-4164-9ACE-BBE8D187E3F2}"/>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E06DABAD-FB34-4D7B-86A3-51857CF5F3AE}"/>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1F826E8C-ECB8-4D7B-BC89-C127A4B66415}"/>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5BBBFD4-9473-4C47-8CF9-B96A4FAC205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E6DBCBB-E27A-48CF-9F27-E193E0B9677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D0B7BE8-1DB2-4C2F-AC88-B9137D9BC54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429725D6-39A7-431B-8389-5B5704E856F8}"/>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E86BA245-337B-42DF-AB92-BCD15835F9D9}"/>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FD058015-EF49-4168-884C-E3D5038AD66C}"/>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9793531A-E804-42AD-93CB-72F51A6D288A}"/>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82DCEA16-EC0B-4D70-9D30-205D699929D2}"/>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2CE74895-796C-439A-93C9-62B38C7F52E3}"/>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F2137644-6C1D-4EF1-B3EA-526E77249483}"/>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828CA3C2-F3D9-4B6F-B3C0-3DA96D7BB95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C4925ECB-EA69-4613-B2D5-4B0486C4672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953F9C74-1165-4B0C-A4FC-36C4E779C0C9}"/>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5255403E-9684-4AB8-9D26-4916491AB079}"/>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33733534-AC70-4C71-B9DF-D30BEB2B6C4A}"/>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6C9758BA-9644-4BE8-AEF1-AB06285B954A}"/>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5B41A7B9-4ADC-47E0-A14D-93AD9228DB0D}"/>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DEC12B4A-90BF-4793-8301-C7259F290DF7}"/>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2A44CFF8-90BA-4546-B0A9-AEF3AC113EC9}"/>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83EA1DDB-24FF-4859-A123-440B052BFB41}"/>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ACE13839-3046-49AE-A5BF-0E95AA2F613B}"/>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DE3D9784-9995-4166-8C3C-3B679014C88F}"/>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EE9E7B43-F9AC-40B6-AF54-B82EE7F9B50F}"/>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055CBE03-F655-4A50-9A9A-9A6925DA9F5D}"/>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AAF6E187-F33B-4A05-B1E6-9CBD5D98E2B0}"/>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C0A9C64D-DAC2-4B63-BAD0-44E3529AEFA1}"/>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61BA328-5F89-4F4D-B6AB-509F01A8E05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21FF2E-4FD6-4EC8-A491-F40B66789BB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2874E46-4CB9-4767-9729-84234847B6A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D5111302-AB48-45EF-B532-8887384865B2}"/>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BF4461EF-DC4A-4D9F-B380-5747F209345C}"/>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3A97E730-67A5-4AC4-ACAB-DDBCC5F7FF7F}"/>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8F66D9F-DE1C-44BC-A728-B2BADA5C7E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D08C7A62-2123-4606-990B-4FC50DBF2526}"/>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3BB800D-F495-4713-9B1E-0ACE3B4EF72C}"/>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5EF76A95-4BD3-47A9-98F0-45BDFBBDEE64}"/>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EC9860E1-EF39-44FB-92D1-E092005252AC}"/>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5B330C94-85DB-4758-A65B-DF573D133B9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5CE98D80-2E5E-4315-A3AA-5B6040FF13DE}"/>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5EC519B6-1A3B-4477-933A-16C681E655F9}"/>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46E0A105-D6AA-423B-B3DF-4B18061268A1}"/>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A471A8E4-6859-4804-9948-9F48083D218B}"/>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71DB5B2B-C875-4CC9-ADAE-4B3DD7E6A2E9}"/>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86688D2E-8A23-44D2-938A-193ABF17AD04}"/>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168F1182-D7CF-4E64-A9DF-F3348712C12C}"/>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E3A2BA36-2426-48EA-828D-48DAD326BE5E}"/>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07425ABF-687F-4057-A119-E2869D9D75FA}"/>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A25277D7-6F39-43DD-A808-E86083250CF9}"/>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B8444976-4428-421B-94FB-3EEC9E453786}"/>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929ABB03-77A5-45EF-ABA3-8CEFCB8CCECC}"/>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CC009CE2-1C54-49E6-BC0E-4CFB3FC32977}"/>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6525ACC8-3BF7-4BDD-BA9D-014479DB4838}"/>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8976923-9EC7-4E86-9D20-29F7FF6BFAD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CA5343A-3D19-4A04-AA94-55F2BFA2A12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424B4D6-320A-41AA-9931-FB2CF4B4967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AC5B3971-06DB-4BA8-B91A-DB086A945DD7}"/>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7BA49F-903C-45DD-8B6C-1B39ED22D52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8D02996C-1AD8-4A6E-ACDE-61830362DC98}"/>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BC4E6B3D-EA63-491F-BC33-5B2ABE369EA5}"/>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6E230990-B24D-44A2-8428-E7EB983835D5}"/>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5560F5A5-CF5C-44A7-BE06-835402125A61}"/>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3573D346-2293-4276-91C8-41CC7037CA83}"/>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D0CA38CE-6165-436B-B6F5-578BC22836D3}"/>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E99B0C35-16BC-4BB1-9D1B-9B6DCECA9BB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5EC74737-7C0C-46ED-9370-48E11968AB9E}"/>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D974F247-E065-4080-ACFE-9A69B899F69B}"/>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9DF129FF-D3DA-407B-B9BC-23C99B9B3553}"/>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BFC2C525-2ED7-4D42-815B-5126084E1546}"/>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F4928FB6-717B-4B0E-9ED7-0691AB4E5787}"/>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43DA213D-67F7-411C-AF87-DB73A736F1A5}"/>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2E991738-D015-4ED5-8F1E-A62138E46094}"/>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9C70E081-8336-4F69-B5E6-7A00E328AE01}"/>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1A79D752-0F62-4140-8279-AF941041B292}"/>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D93F830C-3EF6-40E4-B388-6A7F9CA23595}"/>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A7B4D487-F22F-4682-89D4-70967C3043D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E6BF6190-C284-4EE7-BFEE-8605445532F4}"/>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8AF2E41D-2089-4E51-B421-23E4D902D7B0}"/>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E1EDC208-F7B0-4426-90CA-A2FC20633335}"/>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287223F-FDEA-4672-B34C-0B66FD9997A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104BB9C-CF39-46C4-A6C6-105D8C7734D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1374B08-2852-41B8-8B18-9544A225E33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A142AF72-BE36-4717-A105-F5137EE3CB14}"/>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76D4DF42-9430-4A62-B768-EE2308104BFE}"/>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C14594E0-374E-4B2E-86C0-CF4EDAE0FF1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D32E72C1-EB52-4C1D-87BB-31221081E42E}"/>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753FF0B0-CD8A-4E62-BA50-29F5F73DB33F}"/>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BC7AE7FE-86F9-4E67-B12F-D5F5AC9E33E5}"/>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37D391D0-8C25-453D-9139-593902DBACA5}"/>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5C99559E-F91A-4EBE-94AC-602AC4C90D7D}"/>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A7C26B27-D048-468D-97DC-9EE6D6772EB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A42828AB-DAAA-4BCA-9928-314A0F43BB2F}"/>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8E7F9299-9F76-435A-9EA0-69F23A136938}"/>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BCA85771-6DEF-4B4B-B443-11A5B7851676}"/>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D3F0C00F-F3AF-4479-96FA-0E31A64E3927}"/>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A301E51B-5301-4357-ADDE-111E73A8A165}"/>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D715B39C-F585-4CDA-A0F2-0B8AF3D8893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30AE0A10-B996-4D80-8CA0-C9EE421B2302}"/>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49B18491-96F6-4865-9D1B-3780DB1A610A}"/>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57B73DF7-D234-4D39-A486-AB29B48A51A1}"/>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C31FC253-E556-4195-B6E6-0A97DF6CE561}"/>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3AFE69D8-FF71-489E-982F-37598418C5FC}"/>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551A8641-78AF-4CEB-B6C5-44CE403AC4C7}"/>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2949E0A0-57A8-404A-BF5C-52B8BC0FF603}"/>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EC3E1379-4C07-4BE3-9EDC-66E3346EDB0C}"/>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E6E4011-0B32-467A-8854-2899D1EB9E6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7B69F6E-F6DC-4FEB-A6B6-16F7065E501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44CF215-C8F9-4E28-96C3-A19B5406301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47C3053F-7D19-4BAD-9A1E-08E71F1359D4}"/>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7B296C7D-9D3A-4D55-B17A-0E77D7FC76EA}"/>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1D49B236-9403-497A-9674-C5608FEFA89B}"/>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FDFE42E3-2A85-4896-AF73-DA5F9B7E4034}"/>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A9D8E0D6-BF5C-473B-9112-604A376F740A}"/>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5F241860-702D-4034-BF45-FE6059D5FD73}"/>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E31A8A0E-B739-4D78-B902-95E1D28D0889}"/>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40B2496-0BB6-41BA-9925-C9576965035E}"/>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60AE0015-2FE7-4086-8CE6-A6A790C6056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97B73202-9787-4DA5-AC09-5D012082E30C}"/>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9A913A79-FCFC-4EB4-A1D8-3B6FFC686EFA}"/>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1C86B408-4BE8-4C75-A157-B92852B092D2}"/>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FE3DAE73-CDF1-4E73-8181-14628073D7B1}"/>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5D333777-B9D8-4F75-B75D-0932A210A232}"/>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A1DCAC23-011B-4AEF-9CCA-A0A5D1C9D1A6}"/>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2DFEE442-F78D-4C5B-932C-B20BDF15AF5F}"/>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172E1DAF-DBE8-4E89-884F-87B0CDBEAC5E}"/>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CE857232-95F4-49E7-AD84-4EEEBEBB03BB}"/>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8C6172AF-122D-42D2-931D-91FFACAAEC57}"/>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AA2CCE60-8616-4891-B31B-2B1A9DF77974}"/>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8A0622F9-6F54-4AC5-8518-3A065FDD3E58}"/>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7B794B3C-1FA8-4EB0-928E-E6BACAF403C2}"/>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7B019B4D-F7DB-4E61-BBB5-1F81564A0D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46CE914-79B2-4B08-80B5-0CF6D2F3BE7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E786671-195F-41C8-AB63-5FE832454E6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9089EDF-BB74-4350-8F27-E74EEA17F25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6CE619F0-743A-4DA9-A433-D65149765E2E}"/>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A10AE10-4F4E-4BD2-BA77-6A8A8B7D7FC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F22B462A-FA3A-40BA-B5E5-FCE2DEE4B317}"/>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26F5A2AC-9197-41D2-9795-0D07374703C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22D0F0FE-07ED-429E-B848-6DC3C4C9CD8B}"/>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9D57FD8B-D739-48BD-B2BD-87D406BCA348}"/>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AEB12E0C-1FAF-4348-B61B-8DF807F958AC}"/>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F8D6D817-1CDD-4049-ACB7-7D69DC76C7C3}"/>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2831E6C2-3FEB-4859-BF42-44F5E7C21E2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9624DDF6-A3D2-4BF1-9132-4E7DB86F5DB1}"/>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007D651F-71A0-4097-AEB4-667FE18F55E5}"/>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D57CDA76-12C2-403C-997F-4CE139FDE1DB}"/>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58DB3D06-D8C6-4CCD-9E86-BA7A0DA185AC}"/>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9A85D9BE-A5DC-4AE7-8446-9DCCCBE754EA}"/>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A980F838-56A8-40C8-8E2F-414662477811}"/>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145F93F0-BCA5-441B-A231-A0916FF074A6}"/>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2E9BC957-C9A2-4144-BBCE-55A4F5913DB1}"/>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A69E2C21-3961-4970-B7EA-F65AFD8664DE}"/>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9837B6C1-142B-4A38-8DE5-0F85726EA80A}"/>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B3971AC3-C867-4884-B6BE-596EB38A1481}"/>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E41F03D9-1E48-4E71-95A6-DE706FAD949B}"/>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BBBAF307-6124-42F5-AA10-DA07DB2F2DFF}"/>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61EC39DE-D86C-4330-BEC0-AFADA31873E1}"/>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E1A0F25-053E-439B-A90B-E655F916242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BC7E5BB-80E5-4641-AFD5-B64793C1406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BBBF0A1-97FD-43DF-9821-325915B7627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DE4164-0BAC-4811-9C35-F8EDCE680816}"/>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82A0785C-21F3-466C-B2F8-2026507E97C9}"/>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288E3B9-84FB-4DA7-BA23-4D135492850C}"/>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826F69F3-DDA4-4F29-A98B-9B5B90FBAF48}"/>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36DC0C79-68C6-4338-9624-9600F1618A95}"/>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86AECA77-13EC-48DE-B8B1-4EC09E584F4D}"/>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F53E7172-2457-47CD-957B-9B751E4F0861}"/>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473DE93F-A0C3-4B66-B9E2-4412B28320FB}"/>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B92D3904-3EC5-4D19-89A2-EFB3348F9F9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86EB21F2-2355-4C4E-A660-DE46F6052E32}"/>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60E23098-EEDF-4171-94E8-8D6793F306DE}"/>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75008E83-EA13-45D2-B141-32315DEB3ABC}"/>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A2CF190D-C8D8-4C12-8CA6-D8F1594F71A7}"/>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A8F6A97D-5F49-4D6B-B19A-8ED38C85707F}"/>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A80990F8-ABFF-47B8-907E-BB6433562357}"/>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0BC2DAEA-6F7E-402B-8037-A93724426B11}"/>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0E5FC8CB-AC86-4FF7-B4D5-B9DD8678D76D}"/>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255D02D2-9379-402E-81B9-89F64E2257EA}"/>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260269AD-F9F8-475A-B591-1B7753019361}"/>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B2468FF9-303D-49E2-A250-EC3AE8569EB1}"/>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C633BA18-3761-429C-A4D0-11D02EED0BCC}"/>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5C7A8E28-75E4-4EFA-AD7F-A433BC412034}"/>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9CE8104B-683F-4380-B18D-485661D3432F}"/>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9010\Desktop\&#21271;&#31179;&#30000;&#24066;\03+&#35519;&#26619;&#34920;&#65288;&#21271;&#31179;&#30000;&#24066;&#12539;&#20171;&#35703;&#12469;&#12540;&#12499;&#12473;&#20107;&#2698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9010\Desktop\&#21271;&#31179;&#30000;&#24066;\03+&#35519;&#26619;&#34920;&#65288;&#30149;&#38498;&#20107;&#2698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09010\Desktop\&#21271;&#31179;&#30000;&#24066;\03+&#35519;&#26619;&#34920;&#65288;R4&#25244;&#26412;&#25913;&#38761;&#35519;&#26619;&#65289;&#21271;&#31179;&#30000;&#24066;&#65288;&#19978;&#27700;&#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09010\Desktop\&#21271;&#31179;&#30000;&#24066;\03+&#35519;&#26619;&#34920;&#65288;R4&#25244;&#26412;&#25913;&#38761;&#35519;&#26619;&#65289;&#21271;&#31179;&#30000;&#24066;&#65288;&#31777;&#27700;&#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09010\Desktop\&#21271;&#31179;&#30000;&#24066;\03%20&#35519;&#26619;&#34920;&#65288;&#21271;&#31179;&#30000;&#24066;&#12539;&#19979;&#27700;&#36947;&#20107;&#26989;&#12539;&#36786;&#38598;&#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09010\Desktop\&#21271;&#31179;&#30000;&#24066;\03%20&#35519;&#26619;&#34920;&#65288;&#21271;&#31179;&#30000;&#24066;&#12539;&#19979;&#27700;&#36947;&#20107;&#26989;&#12539;&#29305;&#25490;&#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09010\Desktop\&#21271;&#31179;&#30000;&#24066;\03%20&#35519;&#26619;&#34920;&#65288;&#21271;&#31179;&#30000;&#24066;&#12539;&#19979;&#27700;&#36947;&#20107;&#26989;&#12539;&#29305;&#29872;&#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09010\Desktop\&#21271;&#31179;&#30000;&#24066;\03%20&#35519;&#26619;&#34920;&#65288;&#21271;&#31179;&#30000;&#24066;&#12539;&#19979;&#27700;&#36947;&#20107;&#26989;&#12539;&#20844;&#2084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北秋田市</v>
          </cell>
        </row>
        <row r="18">
          <cell r="F18" t="str">
            <v>介護サービス事業</v>
          </cell>
          <cell r="W18" t="str">
            <v>老人デイサービスセンター</v>
          </cell>
          <cell r="BD18" t="str">
            <v>●</v>
          </cell>
        </row>
        <row r="20">
          <cell r="F20" t="str">
            <v>介護サービス事業特別会計</v>
          </cell>
        </row>
        <row r="49">
          <cell r="R49" t="str">
            <v xml:space="preserve"> </v>
          </cell>
          <cell r="X49" t="str">
            <v xml:space="preserve"> </v>
          </cell>
          <cell r="AA49" t="str">
            <v xml:space="preserve"> </v>
          </cell>
        </row>
        <row r="50">
          <cell r="R50" t="str">
            <v xml:space="preserve"> </v>
          </cell>
          <cell r="X50" t="str">
            <v xml:space="preserve"> </v>
          </cell>
          <cell r="AD50" t="str">
            <v xml:space="preserve"> </v>
          </cell>
        </row>
        <row r="51">
          <cell r="AA51" t="str">
            <v xml:space="preserve"> </v>
          </cell>
          <cell r="AD51" t="str">
            <v xml:space="preserve"> </v>
          </cell>
        </row>
        <row r="52">
          <cell r="R52" t="str">
            <v>●</v>
          </cell>
          <cell r="X52" t="str">
            <v>●</v>
          </cell>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1">
          <cell r="B371" t="str">
            <v>指定管理者制度の導入により民間事業者の持つ各種ノウハウを活用した質の高いサービスの提供を図った。</v>
          </cell>
        </row>
        <row r="377">
          <cell r="G377" t="str">
            <v xml:space="preserve"> </v>
          </cell>
          <cell r="U377" t="str">
            <v>平成</v>
          </cell>
          <cell r="X377">
            <v>20</v>
          </cell>
        </row>
        <row r="378">
          <cell r="G378" t="str">
            <v>●</v>
          </cell>
          <cell r="X378">
            <v>4</v>
          </cell>
        </row>
        <row r="379">
          <cell r="X379">
            <v>1</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北秋田市</v>
          </cell>
        </row>
        <row r="18">
          <cell r="F18" t="str">
            <v>病院事業</v>
          </cell>
          <cell r="W18" t="str">
            <v>―</v>
          </cell>
          <cell r="BD18" t="str">
            <v>●</v>
          </cell>
        </row>
        <row r="20">
          <cell r="F20" t="str">
            <v>ー</v>
          </cell>
        </row>
        <row r="49">
          <cell r="AA49" t="str">
            <v xml:space="preserve"> </v>
          </cell>
        </row>
        <row r="50">
          <cell r="X50" t="str">
            <v xml:space="preserve"> </v>
          </cell>
          <cell r="AD50" t="str">
            <v xml:space="preserve"> </v>
          </cell>
        </row>
        <row r="51">
          <cell r="AA51" t="str">
            <v xml:space="preserve"> </v>
          </cell>
          <cell r="AD51" t="str">
            <v xml:space="preserve"> </v>
          </cell>
        </row>
        <row r="52">
          <cell r="R52" t="str">
            <v>●</v>
          </cell>
          <cell r="X52" t="str">
            <v>●</v>
          </cell>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1">
          <cell r="B371" t="str">
            <v>北秋田市民病院の経営に関する業務</v>
          </cell>
        </row>
        <row r="377">
          <cell r="G377" t="str">
            <v xml:space="preserve"> </v>
          </cell>
          <cell r="U377" t="str">
            <v>平成</v>
          </cell>
          <cell r="X377">
            <v>22</v>
          </cell>
        </row>
        <row r="378">
          <cell r="G378" t="str">
            <v>●</v>
          </cell>
          <cell r="X378">
            <v>4</v>
          </cell>
        </row>
        <row r="379">
          <cell r="X379">
            <v>1</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北秋田市</v>
          </cell>
        </row>
        <row r="18">
          <cell r="F18" t="str">
            <v>水道事業</v>
          </cell>
          <cell r="W18" t="str">
            <v>―</v>
          </cell>
          <cell r="BD18" t="str">
            <v>×</v>
          </cell>
        </row>
        <row r="20">
          <cell r="F20" t="str">
            <v>ー</v>
          </cell>
        </row>
        <row r="49">
          <cell r="AA49" t="str">
            <v xml:space="preserve"> </v>
          </cell>
        </row>
        <row r="50">
          <cell r="X50" t="str">
            <v xml:space="preserve"> </v>
          </cell>
          <cell r="AD50" t="str">
            <v xml:space="preserve"> </v>
          </cell>
        </row>
        <row r="51">
          <cell r="R51" t="str">
            <v>●</v>
          </cell>
          <cell r="X51" t="str">
            <v xml:space="preserve"> </v>
          </cell>
          <cell r="AA51" t="str">
            <v xml:space="preserve"> </v>
          </cell>
          <cell r="AD51" t="str">
            <v>●</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4">
          <cell r="S224"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54">
          <cell r="B354" t="str">
            <v>今後の料金収入減少を見据え、経営基盤の強化を図るためシステム委託業者等と共同発注等による費用逓減効果を検証。</v>
          </cell>
        </row>
        <row r="360">
          <cell r="B360" t="str">
            <v>地理的条件によりハード面ではなくソフト面での検討をしているが、費用の低減効果は薄い。県の広域化推進プランでのシミュレーション等を通じて検討を続けたい。</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北秋田市</v>
          </cell>
        </row>
        <row r="18">
          <cell r="F18" t="str">
            <v>簡易水道事業</v>
          </cell>
          <cell r="W18" t="str">
            <v>―</v>
          </cell>
          <cell r="BD18" t="str">
            <v>×</v>
          </cell>
        </row>
        <row r="20">
          <cell r="F20" t="str">
            <v>ー</v>
          </cell>
        </row>
        <row r="49">
          <cell r="AA49" t="str">
            <v xml:space="preserve"> </v>
          </cell>
        </row>
        <row r="50">
          <cell r="X50" t="str">
            <v xml:space="preserve"> </v>
          </cell>
          <cell r="AD50" t="str">
            <v xml:space="preserve"> </v>
          </cell>
        </row>
        <row r="51">
          <cell r="R51" t="str">
            <v>●</v>
          </cell>
          <cell r="X51" t="str">
            <v>●</v>
          </cell>
          <cell r="AA51" t="str">
            <v xml:space="preserve"> </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197">
          <cell r="B197" t="str">
            <v>老朽化し点在していた14の簡易水道を上水道として統合整備し、維持管理の効率化を図っている。</v>
          </cell>
        </row>
        <row r="210">
          <cell r="J210" t="str">
            <v xml:space="preserve"> </v>
          </cell>
        </row>
        <row r="213">
          <cell r="J213" t="str">
            <v xml:space="preserve"> </v>
          </cell>
        </row>
        <row r="217">
          <cell r="J217" t="str">
            <v xml:space="preserve"> </v>
          </cell>
        </row>
        <row r="224">
          <cell r="S224" t="str">
            <v>●</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6">
          <cell r="B256" t="str">
            <v>平成</v>
          </cell>
          <cell r="E256">
            <v>30</v>
          </cell>
        </row>
        <row r="257">
          <cell r="E257">
            <v>4</v>
          </cell>
        </row>
        <row r="258">
          <cell r="E258">
            <v>1</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北秋田市</v>
          </cell>
        </row>
        <row r="18">
          <cell r="F18" t="str">
            <v>下水道事業</v>
          </cell>
          <cell r="W18" t="str">
            <v>農業集落排水施設</v>
          </cell>
          <cell r="BD18" t="str">
            <v>×</v>
          </cell>
        </row>
        <row r="20">
          <cell r="F20" t="str">
            <v>ー</v>
          </cell>
        </row>
        <row r="49">
          <cell r="AA49" t="str">
            <v xml:space="preserve"> </v>
          </cell>
        </row>
        <row r="50">
          <cell r="X50" t="str">
            <v xml:space="preserve"> </v>
          </cell>
          <cell r="AD50" t="str">
            <v xml:space="preserve"> </v>
          </cell>
        </row>
        <row r="51">
          <cell r="R51" t="str">
            <v>●</v>
          </cell>
          <cell r="AA51" t="str">
            <v xml:space="preserve"> </v>
          </cell>
          <cell r="AD51" t="str">
            <v>●</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54">
          <cell r="B354" t="str">
            <v>「北秋田市生活排水処理構想」に基づき、農業集落排水施設の統廃合及び公共下水道への編入等、処理施設の更新時期や受け入れ先の施設能力などを見極めながら、適切な時期に各地域の中核となる公共下水道処理場に集約予定。また、県及び３市町での事務処理・窓口対応等の共同化（ソフト）を検討中。</v>
          </cell>
        </row>
        <row r="360">
          <cell r="B360" t="str">
            <v>全体的なバランスを踏まえた財政計画や、統廃合までの施設の老朽化に伴う維持管理・修繕費及び統廃合後の旧施設の利活用等。</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北秋田市</v>
          </cell>
        </row>
        <row r="18">
          <cell r="F18" t="str">
            <v>下水道事業</v>
          </cell>
          <cell r="W18" t="str">
            <v>特定地域排水処理施設</v>
          </cell>
          <cell r="BD18" t="str">
            <v>×</v>
          </cell>
        </row>
        <row r="20">
          <cell r="F20" t="str">
            <v>ー</v>
          </cell>
        </row>
        <row r="49">
          <cell r="AA49" t="str">
            <v xml:space="preserve"> </v>
          </cell>
        </row>
        <row r="50">
          <cell r="X50" t="str">
            <v xml:space="preserve"> </v>
          </cell>
          <cell r="AD50" t="str">
            <v xml:space="preserve"> </v>
          </cell>
        </row>
        <row r="51">
          <cell r="R51" t="str">
            <v>●</v>
          </cell>
          <cell r="AA51" t="str">
            <v xml:space="preserve"> </v>
          </cell>
          <cell r="AD51" t="str">
            <v>●</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54">
          <cell r="B354" t="str">
            <v>「北秋田市生活排水処理構想」に基づき、人口変動を鑑みつつ個人設置型の浄化槽との公平性を保つため、浄化槽使用料等の見直し及び個人設置型浄化槽の普及促進を図る。また、他事業とあわせて、県及び３市町での事務処理・窓口対応等の共同化（ソフト）を検討中。</v>
          </cell>
        </row>
        <row r="360">
          <cell r="B360" t="str">
            <v>旧町の汚水処理事業として、市町村設置型浄化槽の維持管理を主たる目的としてきたが、人口減少の加速化等に伴う浄化槽事業の継続及び維持管理等。</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北秋田市</v>
          </cell>
        </row>
        <row r="18">
          <cell r="F18" t="str">
            <v>下水道事業</v>
          </cell>
          <cell r="W18" t="str">
            <v>特定環境保全公共下水道</v>
          </cell>
          <cell r="BD18" t="str">
            <v>×</v>
          </cell>
        </row>
        <row r="20">
          <cell r="F20" t="str">
            <v>ー</v>
          </cell>
        </row>
        <row r="49">
          <cell r="AA49" t="str">
            <v xml:space="preserve"> </v>
          </cell>
        </row>
        <row r="50">
          <cell r="X50" t="str">
            <v xml:space="preserve"> </v>
          </cell>
          <cell r="AD50" t="str">
            <v xml:space="preserve"> </v>
          </cell>
        </row>
        <row r="51">
          <cell r="R51" t="str">
            <v>●</v>
          </cell>
          <cell r="AA51" t="str">
            <v xml:space="preserve"> </v>
          </cell>
          <cell r="AD51" t="str">
            <v>●</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54">
          <cell r="B354" t="str">
            <v>今後の人口減少等を見据え、処理水量も減少するものと予測されるものの、水質悪化による処理能力不足等も懸念されることから、適宜、施設及び設備の機能増強（更新）することも検討。また、県及び３市町での事務処理・窓口対応等の共同化（ソフト）を検討中。</v>
          </cell>
        </row>
        <row r="360">
          <cell r="B360" t="str">
            <v>他事業も同時に進行していることから、全体的なバランスを踏まえた財政計画により、実施時期を考慮して対応策を講じていく必要がある。</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北秋田市</v>
          </cell>
        </row>
        <row r="18">
          <cell r="F18" t="str">
            <v>下水道事業</v>
          </cell>
          <cell r="W18" t="str">
            <v>公共下水道</v>
          </cell>
          <cell r="BD18" t="str">
            <v>×</v>
          </cell>
        </row>
        <row r="20">
          <cell r="F20" t="str">
            <v>ー</v>
          </cell>
        </row>
        <row r="49">
          <cell r="AA49" t="str">
            <v xml:space="preserve"> </v>
          </cell>
        </row>
        <row r="50">
          <cell r="X50" t="str">
            <v xml:space="preserve"> </v>
          </cell>
          <cell r="AD50" t="str">
            <v xml:space="preserve"> </v>
          </cell>
        </row>
        <row r="51">
          <cell r="R51" t="str">
            <v>●</v>
          </cell>
          <cell r="AA51" t="str">
            <v xml:space="preserve"> </v>
          </cell>
          <cell r="AD51" t="str">
            <v>●</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54">
          <cell r="B354" t="str">
            <v>「北秋田市生活排水処理構想」に基づき、農業集落排水施設の統廃合に併せた公共下水道への編入等、処理施設の更新時期と受け入れ先の施設能力を見極めながら、適切な時期に各地域の中核となる公共下水処理場に集約予定。尚、一部農業集落排水施設については、令和５年度から公共下水道への統合に向けた準備中。
また、県及び３市町での事務処理・窓口対応等の共同化（ソフト）を検討中。</v>
          </cell>
        </row>
        <row r="360">
          <cell r="B360" t="str">
            <v>今後の人口減少等を見据え、処理水量も減少するものと予測されるものの、１処理区では、し尿の受け入れに併せて処理機能の増強も行っており、適宜、施設・設備を更新することも検討。また、他事業も同時に進行していることから、全体的なバランスを踏まえた財政計画により、受け入れ時期も考慮しながら対応策を講じていく必要がある。</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B2827-AE5E-42B8-ADB5-2FB253FA14DB}">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IF(COUNTIF([1]回答表!K16,"*")&gt;0,[1]回答表!K16,"")</f>
        <v>北秋田市</v>
      </c>
      <c r="D11" s="8"/>
      <c r="E11" s="8"/>
      <c r="F11" s="8"/>
      <c r="G11" s="8"/>
      <c r="H11" s="8"/>
      <c r="I11" s="8"/>
      <c r="J11" s="8"/>
      <c r="K11" s="8"/>
      <c r="L11" s="8"/>
      <c r="M11" s="8"/>
      <c r="N11" s="8"/>
      <c r="O11" s="8"/>
      <c r="P11" s="8"/>
      <c r="Q11" s="8"/>
      <c r="R11" s="8"/>
      <c r="S11" s="8"/>
      <c r="T11" s="8"/>
      <c r="U11" s="22" t="str">
        <f>IF(COUNTIF([1]回答表!F18,"*")&gt;0,[1]回答表!F18,"")</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IF(COUNTIF([1]回答表!W18,"*")&gt;0,[1]回答表!W18,"")</f>
        <v>老人デイサービスセンター</v>
      </c>
      <c r="AP11" s="10"/>
      <c r="AQ11" s="10"/>
      <c r="AR11" s="10"/>
      <c r="AS11" s="10"/>
      <c r="AT11" s="10"/>
      <c r="AU11" s="10"/>
      <c r="AV11" s="10"/>
      <c r="AW11" s="10"/>
      <c r="AX11" s="10"/>
      <c r="AY11" s="10"/>
      <c r="AZ11" s="10"/>
      <c r="BA11" s="10"/>
      <c r="BB11" s="10"/>
      <c r="BC11" s="10"/>
      <c r="BD11" s="10"/>
      <c r="BE11" s="10"/>
      <c r="BF11" s="11"/>
      <c r="BG11" s="21" t="str">
        <f>IF(COUNTIF([1]回答表!F20,"*")&gt;0,[1]回答表!F20,"")</f>
        <v>介護サービス事業特別会計</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IF([1]回答表!R49="●","●","")</f>
        <v/>
      </c>
      <c r="E24" s="80"/>
      <c r="F24" s="80"/>
      <c r="G24" s="80"/>
      <c r="H24" s="80"/>
      <c r="I24" s="80"/>
      <c r="J24" s="81"/>
      <c r="K24" s="79" t="str">
        <f>IF([1]回答表!R50="●","●","")</f>
        <v/>
      </c>
      <c r="L24" s="80"/>
      <c r="M24" s="80"/>
      <c r="N24" s="80"/>
      <c r="O24" s="80"/>
      <c r="P24" s="80"/>
      <c r="Q24" s="81"/>
      <c r="R24" s="79" t="str">
        <f>IF([1]回答表!R51="●","●","")</f>
        <v/>
      </c>
      <c r="S24" s="80"/>
      <c r="T24" s="80"/>
      <c r="U24" s="80"/>
      <c r="V24" s="80"/>
      <c r="W24" s="80"/>
      <c r="X24" s="81"/>
      <c r="Y24" s="79" t="str">
        <f>IF([1]回答表!R52="●","●","")</f>
        <v>●</v>
      </c>
      <c r="Z24" s="80"/>
      <c r="AA24" s="80"/>
      <c r="AB24" s="80"/>
      <c r="AC24" s="80"/>
      <c r="AD24" s="80"/>
      <c r="AE24" s="81"/>
      <c r="AF24" s="79" t="str">
        <f>IF([1]回答表!R53="●","●","")</f>
        <v/>
      </c>
      <c r="AG24" s="80"/>
      <c r="AH24" s="80"/>
      <c r="AI24" s="80"/>
      <c r="AJ24" s="80"/>
      <c r="AK24" s="80"/>
      <c r="AL24" s="81"/>
      <c r="AM24" s="79" t="str">
        <f>IF([1]回答表!R54="●","●","")</f>
        <v/>
      </c>
      <c r="AN24" s="80"/>
      <c r="AO24" s="80"/>
      <c r="AP24" s="80"/>
      <c r="AQ24" s="80"/>
      <c r="AR24" s="80"/>
      <c r="AS24" s="81"/>
      <c r="AT24" s="79" t="str">
        <f>IF([1]回答表!R55="●","●","")</f>
        <v/>
      </c>
      <c r="AU24" s="80"/>
      <c r="AV24" s="80"/>
      <c r="AW24" s="80"/>
      <c r="AX24" s="80"/>
      <c r="AY24" s="80"/>
      <c r="AZ24" s="81"/>
      <c r="BA24" s="68"/>
      <c r="BB24" s="82" t="str">
        <f>IF([1]回答表!R56="●","●","")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IF([1]回答表!X49="●","●","")</f>
        <v/>
      </c>
      <c r="O36" s="131"/>
      <c r="P36" s="131"/>
      <c r="Q36" s="132"/>
      <c r="R36" s="119"/>
      <c r="S36" s="119"/>
      <c r="T36" s="119"/>
      <c r="U36" s="133" t="str">
        <f>IF([1]回答表!X49="●",[1]回答表!B67,IF([1]回答表!AA49="●",[1]回答表!B95,""))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IF([1]回答表!X49="●",[1]回答表!S73,IF([1]回答表!AA49="●",[1]回答表!S101,""))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IF([1]回答表!X49="●",[1]回答表!G73,IF([1]回答表!AA49="●",[1]回答表!G101,""))</f>
        <v/>
      </c>
      <c r="AN38" s="83"/>
      <c r="AO38" s="83"/>
      <c r="AP38" s="83"/>
      <c r="AQ38" s="83"/>
      <c r="AR38" s="83"/>
      <c r="AS38" s="83"/>
      <c r="AT38" s="153"/>
      <c r="AU38" s="82" t="str">
        <f>IF([1]回答表!X49="●",[1]回答表!G74,IF([1]回答表!AA49="●",[1]回答表!G102,""))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IF([1]回答表!X49="●",[1]回答表!V73,IF([1]回答表!AA49="●",[1]回答表!V101,""))</f>
        <v/>
      </c>
      <c r="BG39" s="16"/>
      <c r="BH39" s="16"/>
      <c r="BI39" s="17"/>
      <c r="BJ39" s="150" t="str">
        <f>IF([1]回答表!X49="●",[1]回答表!V74,IF([1]回答表!AA49="●",[1]回答表!V102,""))</f>
        <v/>
      </c>
      <c r="BK39" s="16"/>
      <c r="BL39" s="16"/>
      <c r="BM39" s="17"/>
      <c r="BN39" s="150" t="str">
        <f>IF([1]回答表!X49="●",[1]回答表!V75,IF([1]回答表!AA49="●",[1]回答表!V103,""))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IF([1]回答表!X49="●",[1]回答表!O79,IF([1]回答表!AA49="●",[1]回答表!O107,""))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IF([1]回答表!X49="●",[1]回答表!O80,IF([1]回答表!AA49="●",[1]回答表!O108,""))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IF([1]回答表!AA49="●","●","")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IF([1]回答表!X49="●",[1]回答表!O81,IF([1]回答表!AA49="●",[1]回答表!O109,""))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IF([1]回答表!X49="●",[1]回答表!O82,IF([1]回答表!AA49="●",[1]回答表!O110,""))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IF([1]回答表!X49="●",[1]回答表!AG79,IF([1]回答表!AA49="●",[1]回答表!AG107,""))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IF([1]回答表!X49="●",[1]回答表!AG80,IF([1]回答表!AA49="●",[1]回答表!AG108,""))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IF([1]回答表!X49="●",[1]回答表!E85,IF([1]回答表!AA49="●",[1]回答表!E113,""))</f>
        <v/>
      </c>
      <c r="V50" s="182"/>
      <c r="W50" s="182"/>
      <c r="X50" s="182"/>
      <c r="Y50" s="182"/>
      <c r="Z50" s="182"/>
      <c r="AA50" s="182"/>
      <c r="AB50" s="182"/>
      <c r="AC50" s="182"/>
      <c r="AD50" s="182"/>
      <c r="AE50" s="183" t="s">
        <v>33</v>
      </c>
      <c r="AF50" s="183"/>
      <c r="AG50" s="183"/>
      <c r="AH50" s="183"/>
      <c r="AI50" s="183"/>
      <c r="AJ50" s="184"/>
      <c r="AK50" s="136"/>
      <c r="AL50" s="136"/>
      <c r="AM50" s="133" t="str">
        <f>IF([1]回答表!X49="●",[1]回答表!B87,IF([1]回答表!AA49="●",[1]回答表!B115,""))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IF([1]回答表!AD49="●","●","")</f>
        <v/>
      </c>
      <c r="O57" s="131"/>
      <c r="P57" s="131"/>
      <c r="Q57" s="132"/>
      <c r="R57" s="119"/>
      <c r="S57" s="119"/>
      <c r="T57" s="119"/>
      <c r="U57" s="133" t="str">
        <f>IF([1]回答表!AD49="●",[1]回答表!B123,"")</f>
        <v/>
      </c>
      <c r="V57" s="134"/>
      <c r="W57" s="134"/>
      <c r="X57" s="134"/>
      <c r="Y57" s="134"/>
      <c r="Z57" s="134"/>
      <c r="AA57" s="134"/>
      <c r="AB57" s="134"/>
      <c r="AC57" s="134"/>
      <c r="AD57" s="134"/>
      <c r="AE57" s="134"/>
      <c r="AF57" s="134"/>
      <c r="AG57" s="134"/>
      <c r="AH57" s="134"/>
      <c r="AI57" s="134"/>
      <c r="AJ57" s="135"/>
      <c r="AK57" s="189"/>
      <c r="AL57" s="189"/>
      <c r="AM57" s="133" t="str">
        <f>IF([1]回答表!AD49="●",[1]回答表!B128,"")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IF([1]回答表!X50="●","●","")</f>
        <v/>
      </c>
      <c r="O68" s="131"/>
      <c r="P68" s="131"/>
      <c r="Q68" s="132"/>
      <c r="R68" s="119"/>
      <c r="S68" s="119"/>
      <c r="T68" s="119"/>
      <c r="U68" s="133" t="str">
        <f>IF([1]回答表!X50="●",[1]回答表!B138,IF([1]回答表!AA50="●",[1]回答表!B159,""))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IF([1]回答表!X50="●",[1]回答表!S144,IF([1]回答表!AA50="●",[1]回答表!S165,""))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IF([1]回答表!X50="●",[1]回答表!J144,IF([1]回答表!AA50="●",[1]回答表!J165,""))</f>
        <v/>
      </c>
      <c r="AN71" s="83"/>
      <c r="AO71" s="83"/>
      <c r="AP71" s="83"/>
      <c r="AQ71" s="83"/>
      <c r="AR71" s="83"/>
      <c r="AS71" s="83"/>
      <c r="AT71" s="153"/>
      <c r="AU71" s="82" t="str">
        <f>IF([1]回答表!X50="●",[1]回答表!J145,IF([1]回答表!AA50="●",[1]回答表!J166,""))</f>
        <v/>
      </c>
      <c r="AV71" s="83"/>
      <c r="AW71" s="83"/>
      <c r="AX71" s="83"/>
      <c r="AY71" s="83"/>
      <c r="AZ71" s="83"/>
      <c r="BA71" s="83"/>
      <c r="BB71" s="153"/>
      <c r="BC71" s="120"/>
      <c r="BD71" s="109"/>
      <c r="BE71" s="109"/>
      <c r="BF71" s="150" t="str">
        <f>IF([1]回答表!X50="●",[1]回答表!V144,IF([1]回答表!AA50="●",[1]回答表!V165,""))</f>
        <v/>
      </c>
      <c r="BG71" s="151"/>
      <c r="BH71" s="151"/>
      <c r="BI71" s="151"/>
      <c r="BJ71" s="150" t="str">
        <f>IF([1]回答表!X50="●",[1]回答表!V145,IF([1]回答表!AA50="●",[1]回答表!V166,""))</f>
        <v/>
      </c>
      <c r="BK71" s="151"/>
      <c r="BL71" s="151"/>
      <c r="BM71" s="151"/>
      <c r="BN71" s="150" t="str">
        <f>IF([1]回答表!X50="●",[1]回答表!V146,IF([1]回答表!AA50="●",[1]回答表!V167,""))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IF([1]回答表!AA50="●","●","")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IF([1]回答表!X50="●",[1]回答表!E149,IF([1]回答表!AA50="●",[1]回答表!E170,""))</f>
        <v/>
      </c>
      <c r="V80" s="182"/>
      <c r="W80" s="182"/>
      <c r="X80" s="182"/>
      <c r="Y80" s="182"/>
      <c r="Z80" s="182"/>
      <c r="AA80" s="182"/>
      <c r="AB80" s="182"/>
      <c r="AC80" s="182"/>
      <c r="AD80" s="182"/>
      <c r="AE80" s="183" t="s">
        <v>33</v>
      </c>
      <c r="AF80" s="183"/>
      <c r="AG80" s="183"/>
      <c r="AH80" s="183"/>
      <c r="AI80" s="183"/>
      <c r="AJ80" s="184"/>
      <c r="AK80" s="136"/>
      <c r="AL80" s="136"/>
      <c r="AM80" s="133" t="str">
        <f>IF([1]回答表!X50="●",[1]回答表!B151,IF([1]回答表!AA50="●",[1]回答表!B172,""))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IF([1]回答表!AD50="●","●","")</f>
        <v/>
      </c>
      <c r="O87" s="131"/>
      <c r="P87" s="131"/>
      <c r="Q87" s="132"/>
      <c r="R87" s="119"/>
      <c r="S87" s="119"/>
      <c r="T87" s="119"/>
      <c r="U87" s="133" t="str">
        <f>IF([1]回答表!AD50="●",[1]回答表!B180,"")</f>
        <v/>
      </c>
      <c r="V87" s="134"/>
      <c r="W87" s="134"/>
      <c r="X87" s="134"/>
      <c r="Y87" s="134"/>
      <c r="Z87" s="134"/>
      <c r="AA87" s="134"/>
      <c r="AB87" s="134"/>
      <c r="AC87" s="134"/>
      <c r="AD87" s="134"/>
      <c r="AE87" s="134"/>
      <c r="AF87" s="134"/>
      <c r="AG87" s="134"/>
      <c r="AH87" s="134"/>
      <c r="AI87" s="134"/>
      <c r="AJ87" s="135"/>
      <c r="AK87" s="189"/>
      <c r="AL87" s="189"/>
      <c r="AM87" s="133" t="str">
        <f>IF([1]回答表!AD50="●",[1]回答表!B186,"")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IF([1]回答表!F18="水道事業",IF([1]回答表!X51="●","●",""),"")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IF([1]回答表!F18="水道事業",IF([1]回答表!X51="●",[1]回答表!B197,IF([1]回答表!AA51="●",[1]回答表!B275,"")),"")</f>
        <v/>
      </c>
      <c r="AN99" s="134"/>
      <c r="AO99" s="134"/>
      <c r="AP99" s="134"/>
      <c r="AQ99" s="134"/>
      <c r="AR99" s="134"/>
      <c r="AS99" s="134"/>
      <c r="AT99" s="134"/>
      <c r="AU99" s="134"/>
      <c r="AV99" s="134"/>
      <c r="AW99" s="134"/>
      <c r="AX99" s="134"/>
      <c r="AY99" s="134"/>
      <c r="AZ99" s="134"/>
      <c r="BA99" s="134"/>
      <c r="BB99" s="134"/>
      <c r="BC99" s="135"/>
      <c r="BD99" s="109"/>
      <c r="BE99" s="109"/>
      <c r="BF99" s="138" t="str">
        <f>IF([1]回答表!F18="水道事業",IF([1]回答表!X51="●",[1]回答表!B256,IF([1]回答表!AA51="●",[1]回答表!B335,"")),"")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IF([1]回答表!F18="水道事業",IF([1]回答表!X51="●",[1]回答表!J205,IF([1]回答表!AA51="●",[1]回答表!J283,"")),"")</f>
        <v/>
      </c>
      <c r="V101" s="83"/>
      <c r="W101" s="83"/>
      <c r="X101" s="83"/>
      <c r="Y101" s="83"/>
      <c r="Z101" s="83"/>
      <c r="AA101" s="83"/>
      <c r="AB101" s="153"/>
      <c r="AC101" s="82" t="str">
        <f>IF([1]回答表!F18="水道事業",IF([1]回答表!X51="●",[1]回答表!J210,IF([1]回答表!AA51="●",[1]回答表!J290,"")),"")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IF([1]回答表!F18="水道事業",IF([1]回答表!X51="●",[1]回答表!E256,IF([1]回答表!AA51="●",[1]回答表!E335,"")),"")</f>
        <v/>
      </c>
      <c r="BG102" s="151"/>
      <c r="BH102" s="151"/>
      <c r="BI102" s="151"/>
      <c r="BJ102" s="150" t="str">
        <f>IF([1]回答表!F18="水道事業",IF([1]回答表!X51="●",[1]回答表!E257,IF([1]回答表!AA51="●",[1]回答表!E336,"")),"")</f>
        <v/>
      </c>
      <c r="BK102" s="151"/>
      <c r="BL102" s="151"/>
      <c r="BM102" s="151"/>
      <c r="BN102" s="150" t="str">
        <f>IF([1]回答表!F18="水道事業",IF([1]回答表!X51="●",[1]回答表!E258,IF([1]回答表!AA51="●",[1]回答表!E337,"")),"")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IF([1]回答表!F18="水道事業",IF([1]回答表!AA51="●","●",""),"")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IF([1]回答表!F18="水道事業",IF([1]回答表!X51="●",[1]回答表!J213,IF([1]回答表!AA51="●",[1]回答表!J293,"")),"")</f>
        <v/>
      </c>
      <c r="V106" s="83"/>
      <c r="W106" s="83"/>
      <c r="X106" s="83"/>
      <c r="Y106" s="83"/>
      <c r="Z106" s="83"/>
      <c r="AA106" s="83"/>
      <c r="AB106" s="153"/>
      <c r="AC106" s="82" t="str">
        <f>IF([1]回答表!F18="水道事業",IF([1]回答表!X51="●",[1]回答表!J217,IF([1]回答表!AA51="●",[1]回答表!J297,"")),"")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IF([1]回答表!F18="水道事業",IF([1]回答表!X51="●",[1]回答表!E265,IF([1]回答表!AA51="●",[1]回答表!E344,"")),"")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IF([1]回答表!F18="水道事業",IF([1]回答表!X51="●",[1]回答表!B267,IF([1]回答表!AA51="●",[1]回答表!B346,"")),"")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IF([1]回答表!F18="水道事業",IF([1]回答表!AD51="●","●",""),"")</f>
        <v/>
      </c>
      <c r="O118" s="131"/>
      <c r="P118" s="131"/>
      <c r="Q118" s="132"/>
      <c r="R118" s="119"/>
      <c r="S118" s="119"/>
      <c r="T118" s="119"/>
      <c r="U118" s="133" t="str">
        <f>IF([1]回答表!F18="水道事業",IF([1]回答表!AD51="●",[1]回答表!B354,""),"")</f>
        <v/>
      </c>
      <c r="V118" s="134"/>
      <c r="W118" s="134"/>
      <c r="X118" s="134"/>
      <c r="Y118" s="134"/>
      <c r="Z118" s="134"/>
      <c r="AA118" s="134"/>
      <c r="AB118" s="134"/>
      <c r="AC118" s="134"/>
      <c r="AD118" s="134"/>
      <c r="AE118" s="134"/>
      <c r="AF118" s="134"/>
      <c r="AG118" s="134"/>
      <c r="AH118" s="134"/>
      <c r="AI118" s="134"/>
      <c r="AJ118" s="135"/>
      <c r="AK118" s="189"/>
      <c r="AL118" s="189"/>
      <c r="AM118" s="133" t="str">
        <f>IF([1]回答表!F18="水道事業",IF([1]回答表!AD51="●",[1]回答表!B360,""),"")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IF([1]回答表!F18="簡易水道事業",IF([1]回答表!X51="●",[1]回答表!B197,IF([1]回答表!AA51="●",[1]回答表!B275,"")),"")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IF([1]回答表!F18="簡易水道事業",IF([1]回答表!X51="●",[1]回答表!B256,IF([1]回答表!AA51="●",[1]回答表!B335,"")),"")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IF([1]回答表!F18="簡易水道事業",IF([1]回答表!X51="●","●",""),"")</f>
        <v/>
      </c>
      <c r="O132" s="131"/>
      <c r="P132" s="131"/>
      <c r="Q132" s="132"/>
      <c r="R132" s="119"/>
      <c r="S132" s="119"/>
      <c r="T132" s="119"/>
      <c r="U132" s="82" t="str">
        <f>IF([1]回答表!F18="簡易水道事業",IF([1]回答表!X51="●",[1]回答表!S224,IF([1]回答表!AA51="●",[1]回答表!S304,"")),"")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IF([1]回答表!F18="簡易水道事業",IF([1]回答表!X51="●",[1]回答表!E256,IF([1]回答表!AA51="●",[1]回答表!E335,"")),"")</f>
        <v/>
      </c>
      <c r="BG133" s="151"/>
      <c r="BH133" s="151"/>
      <c r="BI133" s="151"/>
      <c r="BJ133" s="150" t="str">
        <f>IF([1]回答表!F18="簡易水道事業",IF([1]回答表!X51="●",[1]回答表!E257,IF([1]回答表!AA51="●",[1]回答表!E336,"")),"")</f>
        <v/>
      </c>
      <c r="BK133" s="151"/>
      <c r="BL133" s="151"/>
      <c r="BM133" s="151"/>
      <c r="BN133" s="150" t="str">
        <f>IF([1]回答表!F18="簡易水道事業",IF([1]回答表!X51="●",[1]回答表!E258,IF([1]回答表!AA51="●",[1]回答表!E337,"")),"")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IF([1]回答表!F18="簡易水道事業",IF([1]回答表!X51="●",[1]回答表!S225,IF([1]回答表!AA51="●",[1]回答表!S305,"")),"")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IF([1]回答表!F18="簡易水道事業",IF([1]回答表!AA51="●","●",""),"")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IF([1]回答表!F18="簡易水道事業",IF([1]回答表!X51="●",[1]回答表!S226,IF([1]回答表!AA51="●",[1]回答表!S306,"")),"")</f>
        <v/>
      </c>
      <c r="V142" s="83"/>
      <c r="W142" s="83"/>
      <c r="X142" s="83"/>
      <c r="Y142" s="83"/>
      <c r="Z142" s="83"/>
      <c r="AA142" s="83"/>
      <c r="AB142" s="83"/>
      <c r="AC142" s="83"/>
      <c r="AD142" s="83"/>
      <c r="AE142" s="83"/>
      <c r="AF142" s="83"/>
      <c r="AG142" s="83"/>
      <c r="AH142" s="83"/>
      <c r="AI142" s="83"/>
      <c r="AJ142" s="153"/>
      <c r="AK142" s="68"/>
      <c r="AL142" s="68"/>
      <c r="AM142" s="231" t="str">
        <f>IF([1]回答表!F18="簡易水道事業",IF([1]回答表!X51="●",[1]回答表!Y228,IF([1]回答表!AA51="●",[1]回答表!Y308,"")),"")</f>
        <v/>
      </c>
      <c r="AN142" s="231"/>
      <c r="AO142" s="231"/>
      <c r="AP142" s="231"/>
      <c r="AQ142" s="231"/>
      <c r="AR142" s="231"/>
      <c r="AS142" s="231" t="str">
        <f>IF([1]回答表!F18="簡易水道事業",IF([1]回答表!X51="●",[1]回答表!Y229,IF([1]回答表!AA51="●",[1]回答表!Y309,"")),"")</f>
        <v/>
      </c>
      <c r="AT142" s="231"/>
      <c r="AU142" s="231"/>
      <c r="AV142" s="231"/>
      <c r="AW142" s="231"/>
      <c r="AX142" s="231"/>
      <c r="AY142" s="231" t="str">
        <f>IF([1]回答表!F18="簡易水道事業",IF([1]回答表!X51="●",[1]回答表!Y230,IF([1]回答表!AA51="●",[1]回答表!Y310,"")),"")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IF([1]回答表!F18="簡易水道事業",IF([1]回答表!X51="●",[1]回答表!E265,IF([1]回答表!AA51="●",[1]回答表!E344,"")),"")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IF([1]回答表!F18="簡易水道事業",IF([1]回答表!X51="●",[1]回答表!B267,IF([1]回答表!AA51="●",[1]回答表!B346,"")),"")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IF([1]回答表!F18="簡易水道事業",IF([1]回答表!AD51="●","●",""),"")</f>
        <v/>
      </c>
      <c r="O154" s="131"/>
      <c r="P154" s="131"/>
      <c r="Q154" s="132"/>
      <c r="R154" s="119"/>
      <c r="S154" s="119"/>
      <c r="T154" s="119"/>
      <c r="U154" s="133" t="str">
        <f>IF([1]回答表!F18="簡易水道事業",IF([1]回答表!AD51="●",[1]回答表!B354,""),"")</f>
        <v/>
      </c>
      <c r="V154" s="134"/>
      <c r="W154" s="134"/>
      <c r="X154" s="134"/>
      <c r="Y154" s="134"/>
      <c r="Z154" s="134"/>
      <c r="AA154" s="134"/>
      <c r="AB154" s="134"/>
      <c r="AC154" s="134"/>
      <c r="AD154" s="134"/>
      <c r="AE154" s="134"/>
      <c r="AF154" s="134"/>
      <c r="AG154" s="134"/>
      <c r="AH154" s="134"/>
      <c r="AI154" s="134"/>
      <c r="AJ154" s="135"/>
      <c r="AK154" s="189"/>
      <c r="AL154" s="189"/>
      <c r="AM154" s="133" t="str">
        <f>IF([1]回答表!F18="簡易水道事業",IF([1]回答表!AD51="●",[1]回答表!B360,""),"")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IF([1]回答表!F18="下水道事業",IF([1]回答表!X51="●","●",""),"")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IF([1]回答表!F18="下水道事業",IF([1]回答表!X51="●",[1]回答表!B197,IF([1]回答表!AA51="●",[1]回答表!B275,"")),"")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IF([1]回答表!F18="下水道事業",IF([1]回答表!X51="●",[1]回答表!B256,IF([1]回答表!AA51="●",[1]回答表!B335,"")),"")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IF([1]回答表!F18="下水道事業",IF([1]回答表!X51="●",[1]回答表!N234,IF([1]回答表!AA51="●",[1]回答表!N314,"")),"")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IF([1]回答表!F18="下水道事業",IF([1]回答表!X51="●",[1]回答表!E256,IF([1]回答表!AA51="●",[1]回答表!E335,"")),"")</f>
        <v/>
      </c>
      <c r="BG169" s="151"/>
      <c r="BH169" s="151"/>
      <c r="BI169" s="151"/>
      <c r="BJ169" s="150" t="str">
        <f>IF([1]回答表!F18="下水道事業",IF([1]回答表!X51="●",[1]回答表!E257,IF([1]回答表!AA51="●",[1]回答表!E336,"")),"")</f>
        <v/>
      </c>
      <c r="BK169" s="151"/>
      <c r="BL169" s="151"/>
      <c r="BM169" s="151"/>
      <c r="BN169" s="150" t="str">
        <f>IF([1]回答表!F18="下水道事業",IF([1]回答表!X51="●",[1]回答表!E258,IF([1]回答表!AA51="●",[1]回答表!E337,"")),"")</f>
        <v/>
      </c>
      <c r="BO169" s="151"/>
      <c r="BP169" s="151"/>
      <c r="BQ169" s="152"/>
      <c r="BR169" s="112"/>
      <c r="BX169" s="234" t="str">
        <f>IF([1]回答表!AQ21="下水道事業",IF([1]回答表!BI54="○",[1]回答表!AM200,IF([1]回答表!BL54="○",[1]回答表!AM278,"")),"")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IF([1]回答表!F18="下水道事業",IF([1]回答表!X51="●",[1]回答表!Y236,IF([1]回答表!AA51="●",[1]回答表!Y316,"")),"")</f>
        <v/>
      </c>
      <c r="V174" s="83"/>
      <c r="W174" s="83"/>
      <c r="X174" s="83"/>
      <c r="Y174" s="83"/>
      <c r="Z174" s="83"/>
      <c r="AA174" s="83"/>
      <c r="AB174" s="153"/>
      <c r="AC174" s="82" t="str">
        <f>IF([1]回答表!F18="下水道事業",IF([1]回答表!X51="●",[1]回答表!Y237,IF([1]回答表!AA51="●",[1]回答表!Y317,"")),"")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IF([1]回答表!F18="下水道事業",IF([1]回答表!X51="●",[1]回答表!Y239,IF([1]回答表!AA51="●",[1]回答表!Y319,"")),"")</f>
        <v/>
      </c>
      <c r="V180" s="83"/>
      <c r="W180" s="83"/>
      <c r="X180" s="83"/>
      <c r="Y180" s="83"/>
      <c r="Z180" s="83"/>
      <c r="AA180" s="83"/>
      <c r="AB180" s="153"/>
      <c r="AC180" s="82" t="str">
        <f>IF([1]回答表!F18="下水道事業",IF([1]回答表!X51="●",[1]回答表!Y240,IF([1]回答表!AA51="●",[1]回答表!Y320,"")),"")</f>
        <v/>
      </c>
      <c r="AD180" s="83"/>
      <c r="AE180" s="83"/>
      <c r="AF180" s="83"/>
      <c r="AG180" s="83"/>
      <c r="AH180" s="83"/>
      <c r="AI180" s="83"/>
      <c r="AJ180" s="153"/>
      <c r="AK180" s="82" t="str">
        <f>IF([1]回答表!F18="下水道事業",IF([1]回答表!X51="●",[1]回答表!Y241,IF([1]回答表!AA51="●",[1]回答表!Y321,"")),"")</f>
        <v/>
      </c>
      <c r="AL180" s="83"/>
      <c r="AM180" s="83"/>
      <c r="AN180" s="83"/>
      <c r="AO180" s="83"/>
      <c r="AP180" s="83"/>
      <c r="AQ180" s="83"/>
      <c r="AR180" s="153"/>
      <c r="AS180" s="82" t="str">
        <f>IF([1]回答表!F18="下水道事業",IF([1]回答表!X51="●",[1]回答表!Y242,IF([1]回答表!AA51="●",[1]回答表!Y322,"")),"")</f>
        <v/>
      </c>
      <c r="AT180" s="83"/>
      <c r="AU180" s="83"/>
      <c r="AV180" s="83"/>
      <c r="AW180" s="83"/>
      <c r="AX180" s="83"/>
      <c r="AY180" s="83"/>
      <c r="AZ180" s="153"/>
      <c r="BA180" s="82" t="str">
        <f>IF([1]回答表!F18="下水道事業",IF([1]回答表!X51="●",[1]回答表!Y243,IF([1]回答表!AA51="●",[1]回答表!Y323,"")),"")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IF([1]回答表!F18="下水道事業",IF([1]回答表!AA51="●","●",""),"")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IF([1]回答表!F18="下水道事業",IF([1]回答表!X51="●",[1]回答表!N248,IF([1]回答表!AA51="●",[1]回答表!N328,"")),"")</f>
        <v/>
      </c>
      <c r="V186" s="83"/>
      <c r="W186" s="83"/>
      <c r="X186" s="83"/>
      <c r="Y186" s="83"/>
      <c r="Z186" s="83"/>
      <c r="AA186" s="83"/>
      <c r="AB186" s="153"/>
      <c r="AC186" s="82" t="str">
        <f>IF([1]回答表!F18="下水道事業",IF([1]回答表!X51="●",[1]回答表!N249,IF([1]回答表!AA51="●",[1]回答表!N329,"")),"")</f>
        <v/>
      </c>
      <c r="AD186" s="83"/>
      <c r="AE186" s="83"/>
      <c r="AF186" s="83"/>
      <c r="AG186" s="83"/>
      <c r="AH186" s="83"/>
      <c r="AI186" s="83"/>
      <c r="AJ186" s="153"/>
      <c r="AK186" s="82" t="str">
        <f>IF([1]回答表!F18="下水道事業",IF([1]回答表!X51="●",[1]回答表!N250,IF([1]回答表!AA51="●",[1]回答表!N330,"")),"")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IF([1]回答表!F18="下水道事業",IF([1]回答表!X51="●",[1]回答表!E265,IF([1]回答表!AA51="●",[1]回答表!E344,"")),"")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IF([1]回答表!F18="下水道事業",IF([1]回答表!X51="●",[1]回答表!B267,IF([1]回答表!AA51="●",[1]回答表!B346,"")),"")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IF([1]回答表!F18="下水道事業",IF([1]回答表!AD51="●","●",""),"")</f>
        <v/>
      </c>
      <c r="O198" s="131"/>
      <c r="P198" s="131"/>
      <c r="Q198" s="132"/>
      <c r="R198" s="119"/>
      <c r="S198" s="119"/>
      <c r="T198" s="119"/>
      <c r="U198" s="133" t="str">
        <f>IF([1]回答表!F18="下水道事業",IF([1]回答表!AD51="●",[1]回答表!B354,""),"")</f>
        <v/>
      </c>
      <c r="V198" s="134"/>
      <c r="W198" s="134"/>
      <c r="X198" s="134"/>
      <c r="Y198" s="134"/>
      <c r="Z198" s="134"/>
      <c r="AA198" s="134"/>
      <c r="AB198" s="134"/>
      <c r="AC198" s="134"/>
      <c r="AD198" s="134"/>
      <c r="AE198" s="134"/>
      <c r="AF198" s="134"/>
      <c r="AG198" s="134"/>
      <c r="AH198" s="134"/>
      <c r="AI198" s="134"/>
      <c r="AJ198" s="135"/>
      <c r="AK198" s="189"/>
      <c r="AL198" s="189"/>
      <c r="AM198" s="133" t="str">
        <f>IF([1]回答表!F18="下水道事業",IF([1]回答表!AD51="●",[1]回答表!B360,""),"")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IF([1]回答表!BD18="●",IF([1]回答表!X51="●","●",""),"")</f>
        <v/>
      </c>
      <c r="O210" s="131"/>
      <c r="P210" s="131"/>
      <c r="Q210" s="132"/>
      <c r="R210" s="119"/>
      <c r="S210" s="119"/>
      <c r="T210" s="119"/>
      <c r="U210" s="133" t="str">
        <f>IF([1]回答表!BD18="●",IF([1]回答表!X51="●",[1]回答表!B197,IF([1]回答表!AA51="●",[1]回答表!B275,"")),"")</f>
        <v/>
      </c>
      <c r="V210" s="134"/>
      <c r="W210" s="134"/>
      <c r="X210" s="134"/>
      <c r="Y210" s="134"/>
      <c r="Z210" s="134"/>
      <c r="AA210" s="134"/>
      <c r="AB210" s="134"/>
      <c r="AC210" s="134"/>
      <c r="AD210" s="134"/>
      <c r="AE210" s="134"/>
      <c r="AF210" s="134"/>
      <c r="AG210" s="134"/>
      <c r="AH210" s="134"/>
      <c r="AI210" s="134"/>
      <c r="AJ210" s="135"/>
      <c r="AK210" s="136"/>
      <c r="AL210" s="136"/>
      <c r="AM210" s="138" t="str">
        <f>IF([1]回答表!BD18="●",IF([1]回答表!X51="●",[1]回答表!B256,IF([1]回答表!AA51="●",[1]回答表!B335,"")),"")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IF([1]回答表!BD18="●",IF([1]回答表!X51="●",[1]回答表!E256,IF([1]回答表!AA51="●",[1]回答表!E335,"")),"")</f>
        <v/>
      </c>
      <c r="AN213" s="151"/>
      <c r="AO213" s="151"/>
      <c r="AP213" s="151"/>
      <c r="AQ213" s="150" t="str">
        <f>IF([1]回答表!BD18="●",IF([1]回答表!X51="●",[1]回答表!E257,IF([1]回答表!AA51="●",[1]回答表!E336,"")),"")</f>
        <v/>
      </c>
      <c r="AR213" s="151"/>
      <c r="AS213" s="151"/>
      <c r="AT213" s="151"/>
      <c r="AU213" s="150" t="str">
        <f>IF([1]回答表!BD18="●",IF([1]回答表!X51="●",[1]回答表!E258,IF([1]回答表!AA51="●",[1]回答表!E337,"")),"")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IF([1]回答表!BD18="●",IF([1]回答表!AA51="●","●",""),"")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IF([1]回答表!BD18="●",IF([1]回答表!X51="●",[1]回答表!E265,IF([1]回答表!AA51="●",[1]回答表!E344,"")),"")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IF([1]回答表!BD18="●",IF([1]回答表!X51="●",[1]回答表!B267,IF([1]回答表!AA51="●",[1]回答表!B346,"")),"")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IF([1]回答表!BD18="●",IF([1]回答表!AD51="●","●",""),"")</f>
        <v/>
      </c>
      <c r="O229" s="131"/>
      <c r="P229" s="131"/>
      <c r="Q229" s="132"/>
      <c r="R229" s="119"/>
      <c r="S229" s="119"/>
      <c r="T229" s="119"/>
      <c r="U229" s="133" t="str">
        <f>IF([1]回答表!BD18="●",IF([1]回答表!AD51="●",[1]回答表!B354,""),"")</f>
        <v/>
      </c>
      <c r="V229" s="134"/>
      <c r="W229" s="134"/>
      <c r="X229" s="134"/>
      <c r="Y229" s="134"/>
      <c r="Z229" s="134"/>
      <c r="AA229" s="134"/>
      <c r="AB229" s="134"/>
      <c r="AC229" s="134"/>
      <c r="AD229" s="134"/>
      <c r="AE229" s="134"/>
      <c r="AF229" s="134"/>
      <c r="AG229" s="134"/>
      <c r="AH229" s="134"/>
      <c r="AI229" s="134"/>
      <c r="AJ229" s="135"/>
      <c r="AK229" s="249"/>
      <c r="AL229" s="249"/>
      <c r="AM229" s="133" t="str">
        <f>IF([1]回答表!BD18="●",IF([1]回答表!AD51="●",[1]回答表!B360,""),"")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IF([1]回答表!X52="●","●","")</f>
        <v>●</v>
      </c>
      <c r="O241" s="131"/>
      <c r="P241" s="131"/>
      <c r="Q241" s="132"/>
      <c r="R241" s="119"/>
      <c r="S241" s="119"/>
      <c r="T241" s="119"/>
      <c r="U241" s="133" t="str">
        <f>IF([1]回答表!X52="●",[1]回答表!B371,IF([1]回答表!AA52="●",[1]回答表!B396,""))</f>
        <v>指定管理者制度の導入により民間事業者の持つ各種ノウハウを活用した質の高いサービスの提供を図った。</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IF([1]回答表!X52="●",[1]回答表!U377,IF([1]回答表!AA52="●",[1]回答表!U402,""))</f>
        <v>平成</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IF([1]回答表!X52="●",[1]回答表!G377,IF([1]回答表!AA52="●",[1]回答表!G402,""))</f>
        <v xml:space="preserve"> </v>
      </c>
      <c r="AN244" s="83"/>
      <c r="AO244" s="83"/>
      <c r="AP244" s="83"/>
      <c r="AQ244" s="83"/>
      <c r="AR244" s="83"/>
      <c r="AS244" s="83"/>
      <c r="AT244" s="153"/>
      <c r="AU244" s="82" t="str">
        <f>IF([1]回答表!X52="●",[1]回答表!G378,IF([1]回答表!AA52="●",[1]回答表!G403,""))</f>
        <v>●</v>
      </c>
      <c r="AV244" s="83"/>
      <c r="AW244" s="83"/>
      <c r="AX244" s="83"/>
      <c r="AY244" s="83"/>
      <c r="AZ244" s="83"/>
      <c r="BA244" s="83"/>
      <c r="BB244" s="153"/>
      <c r="BC244" s="120"/>
      <c r="BD244" s="109"/>
      <c r="BE244" s="109"/>
      <c r="BF244" s="150">
        <f>IF([1]回答表!X52="●",[1]回答表!X377,IF([1]回答表!AA52="●",[1]回答表!X402,""))</f>
        <v>20</v>
      </c>
      <c r="BG244" s="151"/>
      <c r="BH244" s="151"/>
      <c r="BI244" s="151"/>
      <c r="BJ244" s="150">
        <f>IF([1]回答表!X52="●",[1]回答表!X378,IF([1]回答表!AA52="●",[1]回答表!X403,""))</f>
        <v>4</v>
      </c>
      <c r="BK244" s="151"/>
      <c r="BL244" s="151"/>
      <c r="BM244" s="152"/>
      <c r="BN244" s="150">
        <f>IF([1]回答表!X52="●",[1]回答表!X379,IF([1]回答表!AA52="●",[1]回答表!X404,""))</f>
        <v>1</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IF([1]回答表!AA52="●","●","")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f>IF([1]回答表!X52="●",[1]回答表!E386,IF([1]回答表!AA52="●",[1]回答表!E407,""))</f>
        <v>0</v>
      </c>
      <c r="V253" s="182"/>
      <c r="W253" s="182"/>
      <c r="X253" s="182"/>
      <c r="Y253" s="182"/>
      <c r="Z253" s="182"/>
      <c r="AA253" s="182"/>
      <c r="AB253" s="182"/>
      <c r="AC253" s="182"/>
      <c r="AD253" s="182"/>
      <c r="AE253" s="183" t="s">
        <v>33</v>
      </c>
      <c r="AF253" s="183"/>
      <c r="AG253" s="183"/>
      <c r="AH253" s="183"/>
      <c r="AI253" s="183"/>
      <c r="AJ253" s="184"/>
      <c r="AK253" s="136"/>
      <c r="AL253" s="136"/>
      <c r="AM253" s="133">
        <f>IF([1]回答表!X52="●",[1]回答表!B388,IF([1]回答表!AA52="●",[1]回答表!B409,""))</f>
        <v>0</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IF([1]回答表!AD52="●","●","")</f>
        <v/>
      </c>
      <c r="O260" s="131"/>
      <c r="P260" s="131"/>
      <c r="Q260" s="132"/>
      <c r="R260" s="119"/>
      <c r="S260" s="119"/>
      <c r="T260" s="119"/>
      <c r="U260" s="133" t="str">
        <f>IF([1]回答表!AD52="●",[1]回答表!B417,"")</f>
        <v/>
      </c>
      <c r="V260" s="134"/>
      <c r="W260" s="134"/>
      <c r="X260" s="134"/>
      <c r="Y260" s="134"/>
      <c r="Z260" s="134"/>
      <c r="AA260" s="134"/>
      <c r="AB260" s="134"/>
      <c r="AC260" s="134"/>
      <c r="AD260" s="134"/>
      <c r="AE260" s="134"/>
      <c r="AF260" s="134"/>
      <c r="AG260" s="134"/>
      <c r="AH260" s="134"/>
      <c r="AI260" s="134"/>
      <c r="AJ260" s="135"/>
      <c r="AK260" s="249"/>
      <c r="AL260" s="249"/>
      <c r="AM260" s="133" t="str">
        <f>IF([1]回答表!AD52="●",[1]回答表!B423,"")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IF([1]回答表!X53="●","●","")</f>
        <v/>
      </c>
      <c r="O272" s="131"/>
      <c r="P272" s="131"/>
      <c r="Q272" s="132"/>
      <c r="R272" s="119"/>
      <c r="S272" s="119"/>
      <c r="T272" s="119"/>
      <c r="U272" s="133" t="str">
        <f>IF([1]回答表!X53="●",[1]回答表!B434,IF([1]回答表!AA53="●",[1]回答表!B465,""))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IF([1]回答表!X53="●",[1]回答表!B440,"")</f>
        <v/>
      </c>
      <c r="AO272" s="262"/>
      <c r="AP272" s="262"/>
      <c r="AQ272" s="262"/>
      <c r="AR272" s="262"/>
      <c r="AS272" s="262"/>
      <c r="AT272" s="262"/>
      <c r="AU272" s="262"/>
      <c r="AV272" s="262"/>
      <c r="AW272" s="262"/>
      <c r="AX272" s="262"/>
      <c r="AY272" s="262"/>
      <c r="AZ272" s="262"/>
      <c r="BA272" s="262"/>
      <c r="BB272" s="263"/>
      <c r="BC272" s="120"/>
      <c r="BD272" s="109"/>
      <c r="BE272" s="109"/>
      <c r="BF272" s="138" t="str">
        <f>IF([1]回答表!X53="●",[1]回答表!B446,IF([1]回答表!AA53="●",[1]回答表!B471,""))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IF([1]回答表!X53="●",[1]回答表!E446,IF([1]回答表!AA53="●",[1]回答表!E471,""))</f>
        <v/>
      </c>
      <c r="BG275" s="151"/>
      <c r="BH275" s="151"/>
      <c r="BI275" s="151"/>
      <c r="BJ275" s="150" t="str">
        <f>IF([1]回答表!X53="●",[1]回答表!E447,IF([1]回答表!AA53="●",[1]回答表!E472,""))</f>
        <v/>
      </c>
      <c r="BK275" s="151"/>
      <c r="BL275" s="151"/>
      <c r="BM275" s="152"/>
      <c r="BN275" s="150" t="str">
        <f>IF([1]回答表!X53="●",[1]回答表!E448,IF([1]回答表!AA53="●",[1]回答表!E473,""))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IF([1]回答表!AA53="●","●","")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IF([1]回答表!X53="●",[1]回答表!E455,IF([1]回答表!AA53="●",[1]回答表!E476,""))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IF([1]回答表!X53="●",[1]回答表!B457,IF([1]回答表!AA53="●",[1]回答表!B478,""))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IF([1]回答表!AD53="●","●","")</f>
        <v/>
      </c>
      <c r="O291" s="131"/>
      <c r="P291" s="131"/>
      <c r="Q291" s="132"/>
      <c r="R291" s="119"/>
      <c r="S291" s="119"/>
      <c r="T291" s="119"/>
      <c r="U291" s="133" t="str">
        <f>IF([1]回答表!AD53="●",[1]回答表!B486,"")</f>
        <v/>
      </c>
      <c r="V291" s="134"/>
      <c r="W291" s="134"/>
      <c r="X291" s="134"/>
      <c r="Y291" s="134"/>
      <c r="Z291" s="134"/>
      <c r="AA291" s="134"/>
      <c r="AB291" s="134"/>
      <c r="AC291" s="134"/>
      <c r="AD291" s="134"/>
      <c r="AE291" s="134"/>
      <c r="AF291" s="134"/>
      <c r="AG291" s="134"/>
      <c r="AH291" s="134"/>
      <c r="AI291" s="134"/>
      <c r="AJ291" s="135"/>
      <c r="AK291" s="249"/>
      <c r="AL291" s="249"/>
      <c r="AM291" s="133" t="str">
        <f>IF([1]回答表!AD53="●",[1]回答表!B492,"")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IF([1]回答表!X54="●","●","")</f>
        <v/>
      </c>
      <c r="O303" s="131"/>
      <c r="P303" s="131"/>
      <c r="Q303" s="132"/>
      <c r="R303" s="119"/>
      <c r="S303" s="119"/>
      <c r="T303" s="119"/>
      <c r="U303" s="133" t="str">
        <f>IF([1]回答表!X54="●",[1]回答表!B503,IF([1]回答表!AA54="●",[1]回答表!B526,""))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IF([1]回答表!X54="●",[1]回答表!BC510,IF([1]回答表!AA54="●",[1]回答表!BC533,""))</f>
        <v/>
      </c>
      <c r="AR303" s="271"/>
      <c r="AS303" s="271"/>
      <c r="AT303" s="271"/>
      <c r="AU303" s="272" t="s">
        <v>74</v>
      </c>
      <c r="AV303" s="273"/>
      <c r="AW303" s="273"/>
      <c r="AX303" s="274"/>
      <c r="AY303" s="271" t="str">
        <f>IF([1]回答表!X54="●",[1]回答表!BC515,IF([1]回答表!AA54="●",[1]回答表!BC538,""))</f>
        <v/>
      </c>
      <c r="AZ303" s="271"/>
      <c r="BA303" s="271"/>
      <c r="BB303" s="271"/>
      <c r="BC303" s="120"/>
      <c r="BD303" s="109"/>
      <c r="BE303" s="109"/>
      <c r="BF303" s="138" t="str">
        <f>IF([1]回答表!X54="●",[1]回答表!S509,IF([1]回答表!AA54="●",[1]回答表!S532,""))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IF([1]回答表!X54="●",[1]回答表!BC511,IF([1]回答表!AA54="●",[1]回答表!BC534,""))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IF([1]回答表!X54="●",[1]回答表!V509,IF([1]回答表!AA54="●",[1]回答表!V532,""))</f>
        <v/>
      </c>
      <c r="BG306" s="151"/>
      <c r="BH306" s="151"/>
      <c r="BI306" s="151"/>
      <c r="BJ306" s="150" t="str">
        <f>IF([1]回答表!X54="●",[1]回答表!V510,IF([1]回答表!AA54="●",[1]回答表!V533,""))</f>
        <v/>
      </c>
      <c r="BK306" s="151"/>
      <c r="BL306" s="151"/>
      <c r="BM306" s="152"/>
      <c r="BN306" s="150" t="str">
        <f>IF([1]回答表!X54="●",[1]回答表!V511,IF([1]回答表!AA54="●",[1]回答表!V534,""))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IF([1]回答表!X54="●",[1]回答表!BC512,IF([1]回答表!AA54="●",[1]回答表!BC535,""))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IF([1]回答表!X54="●",[1]回答表!BC516,IF([1]回答表!AA54="●",[1]回答表!BC539,""))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IF([1]回答表!AA54="●","●","")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IF([1]回答表!X54="●",[1]回答表!BC513,IF([1]回答表!AA54="●",[1]回答表!BC536,""))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IF([1]回答表!X54="●",[1]回答表!BC514,IF([1]回答表!AA54="●",[1]回答表!BC537,""))</f>
        <v/>
      </c>
      <c r="AR311" s="271"/>
      <c r="AS311" s="271"/>
      <c r="AT311" s="271"/>
      <c r="AU311" s="222" t="s">
        <v>80</v>
      </c>
      <c r="AV311" s="223"/>
      <c r="AW311" s="223"/>
      <c r="AX311" s="224"/>
      <c r="AY311" s="281" t="str">
        <f>IF([1]回答表!X54="●",[1]回答表!BC517,IF([1]回答表!AA54="●",[1]回答表!BC540,""))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IF([1]回答表!X54="●",[1]回答表!E516,IF([1]回答表!AA54="●",[1]回答表!E538,""))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IF([1]回答表!X54="●",[1]回答表!B518,IF([1]回答表!AA54="●",[1]回答表!B540,""))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IF([1]回答表!AD54="●","●","")</f>
        <v/>
      </c>
      <c r="O322" s="131"/>
      <c r="P322" s="131"/>
      <c r="Q322" s="132"/>
      <c r="R322" s="119"/>
      <c r="S322" s="119"/>
      <c r="T322" s="119"/>
      <c r="U322" s="133" t="str">
        <f>IF([1]回答表!AD54="●",[1]回答表!B548,"")</f>
        <v/>
      </c>
      <c r="V322" s="134"/>
      <c r="W322" s="134"/>
      <c r="X322" s="134"/>
      <c r="Y322" s="134"/>
      <c r="Z322" s="134"/>
      <c r="AA322" s="134"/>
      <c r="AB322" s="134"/>
      <c r="AC322" s="134"/>
      <c r="AD322" s="134"/>
      <c r="AE322" s="134"/>
      <c r="AF322" s="134"/>
      <c r="AG322" s="134"/>
      <c r="AH322" s="134"/>
      <c r="AI322" s="134"/>
      <c r="AJ322" s="135"/>
      <c r="AK322" s="189"/>
      <c r="AL322" s="189"/>
      <c r="AM322" s="133" t="str">
        <f>IF([1]回答表!AD54="●",[1]回答表!B554,"")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IF([1]回答表!X55="●","●","")</f>
        <v/>
      </c>
      <c r="O333" s="131"/>
      <c r="P333" s="131"/>
      <c r="Q333" s="132"/>
      <c r="R333" s="119"/>
      <c r="S333" s="119"/>
      <c r="T333" s="119"/>
      <c r="U333" s="133" t="str">
        <f>IF([1]回答表!X55="●",[1]回答表!B565,IF([1]回答表!AA55="●",[1]回答表!B590,""))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IF([1]回答表!X55="●",[1]回答表!B575,IF([1]回答表!AA55="●",[1]回答表!B600,""))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IF([1]回答表!X55="●",[1]回答表!G571,IF([1]回答表!AA55="●",[1]回答表!G596,""))</f>
        <v/>
      </c>
      <c r="AN335" s="83"/>
      <c r="AO335" s="83"/>
      <c r="AP335" s="83"/>
      <c r="AQ335" s="83"/>
      <c r="AR335" s="83"/>
      <c r="AS335" s="83"/>
      <c r="AT335" s="153"/>
      <c r="AU335" s="82" t="str">
        <f>IF([1]回答表!X55="●",[1]回答表!G572,IF([1]回答表!AA55="●",[1]回答表!G597,""))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IF([1]回答表!X55="●",[1]回答表!E575,IF([1]回答表!AA55="●",[1]回答表!E600,""))</f>
        <v/>
      </c>
      <c r="BG336" s="151"/>
      <c r="BH336" s="151"/>
      <c r="BI336" s="151"/>
      <c r="BJ336" s="150" t="str">
        <f>IF([1]回答表!X55="●",[1]回答表!E576,IF([1]回答表!AA55="●",[1]回答表!E601,""))</f>
        <v/>
      </c>
      <c r="BK336" s="151"/>
      <c r="BL336" s="151"/>
      <c r="BM336" s="152"/>
      <c r="BN336" s="150" t="str">
        <f>IF([1]回答表!X55="●",[1]回答表!E577,IF([1]回答表!AA55="●",[1]回答表!E602,""))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IF([1]回答表!AA55="●","●","")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IF([1]回答表!X55="●",[1]回答表!E580,IF([1]回答表!AA55="●",[1]回答表!E605,""))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IF([1]回答表!X55="●",[1]回答表!B582,IF([1]回答表!AA55="●",[1]回答表!B607,""))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IF([1]回答表!AD55="●","●","")</f>
        <v/>
      </c>
      <c r="O352" s="131"/>
      <c r="P352" s="131"/>
      <c r="Q352" s="132"/>
      <c r="R352" s="119"/>
      <c r="S352" s="119"/>
      <c r="T352" s="119"/>
      <c r="U352" s="133" t="str">
        <f>IF([1]回答表!AD55="●",[1]回答表!B615,"")</f>
        <v/>
      </c>
      <c r="V352" s="134"/>
      <c r="W352" s="134"/>
      <c r="X352" s="134"/>
      <c r="Y352" s="134"/>
      <c r="Z352" s="134"/>
      <c r="AA352" s="134"/>
      <c r="AB352" s="134"/>
      <c r="AC352" s="134"/>
      <c r="AD352" s="134"/>
      <c r="AE352" s="134"/>
      <c r="AF352" s="134"/>
      <c r="AG352" s="134"/>
      <c r="AH352" s="134"/>
      <c r="AI352" s="134"/>
      <c r="AJ352" s="135"/>
      <c r="AK352" s="136"/>
      <c r="AL352" s="136"/>
      <c r="AM352" s="133" t="str">
        <f>IF([1]回答表!AD55="●",[1]回答表!B621,"")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IF([1]回答表!R56="●",[1]回答表!B634,"")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5" priority="2">
      <formula>$BB$25="○"</formula>
    </cfRule>
  </conditionalFormatting>
  <conditionalFormatting sqref="BD28:BD30">
    <cfRule type="expression" dxfId="14" priority="1">
      <formula>$BB$25="○"</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EBE14-D56C-4B48-A1D6-42C6C9F14E8A}">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IF(COUNTIF([2]回答表!K16,"*")&gt;0,[2]回答表!K16,"")</f>
        <v>北秋田市</v>
      </c>
      <c r="D11" s="8"/>
      <c r="E11" s="8"/>
      <c r="F11" s="8"/>
      <c r="G11" s="8"/>
      <c r="H11" s="8"/>
      <c r="I11" s="8"/>
      <c r="J11" s="8"/>
      <c r="K11" s="8"/>
      <c r="L11" s="8"/>
      <c r="M11" s="8"/>
      <c r="N11" s="8"/>
      <c r="O11" s="8"/>
      <c r="P11" s="8"/>
      <c r="Q11" s="8"/>
      <c r="R11" s="8"/>
      <c r="S11" s="8"/>
      <c r="T11" s="8"/>
      <c r="U11" s="22" t="str">
        <f>IF(COUNTIF([2]回答表!F18,"*")&gt;0,[2]回答表!F18,"")</f>
        <v>病院事業</v>
      </c>
      <c r="V11" s="23"/>
      <c r="W11" s="23"/>
      <c r="X11" s="23"/>
      <c r="Y11" s="23"/>
      <c r="Z11" s="23"/>
      <c r="AA11" s="23"/>
      <c r="AB11" s="23"/>
      <c r="AC11" s="23"/>
      <c r="AD11" s="23"/>
      <c r="AE11" s="23"/>
      <c r="AF11" s="10"/>
      <c r="AG11" s="10"/>
      <c r="AH11" s="10"/>
      <c r="AI11" s="10"/>
      <c r="AJ11" s="10"/>
      <c r="AK11" s="10"/>
      <c r="AL11" s="10"/>
      <c r="AM11" s="10"/>
      <c r="AN11" s="11"/>
      <c r="AO11" s="24" t="str">
        <f>IF(COUNTIF([2]回答表!W18,"*")&gt;0,[2]回答表!W18,"")</f>
        <v>―</v>
      </c>
      <c r="AP11" s="10"/>
      <c r="AQ11" s="10"/>
      <c r="AR11" s="10"/>
      <c r="AS11" s="10"/>
      <c r="AT11" s="10"/>
      <c r="AU11" s="10"/>
      <c r="AV11" s="10"/>
      <c r="AW11" s="10"/>
      <c r="AX11" s="10"/>
      <c r="AY11" s="10"/>
      <c r="AZ11" s="10"/>
      <c r="BA11" s="10"/>
      <c r="BB11" s="10"/>
      <c r="BC11" s="10"/>
      <c r="BD11" s="10"/>
      <c r="BE11" s="10"/>
      <c r="BF11" s="11"/>
      <c r="BG11" s="21" t="str">
        <f>IF(COUNTIF([2]回答表!F20,"*")&gt;0,[2]回答表!F20,"")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IF([2]回答表!R49="●","●","")</f>
        <v/>
      </c>
      <c r="E24" s="80"/>
      <c r="F24" s="80"/>
      <c r="G24" s="80"/>
      <c r="H24" s="80"/>
      <c r="I24" s="80"/>
      <c r="J24" s="81"/>
      <c r="K24" s="79" t="str">
        <f>IF([2]回答表!R50="●","●","")</f>
        <v/>
      </c>
      <c r="L24" s="80"/>
      <c r="M24" s="80"/>
      <c r="N24" s="80"/>
      <c r="O24" s="80"/>
      <c r="P24" s="80"/>
      <c r="Q24" s="81"/>
      <c r="R24" s="79" t="str">
        <f>IF([2]回答表!R51="●","●","")</f>
        <v/>
      </c>
      <c r="S24" s="80"/>
      <c r="T24" s="80"/>
      <c r="U24" s="80"/>
      <c r="V24" s="80"/>
      <c r="W24" s="80"/>
      <c r="X24" s="81"/>
      <c r="Y24" s="79" t="str">
        <f>IF([2]回答表!R52="●","●","")</f>
        <v>●</v>
      </c>
      <c r="Z24" s="80"/>
      <c r="AA24" s="80"/>
      <c r="AB24" s="80"/>
      <c r="AC24" s="80"/>
      <c r="AD24" s="80"/>
      <c r="AE24" s="81"/>
      <c r="AF24" s="79" t="str">
        <f>IF([2]回答表!R53="●","●","")</f>
        <v/>
      </c>
      <c r="AG24" s="80"/>
      <c r="AH24" s="80"/>
      <c r="AI24" s="80"/>
      <c r="AJ24" s="80"/>
      <c r="AK24" s="80"/>
      <c r="AL24" s="81"/>
      <c r="AM24" s="79" t="str">
        <f>IF([2]回答表!R54="●","●","")</f>
        <v/>
      </c>
      <c r="AN24" s="80"/>
      <c r="AO24" s="80"/>
      <c r="AP24" s="80"/>
      <c r="AQ24" s="80"/>
      <c r="AR24" s="80"/>
      <c r="AS24" s="81"/>
      <c r="AT24" s="79" t="str">
        <f>IF([2]回答表!R55="●","●","")</f>
        <v/>
      </c>
      <c r="AU24" s="80"/>
      <c r="AV24" s="80"/>
      <c r="AW24" s="80"/>
      <c r="AX24" s="80"/>
      <c r="AY24" s="80"/>
      <c r="AZ24" s="81"/>
      <c r="BA24" s="68"/>
      <c r="BB24" s="82" t="str">
        <f>IF([2]回答表!R56="●","●","")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IF([2]回答表!X49="●","●","")</f>
        <v/>
      </c>
      <c r="O36" s="131"/>
      <c r="P36" s="131"/>
      <c r="Q36" s="132"/>
      <c r="R36" s="119"/>
      <c r="S36" s="119"/>
      <c r="T36" s="119"/>
      <c r="U36" s="133" t="str">
        <f>IF([2]回答表!X49="●",[2]回答表!B67,IF([2]回答表!AA49="●",[2]回答表!B95,""))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IF([2]回答表!X49="●",[2]回答表!S73,IF([2]回答表!AA49="●",[2]回答表!S101,""))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IF([2]回答表!X49="●",[2]回答表!G73,IF([2]回答表!AA49="●",[2]回答表!G101,""))</f>
        <v/>
      </c>
      <c r="AN38" s="83"/>
      <c r="AO38" s="83"/>
      <c r="AP38" s="83"/>
      <c r="AQ38" s="83"/>
      <c r="AR38" s="83"/>
      <c r="AS38" s="83"/>
      <c r="AT38" s="153"/>
      <c r="AU38" s="82" t="str">
        <f>IF([2]回答表!X49="●",[2]回答表!G74,IF([2]回答表!AA49="●",[2]回答表!G102,""))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IF([2]回答表!X49="●",[2]回答表!V73,IF([2]回答表!AA49="●",[2]回答表!V101,""))</f>
        <v/>
      </c>
      <c r="BG39" s="16"/>
      <c r="BH39" s="16"/>
      <c r="BI39" s="17"/>
      <c r="BJ39" s="150" t="str">
        <f>IF([2]回答表!X49="●",[2]回答表!V74,IF([2]回答表!AA49="●",[2]回答表!V102,""))</f>
        <v/>
      </c>
      <c r="BK39" s="16"/>
      <c r="BL39" s="16"/>
      <c r="BM39" s="17"/>
      <c r="BN39" s="150" t="str">
        <f>IF([2]回答表!X49="●",[2]回答表!V75,IF([2]回答表!AA49="●",[2]回答表!V103,""))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IF([2]回答表!X49="●",[2]回答表!O79,IF([2]回答表!AA49="●",[2]回答表!O107,""))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IF([2]回答表!X49="●",[2]回答表!O80,IF([2]回答表!AA49="●",[2]回答表!O108,""))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IF([2]回答表!AA49="●","●","")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IF([2]回答表!X49="●",[2]回答表!O81,IF([2]回答表!AA49="●",[2]回答表!O109,""))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IF([2]回答表!X49="●",[2]回答表!O82,IF([2]回答表!AA49="●",[2]回答表!O110,""))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IF([2]回答表!X49="●",[2]回答表!AG79,IF([2]回答表!AA49="●",[2]回答表!AG107,""))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IF([2]回答表!X49="●",[2]回答表!AG80,IF([2]回答表!AA49="●",[2]回答表!AG108,""))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IF([2]回答表!X49="●",[2]回答表!E85,IF([2]回答表!AA49="●",[2]回答表!E113,""))</f>
        <v/>
      </c>
      <c r="V50" s="182"/>
      <c r="W50" s="182"/>
      <c r="X50" s="182"/>
      <c r="Y50" s="182"/>
      <c r="Z50" s="182"/>
      <c r="AA50" s="182"/>
      <c r="AB50" s="182"/>
      <c r="AC50" s="182"/>
      <c r="AD50" s="182"/>
      <c r="AE50" s="183" t="s">
        <v>33</v>
      </c>
      <c r="AF50" s="183"/>
      <c r="AG50" s="183"/>
      <c r="AH50" s="183"/>
      <c r="AI50" s="183"/>
      <c r="AJ50" s="184"/>
      <c r="AK50" s="136"/>
      <c r="AL50" s="136"/>
      <c r="AM50" s="133" t="str">
        <f>IF([2]回答表!X49="●",[2]回答表!B87,IF([2]回答表!AA49="●",[2]回答表!B115,""))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IF([2]回答表!AD49="●","●","")</f>
        <v/>
      </c>
      <c r="O57" s="131"/>
      <c r="P57" s="131"/>
      <c r="Q57" s="132"/>
      <c r="R57" s="119"/>
      <c r="S57" s="119"/>
      <c r="T57" s="119"/>
      <c r="U57" s="133" t="str">
        <f>IF([2]回答表!AD49="●",[2]回答表!B123,"")</f>
        <v/>
      </c>
      <c r="V57" s="134"/>
      <c r="W57" s="134"/>
      <c r="X57" s="134"/>
      <c r="Y57" s="134"/>
      <c r="Z57" s="134"/>
      <c r="AA57" s="134"/>
      <c r="AB57" s="134"/>
      <c r="AC57" s="134"/>
      <c r="AD57" s="134"/>
      <c r="AE57" s="134"/>
      <c r="AF57" s="134"/>
      <c r="AG57" s="134"/>
      <c r="AH57" s="134"/>
      <c r="AI57" s="134"/>
      <c r="AJ57" s="135"/>
      <c r="AK57" s="189"/>
      <c r="AL57" s="189"/>
      <c r="AM57" s="133" t="str">
        <f>IF([2]回答表!AD49="●",[2]回答表!B128,"")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IF([2]回答表!X50="●","●","")</f>
        <v/>
      </c>
      <c r="O68" s="131"/>
      <c r="P68" s="131"/>
      <c r="Q68" s="132"/>
      <c r="R68" s="119"/>
      <c r="S68" s="119"/>
      <c r="T68" s="119"/>
      <c r="U68" s="133" t="str">
        <f>IF([2]回答表!X50="●",[2]回答表!B138,IF([2]回答表!AA50="●",[2]回答表!B159,""))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IF([2]回答表!X50="●",[2]回答表!S144,IF([2]回答表!AA50="●",[2]回答表!S165,""))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IF([2]回答表!X50="●",[2]回答表!J144,IF([2]回答表!AA50="●",[2]回答表!J165,""))</f>
        <v/>
      </c>
      <c r="AN71" s="83"/>
      <c r="AO71" s="83"/>
      <c r="AP71" s="83"/>
      <c r="AQ71" s="83"/>
      <c r="AR71" s="83"/>
      <c r="AS71" s="83"/>
      <c r="AT71" s="153"/>
      <c r="AU71" s="82" t="str">
        <f>IF([2]回答表!X50="●",[2]回答表!J145,IF([2]回答表!AA50="●",[2]回答表!J166,""))</f>
        <v/>
      </c>
      <c r="AV71" s="83"/>
      <c r="AW71" s="83"/>
      <c r="AX71" s="83"/>
      <c r="AY71" s="83"/>
      <c r="AZ71" s="83"/>
      <c r="BA71" s="83"/>
      <c r="BB71" s="153"/>
      <c r="BC71" s="120"/>
      <c r="BD71" s="109"/>
      <c r="BE71" s="109"/>
      <c r="BF71" s="150" t="str">
        <f>IF([2]回答表!X50="●",[2]回答表!V144,IF([2]回答表!AA50="●",[2]回答表!V165,""))</f>
        <v/>
      </c>
      <c r="BG71" s="151"/>
      <c r="BH71" s="151"/>
      <c r="BI71" s="151"/>
      <c r="BJ71" s="150" t="str">
        <f>IF([2]回答表!X50="●",[2]回答表!V145,IF([2]回答表!AA50="●",[2]回答表!V166,""))</f>
        <v/>
      </c>
      <c r="BK71" s="151"/>
      <c r="BL71" s="151"/>
      <c r="BM71" s="151"/>
      <c r="BN71" s="150" t="str">
        <f>IF([2]回答表!X50="●",[2]回答表!V146,IF([2]回答表!AA50="●",[2]回答表!V167,""))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IF([2]回答表!AA50="●","●","")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IF([2]回答表!X50="●",[2]回答表!E149,IF([2]回答表!AA50="●",[2]回答表!E170,""))</f>
        <v/>
      </c>
      <c r="V80" s="182"/>
      <c r="W80" s="182"/>
      <c r="X80" s="182"/>
      <c r="Y80" s="182"/>
      <c r="Z80" s="182"/>
      <c r="AA80" s="182"/>
      <c r="AB80" s="182"/>
      <c r="AC80" s="182"/>
      <c r="AD80" s="182"/>
      <c r="AE80" s="183" t="s">
        <v>33</v>
      </c>
      <c r="AF80" s="183"/>
      <c r="AG80" s="183"/>
      <c r="AH80" s="183"/>
      <c r="AI80" s="183"/>
      <c r="AJ80" s="184"/>
      <c r="AK80" s="136"/>
      <c r="AL80" s="136"/>
      <c r="AM80" s="133" t="str">
        <f>IF([2]回答表!X50="●",[2]回答表!B151,IF([2]回答表!AA50="●",[2]回答表!B172,""))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IF([2]回答表!AD50="●","●","")</f>
        <v/>
      </c>
      <c r="O87" s="131"/>
      <c r="P87" s="131"/>
      <c r="Q87" s="132"/>
      <c r="R87" s="119"/>
      <c r="S87" s="119"/>
      <c r="T87" s="119"/>
      <c r="U87" s="133" t="str">
        <f>IF([2]回答表!AD50="●",[2]回答表!B180,"")</f>
        <v/>
      </c>
      <c r="V87" s="134"/>
      <c r="W87" s="134"/>
      <c r="X87" s="134"/>
      <c r="Y87" s="134"/>
      <c r="Z87" s="134"/>
      <c r="AA87" s="134"/>
      <c r="AB87" s="134"/>
      <c r="AC87" s="134"/>
      <c r="AD87" s="134"/>
      <c r="AE87" s="134"/>
      <c r="AF87" s="134"/>
      <c r="AG87" s="134"/>
      <c r="AH87" s="134"/>
      <c r="AI87" s="134"/>
      <c r="AJ87" s="135"/>
      <c r="AK87" s="189"/>
      <c r="AL87" s="189"/>
      <c r="AM87" s="133" t="str">
        <f>IF([2]回答表!AD50="●",[2]回答表!B186,"")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IF([2]回答表!F18="水道事業",IF([2]回答表!X51="●","●",""),"")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IF([2]回答表!F18="水道事業",IF([2]回答表!X51="●",[2]回答表!B197,IF([2]回答表!AA51="●",[2]回答表!B275,"")),"")</f>
        <v/>
      </c>
      <c r="AN99" s="134"/>
      <c r="AO99" s="134"/>
      <c r="AP99" s="134"/>
      <c r="AQ99" s="134"/>
      <c r="AR99" s="134"/>
      <c r="AS99" s="134"/>
      <c r="AT99" s="134"/>
      <c r="AU99" s="134"/>
      <c r="AV99" s="134"/>
      <c r="AW99" s="134"/>
      <c r="AX99" s="134"/>
      <c r="AY99" s="134"/>
      <c r="AZ99" s="134"/>
      <c r="BA99" s="134"/>
      <c r="BB99" s="134"/>
      <c r="BC99" s="135"/>
      <c r="BD99" s="109"/>
      <c r="BE99" s="109"/>
      <c r="BF99" s="138" t="str">
        <f>IF([2]回答表!F18="水道事業",IF([2]回答表!X51="●",[2]回答表!B256,IF([2]回答表!AA51="●",[2]回答表!B335,"")),"")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IF([2]回答表!F18="水道事業",IF([2]回答表!X51="●",[2]回答表!J205,IF([2]回答表!AA51="●",[2]回答表!J283,"")),"")</f>
        <v/>
      </c>
      <c r="V101" s="83"/>
      <c r="W101" s="83"/>
      <c r="X101" s="83"/>
      <c r="Y101" s="83"/>
      <c r="Z101" s="83"/>
      <c r="AA101" s="83"/>
      <c r="AB101" s="153"/>
      <c r="AC101" s="82" t="str">
        <f>IF([2]回答表!F18="水道事業",IF([2]回答表!X51="●",[2]回答表!J210,IF([2]回答表!AA51="●",[2]回答表!J290,"")),"")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IF([2]回答表!F18="水道事業",IF([2]回答表!X51="●",[2]回答表!E256,IF([2]回答表!AA51="●",[2]回答表!E335,"")),"")</f>
        <v/>
      </c>
      <c r="BG102" s="151"/>
      <c r="BH102" s="151"/>
      <c r="BI102" s="151"/>
      <c r="BJ102" s="150" t="str">
        <f>IF([2]回答表!F18="水道事業",IF([2]回答表!X51="●",[2]回答表!E257,IF([2]回答表!AA51="●",[2]回答表!E336,"")),"")</f>
        <v/>
      </c>
      <c r="BK102" s="151"/>
      <c r="BL102" s="151"/>
      <c r="BM102" s="151"/>
      <c r="BN102" s="150" t="str">
        <f>IF([2]回答表!F18="水道事業",IF([2]回答表!X51="●",[2]回答表!E258,IF([2]回答表!AA51="●",[2]回答表!E337,"")),"")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IF([2]回答表!F18="水道事業",IF([2]回答表!AA51="●","●",""),"")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IF([2]回答表!F18="水道事業",IF([2]回答表!X51="●",[2]回答表!J213,IF([2]回答表!AA51="●",[2]回答表!J293,"")),"")</f>
        <v/>
      </c>
      <c r="V106" s="83"/>
      <c r="W106" s="83"/>
      <c r="X106" s="83"/>
      <c r="Y106" s="83"/>
      <c r="Z106" s="83"/>
      <c r="AA106" s="83"/>
      <c r="AB106" s="153"/>
      <c r="AC106" s="82" t="str">
        <f>IF([2]回答表!F18="水道事業",IF([2]回答表!X51="●",[2]回答表!J217,IF([2]回答表!AA51="●",[2]回答表!J297,"")),"")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IF([2]回答表!F18="水道事業",IF([2]回答表!X51="●",[2]回答表!E265,IF([2]回答表!AA51="●",[2]回答表!E344,"")),"")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IF([2]回答表!F18="水道事業",IF([2]回答表!X51="●",[2]回答表!B267,IF([2]回答表!AA51="●",[2]回答表!B346,"")),"")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IF([2]回答表!F18="水道事業",IF([2]回答表!AD51="●","●",""),"")</f>
        <v/>
      </c>
      <c r="O118" s="131"/>
      <c r="P118" s="131"/>
      <c r="Q118" s="132"/>
      <c r="R118" s="119"/>
      <c r="S118" s="119"/>
      <c r="T118" s="119"/>
      <c r="U118" s="133" t="str">
        <f>IF([2]回答表!F18="水道事業",IF([2]回答表!AD51="●",[2]回答表!B354,""),"")</f>
        <v/>
      </c>
      <c r="V118" s="134"/>
      <c r="W118" s="134"/>
      <c r="X118" s="134"/>
      <c r="Y118" s="134"/>
      <c r="Z118" s="134"/>
      <c r="AA118" s="134"/>
      <c r="AB118" s="134"/>
      <c r="AC118" s="134"/>
      <c r="AD118" s="134"/>
      <c r="AE118" s="134"/>
      <c r="AF118" s="134"/>
      <c r="AG118" s="134"/>
      <c r="AH118" s="134"/>
      <c r="AI118" s="134"/>
      <c r="AJ118" s="135"/>
      <c r="AK118" s="189"/>
      <c r="AL118" s="189"/>
      <c r="AM118" s="133" t="str">
        <f>IF([2]回答表!F18="水道事業",IF([2]回答表!AD51="●",[2]回答表!B360,""),"")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IF([2]回答表!F18="簡易水道事業",IF([2]回答表!X51="●",[2]回答表!B197,IF([2]回答表!AA51="●",[2]回答表!B275,"")),"")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IF([2]回答表!F18="簡易水道事業",IF([2]回答表!X51="●",[2]回答表!B256,IF([2]回答表!AA51="●",[2]回答表!B335,"")),"")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IF([2]回答表!F18="簡易水道事業",IF([2]回答表!X51="●","●",""),"")</f>
        <v/>
      </c>
      <c r="O132" s="131"/>
      <c r="P132" s="131"/>
      <c r="Q132" s="132"/>
      <c r="R132" s="119"/>
      <c r="S132" s="119"/>
      <c r="T132" s="119"/>
      <c r="U132" s="82" t="str">
        <f>IF([2]回答表!F18="簡易水道事業",IF([2]回答表!X51="●",[2]回答表!S224,IF([2]回答表!AA51="●",[2]回答表!S304,"")),"")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IF([2]回答表!F18="簡易水道事業",IF([2]回答表!X51="●",[2]回答表!E256,IF([2]回答表!AA51="●",[2]回答表!E335,"")),"")</f>
        <v/>
      </c>
      <c r="BG133" s="151"/>
      <c r="BH133" s="151"/>
      <c r="BI133" s="151"/>
      <c r="BJ133" s="150" t="str">
        <f>IF([2]回答表!F18="簡易水道事業",IF([2]回答表!X51="●",[2]回答表!E257,IF([2]回答表!AA51="●",[2]回答表!E336,"")),"")</f>
        <v/>
      </c>
      <c r="BK133" s="151"/>
      <c r="BL133" s="151"/>
      <c r="BM133" s="151"/>
      <c r="BN133" s="150" t="str">
        <f>IF([2]回答表!F18="簡易水道事業",IF([2]回答表!X51="●",[2]回答表!E258,IF([2]回答表!AA51="●",[2]回答表!E337,"")),"")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IF([2]回答表!F18="簡易水道事業",IF([2]回答表!X51="●",[2]回答表!S225,IF([2]回答表!AA51="●",[2]回答表!S305,"")),"")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IF([2]回答表!F18="簡易水道事業",IF([2]回答表!AA51="●","●",""),"")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IF([2]回答表!F18="簡易水道事業",IF([2]回答表!X51="●",[2]回答表!S226,IF([2]回答表!AA51="●",[2]回答表!S306,"")),"")</f>
        <v/>
      </c>
      <c r="V142" s="83"/>
      <c r="W142" s="83"/>
      <c r="X142" s="83"/>
      <c r="Y142" s="83"/>
      <c r="Z142" s="83"/>
      <c r="AA142" s="83"/>
      <c r="AB142" s="83"/>
      <c r="AC142" s="83"/>
      <c r="AD142" s="83"/>
      <c r="AE142" s="83"/>
      <c r="AF142" s="83"/>
      <c r="AG142" s="83"/>
      <c r="AH142" s="83"/>
      <c r="AI142" s="83"/>
      <c r="AJ142" s="153"/>
      <c r="AK142" s="68"/>
      <c r="AL142" s="68"/>
      <c r="AM142" s="231" t="str">
        <f>IF([2]回答表!F18="簡易水道事業",IF([2]回答表!X51="●",[2]回答表!Y228,IF([2]回答表!AA51="●",[2]回答表!Y308,"")),"")</f>
        <v/>
      </c>
      <c r="AN142" s="231"/>
      <c r="AO142" s="231"/>
      <c r="AP142" s="231"/>
      <c r="AQ142" s="231"/>
      <c r="AR142" s="231"/>
      <c r="AS142" s="231" t="str">
        <f>IF([2]回答表!F18="簡易水道事業",IF([2]回答表!X51="●",[2]回答表!Y229,IF([2]回答表!AA51="●",[2]回答表!Y309,"")),"")</f>
        <v/>
      </c>
      <c r="AT142" s="231"/>
      <c r="AU142" s="231"/>
      <c r="AV142" s="231"/>
      <c r="AW142" s="231"/>
      <c r="AX142" s="231"/>
      <c r="AY142" s="231" t="str">
        <f>IF([2]回答表!F18="簡易水道事業",IF([2]回答表!X51="●",[2]回答表!Y230,IF([2]回答表!AA51="●",[2]回答表!Y310,"")),"")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IF([2]回答表!F18="簡易水道事業",IF([2]回答表!X51="●",[2]回答表!E265,IF([2]回答表!AA51="●",[2]回答表!E344,"")),"")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IF([2]回答表!F18="簡易水道事業",IF([2]回答表!X51="●",[2]回答表!B267,IF([2]回答表!AA51="●",[2]回答表!B346,"")),"")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IF([2]回答表!F18="簡易水道事業",IF([2]回答表!AD51="●","●",""),"")</f>
        <v/>
      </c>
      <c r="O154" s="131"/>
      <c r="P154" s="131"/>
      <c r="Q154" s="132"/>
      <c r="R154" s="119"/>
      <c r="S154" s="119"/>
      <c r="T154" s="119"/>
      <c r="U154" s="133" t="str">
        <f>IF([2]回答表!F18="簡易水道事業",IF([2]回答表!AD51="●",[2]回答表!B354,""),"")</f>
        <v/>
      </c>
      <c r="V154" s="134"/>
      <c r="W154" s="134"/>
      <c r="X154" s="134"/>
      <c r="Y154" s="134"/>
      <c r="Z154" s="134"/>
      <c r="AA154" s="134"/>
      <c r="AB154" s="134"/>
      <c r="AC154" s="134"/>
      <c r="AD154" s="134"/>
      <c r="AE154" s="134"/>
      <c r="AF154" s="134"/>
      <c r="AG154" s="134"/>
      <c r="AH154" s="134"/>
      <c r="AI154" s="134"/>
      <c r="AJ154" s="135"/>
      <c r="AK154" s="189"/>
      <c r="AL154" s="189"/>
      <c r="AM154" s="133" t="str">
        <f>IF([2]回答表!F18="簡易水道事業",IF([2]回答表!AD51="●",[2]回答表!B360,""),"")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IF([2]回答表!F18="下水道事業",IF([2]回答表!X51="●","●",""),"")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IF([2]回答表!F18="下水道事業",IF([2]回答表!X51="●",[2]回答表!B197,IF([2]回答表!AA51="●",[2]回答表!B275,"")),"")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IF([2]回答表!F18="下水道事業",IF([2]回答表!X51="●",[2]回答表!B256,IF([2]回答表!AA51="●",[2]回答表!B335,"")),"")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IF([2]回答表!F18="下水道事業",IF([2]回答表!X51="●",[2]回答表!N234,IF([2]回答表!AA51="●",[2]回答表!N314,"")),"")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IF([2]回答表!F18="下水道事業",IF([2]回答表!X51="●",[2]回答表!E256,IF([2]回答表!AA51="●",[2]回答表!E335,"")),"")</f>
        <v/>
      </c>
      <c r="BG169" s="151"/>
      <c r="BH169" s="151"/>
      <c r="BI169" s="151"/>
      <c r="BJ169" s="150" t="str">
        <f>IF([2]回答表!F18="下水道事業",IF([2]回答表!X51="●",[2]回答表!E257,IF([2]回答表!AA51="●",[2]回答表!E336,"")),"")</f>
        <v/>
      </c>
      <c r="BK169" s="151"/>
      <c r="BL169" s="151"/>
      <c r="BM169" s="151"/>
      <c r="BN169" s="150" t="str">
        <f>IF([2]回答表!F18="下水道事業",IF([2]回答表!X51="●",[2]回答表!E258,IF([2]回答表!AA51="●",[2]回答表!E337,"")),"")</f>
        <v/>
      </c>
      <c r="BO169" s="151"/>
      <c r="BP169" s="151"/>
      <c r="BQ169" s="152"/>
      <c r="BR169" s="112"/>
      <c r="BX169" s="234" t="str">
        <f>IF([2]回答表!AQ21="下水道事業",IF([2]回答表!BI54="○",[2]回答表!AM200,IF([2]回答表!BL54="○",[2]回答表!AM278,"")),"")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IF([2]回答表!F18="下水道事業",IF([2]回答表!X51="●",[2]回答表!Y236,IF([2]回答表!AA51="●",[2]回答表!Y316,"")),"")</f>
        <v/>
      </c>
      <c r="V174" s="83"/>
      <c r="W174" s="83"/>
      <c r="X174" s="83"/>
      <c r="Y174" s="83"/>
      <c r="Z174" s="83"/>
      <c r="AA174" s="83"/>
      <c r="AB174" s="153"/>
      <c r="AC174" s="82" t="str">
        <f>IF([2]回答表!F18="下水道事業",IF([2]回答表!X51="●",[2]回答表!Y237,IF([2]回答表!AA51="●",[2]回答表!Y317,"")),"")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IF([2]回答表!F18="下水道事業",IF([2]回答表!X51="●",[2]回答表!Y239,IF([2]回答表!AA51="●",[2]回答表!Y319,"")),"")</f>
        <v/>
      </c>
      <c r="V180" s="83"/>
      <c r="W180" s="83"/>
      <c r="X180" s="83"/>
      <c r="Y180" s="83"/>
      <c r="Z180" s="83"/>
      <c r="AA180" s="83"/>
      <c r="AB180" s="153"/>
      <c r="AC180" s="82" t="str">
        <f>IF([2]回答表!F18="下水道事業",IF([2]回答表!X51="●",[2]回答表!Y240,IF([2]回答表!AA51="●",[2]回答表!Y320,"")),"")</f>
        <v/>
      </c>
      <c r="AD180" s="83"/>
      <c r="AE180" s="83"/>
      <c r="AF180" s="83"/>
      <c r="AG180" s="83"/>
      <c r="AH180" s="83"/>
      <c r="AI180" s="83"/>
      <c r="AJ180" s="153"/>
      <c r="AK180" s="82" t="str">
        <f>IF([2]回答表!F18="下水道事業",IF([2]回答表!X51="●",[2]回答表!Y241,IF([2]回答表!AA51="●",[2]回答表!Y321,"")),"")</f>
        <v/>
      </c>
      <c r="AL180" s="83"/>
      <c r="AM180" s="83"/>
      <c r="AN180" s="83"/>
      <c r="AO180" s="83"/>
      <c r="AP180" s="83"/>
      <c r="AQ180" s="83"/>
      <c r="AR180" s="153"/>
      <c r="AS180" s="82" t="str">
        <f>IF([2]回答表!F18="下水道事業",IF([2]回答表!X51="●",[2]回答表!Y242,IF([2]回答表!AA51="●",[2]回答表!Y322,"")),"")</f>
        <v/>
      </c>
      <c r="AT180" s="83"/>
      <c r="AU180" s="83"/>
      <c r="AV180" s="83"/>
      <c r="AW180" s="83"/>
      <c r="AX180" s="83"/>
      <c r="AY180" s="83"/>
      <c r="AZ180" s="153"/>
      <c r="BA180" s="82" t="str">
        <f>IF([2]回答表!F18="下水道事業",IF([2]回答表!X51="●",[2]回答表!Y243,IF([2]回答表!AA51="●",[2]回答表!Y323,"")),"")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IF([2]回答表!F18="下水道事業",IF([2]回答表!AA51="●","●",""),"")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IF([2]回答表!F18="下水道事業",IF([2]回答表!X51="●",[2]回答表!N248,IF([2]回答表!AA51="●",[2]回答表!N328,"")),"")</f>
        <v/>
      </c>
      <c r="V186" s="83"/>
      <c r="W186" s="83"/>
      <c r="X186" s="83"/>
      <c r="Y186" s="83"/>
      <c r="Z186" s="83"/>
      <c r="AA186" s="83"/>
      <c r="AB186" s="153"/>
      <c r="AC186" s="82" t="str">
        <f>IF([2]回答表!F18="下水道事業",IF([2]回答表!X51="●",[2]回答表!N249,IF([2]回答表!AA51="●",[2]回答表!N329,"")),"")</f>
        <v/>
      </c>
      <c r="AD186" s="83"/>
      <c r="AE186" s="83"/>
      <c r="AF186" s="83"/>
      <c r="AG186" s="83"/>
      <c r="AH186" s="83"/>
      <c r="AI186" s="83"/>
      <c r="AJ186" s="153"/>
      <c r="AK186" s="82" t="str">
        <f>IF([2]回答表!F18="下水道事業",IF([2]回答表!X51="●",[2]回答表!N250,IF([2]回答表!AA51="●",[2]回答表!N330,"")),"")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IF([2]回答表!F18="下水道事業",IF([2]回答表!X51="●",[2]回答表!E265,IF([2]回答表!AA51="●",[2]回答表!E344,"")),"")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IF([2]回答表!F18="下水道事業",IF([2]回答表!X51="●",[2]回答表!B267,IF([2]回答表!AA51="●",[2]回答表!B346,"")),"")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IF([2]回答表!F18="下水道事業",IF([2]回答表!AD51="●","●",""),"")</f>
        <v/>
      </c>
      <c r="O198" s="131"/>
      <c r="P198" s="131"/>
      <c r="Q198" s="132"/>
      <c r="R198" s="119"/>
      <c r="S198" s="119"/>
      <c r="T198" s="119"/>
      <c r="U198" s="133" t="str">
        <f>IF([2]回答表!F18="下水道事業",IF([2]回答表!AD51="●",[2]回答表!B354,""),"")</f>
        <v/>
      </c>
      <c r="V198" s="134"/>
      <c r="W198" s="134"/>
      <c r="X198" s="134"/>
      <c r="Y198" s="134"/>
      <c r="Z198" s="134"/>
      <c r="AA198" s="134"/>
      <c r="AB198" s="134"/>
      <c r="AC198" s="134"/>
      <c r="AD198" s="134"/>
      <c r="AE198" s="134"/>
      <c r="AF198" s="134"/>
      <c r="AG198" s="134"/>
      <c r="AH198" s="134"/>
      <c r="AI198" s="134"/>
      <c r="AJ198" s="135"/>
      <c r="AK198" s="189"/>
      <c r="AL198" s="189"/>
      <c r="AM198" s="133" t="str">
        <f>IF([2]回答表!F18="下水道事業",IF([2]回答表!AD51="●",[2]回答表!B360,""),"")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IF([2]回答表!BD18="●",IF([2]回答表!X51="●","●",""),"")</f>
        <v/>
      </c>
      <c r="O210" s="131"/>
      <c r="P210" s="131"/>
      <c r="Q210" s="132"/>
      <c r="R210" s="119"/>
      <c r="S210" s="119"/>
      <c r="T210" s="119"/>
      <c r="U210" s="133" t="str">
        <f>IF([2]回答表!BD18="●",IF([2]回答表!X51="●",[2]回答表!B197,IF([2]回答表!AA51="●",[2]回答表!B275,"")),"")</f>
        <v/>
      </c>
      <c r="V210" s="134"/>
      <c r="W210" s="134"/>
      <c r="X210" s="134"/>
      <c r="Y210" s="134"/>
      <c r="Z210" s="134"/>
      <c r="AA210" s="134"/>
      <c r="AB210" s="134"/>
      <c r="AC210" s="134"/>
      <c r="AD210" s="134"/>
      <c r="AE210" s="134"/>
      <c r="AF210" s="134"/>
      <c r="AG210" s="134"/>
      <c r="AH210" s="134"/>
      <c r="AI210" s="134"/>
      <c r="AJ210" s="135"/>
      <c r="AK210" s="136"/>
      <c r="AL210" s="136"/>
      <c r="AM210" s="138" t="str">
        <f>IF([2]回答表!BD18="●",IF([2]回答表!X51="●",[2]回答表!B256,IF([2]回答表!AA51="●",[2]回答表!B335,"")),"")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IF([2]回答表!BD18="●",IF([2]回答表!X51="●",[2]回答表!E256,IF([2]回答表!AA51="●",[2]回答表!E335,"")),"")</f>
        <v/>
      </c>
      <c r="AN213" s="151"/>
      <c r="AO213" s="151"/>
      <c r="AP213" s="151"/>
      <c r="AQ213" s="150" t="str">
        <f>IF([2]回答表!BD18="●",IF([2]回答表!X51="●",[2]回答表!E257,IF([2]回答表!AA51="●",[2]回答表!E336,"")),"")</f>
        <v/>
      </c>
      <c r="AR213" s="151"/>
      <c r="AS213" s="151"/>
      <c r="AT213" s="151"/>
      <c r="AU213" s="150" t="str">
        <f>IF([2]回答表!BD18="●",IF([2]回答表!X51="●",[2]回答表!E258,IF([2]回答表!AA51="●",[2]回答表!E337,"")),"")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IF([2]回答表!BD18="●",IF([2]回答表!AA51="●","●",""),"")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IF([2]回答表!BD18="●",IF([2]回答表!X51="●",[2]回答表!E265,IF([2]回答表!AA51="●",[2]回答表!E344,"")),"")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IF([2]回答表!BD18="●",IF([2]回答表!X51="●",[2]回答表!B267,IF([2]回答表!AA51="●",[2]回答表!B346,"")),"")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IF([2]回答表!BD18="●",IF([2]回答表!AD51="●","●",""),"")</f>
        <v/>
      </c>
      <c r="O229" s="131"/>
      <c r="P229" s="131"/>
      <c r="Q229" s="132"/>
      <c r="R229" s="119"/>
      <c r="S229" s="119"/>
      <c r="T229" s="119"/>
      <c r="U229" s="133" t="str">
        <f>IF([2]回答表!BD18="●",IF([2]回答表!AD51="●",[2]回答表!B354,""),"")</f>
        <v/>
      </c>
      <c r="V229" s="134"/>
      <c r="W229" s="134"/>
      <c r="X229" s="134"/>
      <c r="Y229" s="134"/>
      <c r="Z229" s="134"/>
      <c r="AA229" s="134"/>
      <c r="AB229" s="134"/>
      <c r="AC229" s="134"/>
      <c r="AD229" s="134"/>
      <c r="AE229" s="134"/>
      <c r="AF229" s="134"/>
      <c r="AG229" s="134"/>
      <c r="AH229" s="134"/>
      <c r="AI229" s="134"/>
      <c r="AJ229" s="135"/>
      <c r="AK229" s="249"/>
      <c r="AL229" s="249"/>
      <c r="AM229" s="133" t="str">
        <f>IF([2]回答表!BD18="●",IF([2]回答表!AD51="●",[2]回答表!B360,""),"")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IF([2]回答表!X52="●","●","")</f>
        <v>●</v>
      </c>
      <c r="O241" s="131"/>
      <c r="P241" s="131"/>
      <c r="Q241" s="132"/>
      <c r="R241" s="119"/>
      <c r="S241" s="119"/>
      <c r="T241" s="119"/>
      <c r="U241" s="133" t="str">
        <f>IF([2]回答表!X52="●",[2]回答表!B371,IF([2]回答表!AA52="●",[2]回答表!B396,""))</f>
        <v>北秋田市民病院の経営に関する業務</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IF([2]回答表!X52="●",[2]回答表!U377,IF([2]回答表!AA52="●",[2]回答表!U402,""))</f>
        <v>平成</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IF([2]回答表!X52="●",[2]回答表!G377,IF([2]回答表!AA52="●",[2]回答表!G402,""))</f>
        <v xml:space="preserve"> </v>
      </c>
      <c r="AN244" s="83"/>
      <c r="AO244" s="83"/>
      <c r="AP244" s="83"/>
      <c r="AQ244" s="83"/>
      <c r="AR244" s="83"/>
      <c r="AS244" s="83"/>
      <c r="AT244" s="153"/>
      <c r="AU244" s="82" t="str">
        <f>IF([2]回答表!X52="●",[2]回答表!G378,IF([2]回答表!AA52="●",[2]回答表!G403,""))</f>
        <v>●</v>
      </c>
      <c r="AV244" s="83"/>
      <c r="AW244" s="83"/>
      <c r="AX244" s="83"/>
      <c r="AY244" s="83"/>
      <c r="AZ244" s="83"/>
      <c r="BA244" s="83"/>
      <c r="BB244" s="153"/>
      <c r="BC244" s="120"/>
      <c r="BD244" s="109"/>
      <c r="BE244" s="109"/>
      <c r="BF244" s="150">
        <f>IF([2]回答表!X52="●",[2]回答表!X377,IF([2]回答表!AA52="●",[2]回答表!X402,""))</f>
        <v>22</v>
      </c>
      <c r="BG244" s="151"/>
      <c r="BH244" s="151"/>
      <c r="BI244" s="151"/>
      <c r="BJ244" s="150">
        <f>IF([2]回答表!X52="●",[2]回答表!X378,IF([2]回答表!AA52="●",[2]回答表!X403,""))</f>
        <v>4</v>
      </c>
      <c r="BK244" s="151"/>
      <c r="BL244" s="151"/>
      <c r="BM244" s="152"/>
      <c r="BN244" s="150">
        <f>IF([2]回答表!X52="●",[2]回答表!X379,IF([2]回答表!AA52="●",[2]回答表!X404,""))</f>
        <v>1</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IF([2]回答表!AA52="●","●","")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f>IF([2]回答表!X52="●",[2]回答表!E386,IF([2]回答表!AA52="●",[2]回答表!E407,""))</f>
        <v>0</v>
      </c>
      <c r="V253" s="182"/>
      <c r="W253" s="182"/>
      <c r="X253" s="182"/>
      <c r="Y253" s="182"/>
      <c r="Z253" s="182"/>
      <c r="AA253" s="182"/>
      <c r="AB253" s="182"/>
      <c r="AC253" s="182"/>
      <c r="AD253" s="182"/>
      <c r="AE253" s="183" t="s">
        <v>33</v>
      </c>
      <c r="AF253" s="183"/>
      <c r="AG253" s="183"/>
      <c r="AH253" s="183"/>
      <c r="AI253" s="183"/>
      <c r="AJ253" s="184"/>
      <c r="AK253" s="136"/>
      <c r="AL253" s="136"/>
      <c r="AM253" s="133">
        <f>IF([2]回答表!X52="●",[2]回答表!B388,IF([2]回答表!AA52="●",[2]回答表!B409,""))</f>
        <v>0</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IF([2]回答表!AD52="●","●","")</f>
        <v/>
      </c>
      <c r="O260" s="131"/>
      <c r="P260" s="131"/>
      <c r="Q260" s="132"/>
      <c r="R260" s="119"/>
      <c r="S260" s="119"/>
      <c r="T260" s="119"/>
      <c r="U260" s="133" t="str">
        <f>IF([2]回答表!AD52="●",[2]回答表!B417,"")</f>
        <v/>
      </c>
      <c r="V260" s="134"/>
      <c r="W260" s="134"/>
      <c r="X260" s="134"/>
      <c r="Y260" s="134"/>
      <c r="Z260" s="134"/>
      <c r="AA260" s="134"/>
      <c r="AB260" s="134"/>
      <c r="AC260" s="134"/>
      <c r="AD260" s="134"/>
      <c r="AE260" s="134"/>
      <c r="AF260" s="134"/>
      <c r="AG260" s="134"/>
      <c r="AH260" s="134"/>
      <c r="AI260" s="134"/>
      <c r="AJ260" s="135"/>
      <c r="AK260" s="249"/>
      <c r="AL260" s="249"/>
      <c r="AM260" s="133" t="str">
        <f>IF([2]回答表!AD52="●",[2]回答表!B423,"")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IF([2]回答表!X53="●","●","")</f>
        <v/>
      </c>
      <c r="O272" s="131"/>
      <c r="P272" s="131"/>
      <c r="Q272" s="132"/>
      <c r="R272" s="119"/>
      <c r="S272" s="119"/>
      <c r="T272" s="119"/>
      <c r="U272" s="133" t="str">
        <f>IF([2]回答表!X53="●",[2]回答表!B434,IF([2]回答表!AA53="●",[2]回答表!B465,""))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IF([2]回答表!X53="●",[2]回答表!B440,"")</f>
        <v/>
      </c>
      <c r="AO272" s="262"/>
      <c r="AP272" s="262"/>
      <c r="AQ272" s="262"/>
      <c r="AR272" s="262"/>
      <c r="AS272" s="262"/>
      <c r="AT272" s="262"/>
      <c r="AU272" s="262"/>
      <c r="AV272" s="262"/>
      <c r="AW272" s="262"/>
      <c r="AX272" s="262"/>
      <c r="AY272" s="262"/>
      <c r="AZ272" s="262"/>
      <c r="BA272" s="262"/>
      <c r="BB272" s="263"/>
      <c r="BC272" s="120"/>
      <c r="BD272" s="109"/>
      <c r="BE272" s="109"/>
      <c r="BF272" s="138" t="str">
        <f>IF([2]回答表!X53="●",[2]回答表!B446,IF([2]回答表!AA53="●",[2]回答表!B471,""))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IF([2]回答表!X53="●",[2]回答表!E446,IF([2]回答表!AA53="●",[2]回答表!E471,""))</f>
        <v/>
      </c>
      <c r="BG275" s="151"/>
      <c r="BH275" s="151"/>
      <c r="BI275" s="151"/>
      <c r="BJ275" s="150" t="str">
        <f>IF([2]回答表!X53="●",[2]回答表!E447,IF([2]回答表!AA53="●",[2]回答表!E472,""))</f>
        <v/>
      </c>
      <c r="BK275" s="151"/>
      <c r="BL275" s="151"/>
      <c r="BM275" s="152"/>
      <c r="BN275" s="150" t="str">
        <f>IF([2]回答表!X53="●",[2]回答表!E448,IF([2]回答表!AA53="●",[2]回答表!E473,""))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IF([2]回答表!AA53="●","●","")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IF([2]回答表!X53="●",[2]回答表!E455,IF([2]回答表!AA53="●",[2]回答表!E476,""))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IF([2]回答表!X53="●",[2]回答表!B457,IF([2]回答表!AA53="●",[2]回答表!B478,""))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IF([2]回答表!AD53="●","●","")</f>
        <v/>
      </c>
      <c r="O291" s="131"/>
      <c r="P291" s="131"/>
      <c r="Q291" s="132"/>
      <c r="R291" s="119"/>
      <c r="S291" s="119"/>
      <c r="T291" s="119"/>
      <c r="U291" s="133" t="str">
        <f>IF([2]回答表!AD53="●",[2]回答表!B486,"")</f>
        <v/>
      </c>
      <c r="V291" s="134"/>
      <c r="W291" s="134"/>
      <c r="X291" s="134"/>
      <c r="Y291" s="134"/>
      <c r="Z291" s="134"/>
      <c r="AA291" s="134"/>
      <c r="AB291" s="134"/>
      <c r="AC291" s="134"/>
      <c r="AD291" s="134"/>
      <c r="AE291" s="134"/>
      <c r="AF291" s="134"/>
      <c r="AG291" s="134"/>
      <c r="AH291" s="134"/>
      <c r="AI291" s="134"/>
      <c r="AJ291" s="135"/>
      <c r="AK291" s="249"/>
      <c r="AL291" s="249"/>
      <c r="AM291" s="133" t="str">
        <f>IF([2]回答表!AD53="●",[2]回答表!B492,"")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IF([2]回答表!X54="●","●","")</f>
        <v/>
      </c>
      <c r="O303" s="131"/>
      <c r="P303" s="131"/>
      <c r="Q303" s="132"/>
      <c r="R303" s="119"/>
      <c r="S303" s="119"/>
      <c r="T303" s="119"/>
      <c r="U303" s="133" t="str">
        <f>IF([2]回答表!X54="●",[2]回答表!B503,IF([2]回答表!AA54="●",[2]回答表!B526,""))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IF([2]回答表!X54="●",[2]回答表!BC510,IF([2]回答表!AA54="●",[2]回答表!BC533,""))</f>
        <v/>
      </c>
      <c r="AR303" s="271"/>
      <c r="AS303" s="271"/>
      <c r="AT303" s="271"/>
      <c r="AU303" s="272" t="s">
        <v>74</v>
      </c>
      <c r="AV303" s="273"/>
      <c r="AW303" s="273"/>
      <c r="AX303" s="274"/>
      <c r="AY303" s="271" t="str">
        <f>IF([2]回答表!X54="●",[2]回答表!BC515,IF([2]回答表!AA54="●",[2]回答表!BC538,""))</f>
        <v/>
      </c>
      <c r="AZ303" s="271"/>
      <c r="BA303" s="271"/>
      <c r="BB303" s="271"/>
      <c r="BC303" s="120"/>
      <c r="BD303" s="109"/>
      <c r="BE303" s="109"/>
      <c r="BF303" s="138" t="str">
        <f>IF([2]回答表!X54="●",[2]回答表!S509,IF([2]回答表!AA54="●",[2]回答表!S532,""))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IF([2]回答表!X54="●",[2]回答表!BC511,IF([2]回答表!AA54="●",[2]回答表!BC534,""))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IF([2]回答表!X54="●",[2]回答表!V509,IF([2]回答表!AA54="●",[2]回答表!V532,""))</f>
        <v/>
      </c>
      <c r="BG306" s="151"/>
      <c r="BH306" s="151"/>
      <c r="BI306" s="151"/>
      <c r="BJ306" s="150" t="str">
        <f>IF([2]回答表!X54="●",[2]回答表!V510,IF([2]回答表!AA54="●",[2]回答表!V533,""))</f>
        <v/>
      </c>
      <c r="BK306" s="151"/>
      <c r="BL306" s="151"/>
      <c r="BM306" s="152"/>
      <c r="BN306" s="150" t="str">
        <f>IF([2]回答表!X54="●",[2]回答表!V511,IF([2]回答表!AA54="●",[2]回答表!V534,""))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IF([2]回答表!X54="●",[2]回答表!BC512,IF([2]回答表!AA54="●",[2]回答表!BC535,""))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IF([2]回答表!X54="●",[2]回答表!BC516,IF([2]回答表!AA54="●",[2]回答表!BC539,""))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IF([2]回答表!AA54="●","●","")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IF([2]回答表!X54="●",[2]回答表!BC513,IF([2]回答表!AA54="●",[2]回答表!BC536,""))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IF([2]回答表!X54="●",[2]回答表!BC514,IF([2]回答表!AA54="●",[2]回答表!BC537,""))</f>
        <v/>
      </c>
      <c r="AR311" s="271"/>
      <c r="AS311" s="271"/>
      <c r="AT311" s="271"/>
      <c r="AU311" s="222" t="s">
        <v>80</v>
      </c>
      <c r="AV311" s="223"/>
      <c r="AW311" s="223"/>
      <c r="AX311" s="224"/>
      <c r="AY311" s="281" t="str">
        <f>IF([2]回答表!X54="●",[2]回答表!BC517,IF([2]回答表!AA54="●",[2]回答表!BC540,""))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IF([2]回答表!X54="●",[2]回答表!E516,IF([2]回答表!AA54="●",[2]回答表!E538,""))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IF([2]回答表!X54="●",[2]回答表!B518,IF([2]回答表!AA54="●",[2]回答表!B540,""))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IF([2]回答表!AD54="●","●","")</f>
        <v/>
      </c>
      <c r="O322" s="131"/>
      <c r="P322" s="131"/>
      <c r="Q322" s="132"/>
      <c r="R322" s="119"/>
      <c r="S322" s="119"/>
      <c r="T322" s="119"/>
      <c r="U322" s="133" t="str">
        <f>IF([2]回答表!AD54="●",[2]回答表!B548,"")</f>
        <v/>
      </c>
      <c r="V322" s="134"/>
      <c r="W322" s="134"/>
      <c r="X322" s="134"/>
      <c r="Y322" s="134"/>
      <c r="Z322" s="134"/>
      <c r="AA322" s="134"/>
      <c r="AB322" s="134"/>
      <c r="AC322" s="134"/>
      <c r="AD322" s="134"/>
      <c r="AE322" s="134"/>
      <c r="AF322" s="134"/>
      <c r="AG322" s="134"/>
      <c r="AH322" s="134"/>
      <c r="AI322" s="134"/>
      <c r="AJ322" s="135"/>
      <c r="AK322" s="189"/>
      <c r="AL322" s="189"/>
      <c r="AM322" s="133" t="str">
        <f>IF([2]回答表!AD54="●",[2]回答表!B554,"")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IF([2]回答表!X55="●","●","")</f>
        <v/>
      </c>
      <c r="O333" s="131"/>
      <c r="P333" s="131"/>
      <c r="Q333" s="132"/>
      <c r="R333" s="119"/>
      <c r="S333" s="119"/>
      <c r="T333" s="119"/>
      <c r="U333" s="133" t="str">
        <f>IF([2]回答表!X55="●",[2]回答表!B565,IF([2]回答表!AA55="●",[2]回答表!B590,""))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IF([2]回答表!X55="●",[2]回答表!B575,IF([2]回答表!AA55="●",[2]回答表!B600,""))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IF([2]回答表!X55="●",[2]回答表!G571,IF([2]回答表!AA55="●",[2]回答表!G596,""))</f>
        <v/>
      </c>
      <c r="AN335" s="83"/>
      <c r="AO335" s="83"/>
      <c r="AP335" s="83"/>
      <c r="AQ335" s="83"/>
      <c r="AR335" s="83"/>
      <c r="AS335" s="83"/>
      <c r="AT335" s="153"/>
      <c r="AU335" s="82" t="str">
        <f>IF([2]回答表!X55="●",[2]回答表!G572,IF([2]回答表!AA55="●",[2]回答表!G597,""))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IF([2]回答表!X55="●",[2]回答表!E575,IF([2]回答表!AA55="●",[2]回答表!E600,""))</f>
        <v/>
      </c>
      <c r="BG336" s="151"/>
      <c r="BH336" s="151"/>
      <c r="BI336" s="151"/>
      <c r="BJ336" s="150" t="str">
        <f>IF([2]回答表!X55="●",[2]回答表!E576,IF([2]回答表!AA55="●",[2]回答表!E601,""))</f>
        <v/>
      </c>
      <c r="BK336" s="151"/>
      <c r="BL336" s="151"/>
      <c r="BM336" s="152"/>
      <c r="BN336" s="150" t="str">
        <f>IF([2]回答表!X55="●",[2]回答表!E577,IF([2]回答表!AA55="●",[2]回答表!E602,""))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IF([2]回答表!AA55="●","●","")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IF([2]回答表!X55="●",[2]回答表!E580,IF([2]回答表!AA55="●",[2]回答表!E605,""))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IF([2]回答表!X55="●",[2]回答表!B582,IF([2]回答表!AA55="●",[2]回答表!B607,""))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IF([2]回答表!AD55="●","●","")</f>
        <v/>
      </c>
      <c r="O352" s="131"/>
      <c r="P352" s="131"/>
      <c r="Q352" s="132"/>
      <c r="R352" s="119"/>
      <c r="S352" s="119"/>
      <c r="T352" s="119"/>
      <c r="U352" s="133" t="str">
        <f>IF([2]回答表!AD55="●",[2]回答表!B615,"")</f>
        <v/>
      </c>
      <c r="V352" s="134"/>
      <c r="W352" s="134"/>
      <c r="X352" s="134"/>
      <c r="Y352" s="134"/>
      <c r="Z352" s="134"/>
      <c r="AA352" s="134"/>
      <c r="AB352" s="134"/>
      <c r="AC352" s="134"/>
      <c r="AD352" s="134"/>
      <c r="AE352" s="134"/>
      <c r="AF352" s="134"/>
      <c r="AG352" s="134"/>
      <c r="AH352" s="134"/>
      <c r="AI352" s="134"/>
      <c r="AJ352" s="135"/>
      <c r="AK352" s="136"/>
      <c r="AL352" s="136"/>
      <c r="AM352" s="133" t="str">
        <f>IF([2]回答表!AD55="●",[2]回答表!B621,"")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IF([2]回答表!R56="●",[2]回答表!B634,"")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3" priority="2">
      <formula>$BB$25="○"</formula>
    </cfRule>
  </conditionalFormatting>
  <conditionalFormatting sqref="BD28:BD30">
    <cfRule type="expression" dxfId="12" priority="1">
      <formula>$BB$25="○"</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E2804-537D-4B68-A45A-54E7708EB866}">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IF(COUNTIF([3]回答表!K16,"*")&gt;0,[3]回答表!K16,"")</f>
        <v>北秋田市</v>
      </c>
      <c r="D11" s="8"/>
      <c r="E11" s="8"/>
      <c r="F11" s="8"/>
      <c r="G11" s="8"/>
      <c r="H11" s="8"/>
      <c r="I11" s="8"/>
      <c r="J11" s="8"/>
      <c r="K11" s="8"/>
      <c r="L11" s="8"/>
      <c r="M11" s="8"/>
      <c r="N11" s="8"/>
      <c r="O11" s="8"/>
      <c r="P11" s="8"/>
      <c r="Q11" s="8"/>
      <c r="R11" s="8"/>
      <c r="S11" s="8"/>
      <c r="T11" s="8"/>
      <c r="U11" s="22" t="str">
        <f>IF(COUNTIF([3]回答表!F18,"*")&gt;0,[3]回答表!F18,"")</f>
        <v>水道事業</v>
      </c>
      <c r="V11" s="23"/>
      <c r="W11" s="23"/>
      <c r="X11" s="23"/>
      <c r="Y11" s="23"/>
      <c r="Z11" s="23"/>
      <c r="AA11" s="23"/>
      <c r="AB11" s="23"/>
      <c r="AC11" s="23"/>
      <c r="AD11" s="23"/>
      <c r="AE11" s="23"/>
      <c r="AF11" s="10"/>
      <c r="AG11" s="10"/>
      <c r="AH11" s="10"/>
      <c r="AI11" s="10"/>
      <c r="AJ11" s="10"/>
      <c r="AK11" s="10"/>
      <c r="AL11" s="10"/>
      <c r="AM11" s="10"/>
      <c r="AN11" s="11"/>
      <c r="AO11" s="24" t="str">
        <f>IF(COUNTIF([3]回答表!W18,"*")&gt;0,[3]回答表!W18,"")</f>
        <v>―</v>
      </c>
      <c r="AP11" s="10"/>
      <c r="AQ11" s="10"/>
      <c r="AR11" s="10"/>
      <c r="AS11" s="10"/>
      <c r="AT11" s="10"/>
      <c r="AU11" s="10"/>
      <c r="AV11" s="10"/>
      <c r="AW11" s="10"/>
      <c r="AX11" s="10"/>
      <c r="AY11" s="10"/>
      <c r="AZ11" s="10"/>
      <c r="BA11" s="10"/>
      <c r="BB11" s="10"/>
      <c r="BC11" s="10"/>
      <c r="BD11" s="10"/>
      <c r="BE11" s="10"/>
      <c r="BF11" s="11"/>
      <c r="BG11" s="21" t="str">
        <f>IF(COUNTIF([3]回答表!F20,"*")&gt;0,[3]回答表!F20,"")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IF([3]回答表!R49="●","●","")</f>
        <v/>
      </c>
      <c r="E24" s="80"/>
      <c r="F24" s="80"/>
      <c r="G24" s="80"/>
      <c r="H24" s="80"/>
      <c r="I24" s="80"/>
      <c r="J24" s="81"/>
      <c r="K24" s="79" t="str">
        <f>IF([3]回答表!R50="●","●","")</f>
        <v/>
      </c>
      <c r="L24" s="80"/>
      <c r="M24" s="80"/>
      <c r="N24" s="80"/>
      <c r="O24" s="80"/>
      <c r="P24" s="80"/>
      <c r="Q24" s="81"/>
      <c r="R24" s="79" t="str">
        <f>IF([3]回答表!R51="●","●","")</f>
        <v>●</v>
      </c>
      <c r="S24" s="80"/>
      <c r="T24" s="80"/>
      <c r="U24" s="80"/>
      <c r="V24" s="80"/>
      <c r="W24" s="80"/>
      <c r="X24" s="81"/>
      <c r="Y24" s="79" t="str">
        <f>IF([3]回答表!R52="●","●","")</f>
        <v/>
      </c>
      <c r="Z24" s="80"/>
      <c r="AA24" s="80"/>
      <c r="AB24" s="80"/>
      <c r="AC24" s="80"/>
      <c r="AD24" s="80"/>
      <c r="AE24" s="81"/>
      <c r="AF24" s="79" t="str">
        <f>IF([3]回答表!R53="●","●","")</f>
        <v/>
      </c>
      <c r="AG24" s="80"/>
      <c r="AH24" s="80"/>
      <c r="AI24" s="80"/>
      <c r="AJ24" s="80"/>
      <c r="AK24" s="80"/>
      <c r="AL24" s="81"/>
      <c r="AM24" s="79" t="str">
        <f>IF([3]回答表!R54="●","●","")</f>
        <v/>
      </c>
      <c r="AN24" s="80"/>
      <c r="AO24" s="80"/>
      <c r="AP24" s="80"/>
      <c r="AQ24" s="80"/>
      <c r="AR24" s="80"/>
      <c r="AS24" s="81"/>
      <c r="AT24" s="79" t="str">
        <f>IF([3]回答表!R55="●","●","")</f>
        <v/>
      </c>
      <c r="AU24" s="80"/>
      <c r="AV24" s="80"/>
      <c r="AW24" s="80"/>
      <c r="AX24" s="80"/>
      <c r="AY24" s="80"/>
      <c r="AZ24" s="81"/>
      <c r="BA24" s="68"/>
      <c r="BB24" s="82" t="str">
        <f>IF([3]回答表!R56="●","●","")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IF([3]回答表!X49="●","●","")</f>
        <v/>
      </c>
      <c r="O36" s="131"/>
      <c r="P36" s="131"/>
      <c r="Q36" s="132"/>
      <c r="R36" s="119"/>
      <c r="S36" s="119"/>
      <c r="T36" s="119"/>
      <c r="U36" s="133" t="str">
        <f>IF([3]回答表!X49="●",[3]回答表!B67,IF([3]回答表!AA49="●",[3]回答表!B95,""))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IF([3]回答表!X49="●",[3]回答表!S73,IF([3]回答表!AA49="●",[3]回答表!S101,""))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IF([3]回答表!X49="●",[3]回答表!G73,IF([3]回答表!AA49="●",[3]回答表!G101,""))</f>
        <v/>
      </c>
      <c r="AN38" s="83"/>
      <c r="AO38" s="83"/>
      <c r="AP38" s="83"/>
      <c r="AQ38" s="83"/>
      <c r="AR38" s="83"/>
      <c r="AS38" s="83"/>
      <c r="AT38" s="153"/>
      <c r="AU38" s="82" t="str">
        <f>IF([3]回答表!X49="●",[3]回答表!G74,IF([3]回答表!AA49="●",[3]回答表!G102,""))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IF([3]回答表!X49="●",[3]回答表!V73,IF([3]回答表!AA49="●",[3]回答表!V101,""))</f>
        <v/>
      </c>
      <c r="BG39" s="16"/>
      <c r="BH39" s="16"/>
      <c r="BI39" s="17"/>
      <c r="BJ39" s="150" t="str">
        <f>IF([3]回答表!X49="●",[3]回答表!V74,IF([3]回答表!AA49="●",[3]回答表!V102,""))</f>
        <v/>
      </c>
      <c r="BK39" s="16"/>
      <c r="BL39" s="16"/>
      <c r="BM39" s="17"/>
      <c r="BN39" s="150" t="str">
        <f>IF([3]回答表!X49="●",[3]回答表!V75,IF([3]回答表!AA49="●",[3]回答表!V103,""))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IF([3]回答表!X49="●",[3]回答表!O79,IF([3]回答表!AA49="●",[3]回答表!O107,""))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IF([3]回答表!X49="●",[3]回答表!O80,IF([3]回答表!AA49="●",[3]回答表!O108,""))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IF([3]回答表!AA49="●","●","")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IF([3]回答表!X49="●",[3]回答表!O81,IF([3]回答表!AA49="●",[3]回答表!O109,""))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IF([3]回答表!X49="●",[3]回答表!O82,IF([3]回答表!AA49="●",[3]回答表!O110,""))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IF([3]回答表!X49="●",[3]回答表!AG79,IF([3]回答表!AA49="●",[3]回答表!AG107,""))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IF([3]回答表!X49="●",[3]回答表!AG80,IF([3]回答表!AA49="●",[3]回答表!AG108,""))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IF([3]回答表!X49="●",[3]回答表!E85,IF([3]回答表!AA49="●",[3]回答表!E113,""))</f>
        <v/>
      </c>
      <c r="V50" s="182"/>
      <c r="W50" s="182"/>
      <c r="X50" s="182"/>
      <c r="Y50" s="182"/>
      <c r="Z50" s="182"/>
      <c r="AA50" s="182"/>
      <c r="AB50" s="182"/>
      <c r="AC50" s="182"/>
      <c r="AD50" s="182"/>
      <c r="AE50" s="183" t="s">
        <v>33</v>
      </c>
      <c r="AF50" s="183"/>
      <c r="AG50" s="183"/>
      <c r="AH50" s="183"/>
      <c r="AI50" s="183"/>
      <c r="AJ50" s="184"/>
      <c r="AK50" s="136"/>
      <c r="AL50" s="136"/>
      <c r="AM50" s="133" t="str">
        <f>IF([3]回答表!X49="●",[3]回答表!B87,IF([3]回答表!AA49="●",[3]回答表!B115,""))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IF([3]回答表!AD49="●","●","")</f>
        <v/>
      </c>
      <c r="O57" s="131"/>
      <c r="P57" s="131"/>
      <c r="Q57" s="132"/>
      <c r="R57" s="119"/>
      <c r="S57" s="119"/>
      <c r="T57" s="119"/>
      <c r="U57" s="133" t="str">
        <f>IF([3]回答表!AD49="●",[3]回答表!B123,"")</f>
        <v/>
      </c>
      <c r="V57" s="134"/>
      <c r="W57" s="134"/>
      <c r="X57" s="134"/>
      <c r="Y57" s="134"/>
      <c r="Z57" s="134"/>
      <c r="AA57" s="134"/>
      <c r="AB57" s="134"/>
      <c r="AC57" s="134"/>
      <c r="AD57" s="134"/>
      <c r="AE57" s="134"/>
      <c r="AF57" s="134"/>
      <c r="AG57" s="134"/>
      <c r="AH57" s="134"/>
      <c r="AI57" s="134"/>
      <c r="AJ57" s="135"/>
      <c r="AK57" s="189"/>
      <c r="AL57" s="189"/>
      <c r="AM57" s="133" t="str">
        <f>IF([3]回答表!AD49="●",[3]回答表!B128,"")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IF([3]回答表!X50="●","●","")</f>
        <v/>
      </c>
      <c r="O68" s="131"/>
      <c r="P68" s="131"/>
      <c r="Q68" s="132"/>
      <c r="R68" s="119"/>
      <c r="S68" s="119"/>
      <c r="T68" s="119"/>
      <c r="U68" s="133" t="str">
        <f>IF([3]回答表!X50="●",[3]回答表!B138,IF([3]回答表!AA50="●",[3]回答表!B159,""))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IF([3]回答表!X50="●",[3]回答表!S144,IF([3]回答表!AA50="●",[3]回答表!S165,""))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IF([3]回答表!X50="●",[3]回答表!J144,IF([3]回答表!AA50="●",[3]回答表!J165,""))</f>
        <v/>
      </c>
      <c r="AN71" s="83"/>
      <c r="AO71" s="83"/>
      <c r="AP71" s="83"/>
      <c r="AQ71" s="83"/>
      <c r="AR71" s="83"/>
      <c r="AS71" s="83"/>
      <c r="AT71" s="153"/>
      <c r="AU71" s="82" t="str">
        <f>IF([3]回答表!X50="●",[3]回答表!J145,IF([3]回答表!AA50="●",[3]回答表!J166,""))</f>
        <v/>
      </c>
      <c r="AV71" s="83"/>
      <c r="AW71" s="83"/>
      <c r="AX71" s="83"/>
      <c r="AY71" s="83"/>
      <c r="AZ71" s="83"/>
      <c r="BA71" s="83"/>
      <c r="BB71" s="153"/>
      <c r="BC71" s="120"/>
      <c r="BD71" s="109"/>
      <c r="BE71" s="109"/>
      <c r="BF71" s="150" t="str">
        <f>IF([3]回答表!X50="●",[3]回答表!V144,IF([3]回答表!AA50="●",[3]回答表!V165,""))</f>
        <v/>
      </c>
      <c r="BG71" s="151"/>
      <c r="BH71" s="151"/>
      <c r="BI71" s="151"/>
      <c r="BJ71" s="150" t="str">
        <f>IF([3]回答表!X50="●",[3]回答表!V145,IF([3]回答表!AA50="●",[3]回答表!V166,""))</f>
        <v/>
      </c>
      <c r="BK71" s="151"/>
      <c r="BL71" s="151"/>
      <c r="BM71" s="151"/>
      <c r="BN71" s="150" t="str">
        <f>IF([3]回答表!X50="●",[3]回答表!V146,IF([3]回答表!AA50="●",[3]回答表!V167,""))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IF([3]回答表!AA50="●","●","")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IF([3]回答表!X50="●",[3]回答表!E149,IF([3]回答表!AA50="●",[3]回答表!E170,""))</f>
        <v/>
      </c>
      <c r="V80" s="182"/>
      <c r="W80" s="182"/>
      <c r="X80" s="182"/>
      <c r="Y80" s="182"/>
      <c r="Z80" s="182"/>
      <c r="AA80" s="182"/>
      <c r="AB80" s="182"/>
      <c r="AC80" s="182"/>
      <c r="AD80" s="182"/>
      <c r="AE80" s="183" t="s">
        <v>33</v>
      </c>
      <c r="AF80" s="183"/>
      <c r="AG80" s="183"/>
      <c r="AH80" s="183"/>
      <c r="AI80" s="183"/>
      <c r="AJ80" s="184"/>
      <c r="AK80" s="136"/>
      <c r="AL80" s="136"/>
      <c r="AM80" s="133" t="str">
        <f>IF([3]回答表!X50="●",[3]回答表!B151,IF([3]回答表!AA50="●",[3]回答表!B172,""))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IF([3]回答表!AD50="●","●","")</f>
        <v/>
      </c>
      <c r="O87" s="131"/>
      <c r="P87" s="131"/>
      <c r="Q87" s="132"/>
      <c r="R87" s="119"/>
      <c r="S87" s="119"/>
      <c r="T87" s="119"/>
      <c r="U87" s="133" t="str">
        <f>IF([3]回答表!AD50="●",[3]回答表!B180,"")</f>
        <v/>
      </c>
      <c r="V87" s="134"/>
      <c r="W87" s="134"/>
      <c r="X87" s="134"/>
      <c r="Y87" s="134"/>
      <c r="Z87" s="134"/>
      <c r="AA87" s="134"/>
      <c r="AB87" s="134"/>
      <c r="AC87" s="134"/>
      <c r="AD87" s="134"/>
      <c r="AE87" s="134"/>
      <c r="AF87" s="134"/>
      <c r="AG87" s="134"/>
      <c r="AH87" s="134"/>
      <c r="AI87" s="134"/>
      <c r="AJ87" s="135"/>
      <c r="AK87" s="189"/>
      <c r="AL87" s="189"/>
      <c r="AM87" s="133" t="str">
        <f>IF([3]回答表!AD50="●",[3]回答表!B186,"")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IF([3]回答表!F18="水道事業",IF([3]回答表!X51="●","●",""),"")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IF([3]回答表!F18="水道事業",IF([3]回答表!X51="●",[3]回答表!B197,IF([3]回答表!AA51="●",[3]回答表!B275,"")),"")</f>
        <v/>
      </c>
      <c r="AN99" s="134"/>
      <c r="AO99" s="134"/>
      <c r="AP99" s="134"/>
      <c r="AQ99" s="134"/>
      <c r="AR99" s="134"/>
      <c r="AS99" s="134"/>
      <c r="AT99" s="134"/>
      <c r="AU99" s="134"/>
      <c r="AV99" s="134"/>
      <c r="AW99" s="134"/>
      <c r="AX99" s="134"/>
      <c r="AY99" s="134"/>
      <c r="AZ99" s="134"/>
      <c r="BA99" s="134"/>
      <c r="BB99" s="134"/>
      <c r="BC99" s="135"/>
      <c r="BD99" s="109"/>
      <c r="BE99" s="109"/>
      <c r="BF99" s="138" t="str">
        <f>IF([3]回答表!F18="水道事業",IF([3]回答表!X51="●",[3]回答表!B256,IF([3]回答表!AA51="●",[3]回答表!B335,"")),"")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IF([3]回答表!F18="水道事業",IF([3]回答表!X51="●",[3]回答表!J205,IF([3]回答表!AA51="●",[3]回答表!J283,"")),"")</f>
        <v/>
      </c>
      <c r="V101" s="83"/>
      <c r="W101" s="83"/>
      <c r="X101" s="83"/>
      <c r="Y101" s="83"/>
      <c r="Z101" s="83"/>
      <c r="AA101" s="83"/>
      <c r="AB101" s="153"/>
      <c r="AC101" s="82" t="str">
        <f>IF([3]回答表!F18="水道事業",IF([3]回答表!X51="●",[3]回答表!J210,IF([3]回答表!AA51="●",[3]回答表!J290,"")),"")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IF([3]回答表!F18="水道事業",IF([3]回答表!X51="●",[3]回答表!E256,IF([3]回答表!AA51="●",[3]回答表!E335,"")),"")</f>
        <v/>
      </c>
      <c r="BG102" s="151"/>
      <c r="BH102" s="151"/>
      <c r="BI102" s="151"/>
      <c r="BJ102" s="150" t="str">
        <f>IF([3]回答表!F18="水道事業",IF([3]回答表!X51="●",[3]回答表!E257,IF([3]回答表!AA51="●",[3]回答表!E336,"")),"")</f>
        <v/>
      </c>
      <c r="BK102" s="151"/>
      <c r="BL102" s="151"/>
      <c r="BM102" s="151"/>
      <c r="BN102" s="150" t="str">
        <f>IF([3]回答表!F18="水道事業",IF([3]回答表!X51="●",[3]回答表!E258,IF([3]回答表!AA51="●",[3]回答表!E337,"")),"")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IF([3]回答表!F18="水道事業",IF([3]回答表!AA51="●","●",""),"")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IF([3]回答表!F18="水道事業",IF([3]回答表!X51="●",[3]回答表!J213,IF([3]回答表!AA51="●",[3]回答表!J293,"")),"")</f>
        <v/>
      </c>
      <c r="V106" s="83"/>
      <c r="W106" s="83"/>
      <c r="X106" s="83"/>
      <c r="Y106" s="83"/>
      <c r="Z106" s="83"/>
      <c r="AA106" s="83"/>
      <c r="AB106" s="153"/>
      <c r="AC106" s="82" t="str">
        <f>IF([3]回答表!F18="水道事業",IF([3]回答表!X51="●",[3]回答表!J217,IF([3]回答表!AA51="●",[3]回答表!J297,"")),"")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IF([3]回答表!F18="水道事業",IF([3]回答表!X51="●",[3]回答表!E265,IF([3]回答表!AA51="●",[3]回答表!E344,"")),"")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IF([3]回答表!F18="水道事業",IF([3]回答表!X51="●",[3]回答表!B267,IF([3]回答表!AA51="●",[3]回答表!B346,"")),"")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IF([3]回答表!F18="水道事業",IF([3]回答表!AD51="●","●",""),"")</f>
        <v>●</v>
      </c>
      <c r="O118" s="131"/>
      <c r="P118" s="131"/>
      <c r="Q118" s="132"/>
      <c r="R118" s="119"/>
      <c r="S118" s="119"/>
      <c r="T118" s="119"/>
      <c r="U118" s="133" t="str">
        <f>IF([3]回答表!F18="水道事業",IF([3]回答表!AD51="●",[3]回答表!B354,""),"")</f>
        <v>今後の料金収入減少を見据え、経営基盤の強化を図るためシステム委託業者等と共同発注等による費用逓減効果を検証。</v>
      </c>
      <c r="V118" s="134"/>
      <c r="W118" s="134"/>
      <c r="X118" s="134"/>
      <c r="Y118" s="134"/>
      <c r="Z118" s="134"/>
      <c r="AA118" s="134"/>
      <c r="AB118" s="134"/>
      <c r="AC118" s="134"/>
      <c r="AD118" s="134"/>
      <c r="AE118" s="134"/>
      <c r="AF118" s="134"/>
      <c r="AG118" s="134"/>
      <c r="AH118" s="134"/>
      <c r="AI118" s="134"/>
      <c r="AJ118" s="135"/>
      <c r="AK118" s="189"/>
      <c r="AL118" s="189"/>
      <c r="AM118" s="133" t="str">
        <f>IF([3]回答表!F18="水道事業",IF([3]回答表!AD51="●",[3]回答表!B360,""),"")</f>
        <v>地理的条件によりハード面ではなくソフト面での検討をしているが、費用の低減効果は薄い。県の広域化推進プランでのシミュレーション等を通じて検討を続けたい。</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IF([3]回答表!F18="簡易水道事業",IF([3]回答表!X51="●",[3]回答表!B197,IF([3]回答表!AA51="●",[3]回答表!B275,"")),"")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IF([3]回答表!F18="簡易水道事業",IF([3]回答表!X51="●",[3]回答表!B256,IF([3]回答表!AA51="●",[3]回答表!B335,"")),"")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IF([3]回答表!F18="簡易水道事業",IF([3]回答表!X51="●","●",""),"")</f>
        <v/>
      </c>
      <c r="O132" s="131"/>
      <c r="P132" s="131"/>
      <c r="Q132" s="132"/>
      <c r="R132" s="119"/>
      <c r="S132" s="119"/>
      <c r="T132" s="119"/>
      <c r="U132" s="82" t="str">
        <f>IF([3]回答表!F18="簡易水道事業",IF([3]回答表!X51="●",[3]回答表!S224,IF([3]回答表!AA51="●",[3]回答表!S304,"")),"")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IF([3]回答表!F18="簡易水道事業",IF([3]回答表!X51="●",[3]回答表!E256,IF([3]回答表!AA51="●",[3]回答表!E335,"")),"")</f>
        <v/>
      </c>
      <c r="BG133" s="151"/>
      <c r="BH133" s="151"/>
      <c r="BI133" s="151"/>
      <c r="BJ133" s="150" t="str">
        <f>IF([3]回答表!F18="簡易水道事業",IF([3]回答表!X51="●",[3]回答表!E257,IF([3]回答表!AA51="●",[3]回答表!E336,"")),"")</f>
        <v/>
      </c>
      <c r="BK133" s="151"/>
      <c r="BL133" s="151"/>
      <c r="BM133" s="151"/>
      <c r="BN133" s="150" t="str">
        <f>IF([3]回答表!F18="簡易水道事業",IF([3]回答表!X51="●",[3]回答表!E258,IF([3]回答表!AA51="●",[3]回答表!E337,"")),"")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IF([3]回答表!F18="簡易水道事業",IF([3]回答表!X51="●",[3]回答表!S225,IF([3]回答表!AA51="●",[3]回答表!S305,"")),"")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IF([3]回答表!F18="簡易水道事業",IF([3]回答表!AA51="●","●",""),"")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IF([3]回答表!F18="簡易水道事業",IF([3]回答表!X51="●",[3]回答表!S226,IF([3]回答表!AA51="●",[3]回答表!S306,"")),"")</f>
        <v/>
      </c>
      <c r="V142" s="83"/>
      <c r="W142" s="83"/>
      <c r="X142" s="83"/>
      <c r="Y142" s="83"/>
      <c r="Z142" s="83"/>
      <c r="AA142" s="83"/>
      <c r="AB142" s="83"/>
      <c r="AC142" s="83"/>
      <c r="AD142" s="83"/>
      <c r="AE142" s="83"/>
      <c r="AF142" s="83"/>
      <c r="AG142" s="83"/>
      <c r="AH142" s="83"/>
      <c r="AI142" s="83"/>
      <c r="AJ142" s="153"/>
      <c r="AK142" s="68"/>
      <c r="AL142" s="68"/>
      <c r="AM142" s="231" t="str">
        <f>IF([3]回答表!F18="簡易水道事業",IF([3]回答表!X51="●",[3]回答表!Y228,IF([3]回答表!AA51="●",[3]回答表!Y308,"")),"")</f>
        <v/>
      </c>
      <c r="AN142" s="231"/>
      <c r="AO142" s="231"/>
      <c r="AP142" s="231"/>
      <c r="AQ142" s="231"/>
      <c r="AR142" s="231"/>
      <c r="AS142" s="231" t="str">
        <f>IF([3]回答表!F18="簡易水道事業",IF([3]回答表!X51="●",[3]回答表!Y229,IF([3]回答表!AA51="●",[3]回答表!Y309,"")),"")</f>
        <v/>
      </c>
      <c r="AT142" s="231"/>
      <c r="AU142" s="231"/>
      <c r="AV142" s="231"/>
      <c r="AW142" s="231"/>
      <c r="AX142" s="231"/>
      <c r="AY142" s="231" t="str">
        <f>IF([3]回答表!F18="簡易水道事業",IF([3]回答表!X51="●",[3]回答表!Y230,IF([3]回答表!AA51="●",[3]回答表!Y310,"")),"")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IF([3]回答表!F18="簡易水道事業",IF([3]回答表!X51="●",[3]回答表!E265,IF([3]回答表!AA51="●",[3]回答表!E344,"")),"")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IF([3]回答表!F18="簡易水道事業",IF([3]回答表!X51="●",[3]回答表!B267,IF([3]回答表!AA51="●",[3]回答表!B346,"")),"")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IF([3]回答表!F18="簡易水道事業",IF([3]回答表!AD51="●","●",""),"")</f>
        <v/>
      </c>
      <c r="O154" s="131"/>
      <c r="P154" s="131"/>
      <c r="Q154" s="132"/>
      <c r="R154" s="119"/>
      <c r="S154" s="119"/>
      <c r="T154" s="119"/>
      <c r="U154" s="133" t="str">
        <f>IF([3]回答表!F18="簡易水道事業",IF([3]回答表!AD51="●",[3]回答表!B354,""),"")</f>
        <v/>
      </c>
      <c r="V154" s="134"/>
      <c r="W154" s="134"/>
      <c r="X154" s="134"/>
      <c r="Y154" s="134"/>
      <c r="Z154" s="134"/>
      <c r="AA154" s="134"/>
      <c r="AB154" s="134"/>
      <c r="AC154" s="134"/>
      <c r="AD154" s="134"/>
      <c r="AE154" s="134"/>
      <c r="AF154" s="134"/>
      <c r="AG154" s="134"/>
      <c r="AH154" s="134"/>
      <c r="AI154" s="134"/>
      <c r="AJ154" s="135"/>
      <c r="AK154" s="189"/>
      <c r="AL154" s="189"/>
      <c r="AM154" s="133" t="str">
        <f>IF([3]回答表!F18="簡易水道事業",IF([3]回答表!AD51="●",[3]回答表!B360,""),"")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IF([3]回答表!F18="下水道事業",IF([3]回答表!X51="●","●",""),"")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IF([3]回答表!F18="下水道事業",IF([3]回答表!X51="●",[3]回答表!B197,IF([3]回答表!AA51="●",[3]回答表!B275,"")),"")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IF([3]回答表!F18="下水道事業",IF([3]回答表!X51="●",[3]回答表!B256,IF([3]回答表!AA51="●",[3]回答表!B335,"")),"")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IF([3]回答表!F18="下水道事業",IF([3]回答表!X51="●",[3]回答表!N234,IF([3]回答表!AA51="●",[3]回答表!N314,"")),"")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IF([3]回答表!F18="下水道事業",IF([3]回答表!X51="●",[3]回答表!E256,IF([3]回答表!AA51="●",[3]回答表!E335,"")),"")</f>
        <v/>
      </c>
      <c r="BG169" s="151"/>
      <c r="BH169" s="151"/>
      <c r="BI169" s="151"/>
      <c r="BJ169" s="150" t="str">
        <f>IF([3]回答表!F18="下水道事業",IF([3]回答表!X51="●",[3]回答表!E257,IF([3]回答表!AA51="●",[3]回答表!E336,"")),"")</f>
        <v/>
      </c>
      <c r="BK169" s="151"/>
      <c r="BL169" s="151"/>
      <c r="BM169" s="151"/>
      <c r="BN169" s="150" t="str">
        <f>IF([3]回答表!F18="下水道事業",IF([3]回答表!X51="●",[3]回答表!E258,IF([3]回答表!AA51="●",[3]回答表!E337,"")),"")</f>
        <v/>
      </c>
      <c r="BO169" s="151"/>
      <c r="BP169" s="151"/>
      <c r="BQ169" s="152"/>
      <c r="BR169" s="112"/>
      <c r="BX169" s="234" t="str">
        <f>IF([3]回答表!AQ21="下水道事業",IF([3]回答表!BI54="○",[3]回答表!AM200,IF([3]回答表!BL54="○",[3]回答表!AM278,"")),"")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IF([3]回答表!F18="下水道事業",IF([3]回答表!X51="●",[3]回答表!Y236,IF([3]回答表!AA51="●",[3]回答表!Y316,"")),"")</f>
        <v/>
      </c>
      <c r="V174" s="83"/>
      <c r="W174" s="83"/>
      <c r="X174" s="83"/>
      <c r="Y174" s="83"/>
      <c r="Z174" s="83"/>
      <c r="AA174" s="83"/>
      <c r="AB174" s="153"/>
      <c r="AC174" s="82" t="str">
        <f>IF([3]回答表!F18="下水道事業",IF([3]回答表!X51="●",[3]回答表!Y237,IF([3]回答表!AA51="●",[3]回答表!Y317,"")),"")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IF([3]回答表!F18="下水道事業",IF([3]回答表!X51="●",[3]回答表!Y239,IF([3]回答表!AA51="●",[3]回答表!Y319,"")),"")</f>
        <v/>
      </c>
      <c r="V180" s="83"/>
      <c r="W180" s="83"/>
      <c r="X180" s="83"/>
      <c r="Y180" s="83"/>
      <c r="Z180" s="83"/>
      <c r="AA180" s="83"/>
      <c r="AB180" s="153"/>
      <c r="AC180" s="82" t="str">
        <f>IF([3]回答表!F18="下水道事業",IF([3]回答表!X51="●",[3]回答表!Y240,IF([3]回答表!AA51="●",[3]回答表!Y320,"")),"")</f>
        <v/>
      </c>
      <c r="AD180" s="83"/>
      <c r="AE180" s="83"/>
      <c r="AF180" s="83"/>
      <c r="AG180" s="83"/>
      <c r="AH180" s="83"/>
      <c r="AI180" s="83"/>
      <c r="AJ180" s="153"/>
      <c r="AK180" s="82" t="str">
        <f>IF([3]回答表!F18="下水道事業",IF([3]回答表!X51="●",[3]回答表!Y241,IF([3]回答表!AA51="●",[3]回答表!Y321,"")),"")</f>
        <v/>
      </c>
      <c r="AL180" s="83"/>
      <c r="AM180" s="83"/>
      <c r="AN180" s="83"/>
      <c r="AO180" s="83"/>
      <c r="AP180" s="83"/>
      <c r="AQ180" s="83"/>
      <c r="AR180" s="153"/>
      <c r="AS180" s="82" t="str">
        <f>IF([3]回答表!F18="下水道事業",IF([3]回答表!X51="●",[3]回答表!Y242,IF([3]回答表!AA51="●",[3]回答表!Y322,"")),"")</f>
        <v/>
      </c>
      <c r="AT180" s="83"/>
      <c r="AU180" s="83"/>
      <c r="AV180" s="83"/>
      <c r="AW180" s="83"/>
      <c r="AX180" s="83"/>
      <c r="AY180" s="83"/>
      <c r="AZ180" s="153"/>
      <c r="BA180" s="82" t="str">
        <f>IF([3]回答表!F18="下水道事業",IF([3]回答表!X51="●",[3]回答表!Y243,IF([3]回答表!AA51="●",[3]回答表!Y323,"")),"")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IF([3]回答表!F18="下水道事業",IF([3]回答表!AA51="●","●",""),"")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IF([3]回答表!F18="下水道事業",IF([3]回答表!X51="●",[3]回答表!N248,IF([3]回答表!AA51="●",[3]回答表!N328,"")),"")</f>
        <v/>
      </c>
      <c r="V186" s="83"/>
      <c r="W186" s="83"/>
      <c r="X186" s="83"/>
      <c r="Y186" s="83"/>
      <c r="Z186" s="83"/>
      <c r="AA186" s="83"/>
      <c r="AB186" s="153"/>
      <c r="AC186" s="82" t="str">
        <f>IF([3]回答表!F18="下水道事業",IF([3]回答表!X51="●",[3]回答表!N249,IF([3]回答表!AA51="●",[3]回答表!N329,"")),"")</f>
        <v/>
      </c>
      <c r="AD186" s="83"/>
      <c r="AE186" s="83"/>
      <c r="AF186" s="83"/>
      <c r="AG186" s="83"/>
      <c r="AH186" s="83"/>
      <c r="AI186" s="83"/>
      <c r="AJ186" s="153"/>
      <c r="AK186" s="82" t="str">
        <f>IF([3]回答表!F18="下水道事業",IF([3]回答表!X51="●",[3]回答表!N250,IF([3]回答表!AA51="●",[3]回答表!N330,"")),"")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IF([3]回答表!F18="下水道事業",IF([3]回答表!X51="●",[3]回答表!E265,IF([3]回答表!AA51="●",[3]回答表!E344,"")),"")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IF([3]回答表!F18="下水道事業",IF([3]回答表!X51="●",[3]回答表!B267,IF([3]回答表!AA51="●",[3]回答表!B346,"")),"")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IF([3]回答表!F18="下水道事業",IF([3]回答表!AD51="●","●",""),"")</f>
        <v/>
      </c>
      <c r="O198" s="131"/>
      <c r="P198" s="131"/>
      <c r="Q198" s="132"/>
      <c r="R198" s="119"/>
      <c r="S198" s="119"/>
      <c r="T198" s="119"/>
      <c r="U198" s="133" t="str">
        <f>IF([3]回答表!F18="下水道事業",IF([3]回答表!AD51="●",[3]回答表!B354,""),"")</f>
        <v/>
      </c>
      <c r="V198" s="134"/>
      <c r="W198" s="134"/>
      <c r="X198" s="134"/>
      <c r="Y198" s="134"/>
      <c r="Z198" s="134"/>
      <c r="AA198" s="134"/>
      <c r="AB198" s="134"/>
      <c r="AC198" s="134"/>
      <c r="AD198" s="134"/>
      <c r="AE198" s="134"/>
      <c r="AF198" s="134"/>
      <c r="AG198" s="134"/>
      <c r="AH198" s="134"/>
      <c r="AI198" s="134"/>
      <c r="AJ198" s="135"/>
      <c r="AK198" s="189"/>
      <c r="AL198" s="189"/>
      <c r="AM198" s="133" t="str">
        <f>IF([3]回答表!F18="下水道事業",IF([3]回答表!AD51="●",[3]回答表!B360,""),"")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IF([3]回答表!BD18="●",IF([3]回答表!X51="●","●",""),"")</f>
        <v/>
      </c>
      <c r="O210" s="131"/>
      <c r="P210" s="131"/>
      <c r="Q210" s="132"/>
      <c r="R210" s="119"/>
      <c r="S210" s="119"/>
      <c r="T210" s="119"/>
      <c r="U210" s="133" t="str">
        <f>IF([3]回答表!BD18="●",IF([3]回答表!X51="●",[3]回答表!B197,IF([3]回答表!AA51="●",[3]回答表!B275,"")),"")</f>
        <v/>
      </c>
      <c r="V210" s="134"/>
      <c r="W210" s="134"/>
      <c r="X210" s="134"/>
      <c r="Y210" s="134"/>
      <c r="Z210" s="134"/>
      <c r="AA210" s="134"/>
      <c r="AB210" s="134"/>
      <c r="AC210" s="134"/>
      <c r="AD210" s="134"/>
      <c r="AE210" s="134"/>
      <c r="AF210" s="134"/>
      <c r="AG210" s="134"/>
      <c r="AH210" s="134"/>
      <c r="AI210" s="134"/>
      <c r="AJ210" s="135"/>
      <c r="AK210" s="136"/>
      <c r="AL210" s="136"/>
      <c r="AM210" s="138" t="str">
        <f>IF([3]回答表!BD18="●",IF([3]回答表!X51="●",[3]回答表!B256,IF([3]回答表!AA51="●",[3]回答表!B335,"")),"")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IF([3]回答表!BD18="●",IF([3]回答表!X51="●",[3]回答表!E256,IF([3]回答表!AA51="●",[3]回答表!E335,"")),"")</f>
        <v/>
      </c>
      <c r="AN213" s="151"/>
      <c r="AO213" s="151"/>
      <c r="AP213" s="151"/>
      <c r="AQ213" s="150" t="str">
        <f>IF([3]回答表!BD18="●",IF([3]回答表!X51="●",[3]回答表!E257,IF([3]回答表!AA51="●",[3]回答表!E336,"")),"")</f>
        <v/>
      </c>
      <c r="AR213" s="151"/>
      <c r="AS213" s="151"/>
      <c r="AT213" s="151"/>
      <c r="AU213" s="150" t="str">
        <f>IF([3]回答表!BD18="●",IF([3]回答表!X51="●",[3]回答表!E258,IF([3]回答表!AA51="●",[3]回答表!E337,"")),"")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IF([3]回答表!BD18="●",IF([3]回答表!AA51="●","●",""),"")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IF([3]回答表!BD18="●",IF([3]回答表!X51="●",[3]回答表!E265,IF([3]回答表!AA51="●",[3]回答表!E344,"")),"")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IF([3]回答表!BD18="●",IF([3]回答表!X51="●",[3]回答表!B267,IF([3]回答表!AA51="●",[3]回答表!B346,"")),"")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IF([3]回答表!BD18="●",IF([3]回答表!AD51="●","●",""),"")</f>
        <v/>
      </c>
      <c r="O229" s="131"/>
      <c r="P229" s="131"/>
      <c r="Q229" s="132"/>
      <c r="R229" s="119"/>
      <c r="S229" s="119"/>
      <c r="T229" s="119"/>
      <c r="U229" s="133" t="str">
        <f>IF([3]回答表!BD18="●",IF([3]回答表!AD51="●",[3]回答表!B354,""),"")</f>
        <v/>
      </c>
      <c r="V229" s="134"/>
      <c r="W229" s="134"/>
      <c r="X229" s="134"/>
      <c r="Y229" s="134"/>
      <c r="Z229" s="134"/>
      <c r="AA229" s="134"/>
      <c r="AB229" s="134"/>
      <c r="AC229" s="134"/>
      <c r="AD229" s="134"/>
      <c r="AE229" s="134"/>
      <c r="AF229" s="134"/>
      <c r="AG229" s="134"/>
      <c r="AH229" s="134"/>
      <c r="AI229" s="134"/>
      <c r="AJ229" s="135"/>
      <c r="AK229" s="249"/>
      <c r="AL229" s="249"/>
      <c r="AM229" s="133" t="str">
        <f>IF([3]回答表!BD18="●",IF([3]回答表!AD51="●",[3]回答表!B360,""),"")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IF([3]回答表!X52="●","●","")</f>
        <v/>
      </c>
      <c r="O241" s="131"/>
      <c r="P241" s="131"/>
      <c r="Q241" s="132"/>
      <c r="R241" s="119"/>
      <c r="S241" s="119"/>
      <c r="T241" s="119"/>
      <c r="U241" s="133" t="str">
        <f>IF([3]回答表!X52="●",[3]回答表!B371,IF([3]回答表!AA52="●",[3]回答表!B396,""))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IF([3]回答表!X52="●",[3]回答表!U377,IF([3]回答表!AA52="●",[3]回答表!U402,""))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IF([3]回答表!X52="●",[3]回答表!G377,IF([3]回答表!AA52="●",[3]回答表!G402,""))</f>
        <v/>
      </c>
      <c r="AN244" s="83"/>
      <c r="AO244" s="83"/>
      <c r="AP244" s="83"/>
      <c r="AQ244" s="83"/>
      <c r="AR244" s="83"/>
      <c r="AS244" s="83"/>
      <c r="AT244" s="153"/>
      <c r="AU244" s="82" t="str">
        <f>IF([3]回答表!X52="●",[3]回答表!G378,IF([3]回答表!AA52="●",[3]回答表!G403,""))</f>
        <v/>
      </c>
      <c r="AV244" s="83"/>
      <c r="AW244" s="83"/>
      <c r="AX244" s="83"/>
      <c r="AY244" s="83"/>
      <c r="AZ244" s="83"/>
      <c r="BA244" s="83"/>
      <c r="BB244" s="153"/>
      <c r="BC244" s="120"/>
      <c r="BD244" s="109"/>
      <c r="BE244" s="109"/>
      <c r="BF244" s="150" t="str">
        <f>IF([3]回答表!X52="●",[3]回答表!X377,IF([3]回答表!AA52="●",[3]回答表!X402,""))</f>
        <v/>
      </c>
      <c r="BG244" s="151"/>
      <c r="BH244" s="151"/>
      <c r="BI244" s="151"/>
      <c r="BJ244" s="150" t="str">
        <f>IF([3]回答表!X52="●",[3]回答表!X378,IF([3]回答表!AA52="●",[3]回答表!X403,""))</f>
        <v/>
      </c>
      <c r="BK244" s="151"/>
      <c r="BL244" s="151"/>
      <c r="BM244" s="152"/>
      <c r="BN244" s="150" t="str">
        <f>IF([3]回答表!X52="●",[3]回答表!X379,IF([3]回答表!AA52="●",[3]回答表!X404,""))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IF([3]回答表!AA52="●","●","")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IF([3]回答表!X52="●",[3]回答表!E386,IF([3]回答表!AA52="●",[3]回答表!E407,""))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IF([3]回答表!X52="●",[3]回答表!B388,IF([3]回答表!AA52="●",[3]回答表!B409,""))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IF([3]回答表!AD52="●","●","")</f>
        <v/>
      </c>
      <c r="O260" s="131"/>
      <c r="P260" s="131"/>
      <c r="Q260" s="132"/>
      <c r="R260" s="119"/>
      <c r="S260" s="119"/>
      <c r="T260" s="119"/>
      <c r="U260" s="133" t="str">
        <f>IF([3]回答表!AD52="●",[3]回答表!B417,"")</f>
        <v/>
      </c>
      <c r="V260" s="134"/>
      <c r="W260" s="134"/>
      <c r="X260" s="134"/>
      <c r="Y260" s="134"/>
      <c r="Z260" s="134"/>
      <c r="AA260" s="134"/>
      <c r="AB260" s="134"/>
      <c r="AC260" s="134"/>
      <c r="AD260" s="134"/>
      <c r="AE260" s="134"/>
      <c r="AF260" s="134"/>
      <c r="AG260" s="134"/>
      <c r="AH260" s="134"/>
      <c r="AI260" s="134"/>
      <c r="AJ260" s="135"/>
      <c r="AK260" s="249"/>
      <c r="AL260" s="249"/>
      <c r="AM260" s="133" t="str">
        <f>IF([3]回答表!AD52="●",[3]回答表!B423,"")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IF([3]回答表!X53="●","●","")</f>
        <v/>
      </c>
      <c r="O272" s="131"/>
      <c r="P272" s="131"/>
      <c r="Q272" s="132"/>
      <c r="R272" s="119"/>
      <c r="S272" s="119"/>
      <c r="T272" s="119"/>
      <c r="U272" s="133" t="str">
        <f>IF([3]回答表!X53="●",[3]回答表!B434,IF([3]回答表!AA53="●",[3]回答表!B465,""))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IF([3]回答表!X53="●",[3]回答表!B440,"")</f>
        <v/>
      </c>
      <c r="AO272" s="262"/>
      <c r="AP272" s="262"/>
      <c r="AQ272" s="262"/>
      <c r="AR272" s="262"/>
      <c r="AS272" s="262"/>
      <c r="AT272" s="262"/>
      <c r="AU272" s="262"/>
      <c r="AV272" s="262"/>
      <c r="AW272" s="262"/>
      <c r="AX272" s="262"/>
      <c r="AY272" s="262"/>
      <c r="AZ272" s="262"/>
      <c r="BA272" s="262"/>
      <c r="BB272" s="263"/>
      <c r="BC272" s="120"/>
      <c r="BD272" s="109"/>
      <c r="BE272" s="109"/>
      <c r="BF272" s="138" t="str">
        <f>IF([3]回答表!X53="●",[3]回答表!B446,IF([3]回答表!AA53="●",[3]回答表!B471,""))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IF([3]回答表!X53="●",[3]回答表!E446,IF([3]回答表!AA53="●",[3]回答表!E471,""))</f>
        <v/>
      </c>
      <c r="BG275" s="151"/>
      <c r="BH275" s="151"/>
      <c r="BI275" s="151"/>
      <c r="BJ275" s="150" t="str">
        <f>IF([3]回答表!X53="●",[3]回答表!E447,IF([3]回答表!AA53="●",[3]回答表!E472,""))</f>
        <v/>
      </c>
      <c r="BK275" s="151"/>
      <c r="BL275" s="151"/>
      <c r="BM275" s="152"/>
      <c r="BN275" s="150" t="str">
        <f>IF([3]回答表!X53="●",[3]回答表!E448,IF([3]回答表!AA53="●",[3]回答表!E473,""))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IF([3]回答表!AA53="●","●","")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IF([3]回答表!X53="●",[3]回答表!E455,IF([3]回答表!AA53="●",[3]回答表!E476,""))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IF([3]回答表!X53="●",[3]回答表!B457,IF([3]回答表!AA53="●",[3]回答表!B478,""))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IF([3]回答表!AD53="●","●","")</f>
        <v/>
      </c>
      <c r="O291" s="131"/>
      <c r="P291" s="131"/>
      <c r="Q291" s="132"/>
      <c r="R291" s="119"/>
      <c r="S291" s="119"/>
      <c r="T291" s="119"/>
      <c r="U291" s="133" t="str">
        <f>IF([3]回答表!AD53="●",[3]回答表!B486,"")</f>
        <v/>
      </c>
      <c r="V291" s="134"/>
      <c r="W291" s="134"/>
      <c r="X291" s="134"/>
      <c r="Y291" s="134"/>
      <c r="Z291" s="134"/>
      <c r="AA291" s="134"/>
      <c r="AB291" s="134"/>
      <c r="AC291" s="134"/>
      <c r="AD291" s="134"/>
      <c r="AE291" s="134"/>
      <c r="AF291" s="134"/>
      <c r="AG291" s="134"/>
      <c r="AH291" s="134"/>
      <c r="AI291" s="134"/>
      <c r="AJ291" s="135"/>
      <c r="AK291" s="249"/>
      <c r="AL291" s="249"/>
      <c r="AM291" s="133" t="str">
        <f>IF([3]回答表!AD53="●",[3]回答表!B492,"")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IF([3]回答表!X54="●","●","")</f>
        <v/>
      </c>
      <c r="O303" s="131"/>
      <c r="P303" s="131"/>
      <c r="Q303" s="132"/>
      <c r="R303" s="119"/>
      <c r="S303" s="119"/>
      <c r="T303" s="119"/>
      <c r="U303" s="133" t="str">
        <f>IF([3]回答表!X54="●",[3]回答表!B503,IF([3]回答表!AA54="●",[3]回答表!B526,""))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IF([3]回答表!X54="●",[3]回答表!BC510,IF([3]回答表!AA54="●",[3]回答表!BC533,""))</f>
        <v/>
      </c>
      <c r="AR303" s="271"/>
      <c r="AS303" s="271"/>
      <c r="AT303" s="271"/>
      <c r="AU303" s="272" t="s">
        <v>74</v>
      </c>
      <c r="AV303" s="273"/>
      <c r="AW303" s="273"/>
      <c r="AX303" s="274"/>
      <c r="AY303" s="271" t="str">
        <f>IF([3]回答表!X54="●",[3]回答表!BC515,IF([3]回答表!AA54="●",[3]回答表!BC538,""))</f>
        <v/>
      </c>
      <c r="AZ303" s="271"/>
      <c r="BA303" s="271"/>
      <c r="BB303" s="271"/>
      <c r="BC303" s="120"/>
      <c r="BD303" s="109"/>
      <c r="BE303" s="109"/>
      <c r="BF303" s="138" t="str">
        <f>IF([3]回答表!X54="●",[3]回答表!S509,IF([3]回答表!AA54="●",[3]回答表!S532,""))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IF([3]回答表!X54="●",[3]回答表!BC511,IF([3]回答表!AA54="●",[3]回答表!BC534,""))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IF([3]回答表!X54="●",[3]回答表!V509,IF([3]回答表!AA54="●",[3]回答表!V532,""))</f>
        <v/>
      </c>
      <c r="BG306" s="151"/>
      <c r="BH306" s="151"/>
      <c r="BI306" s="151"/>
      <c r="BJ306" s="150" t="str">
        <f>IF([3]回答表!X54="●",[3]回答表!V510,IF([3]回答表!AA54="●",[3]回答表!V533,""))</f>
        <v/>
      </c>
      <c r="BK306" s="151"/>
      <c r="BL306" s="151"/>
      <c r="BM306" s="152"/>
      <c r="BN306" s="150" t="str">
        <f>IF([3]回答表!X54="●",[3]回答表!V511,IF([3]回答表!AA54="●",[3]回答表!V534,""))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IF([3]回答表!X54="●",[3]回答表!BC512,IF([3]回答表!AA54="●",[3]回答表!BC535,""))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IF([3]回答表!X54="●",[3]回答表!BC516,IF([3]回答表!AA54="●",[3]回答表!BC539,""))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IF([3]回答表!AA54="●","●","")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IF([3]回答表!X54="●",[3]回答表!BC513,IF([3]回答表!AA54="●",[3]回答表!BC536,""))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IF([3]回答表!X54="●",[3]回答表!BC514,IF([3]回答表!AA54="●",[3]回答表!BC537,""))</f>
        <v/>
      </c>
      <c r="AR311" s="271"/>
      <c r="AS311" s="271"/>
      <c r="AT311" s="271"/>
      <c r="AU311" s="222" t="s">
        <v>80</v>
      </c>
      <c r="AV311" s="223"/>
      <c r="AW311" s="223"/>
      <c r="AX311" s="224"/>
      <c r="AY311" s="281" t="str">
        <f>IF([3]回答表!X54="●",[3]回答表!BC517,IF([3]回答表!AA54="●",[3]回答表!BC540,""))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IF([3]回答表!X54="●",[3]回答表!E516,IF([3]回答表!AA54="●",[3]回答表!E538,""))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IF([3]回答表!X54="●",[3]回答表!B518,IF([3]回答表!AA54="●",[3]回答表!B540,""))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IF([3]回答表!AD54="●","●","")</f>
        <v/>
      </c>
      <c r="O322" s="131"/>
      <c r="P322" s="131"/>
      <c r="Q322" s="132"/>
      <c r="R322" s="119"/>
      <c r="S322" s="119"/>
      <c r="T322" s="119"/>
      <c r="U322" s="133" t="str">
        <f>IF([3]回答表!AD54="●",[3]回答表!B548,"")</f>
        <v/>
      </c>
      <c r="V322" s="134"/>
      <c r="W322" s="134"/>
      <c r="X322" s="134"/>
      <c r="Y322" s="134"/>
      <c r="Z322" s="134"/>
      <c r="AA322" s="134"/>
      <c r="AB322" s="134"/>
      <c r="AC322" s="134"/>
      <c r="AD322" s="134"/>
      <c r="AE322" s="134"/>
      <c r="AF322" s="134"/>
      <c r="AG322" s="134"/>
      <c r="AH322" s="134"/>
      <c r="AI322" s="134"/>
      <c r="AJ322" s="135"/>
      <c r="AK322" s="189"/>
      <c r="AL322" s="189"/>
      <c r="AM322" s="133" t="str">
        <f>IF([3]回答表!AD54="●",[3]回答表!B554,"")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IF([3]回答表!X55="●","●","")</f>
        <v/>
      </c>
      <c r="O333" s="131"/>
      <c r="P333" s="131"/>
      <c r="Q333" s="132"/>
      <c r="R333" s="119"/>
      <c r="S333" s="119"/>
      <c r="T333" s="119"/>
      <c r="U333" s="133" t="str">
        <f>IF([3]回答表!X55="●",[3]回答表!B565,IF([3]回答表!AA55="●",[3]回答表!B590,""))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IF([3]回答表!X55="●",[3]回答表!B575,IF([3]回答表!AA55="●",[3]回答表!B600,""))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IF([3]回答表!X55="●",[3]回答表!G571,IF([3]回答表!AA55="●",[3]回答表!G596,""))</f>
        <v/>
      </c>
      <c r="AN335" s="83"/>
      <c r="AO335" s="83"/>
      <c r="AP335" s="83"/>
      <c r="AQ335" s="83"/>
      <c r="AR335" s="83"/>
      <c r="AS335" s="83"/>
      <c r="AT335" s="153"/>
      <c r="AU335" s="82" t="str">
        <f>IF([3]回答表!X55="●",[3]回答表!G572,IF([3]回答表!AA55="●",[3]回答表!G597,""))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IF([3]回答表!X55="●",[3]回答表!E575,IF([3]回答表!AA55="●",[3]回答表!E600,""))</f>
        <v/>
      </c>
      <c r="BG336" s="151"/>
      <c r="BH336" s="151"/>
      <c r="BI336" s="151"/>
      <c r="BJ336" s="150" t="str">
        <f>IF([3]回答表!X55="●",[3]回答表!E576,IF([3]回答表!AA55="●",[3]回答表!E601,""))</f>
        <v/>
      </c>
      <c r="BK336" s="151"/>
      <c r="BL336" s="151"/>
      <c r="BM336" s="152"/>
      <c r="BN336" s="150" t="str">
        <f>IF([3]回答表!X55="●",[3]回答表!E577,IF([3]回答表!AA55="●",[3]回答表!E602,""))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IF([3]回答表!AA55="●","●","")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IF([3]回答表!X55="●",[3]回答表!E580,IF([3]回答表!AA55="●",[3]回答表!E605,""))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IF([3]回答表!X55="●",[3]回答表!B582,IF([3]回答表!AA55="●",[3]回答表!B607,""))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IF([3]回答表!AD55="●","●","")</f>
        <v/>
      </c>
      <c r="O352" s="131"/>
      <c r="P352" s="131"/>
      <c r="Q352" s="132"/>
      <c r="R352" s="119"/>
      <c r="S352" s="119"/>
      <c r="T352" s="119"/>
      <c r="U352" s="133" t="str">
        <f>IF([3]回答表!AD55="●",[3]回答表!B615,"")</f>
        <v/>
      </c>
      <c r="V352" s="134"/>
      <c r="W352" s="134"/>
      <c r="X352" s="134"/>
      <c r="Y352" s="134"/>
      <c r="Z352" s="134"/>
      <c r="AA352" s="134"/>
      <c r="AB352" s="134"/>
      <c r="AC352" s="134"/>
      <c r="AD352" s="134"/>
      <c r="AE352" s="134"/>
      <c r="AF352" s="134"/>
      <c r="AG352" s="134"/>
      <c r="AH352" s="134"/>
      <c r="AI352" s="134"/>
      <c r="AJ352" s="135"/>
      <c r="AK352" s="136"/>
      <c r="AL352" s="136"/>
      <c r="AM352" s="133" t="str">
        <f>IF([3]回答表!AD55="●",[3]回答表!B621,"")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IF([3]回答表!R56="●",[3]回答表!B634,"")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1" priority="2">
      <formula>$BB$25="○"</formula>
    </cfRule>
  </conditionalFormatting>
  <conditionalFormatting sqref="BD28:BD30">
    <cfRule type="expression" dxfId="10" priority="1">
      <formula>$BB$25="○"</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3949A-91DA-42AC-B715-DE146D3B9740}">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IF(COUNTIF([4]回答表!K16,"*")&gt;0,[4]回答表!K16,"")</f>
        <v>北秋田市</v>
      </c>
      <c r="D11" s="8"/>
      <c r="E11" s="8"/>
      <c r="F11" s="8"/>
      <c r="G11" s="8"/>
      <c r="H11" s="8"/>
      <c r="I11" s="8"/>
      <c r="J11" s="8"/>
      <c r="K11" s="8"/>
      <c r="L11" s="8"/>
      <c r="M11" s="8"/>
      <c r="N11" s="8"/>
      <c r="O11" s="8"/>
      <c r="P11" s="8"/>
      <c r="Q11" s="8"/>
      <c r="R11" s="8"/>
      <c r="S11" s="8"/>
      <c r="T11" s="8"/>
      <c r="U11" s="22" t="str">
        <f>IF(COUNTIF([4]回答表!F18,"*")&gt;0,[4]回答表!F18,"")</f>
        <v>簡易水道事業</v>
      </c>
      <c r="V11" s="23"/>
      <c r="W11" s="23"/>
      <c r="X11" s="23"/>
      <c r="Y11" s="23"/>
      <c r="Z11" s="23"/>
      <c r="AA11" s="23"/>
      <c r="AB11" s="23"/>
      <c r="AC11" s="23"/>
      <c r="AD11" s="23"/>
      <c r="AE11" s="23"/>
      <c r="AF11" s="10"/>
      <c r="AG11" s="10"/>
      <c r="AH11" s="10"/>
      <c r="AI11" s="10"/>
      <c r="AJ11" s="10"/>
      <c r="AK11" s="10"/>
      <c r="AL11" s="10"/>
      <c r="AM11" s="10"/>
      <c r="AN11" s="11"/>
      <c r="AO11" s="24" t="str">
        <f>IF(COUNTIF([4]回答表!W18,"*")&gt;0,[4]回答表!W18,"")</f>
        <v>―</v>
      </c>
      <c r="AP11" s="10"/>
      <c r="AQ11" s="10"/>
      <c r="AR11" s="10"/>
      <c r="AS11" s="10"/>
      <c r="AT11" s="10"/>
      <c r="AU11" s="10"/>
      <c r="AV11" s="10"/>
      <c r="AW11" s="10"/>
      <c r="AX11" s="10"/>
      <c r="AY11" s="10"/>
      <c r="AZ11" s="10"/>
      <c r="BA11" s="10"/>
      <c r="BB11" s="10"/>
      <c r="BC11" s="10"/>
      <c r="BD11" s="10"/>
      <c r="BE11" s="10"/>
      <c r="BF11" s="11"/>
      <c r="BG11" s="21" t="str">
        <f>IF(COUNTIF([4]回答表!F20,"*")&gt;0,[4]回答表!F20,"")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IF([4]回答表!R49="●","●","")</f>
        <v/>
      </c>
      <c r="E24" s="80"/>
      <c r="F24" s="80"/>
      <c r="G24" s="80"/>
      <c r="H24" s="80"/>
      <c r="I24" s="80"/>
      <c r="J24" s="81"/>
      <c r="K24" s="79" t="str">
        <f>IF([4]回答表!R50="●","●","")</f>
        <v/>
      </c>
      <c r="L24" s="80"/>
      <c r="M24" s="80"/>
      <c r="N24" s="80"/>
      <c r="O24" s="80"/>
      <c r="P24" s="80"/>
      <c r="Q24" s="81"/>
      <c r="R24" s="79" t="str">
        <f>IF([4]回答表!R51="●","●","")</f>
        <v>●</v>
      </c>
      <c r="S24" s="80"/>
      <c r="T24" s="80"/>
      <c r="U24" s="80"/>
      <c r="V24" s="80"/>
      <c r="W24" s="80"/>
      <c r="X24" s="81"/>
      <c r="Y24" s="79" t="str">
        <f>IF([4]回答表!R52="●","●","")</f>
        <v/>
      </c>
      <c r="Z24" s="80"/>
      <c r="AA24" s="80"/>
      <c r="AB24" s="80"/>
      <c r="AC24" s="80"/>
      <c r="AD24" s="80"/>
      <c r="AE24" s="81"/>
      <c r="AF24" s="79" t="str">
        <f>IF([4]回答表!R53="●","●","")</f>
        <v/>
      </c>
      <c r="AG24" s="80"/>
      <c r="AH24" s="80"/>
      <c r="AI24" s="80"/>
      <c r="AJ24" s="80"/>
      <c r="AK24" s="80"/>
      <c r="AL24" s="81"/>
      <c r="AM24" s="79" t="str">
        <f>IF([4]回答表!R54="●","●","")</f>
        <v/>
      </c>
      <c r="AN24" s="80"/>
      <c r="AO24" s="80"/>
      <c r="AP24" s="80"/>
      <c r="AQ24" s="80"/>
      <c r="AR24" s="80"/>
      <c r="AS24" s="81"/>
      <c r="AT24" s="79" t="str">
        <f>IF([4]回答表!R55="●","●","")</f>
        <v/>
      </c>
      <c r="AU24" s="80"/>
      <c r="AV24" s="80"/>
      <c r="AW24" s="80"/>
      <c r="AX24" s="80"/>
      <c r="AY24" s="80"/>
      <c r="AZ24" s="81"/>
      <c r="BA24" s="68"/>
      <c r="BB24" s="82" t="str">
        <f>IF([4]回答表!R56="●","●","")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IF([4]回答表!X49="●","●","")</f>
        <v/>
      </c>
      <c r="O36" s="131"/>
      <c r="P36" s="131"/>
      <c r="Q36" s="132"/>
      <c r="R36" s="119"/>
      <c r="S36" s="119"/>
      <c r="T36" s="119"/>
      <c r="U36" s="133" t="str">
        <f>IF([4]回答表!X49="●",[4]回答表!B67,IF([4]回答表!AA49="●",[4]回答表!B95,""))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IF([4]回答表!X49="●",[4]回答表!S73,IF([4]回答表!AA49="●",[4]回答表!S101,""))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IF([4]回答表!X49="●",[4]回答表!G73,IF([4]回答表!AA49="●",[4]回答表!G101,""))</f>
        <v/>
      </c>
      <c r="AN38" s="83"/>
      <c r="AO38" s="83"/>
      <c r="AP38" s="83"/>
      <c r="AQ38" s="83"/>
      <c r="AR38" s="83"/>
      <c r="AS38" s="83"/>
      <c r="AT38" s="153"/>
      <c r="AU38" s="82" t="str">
        <f>IF([4]回答表!X49="●",[4]回答表!G74,IF([4]回答表!AA49="●",[4]回答表!G102,""))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IF([4]回答表!X49="●",[4]回答表!V73,IF([4]回答表!AA49="●",[4]回答表!V101,""))</f>
        <v/>
      </c>
      <c r="BG39" s="16"/>
      <c r="BH39" s="16"/>
      <c r="BI39" s="17"/>
      <c r="BJ39" s="150" t="str">
        <f>IF([4]回答表!X49="●",[4]回答表!V74,IF([4]回答表!AA49="●",[4]回答表!V102,""))</f>
        <v/>
      </c>
      <c r="BK39" s="16"/>
      <c r="BL39" s="16"/>
      <c r="BM39" s="17"/>
      <c r="BN39" s="150" t="str">
        <f>IF([4]回答表!X49="●",[4]回答表!V75,IF([4]回答表!AA49="●",[4]回答表!V103,""))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IF([4]回答表!X49="●",[4]回答表!O79,IF([4]回答表!AA49="●",[4]回答表!O107,""))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IF([4]回答表!X49="●",[4]回答表!O80,IF([4]回答表!AA49="●",[4]回答表!O108,""))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IF([4]回答表!AA49="●","●","")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IF([4]回答表!X49="●",[4]回答表!O81,IF([4]回答表!AA49="●",[4]回答表!O109,""))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IF([4]回答表!X49="●",[4]回答表!O82,IF([4]回答表!AA49="●",[4]回答表!O110,""))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IF([4]回答表!X49="●",[4]回答表!AG79,IF([4]回答表!AA49="●",[4]回答表!AG107,""))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IF([4]回答表!X49="●",[4]回答表!AG80,IF([4]回答表!AA49="●",[4]回答表!AG108,""))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IF([4]回答表!X49="●",[4]回答表!E85,IF([4]回答表!AA49="●",[4]回答表!E113,""))</f>
        <v/>
      </c>
      <c r="V50" s="182"/>
      <c r="W50" s="182"/>
      <c r="X50" s="182"/>
      <c r="Y50" s="182"/>
      <c r="Z50" s="182"/>
      <c r="AA50" s="182"/>
      <c r="AB50" s="182"/>
      <c r="AC50" s="182"/>
      <c r="AD50" s="182"/>
      <c r="AE50" s="183" t="s">
        <v>33</v>
      </c>
      <c r="AF50" s="183"/>
      <c r="AG50" s="183"/>
      <c r="AH50" s="183"/>
      <c r="AI50" s="183"/>
      <c r="AJ50" s="184"/>
      <c r="AK50" s="136"/>
      <c r="AL50" s="136"/>
      <c r="AM50" s="133" t="str">
        <f>IF([4]回答表!X49="●",[4]回答表!B87,IF([4]回答表!AA49="●",[4]回答表!B115,""))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IF([4]回答表!AD49="●","●","")</f>
        <v/>
      </c>
      <c r="O57" s="131"/>
      <c r="P57" s="131"/>
      <c r="Q57" s="132"/>
      <c r="R57" s="119"/>
      <c r="S57" s="119"/>
      <c r="T57" s="119"/>
      <c r="U57" s="133" t="str">
        <f>IF([4]回答表!AD49="●",[4]回答表!B123,"")</f>
        <v/>
      </c>
      <c r="V57" s="134"/>
      <c r="W57" s="134"/>
      <c r="X57" s="134"/>
      <c r="Y57" s="134"/>
      <c r="Z57" s="134"/>
      <c r="AA57" s="134"/>
      <c r="AB57" s="134"/>
      <c r="AC57" s="134"/>
      <c r="AD57" s="134"/>
      <c r="AE57" s="134"/>
      <c r="AF57" s="134"/>
      <c r="AG57" s="134"/>
      <c r="AH57" s="134"/>
      <c r="AI57" s="134"/>
      <c r="AJ57" s="135"/>
      <c r="AK57" s="189"/>
      <c r="AL57" s="189"/>
      <c r="AM57" s="133" t="str">
        <f>IF([4]回答表!AD49="●",[4]回答表!B128,"")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IF([4]回答表!X50="●","●","")</f>
        <v/>
      </c>
      <c r="O68" s="131"/>
      <c r="P68" s="131"/>
      <c r="Q68" s="132"/>
      <c r="R68" s="119"/>
      <c r="S68" s="119"/>
      <c r="T68" s="119"/>
      <c r="U68" s="133" t="str">
        <f>IF([4]回答表!X50="●",[4]回答表!B138,IF([4]回答表!AA50="●",[4]回答表!B159,""))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IF([4]回答表!X50="●",[4]回答表!S144,IF([4]回答表!AA50="●",[4]回答表!S165,""))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IF([4]回答表!X50="●",[4]回答表!J144,IF([4]回答表!AA50="●",[4]回答表!J165,""))</f>
        <v/>
      </c>
      <c r="AN71" s="83"/>
      <c r="AO71" s="83"/>
      <c r="AP71" s="83"/>
      <c r="AQ71" s="83"/>
      <c r="AR71" s="83"/>
      <c r="AS71" s="83"/>
      <c r="AT71" s="153"/>
      <c r="AU71" s="82" t="str">
        <f>IF([4]回答表!X50="●",[4]回答表!J145,IF([4]回答表!AA50="●",[4]回答表!J166,""))</f>
        <v/>
      </c>
      <c r="AV71" s="83"/>
      <c r="AW71" s="83"/>
      <c r="AX71" s="83"/>
      <c r="AY71" s="83"/>
      <c r="AZ71" s="83"/>
      <c r="BA71" s="83"/>
      <c r="BB71" s="153"/>
      <c r="BC71" s="120"/>
      <c r="BD71" s="109"/>
      <c r="BE71" s="109"/>
      <c r="BF71" s="150" t="str">
        <f>IF([4]回答表!X50="●",[4]回答表!V144,IF([4]回答表!AA50="●",[4]回答表!V165,""))</f>
        <v/>
      </c>
      <c r="BG71" s="151"/>
      <c r="BH71" s="151"/>
      <c r="BI71" s="151"/>
      <c r="BJ71" s="150" t="str">
        <f>IF([4]回答表!X50="●",[4]回答表!V145,IF([4]回答表!AA50="●",[4]回答表!V166,""))</f>
        <v/>
      </c>
      <c r="BK71" s="151"/>
      <c r="BL71" s="151"/>
      <c r="BM71" s="151"/>
      <c r="BN71" s="150" t="str">
        <f>IF([4]回答表!X50="●",[4]回答表!V146,IF([4]回答表!AA50="●",[4]回答表!V167,""))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IF([4]回答表!AA50="●","●","")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IF([4]回答表!X50="●",[4]回答表!E149,IF([4]回答表!AA50="●",[4]回答表!E170,""))</f>
        <v/>
      </c>
      <c r="V80" s="182"/>
      <c r="W80" s="182"/>
      <c r="X80" s="182"/>
      <c r="Y80" s="182"/>
      <c r="Z80" s="182"/>
      <c r="AA80" s="182"/>
      <c r="AB80" s="182"/>
      <c r="AC80" s="182"/>
      <c r="AD80" s="182"/>
      <c r="AE80" s="183" t="s">
        <v>33</v>
      </c>
      <c r="AF80" s="183"/>
      <c r="AG80" s="183"/>
      <c r="AH80" s="183"/>
      <c r="AI80" s="183"/>
      <c r="AJ80" s="184"/>
      <c r="AK80" s="136"/>
      <c r="AL80" s="136"/>
      <c r="AM80" s="133" t="str">
        <f>IF([4]回答表!X50="●",[4]回答表!B151,IF([4]回答表!AA50="●",[4]回答表!B172,""))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IF([4]回答表!AD50="●","●","")</f>
        <v/>
      </c>
      <c r="O87" s="131"/>
      <c r="P87" s="131"/>
      <c r="Q87" s="132"/>
      <c r="R87" s="119"/>
      <c r="S87" s="119"/>
      <c r="T87" s="119"/>
      <c r="U87" s="133" t="str">
        <f>IF([4]回答表!AD50="●",[4]回答表!B180,"")</f>
        <v/>
      </c>
      <c r="V87" s="134"/>
      <c r="W87" s="134"/>
      <c r="X87" s="134"/>
      <c r="Y87" s="134"/>
      <c r="Z87" s="134"/>
      <c r="AA87" s="134"/>
      <c r="AB87" s="134"/>
      <c r="AC87" s="134"/>
      <c r="AD87" s="134"/>
      <c r="AE87" s="134"/>
      <c r="AF87" s="134"/>
      <c r="AG87" s="134"/>
      <c r="AH87" s="134"/>
      <c r="AI87" s="134"/>
      <c r="AJ87" s="135"/>
      <c r="AK87" s="189"/>
      <c r="AL87" s="189"/>
      <c r="AM87" s="133" t="str">
        <f>IF([4]回答表!AD50="●",[4]回答表!B186,"")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IF([4]回答表!F18="水道事業",IF([4]回答表!X51="●","●",""),"")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IF([4]回答表!F18="水道事業",IF([4]回答表!X51="●",[4]回答表!B197,IF([4]回答表!AA51="●",[4]回答表!B275,"")),"")</f>
        <v/>
      </c>
      <c r="AN99" s="134"/>
      <c r="AO99" s="134"/>
      <c r="AP99" s="134"/>
      <c r="AQ99" s="134"/>
      <c r="AR99" s="134"/>
      <c r="AS99" s="134"/>
      <c r="AT99" s="134"/>
      <c r="AU99" s="134"/>
      <c r="AV99" s="134"/>
      <c r="AW99" s="134"/>
      <c r="AX99" s="134"/>
      <c r="AY99" s="134"/>
      <c r="AZ99" s="134"/>
      <c r="BA99" s="134"/>
      <c r="BB99" s="134"/>
      <c r="BC99" s="135"/>
      <c r="BD99" s="109"/>
      <c r="BE99" s="109"/>
      <c r="BF99" s="138" t="str">
        <f>IF([4]回答表!F18="水道事業",IF([4]回答表!X51="●",[4]回答表!B256,IF([4]回答表!AA51="●",[4]回答表!B335,"")),"")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IF([4]回答表!F18="水道事業",IF([4]回答表!X51="●",[4]回答表!J205,IF([4]回答表!AA51="●",[4]回答表!J283,"")),"")</f>
        <v/>
      </c>
      <c r="V101" s="83"/>
      <c r="W101" s="83"/>
      <c r="X101" s="83"/>
      <c r="Y101" s="83"/>
      <c r="Z101" s="83"/>
      <c r="AA101" s="83"/>
      <c r="AB101" s="153"/>
      <c r="AC101" s="82" t="str">
        <f>IF([4]回答表!F18="水道事業",IF([4]回答表!X51="●",[4]回答表!J210,IF([4]回答表!AA51="●",[4]回答表!J290,"")),"")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IF([4]回答表!F18="水道事業",IF([4]回答表!X51="●",[4]回答表!E256,IF([4]回答表!AA51="●",[4]回答表!E335,"")),"")</f>
        <v/>
      </c>
      <c r="BG102" s="151"/>
      <c r="BH102" s="151"/>
      <c r="BI102" s="151"/>
      <c r="BJ102" s="150" t="str">
        <f>IF([4]回答表!F18="水道事業",IF([4]回答表!X51="●",[4]回答表!E257,IF([4]回答表!AA51="●",[4]回答表!E336,"")),"")</f>
        <v/>
      </c>
      <c r="BK102" s="151"/>
      <c r="BL102" s="151"/>
      <c r="BM102" s="151"/>
      <c r="BN102" s="150" t="str">
        <f>IF([4]回答表!F18="水道事業",IF([4]回答表!X51="●",[4]回答表!E258,IF([4]回答表!AA51="●",[4]回答表!E337,"")),"")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IF([4]回答表!F18="水道事業",IF([4]回答表!AA51="●","●",""),"")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IF([4]回答表!F18="水道事業",IF([4]回答表!X51="●",[4]回答表!J213,IF([4]回答表!AA51="●",[4]回答表!J293,"")),"")</f>
        <v/>
      </c>
      <c r="V106" s="83"/>
      <c r="W106" s="83"/>
      <c r="X106" s="83"/>
      <c r="Y106" s="83"/>
      <c r="Z106" s="83"/>
      <c r="AA106" s="83"/>
      <c r="AB106" s="153"/>
      <c r="AC106" s="82" t="str">
        <f>IF([4]回答表!F18="水道事業",IF([4]回答表!X51="●",[4]回答表!J217,IF([4]回答表!AA51="●",[4]回答表!J297,"")),"")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IF([4]回答表!F18="水道事業",IF([4]回答表!X51="●",[4]回答表!E265,IF([4]回答表!AA51="●",[4]回答表!E344,"")),"")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IF([4]回答表!F18="水道事業",IF([4]回答表!X51="●",[4]回答表!B267,IF([4]回答表!AA51="●",[4]回答表!B346,"")),"")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IF([4]回答表!F18="水道事業",IF([4]回答表!AD51="●","●",""),"")</f>
        <v/>
      </c>
      <c r="O118" s="131"/>
      <c r="P118" s="131"/>
      <c r="Q118" s="132"/>
      <c r="R118" s="119"/>
      <c r="S118" s="119"/>
      <c r="T118" s="119"/>
      <c r="U118" s="133" t="str">
        <f>IF([4]回答表!F18="水道事業",IF([4]回答表!AD51="●",[4]回答表!B354,""),"")</f>
        <v/>
      </c>
      <c r="V118" s="134"/>
      <c r="W118" s="134"/>
      <c r="X118" s="134"/>
      <c r="Y118" s="134"/>
      <c r="Z118" s="134"/>
      <c r="AA118" s="134"/>
      <c r="AB118" s="134"/>
      <c r="AC118" s="134"/>
      <c r="AD118" s="134"/>
      <c r="AE118" s="134"/>
      <c r="AF118" s="134"/>
      <c r="AG118" s="134"/>
      <c r="AH118" s="134"/>
      <c r="AI118" s="134"/>
      <c r="AJ118" s="135"/>
      <c r="AK118" s="189"/>
      <c r="AL118" s="189"/>
      <c r="AM118" s="133" t="str">
        <f>IF([4]回答表!F18="水道事業",IF([4]回答表!AD51="●",[4]回答表!B360,""),"")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IF([4]回答表!F18="簡易水道事業",IF([4]回答表!X51="●",[4]回答表!B197,IF([4]回答表!AA51="●",[4]回答表!B275,"")),"")</f>
        <v>老朽化し点在していた14の簡易水道を上水道として統合整備し、維持管理の効率化を図っている。</v>
      </c>
      <c r="AN130" s="134"/>
      <c r="AO130" s="134"/>
      <c r="AP130" s="134"/>
      <c r="AQ130" s="134"/>
      <c r="AR130" s="134"/>
      <c r="AS130" s="134"/>
      <c r="AT130" s="134"/>
      <c r="AU130" s="134"/>
      <c r="AV130" s="134"/>
      <c r="AW130" s="134"/>
      <c r="AX130" s="134"/>
      <c r="AY130" s="134"/>
      <c r="AZ130" s="134"/>
      <c r="BA130" s="134"/>
      <c r="BB130" s="135"/>
      <c r="BC130" s="120"/>
      <c r="BD130" s="109"/>
      <c r="BE130" s="109"/>
      <c r="BF130" s="138" t="str">
        <f>IF([4]回答表!F18="簡易水道事業",IF([4]回答表!X51="●",[4]回答表!B256,IF([4]回答表!AA51="●",[4]回答表!B335,"")),"")</f>
        <v>平成</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IF([4]回答表!F18="簡易水道事業",IF([4]回答表!X51="●","●",""),"")</f>
        <v>●</v>
      </c>
      <c r="O132" s="131"/>
      <c r="P132" s="131"/>
      <c r="Q132" s="132"/>
      <c r="R132" s="119"/>
      <c r="S132" s="119"/>
      <c r="T132" s="119"/>
      <c r="U132" s="82" t="str">
        <f>IF([4]回答表!F18="簡易水道事業",IF([4]回答表!X51="●",[4]回答表!S224,IF([4]回答表!AA51="●",[4]回答表!S304,"")),"")</f>
        <v>●</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f>IF([4]回答表!F18="簡易水道事業",IF([4]回答表!X51="●",[4]回答表!E256,IF([4]回答表!AA51="●",[4]回答表!E335,"")),"")</f>
        <v>30</v>
      </c>
      <c r="BG133" s="151"/>
      <c r="BH133" s="151"/>
      <c r="BI133" s="151"/>
      <c r="BJ133" s="150">
        <f>IF([4]回答表!F18="簡易水道事業",IF([4]回答表!X51="●",[4]回答表!E257,IF([4]回答表!AA51="●",[4]回答表!E336,"")),"")</f>
        <v>4</v>
      </c>
      <c r="BK133" s="151"/>
      <c r="BL133" s="151"/>
      <c r="BM133" s="151"/>
      <c r="BN133" s="150">
        <f>IF([4]回答表!F18="簡易水道事業",IF([4]回答表!X51="●",[4]回答表!E258,IF([4]回答表!AA51="●",[4]回答表!E337,"")),"")</f>
        <v>1</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f>IF([4]回答表!F18="簡易水道事業",IF([4]回答表!X51="●",[4]回答表!S225,IF([4]回答表!AA51="●",[4]回答表!S305,"")),"")</f>
        <v>0</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IF([4]回答表!F18="簡易水道事業",IF([4]回答表!AA51="●","●",""),"")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IF([4]回答表!F18="簡易水道事業",IF([4]回答表!X51="●",[4]回答表!S226,IF([4]回答表!AA51="●",[4]回答表!S306,"")),"")</f>
        <v xml:space="preserve"> </v>
      </c>
      <c r="V142" s="83"/>
      <c r="W142" s="83"/>
      <c r="X142" s="83"/>
      <c r="Y142" s="83"/>
      <c r="Z142" s="83"/>
      <c r="AA142" s="83"/>
      <c r="AB142" s="83"/>
      <c r="AC142" s="83"/>
      <c r="AD142" s="83"/>
      <c r="AE142" s="83"/>
      <c r="AF142" s="83"/>
      <c r="AG142" s="83"/>
      <c r="AH142" s="83"/>
      <c r="AI142" s="83"/>
      <c r="AJ142" s="153"/>
      <c r="AK142" s="68"/>
      <c r="AL142" s="68"/>
      <c r="AM142" s="231" t="str">
        <f>IF([4]回答表!F18="簡易水道事業",IF([4]回答表!X51="●",[4]回答表!Y228,IF([4]回答表!AA51="●",[4]回答表!Y308,"")),"")</f>
        <v xml:space="preserve"> </v>
      </c>
      <c r="AN142" s="231"/>
      <c r="AO142" s="231"/>
      <c r="AP142" s="231"/>
      <c r="AQ142" s="231"/>
      <c r="AR142" s="231"/>
      <c r="AS142" s="231" t="str">
        <f>IF([4]回答表!F18="簡易水道事業",IF([4]回答表!X51="●",[4]回答表!Y229,IF([4]回答表!AA51="●",[4]回答表!Y309,"")),"")</f>
        <v xml:space="preserve"> </v>
      </c>
      <c r="AT142" s="231"/>
      <c r="AU142" s="231"/>
      <c r="AV142" s="231"/>
      <c r="AW142" s="231"/>
      <c r="AX142" s="231"/>
      <c r="AY142" s="231" t="str">
        <f>IF([4]回答表!F18="簡易水道事業",IF([4]回答表!X51="●",[4]回答表!Y230,IF([4]回答表!AA51="●",[4]回答表!Y310,"")),"")</f>
        <v xml:space="preserve">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f>IF([4]回答表!F18="簡易水道事業",IF([4]回答表!X51="●",[4]回答表!E265,IF([4]回答表!AA51="●",[4]回答表!E344,"")),"")</f>
        <v>0</v>
      </c>
      <c r="V147" s="182"/>
      <c r="W147" s="182"/>
      <c r="X147" s="182"/>
      <c r="Y147" s="182"/>
      <c r="Z147" s="182"/>
      <c r="AA147" s="182"/>
      <c r="AB147" s="182"/>
      <c r="AC147" s="182"/>
      <c r="AD147" s="182"/>
      <c r="AE147" s="183" t="s">
        <v>33</v>
      </c>
      <c r="AF147" s="183"/>
      <c r="AG147" s="183"/>
      <c r="AH147" s="183"/>
      <c r="AI147" s="183"/>
      <c r="AJ147" s="184"/>
      <c r="AK147" s="136"/>
      <c r="AL147" s="136"/>
      <c r="AM147" s="133">
        <f>IF([4]回答表!F18="簡易水道事業",IF([4]回答表!X51="●",[4]回答表!B267,IF([4]回答表!AA51="●",[4]回答表!B346,"")),"")</f>
        <v>0</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IF([4]回答表!F18="簡易水道事業",IF([4]回答表!AD51="●","●",""),"")</f>
        <v/>
      </c>
      <c r="O154" s="131"/>
      <c r="P154" s="131"/>
      <c r="Q154" s="132"/>
      <c r="R154" s="119"/>
      <c r="S154" s="119"/>
      <c r="T154" s="119"/>
      <c r="U154" s="133" t="str">
        <f>IF([4]回答表!F18="簡易水道事業",IF([4]回答表!AD51="●",[4]回答表!B354,""),"")</f>
        <v/>
      </c>
      <c r="V154" s="134"/>
      <c r="W154" s="134"/>
      <c r="X154" s="134"/>
      <c r="Y154" s="134"/>
      <c r="Z154" s="134"/>
      <c r="AA154" s="134"/>
      <c r="AB154" s="134"/>
      <c r="AC154" s="134"/>
      <c r="AD154" s="134"/>
      <c r="AE154" s="134"/>
      <c r="AF154" s="134"/>
      <c r="AG154" s="134"/>
      <c r="AH154" s="134"/>
      <c r="AI154" s="134"/>
      <c r="AJ154" s="135"/>
      <c r="AK154" s="189"/>
      <c r="AL154" s="189"/>
      <c r="AM154" s="133" t="str">
        <f>IF([4]回答表!F18="簡易水道事業",IF([4]回答表!AD51="●",[4]回答表!B360,""),"")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IF([4]回答表!F18="下水道事業",IF([4]回答表!X51="●","●",""),"")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IF([4]回答表!F18="下水道事業",IF([4]回答表!X51="●",[4]回答表!B197,IF([4]回答表!AA51="●",[4]回答表!B275,"")),"")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IF([4]回答表!F18="下水道事業",IF([4]回答表!X51="●",[4]回答表!B256,IF([4]回答表!AA51="●",[4]回答表!B335,"")),"")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IF([4]回答表!F18="下水道事業",IF([4]回答表!X51="●",[4]回答表!N234,IF([4]回答表!AA51="●",[4]回答表!N314,"")),"")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IF([4]回答表!F18="下水道事業",IF([4]回答表!X51="●",[4]回答表!E256,IF([4]回答表!AA51="●",[4]回答表!E335,"")),"")</f>
        <v/>
      </c>
      <c r="BG169" s="151"/>
      <c r="BH169" s="151"/>
      <c r="BI169" s="151"/>
      <c r="BJ169" s="150" t="str">
        <f>IF([4]回答表!F18="下水道事業",IF([4]回答表!X51="●",[4]回答表!E257,IF([4]回答表!AA51="●",[4]回答表!E336,"")),"")</f>
        <v/>
      </c>
      <c r="BK169" s="151"/>
      <c r="BL169" s="151"/>
      <c r="BM169" s="151"/>
      <c r="BN169" s="150" t="str">
        <f>IF([4]回答表!F18="下水道事業",IF([4]回答表!X51="●",[4]回答表!E258,IF([4]回答表!AA51="●",[4]回答表!E337,"")),"")</f>
        <v/>
      </c>
      <c r="BO169" s="151"/>
      <c r="BP169" s="151"/>
      <c r="BQ169" s="152"/>
      <c r="BR169" s="112"/>
      <c r="BX169" s="234" t="str">
        <f>IF([4]回答表!AQ21="下水道事業",IF([4]回答表!BI54="○",[4]回答表!AM200,IF([4]回答表!BL54="○",[4]回答表!AM278,"")),"")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IF([4]回答表!F18="下水道事業",IF([4]回答表!X51="●",[4]回答表!Y236,IF([4]回答表!AA51="●",[4]回答表!Y316,"")),"")</f>
        <v/>
      </c>
      <c r="V174" s="83"/>
      <c r="W174" s="83"/>
      <c r="X174" s="83"/>
      <c r="Y174" s="83"/>
      <c r="Z174" s="83"/>
      <c r="AA174" s="83"/>
      <c r="AB174" s="153"/>
      <c r="AC174" s="82" t="str">
        <f>IF([4]回答表!F18="下水道事業",IF([4]回答表!X51="●",[4]回答表!Y237,IF([4]回答表!AA51="●",[4]回答表!Y317,"")),"")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IF([4]回答表!F18="下水道事業",IF([4]回答表!X51="●",[4]回答表!Y239,IF([4]回答表!AA51="●",[4]回答表!Y319,"")),"")</f>
        <v/>
      </c>
      <c r="V180" s="83"/>
      <c r="W180" s="83"/>
      <c r="X180" s="83"/>
      <c r="Y180" s="83"/>
      <c r="Z180" s="83"/>
      <c r="AA180" s="83"/>
      <c r="AB180" s="153"/>
      <c r="AC180" s="82" t="str">
        <f>IF([4]回答表!F18="下水道事業",IF([4]回答表!X51="●",[4]回答表!Y240,IF([4]回答表!AA51="●",[4]回答表!Y320,"")),"")</f>
        <v/>
      </c>
      <c r="AD180" s="83"/>
      <c r="AE180" s="83"/>
      <c r="AF180" s="83"/>
      <c r="AG180" s="83"/>
      <c r="AH180" s="83"/>
      <c r="AI180" s="83"/>
      <c r="AJ180" s="153"/>
      <c r="AK180" s="82" t="str">
        <f>IF([4]回答表!F18="下水道事業",IF([4]回答表!X51="●",[4]回答表!Y241,IF([4]回答表!AA51="●",[4]回答表!Y321,"")),"")</f>
        <v/>
      </c>
      <c r="AL180" s="83"/>
      <c r="AM180" s="83"/>
      <c r="AN180" s="83"/>
      <c r="AO180" s="83"/>
      <c r="AP180" s="83"/>
      <c r="AQ180" s="83"/>
      <c r="AR180" s="153"/>
      <c r="AS180" s="82" t="str">
        <f>IF([4]回答表!F18="下水道事業",IF([4]回答表!X51="●",[4]回答表!Y242,IF([4]回答表!AA51="●",[4]回答表!Y322,"")),"")</f>
        <v/>
      </c>
      <c r="AT180" s="83"/>
      <c r="AU180" s="83"/>
      <c r="AV180" s="83"/>
      <c r="AW180" s="83"/>
      <c r="AX180" s="83"/>
      <c r="AY180" s="83"/>
      <c r="AZ180" s="153"/>
      <c r="BA180" s="82" t="str">
        <f>IF([4]回答表!F18="下水道事業",IF([4]回答表!X51="●",[4]回答表!Y243,IF([4]回答表!AA51="●",[4]回答表!Y323,"")),"")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IF([4]回答表!F18="下水道事業",IF([4]回答表!AA51="●","●",""),"")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IF([4]回答表!F18="下水道事業",IF([4]回答表!X51="●",[4]回答表!N248,IF([4]回答表!AA51="●",[4]回答表!N328,"")),"")</f>
        <v/>
      </c>
      <c r="V186" s="83"/>
      <c r="W186" s="83"/>
      <c r="X186" s="83"/>
      <c r="Y186" s="83"/>
      <c r="Z186" s="83"/>
      <c r="AA186" s="83"/>
      <c r="AB186" s="153"/>
      <c r="AC186" s="82" t="str">
        <f>IF([4]回答表!F18="下水道事業",IF([4]回答表!X51="●",[4]回答表!N249,IF([4]回答表!AA51="●",[4]回答表!N329,"")),"")</f>
        <v/>
      </c>
      <c r="AD186" s="83"/>
      <c r="AE186" s="83"/>
      <c r="AF186" s="83"/>
      <c r="AG186" s="83"/>
      <c r="AH186" s="83"/>
      <c r="AI186" s="83"/>
      <c r="AJ186" s="153"/>
      <c r="AK186" s="82" t="str">
        <f>IF([4]回答表!F18="下水道事業",IF([4]回答表!X51="●",[4]回答表!N250,IF([4]回答表!AA51="●",[4]回答表!N330,"")),"")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IF([4]回答表!F18="下水道事業",IF([4]回答表!X51="●",[4]回答表!E265,IF([4]回答表!AA51="●",[4]回答表!E344,"")),"")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IF([4]回答表!F18="下水道事業",IF([4]回答表!X51="●",[4]回答表!B267,IF([4]回答表!AA51="●",[4]回答表!B346,"")),"")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IF([4]回答表!F18="下水道事業",IF([4]回答表!AD51="●","●",""),"")</f>
        <v/>
      </c>
      <c r="O198" s="131"/>
      <c r="P198" s="131"/>
      <c r="Q198" s="132"/>
      <c r="R198" s="119"/>
      <c r="S198" s="119"/>
      <c r="T198" s="119"/>
      <c r="U198" s="133" t="str">
        <f>IF([4]回答表!F18="下水道事業",IF([4]回答表!AD51="●",[4]回答表!B354,""),"")</f>
        <v/>
      </c>
      <c r="V198" s="134"/>
      <c r="W198" s="134"/>
      <c r="X198" s="134"/>
      <c r="Y198" s="134"/>
      <c r="Z198" s="134"/>
      <c r="AA198" s="134"/>
      <c r="AB198" s="134"/>
      <c r="AC198" s="134"/>
      <c r="AD198" s="134"/>
      <c r="AE198" s="134"/>
      <c r="AF198" s="134"/>
      <c r="AG198" s="134"/>
      <c r="AH198" s="134"/>
      <c r="AI198" s="134"/>
      <c r="AJ198" s="135"/>
      <c r="AK198" s="189"/>
      <c r="AL198" s="189"/>
      <c r="AM198" s="133" t="str">
        <f>IF([4]回答表!F18="下水道事業",IF([4]回答表!AD51="●",[4]回答表!B360,""),"")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IF([4]回答表!BD18="●",IF([4]回答表!X51="●","●",""),"")</f>
        <v/>
      </c>
      <c r="O210" s="131"/>
      <c r="P210" s="131"/>
      <c r="Q210" s="132"/>
      <c r="R210" s="119"/>
      <c r="S210" s="119"/>
      <c r="T210" s="119"/>
      <c r="U210" s="133" t="str">
        <f>IF([4]回答表!BD18="●",IF([4]回答表!X51="●",[4]回答表!B197,IF([4]回答表!AA51="●",[4]回答表!B275,"")),"")</f>
        <v/>
      </c>
      <c r="V210" s="134"/>
      <c r="W210" s="134"/>
      <c r="X210" s="134"/>
      <c r="Y210" s="134"/>
      <c r="Z210" s="134"/>
      <c r="AA210" s="134"/>
      <c r="AB210" s="134"/>
      <c r="AC210" s="134"/>
      <c r="AD210" s="134"/>
      <c r="AE210" s="134"/>
      <c r="AF210" s="134"/>
      <c r="AG210" s="134"/>
      <c r="AH210" s="134"/>
      <c r="AI210" s="134"/>
      <c r="AJ210" s="135"/>
      <c r="AK210" s="136"/>
      <c r="AL210" s="136"/>
      <c r="AM210" s="138" t="str">
        <f>IF([4]回答表!BD18="●",IF([4]回答表!X51="●",[4]回答表!B256,IF([4]回答表!AA51="●",[4]回答表!B335,"")),"")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IF([4]回答表!BD18="●",IF([4]回答表!X51="●",[4]回答表!E256,IF([4]回答表!AA51="●",[4]回答表!E335,"")),"")</f>
        <v/>
      </c>
      <c r="AN213" s="151"/>
      <c r="AO213" s="151"/>
      <c r="AP213" s="151"/>
      <c r="AQ213" s="150" t="str">
        <f>IF([4]回答表!BD18="●",IF([4]回答表!X51="●",[4]回答表!E257,IF([4]回答表!AA51="●",[4]回答表!E336,"")),"")</f>
        <v/>
      </c>
      <c r="AR213" s="151"/>
      <c r="AS213" s="151"/>
      <c r="AT213" s="151"/>
      <c r="AU213" s="150" t="str">
        <f>IF([4]回答表!BD18="●",IF([4]回答表!X51="●",[4]回答表!E258,IF([4]回答表!AA51="●",[4]回答表!E337,"")),"")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IF([4]回答表!BD18="●",IF([4]回答表!AA51="●","●",""),"")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IF([4]回答表!BD18="●",IF([4]回答表!X51="●",[4]回答表!E265,IF([4]回答表!AA51="●",[4]回答表!E344,"")),"")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IF([4]回答表!BD18="●",IF([4]回答表!X51="●",[4]回答表!B267,IF([4]回答表!AA51="●",[4]回答表!B346,"")),"")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IF([4]回答表!BD18="●",IF([4]回答表!AD51="●","●",""),"")</f>
        <v/>
      </c>
      <c r="O229" s="131"/>
      <c r="P229" s="131"/>
      <c r="Q229" s="132"/>
      <c r="R229" s="119"/>
      <c r="S229" s="119"/>
      <c r="T229" s="119"/>
      <c r="U229" s="133" t="str">
        <f>IF([4]回答表!BD18="●",IF([4]回答表!AD51="●",[4]回答表!B354,""),"")</f>
        <v/>
      </c>
      <c r="V229" s="134"/>
      <c r="W229" s="134"/>
      <c r="X229" s="134"/>
      <c r="Y229" s="134"/>
      <c r="Z229" s="134"/>
      <c r="AA229" s="134"/>
      <c r="AB229" s="134"/>
      <c r="AC229" s="134"/>
      <c r="AD229" s="134"/>
      <c r="AE229" s="134"/>
      <c r="AF229" s="134"/>
      <c r="AG229" s="134"/>
      <c r="AH229" s="134"/>
      <c r="AI229" s="134"/>
      <c r="AJ229" s="135"/>
      <c r="AK229" s="249"/>
      <c r="AL229" s="249"/>
      <c r="AM229" s="133" t="str">
        <f>IF([4]回答表!BD18="●",IF([4]回答表!AD51="●",[4]回答表!B360,""),"")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IF([4]回答表!X52="●","●","")</f>
        <v/>
      </c>
      <c r="O241" s="131"/>
      <c r="P241" s="131"/>
      <c r="Q241" s="132"/>
      <c r="R241" s="119"/>
      <c r="S241" s="119"/>
      <c r="T241" s="119"/>
      <c r="U241" s="133" t="str">
        <f>IF([4]回答表!X52="●",[4]回答表!B371,IF([4]回答表!AA52="●",[4]回答表!B396,""))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IF([4]回答表!X52="●",[4]回答表!U377,IF([4]回答表!AA52="●",[4]回答表!U402,""))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IF([4]回答表!X52="●",[4]回答表!G377,IF([4]回答表!AA52="●",[4]回答表!G402,""))</f>
        <v/>
      </c>
      <c r="AN244" s="83"/>
      <c r="AO244" s="83"/>
      <c r="AP244" s="83"/>
      <c r="AQ244" s="83"/>
      <c r="AR244" s="83"/>
      <c r="AS244" s="83"/>
      <c r="AT244" s="153"/>
      <c r="AU244" s="82" t="str">
        <f>IF([4]回答表!X52="●",[4]回答表!G378,IF([4]回答表!AA52="●",[4]回答表!G403,""))</f>
        <v/>
      </c>
      <c r="AV244" s="83"/>
      <c r="AW244" s="83"/>
      <c r="AX244" s="83"/>
      <c r="AY244" s="83"/>
      <c r="AZ244" s="83"/>
      <c r="BA244" s="83"/>
      <c r="BB244" s="153"/>
      <c r="BC244" s="120"/>
      <c r="BD244" s="109"/>
      <c r="BE244" s="109"/>
      <c r="BF244" s="150" t="str">
        <f>IF([4]回答表!X52="●",[4]回答表!X377,IF([4]回答表!AA52="●",[4]回答表!X402,""))</f>
        <v/>
      </c>
      <c r="BG244" s="151"/>
      <c r="BH244" s="151"/>
      <c r="BI244" s="151"/>
      <c r="BJ244" s="150" t="str">
        <f>IF([4]回答表!X52="●",[4]回答表!X378,IF([4]回答表!AA52="●",[4]回答表!X403,""))</f>
        <v/>
      </c>
      <c r="BK244" s="151"/>
      <c r="BL244" s="151"/>
      <c r="BM244" s="152"/>
      <c r="BN244" s="150" t="str">
        <f>IF([4]回答表!X52="●",[4]回答表!X379,IF([4]回答表!AA52="●",[4]回答表!X404,""))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IF([4]回答表!AA52="●","●","")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IF([4]回答表!X52="●",[4]回答表!E386,IF([4]回答表!AA52="●",[4]回答表!E407,""))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IF([4]回答表!X52="●",[4]回答表!B388,IF([4]回答表!AA52="●",[4]回答表!B409,""))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IF([4]回答表!AD52="●","●","")</f>
        <v/>
      </c>
      <c r="O260" s="131"/>
      <c r="P260" s="131"/>
      <c r="Q260" s="132"/>
      <c r="R260" s="119"/>
      <c r="S260" s="119"/>
      <c r="T260" s="119"/>
      <c r="U260" s="133" t="str">
        <f>IF([4]回答表!AD52="●",[4]回答表!B417,"")</f>
        <v/>
      </c>
      <c r="V260" s="134"/>
      <c r="W260" s="134"/>
      <c r="X260" s="134"/>
      <c r="Y260" s="134"/>
      <c r="Z260" s="134"/>
      <c r="AA260" s="134"/>
      <c r="AB260" s="134"/>
      <c r="AC260" s="134"/>
      <c r="AD260" s="134"/>
      <c r="AE260" s="134"/>
      <c r="AF260" s="134"/>
      <c r="AG260" s="134"/>
      <c r="AH260" s="134"/>
      <c r="AI260" s="134"/>
      <c r="AJ260" s="135"/>
      <c r="AK260" s="249"/>
      <c r="AL260" s="249"/>
      <c r="AM260" s="133" t="str">
        <f>IF([4]回答表!AD52="●",[4]回答表!B423,"")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IF([4]回答表!X53="●","●","")</f>
        <v/>
      </c>
      <c r="O272" s="131"/>
      <c r="P272" s="131"/>
      <c r="Q272" s="132"/>
      <c r="R272" s="119"/>
      <c r="S272" s="119"/>
      <c r="T272" s="119"/>
      <c r="U272" s="133" t="str">
        <f>IF([4]回答表!X53="●",[4]回答表!B434,IF([4]回答表!AA53="●",[4]回答表!B465,""))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IF([4]回答表!X53="●",[4]回答表!B440,"")</f>
        <v/>
      </c>
      <c r="AO272" s="262"/>
      <c r="AP272" s="262"/>
      <c r="AQ272" s="262"/>
      <c r="AR272" s="262"/>
      <c r="AS272" s="262"/>
      <c r="AT272" s="262"/>
      <c r="AU272" s="262"/>
      <c r="AV272" s="262"/>
      <c r="AW272" s="262"/>
      <c r="AX272" s="262"/>
      <c r="AY272" s="262"/>
      <c r="AZ272" s="262"/>
      <c r="BA272" s="262"/>
      <c r="BB272" s="263"/>
      <c r="BC272" s="120"/>
      <c r="BD272" s="109"/>
      <c r="BE272" s="109"/>
      <c r="BF272" s="138" t="str">
        <f>IF([4]回答表!X53="●",[4]回答表!B446,IF([4]回答表!AA53="●",[4]回答表!B471,""))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IF([4]回答表!X53="●",[4]回答表!E446,IF([4]回答表!AA53="●",[4]回答表!E471,""))</f>
        <v/>
      </c>
      <c r="BG275" s="151"/>
      <c r="BH275" s="151"/>
      <c r="BI275" s="151"/>
      <c r="BJ275" s="150" t="str">
        <f>IF([4]回答表!X53="●",[4]回答表!E447,IF([4]回答表!AA53="●",[4]回答表!E472,""))</f>
        <v/>
      </c>
      <c r="BK275" s="151"/>
      <c r="BL275" s="151"/>
      <c r="BM275" s="152"/>
      <c r="BN275" s="150" t="str">
        <f>IF([4]回答表!X53="●",[4]回答表!E448,IF([4]回答表!AA53="●",[4]回答表!E473,""))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IF([4]回答表!AA53="●","●","")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IF([4]回答表!X53="●",[4]回答表!E455,IF([4]回答表!AA53="●",[4]回答表!E476,""))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IF([4]回答表!X53="●",[4]回答表!B457,IF([4]回答表!AA53="●",[4]回答表!B478,""))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IF([4]回答表!AD53="●","●","")</f>
        <v/>
      </c>
      <c r="O291" s="131"/>
      <c r="P291" s="131"/>
      <c r="Q291" s="132"/>
      <c r="R291" s="119"/>
      <c r="S291" s="119"/>
      <c r="T291" s="119"/>
      <c r="U291" s="133" t="str">
        <f>IF([4]回答表!AD53="●",[4]回答表!B486,"")</f>
        <v/>
      </c>
      <c r="V291" s="134"/>
      <c r="W291" s="134"/>
      <c r="X291" s="134"/>
      <c r="Y291" s="134"/>
      <c r="Z291" s="134"/>
      <c r="AA291" s="134"/>
      <c r="AB291" s="134"/>
      <c r="AC291" s="134"/>
      <c r="AD291" s="134"/>
      <c r="AE291" s="134"/>
      <c r="AF291" s="134"/>
      <c r="AG291" s="134"/>
      <c r="AH291" s="134"/>
      <c r="AI291" s="134"/>
      <c r="AJ291" s="135"/>
      <c r="AK291" s="249"/>
      <c r="AL291" s="249"/>
      <c r="AM291" s="133" t="str">
        <f>IF([4]回答表!AD53="●",[4]回答表!B492,"")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IF([4]回答表!X54="●","●","")</f>
        <v/>
      </c>
      <c r="O303" s="131"/>
      <c r="P303" s="131"/>
      <c r="Q303" s="132"/>
      <c r="R303" s="119"/>
      <c r="S303" s="119"/>
      <c r="T303" s="119"/>
      <c r="U303" s="133" t="str">
        <f>IF([4]回答表!X54="●",[4]回答表!B503,IF([4]回答表!AA54="●",[4]回答表!B526,""))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IF([4]回答表!X54="●",[4]回答表!BC510,IF([4]回答表!AA54="●",[4]回答表!BC533,""))</f>
        <v/>
      </c>
      <c r="AR303" s="271"/>
      <c r="AS303" s="271"/>
      <c r="AT303" s="271"/>
      <c r="AU303" s="272" t="s">
        <v>74</v>
      </c>
      <c r="AV303" s="273"/>
      <c r="AW303" s="273"/>
      <c r="AX303" s="274"/>
      <c r="AY303" s="271" t="str">
        <f>IF([4]回答表!X54="●",[4]回答表!BC515,IF([4]回答表!AA54="●",[4]回答表!BC538,""))</f>
        <v/>
      </c>
      <c r="AZ303" s="271"/>
      <c r="BA303" s="271"/>
      <c r="BB303" s="271"/>
      <c r="BC303" s="120"/>
      <c r="BD303" s="109"/>
      <c r="BE303" s="109"/>
      <c r="BF303" s="138" t="str">
        <f>IF([4]回答表!X54="●",[4]回答表!S509,IF([4]回答表!AA54="●",[4]回答表!S532,""))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IF([4]回答表!X54="●",[4]回答表!BC511,IF([4]回答表!AA54="●",[4]回答表!BC534,""))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IF([4]回答表!X54="●",[4]回答表!V509,IF([4]回答表!AA54="●",[4]回答表!V532,""))</f>
        <v/>
      </c>
      <c r="BG306" s="151"/>
      <c r="BH306" s="151"/>
      <c r="BI306" s="151"/>
      <c r="BJ306" s="150" t="str">
        <f>IF([4]回答表!X54="●",[4]回答表!V510,IF([4]回答表!AA54="●",[4]回答表!V533,""))</f>
        <v/>
      </c>
      <c r="BK306" s="151"/>
      <c r="BL306" s="151"/>
      <c r="BM306" s="152"/>
      <c r="BN306" s="150" t="str">
        <f>IF([4]回答表!X54="●",[4]回答表!V511,IF([4]回答表!AA54="●",[4]回答表!V534,""))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IF([4]回答表!X54="●",[4]回答表!BC512,IF([4]回答表!AA54="●",[4]回答表!BC535,""))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IF([4]回答表!X54="●",[4]回答表!BC516,IF([4]回答表!AA54="●",[4]回答表!BC539,""))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IF([4]回答表!AA54="●","●","")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IF([4]回答表!X54="●",[4]回答表!BC513,IF([4]回答表!AA54="●",[4]回答表!BC536,""))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IF([4]回答表!X54="●",[4]回答表!BC514,IF([4]回答表!AA54="●",[4]回答表!BC537,""))</f>
        <v/>
      </c>
      <c r="AR311" s="271"/>
      <c r="AS311" s="271"/>
      <c r="AT311" s="271"/>
      <c r="AU311" s="222" t="s">
        <v>80</v>
      </c>
      <c r="AV311" s="223"/>
      <c r="AW311" s="223"/>
      <c r="AX311" s="224"/>
      <c r="AY311" s="281" t="str">
        <f>IF([4]回答表!X54="●",[4]回答表!BC517,IF([4]回答表!AA54="●",[4]回答表!BC540,""))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IF([4]回答表!X54="●",[4]回答表!E516,IF([4]回答表!AA54="●",[4]回答表!E538,""))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IF([4]回答表!X54="●",[4]回答表!B518,IF([4]回答表!AA54="●",[4]回答表!B540,""))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IF([4]回答表!AD54="●","●","")</f>
        <v/>
      </c>
      <c r="O322" s="131"/>
      <c r="P322" s="131"/>
      <c r="Q322" s="132"/>
      <c r="R322" s="119"/>
      <c r="S322" s="119"/>
      <c r="T322" s="119"/>
      <c r="U322" s="133" t="str">
        <f>IF([4]回答表!AD54="●",[4]回答表!B548,"")</f>
        <v/>
      </c>
      <c r="V322" s="134"/>
      <c r="W322" s="134"/>
      <c r="X322" s="134"/>
      <c r="Y322" s="134"/>
      <c r="Z322" s="134"/>
      <c r="AA322" s="134"/>
      <c r="AB322" s="134"/>
      <c r="AC322" s="134"/>
      <c r="AD322" s="134"/>
      <c r="AE322" s="134"/>
      <c r="AF322" s="134"/>
      <c r="AG322" s="134"/>
      <c r="AH322" s="134"/>
      <c r="AI322" s="134"/>
      <c r="AJ322" s="135"/>
      <c r="AK322" s="189"/>
      <c r="AL322" s="189"/>
      <c r="AM322" s="133" t="str">
        <f>IF([4]回答表!AD54="●",[4]回答表!B554,"")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IF([4]回答表!X55="●","●","")</f>
        <v/>
      </c>
      <c r="O333" s="131"/>
      <c r="P333" s="131"/>
      <c r="Q333" s="132"/>
      <c r="R333" s="119"/>
      <c r="S333" s="119"/>
      <c r="T333" s="119"/>
      <c r="U333" s="133" t="str">
        <f>IF([4]回答表!X55="●",[4]回答表!B565,IF([4]回答表!AA55="●",[4]回答表!B590,""))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IF([4]回答表!X55="●",[4]回答表!B575,IF([4]回答表!AA55="●",[4]回答表!B600,""))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IF([4]回答表!X55="●",[4]回答表!G571,IF([4]回答表!AA55="●",[4]回答表!G596,""))</f>
        <v/>
      </c>
      <c r="AN335" s="83"/>
      <c r="AO335" s="83"/>
      <c r="AP335" s="83"/>
      <c r="AQ335" s="83"/>
      <c r="AR335" s="83"/>
      <c r="AS335" s="83"/>
      <c r="AT335" s="153"/>
      <c r="AU335" s="82" t="str">
        <f>IF([4]回答表!X55="●",[4]回答表!G572,IF([4]回答表!AA55="●",[4]回答表!G597,""))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IF([4]回答表!X55="●",[4]回答表!E575,IF([4]回答表!AA55="●",[4]回答表!E600,""))</f>
        <v/>
      </c>
      <c r="BG336" s="151"/>
      <c r="BH336" s="151"/>
      <c r="BI336" s="151"/>
      <c r="BJ336" s="150" t="str">
        <f>IF([4]回答表!X55="●",[4]回答表!E576,IF([4]回答表!AA55="●",[4]回答表!E601,""))</f>
        <v/>
      </c>
      <c r="BK336" s="151"/>
      <c r="BL336" s="151"/>
      <c r="BM336" s="152"/>
      <c r="BN336" s="150" t="str">
        <f>IF([4]回答表!X55="●",[4]回答表!E577,IF([4]回答表!AA55="●",[4]回答表!E602,""))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IF([4]回答表!AA55="●","●","")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IF([4]回答表!X55="●",[4]回答表!E580,IF([4]回答表!AA55="●",[4]回答表!E605,""))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IF([4]回答表!X55="●",[4]回答表!B582,IF([4]回答表!AA55="●",[4]回答表!B607,""))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IF([4]回答表!AD55="●","●","")</f>
        <v/>
      </c>
      <c r="O352" s="131"/>
      <c r="P352" s="131"/>
      <c r="Q352" s="132"/>
      <c r="R352" s="119"/>
      <c r="S352" s="119"/>
      <c r="T352" s="119"/>
      <c r="U352" s="133" t="str">
        <f>IF([4]回答表!AD55="●",[4]回答表!B615,"")</f>
        <v/>
      </c>
      <c r="V352" s="134"/>
      <c r="W352" s="134"/>
      <c r="X352" s="134"/>
      <c r="Y352" s="134"/>
      <c r="Z352" s="134"/>
      <c r="AA352" s="134"/>
      <c r="AB352" s="134"/>
      <c r="AC352" s="134"/>
      <c r="AD352" s="134"/>
      <c r="AE352" s="134"/>
      <c r="AF352" s="134"/>
      <c r="AG352" s="134"/>
      <c r="AH352" s="134"/>
      <c r="AI352" s="134"/>
      <c r="AJ352" s="135"/>
      <c r="AK352" s="136"/>
      <c r="AL352" s="136"/>
      <c r="AM352" s="133" t="str">
        <f>IF([4]回答表!AD55="●",[4]回答表!B621,"")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IF([4]回答表!R56="●",[4]回答表!B634,"")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9" priority="2">
      <formula>$BB$25="○"</formula>
    </cfRule>
  </conditionalFormatting>
  <conditionalFormatting sqref="BD28:BD30">
    <cfRule type="expression" dxfId="8" priority="1">
      <formula>$BB$25="○"</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ABDF9-F04D-4A6F-9863-CF0BD04D51D9}">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IF(COUNTIF([5]回答表!K16,"*")&gt;0,[5]回答表!K16,"")</f>
        <v>北秋田市</v>
      </c>
      <c r="D11" s="8"/>
      <c r="E11" s="8"/>
      <c r="F11" s="8"/>
      <c r="G11" s="8"/>
      <c r="H11" s="8"/>
      <c r="I11" s="8"/>
      <c r="J11" s="8"/>
      <c r="K11" s="8"/>
      <c r="L11" s="8"/>
      <c r="M11" s="8"/>
      <c r="N11" s="8"/>
      <c r="O11" s="8"/>
      <c r="P11" s="8"/>
      <c r="Q11" s="8"/>
      <c r="R11" s="8"/>
      <c r="S11" s="8"/>
      <c r="T11" s="8"/>
      <c r="U11" s="22" t="str">
        <f>IF(COUNTIF([5]回答表!F18,"*")&gt;0,[5]回答表!F18,"")</f>
        <v>下水道事業</v>
      </c>
      <c r="V11" s="23"/>
      <c r="W11" s="23"/>
      <c r="X11" s="23"/>
      <c r="Y11" s="23"/>
      <c r="Z11" s="23"/>
      <c r="AA11" s="23"/>
      <c r="AB11" s="23"/>
      <c r="AC11" s="23"/>
      <c r="AD11" s="23"/>
      <c r="AE11" s="23"/>
      <c r="AF11" s="10"/>
      <c r="AG11" s="10"/>
      <c r="AH11" s="10"/>
      <c r="AI11" s="10"/>
      <c r="AJ11" s="10"/>
      <c r="AK11" s="10"/>
      <c r="AL11" s="10"/>
      <c r="AM11" s="10"/>
      <c r="AN11" s="11"/>
      <c r="AO11" s="24" t="str">
        <f>IF(COUNTIF([5]回答表!W18,"*")&gt;0,[5]回答表!W18,"")</f>
        <v>農業集落排水施設</v>
      </c>
      <c r="AP11" s="10"/>
      <c r="AQ11" s="10"/>
      <c r="AR11" s="10"/>
      <c r="AS11" s="10"/>
      <c r="AT11" s="10"/>
      <c r="AU11" s="10"/>
      <c r="AV11" s="10"/>
      <c r="AW11" s="10"/>
      <c r="AX11" s="10"/>
      <c r="AY11" s="10"/>
      <c r="AZ11" s="10"/>
      <c r="BA11" s="10"/>
      <c r="BB11" s="10"/>
      <c r="BC11" s="10"/>
      <c r="BD11" s="10"/>
      <c r="BE11" s="10"/>
      <c r="BF11" s="11"/>
      <c r="BG11" s="21" t="str">
        <f>IF(COUNTIF([5]回答表!F20,"*")&gt;0,[5]回答表!F20,"")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IF([5]回答表!R49="●","●","")</f>
        <v/>
      </c>
      <c r="E24" s="80"/>
      <c r="F24" s="80"/>
      <c r="G24" s="80"/>
      <c r="H24" s="80"/>
      <c r="I24" s="80"/>
      <c r="J24" s="81"/>
      <c r="K24" s="79" t="str">
        <f>IF([5]回答表!R50="●","●","")</f>
        <v/>
      </c>
      <c r="L24" s="80"/>
      <c r="M24" s="80"/>
      <c r="N24" s="80"/>
      <c r="O24" s="80"/>
      <c r="P24" s="80"/>
      <c r="Q24" s="81"/>
      <c r="R24" s="79" t="str">
        <f>IF([5]回答表!R51="●","●","")</f>
        <v>●</v>
      </c>
      <c r="S24" s="80"/>
      <c r="T24" s="80"/>
      <c r="U24" s="80"/>
      <c r="V24" s="80"/>
      <c r="W24" s="80"/>
      <c r="X24" s="81"/>
      <c r="Y24" s="79" t="str">
        <f>IF([5]回答表!R52="●","●","")</f>
        <v/>
      </c>
      <c r="Z24" s="80"/>
      <c r="AA24" s="80"/>
      <c r="AB24" s="80"/>
      <c r="AC24" s="80"/>
      <c r="AD24" s="80"/>
      <c r="AE24" s="81"/>
      <c r="AF24" s="79" t="str">
        <f>IF([5]回答表!R53="●","●","")</f>
        <v/>
      </c>
      <c r="AG24" s="80"/>
      <c r="AH24" s="80"/>
      <c r="AI24" s="80"/>
      <c r="AJ24" s="80"/>
      <c r="AK24" s="80"/>
      <c r="AL24" s="81"/>
      <c r="AM24" s="79" t="str">
        <f>IF([5]回答表!R54="●","●","")</f>
        <v/>
      </c>
      <c r="AN24" s="80"/>
      <c r="AO24" s="80"/>
      <c r="AP24" s="80"/>
      <c r="AQ24" s="80"/>
      <c r="AR24" s="80"/>
      <c r="AS24" s="81"/>
      <c r="AT24" s="79" t="str">
        <f>IF([5]回答表!R55="●","●","")</f>
        <v/>
      </c>
      <c r="AU24" s="80"/>
      <c r="AV24" s="80"/>
      <c r="AW24" s="80"/>
      <c r="AX24" s="80"/>
      <c r="AY24" s="80"/>
      <c r="AZ24" s="81"/>
      <c r="BA24" s="68"/>
      <c r="BB24" s="82" t="str">
        <f>IF([5]回答表!R56="●","●","")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IF([5]回答表!X49="●","●","")</f>
        <v/>
      </c>
      <c r="O36" s="131"/>
      <c r="P36" s="131"/>
      <c r="Q36" s="132"/>
      <c r="R36" s="119"/>
      <c r="S36" s="119"/>
      <c r="T36" s="119"/>
      <c r="U36" s="133" t="str">
        <f>IF([5]回答表!X49="●",[5]回答表!B67,IF([5]回答表!AA49="●",[5]回答表!B95,""))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IF([5]回答表!X49="●",[5]回答表!S73,IF([5]回答表!AA49="●",[5]回答表!S101,""))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IF([5]回答表!X49="●",[5]回答表!G73,IF([5]回答表!AA49="●",[5]回答表!G101,""))</f>
        <v/>
      </c>
      <c r="AN38" s="83"/>
      <c r="AO38" s="83"/>
      <c r="AP38" s="83"/>
      <c r="AQ38" s="83"/>
      <c r="AR38" s="83"/>
      <c r="AS38" s="83"/>
      <c r="AT38" s="153"/>
      <c r="AU38" s="82" t="str">
        <f>IF([5]回答表!X49="●",[5]回答表!G74,IF([5]回答表!AA49="●",[5]回答表!G102,""))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IF([5]回答表!X49="●",[5]回答表!V73,IF([5]回答表!AA49="●",[5]回答表!V101,""))</f>
        <v/>
      </c>
      <c r="BG39" s="16"/>
      <c r="BH39" s="16"/>
      <c r="BI39" s="17"/>
      <c r="BJ39" s="150" t="str">
        <f>IF([5]回答表!X49="●",[5]回答表!V74,IF([5]回答表!AA49="●",[5]回答表!V102,""))</f>
        <v/>
      </c>
      <c r="BK39" s="16"/>
      <c r="BL39" s="16"/>
      <c r="BM39" s="17"/>
      <c r="BN39" s="150" t="str">
        <f>IF([5]回答表!X49="●",[5]回答表!V75,IF([5]回答表!AA49="●",[5]回答表!V103,""))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IF([5]回答表!X49="●",[5]回答表!O79,IF([5]回答表!AA49="●",[5]回答表!O107,""))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IF([5]回答表!X49="●",[5]回答表!O80,IF([5]回答表!AA49="●",[5]回答表!O108,""))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IF([5]回答表!AA49="●","●","")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IF([5]回答表!X49="●",[5]回答表!O81,IF([5]回答表!AA49="●",[5]回答表!O109,""))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IF([5]回答表!X49="●",[5]回答表!O82,IF([5]回答表!AA49="●",[5]回答表!O110,""))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IF([5]回答表!X49="●",[5]回答表!AG79,IF([5]回答表!AA49="●",[5]回答表!AG107,""))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IF([5]回答表!X49="●",[5]回答表!AG80,IF([5]回答表!AA49="●",[5]回答表!AG108,""))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IF([5]回答表!X49="●",[5]回答表!E85,IF([5]回答表!AA49="●",[5]回答表!E113,""))</f>
        <v/>
      </c>
      <c r="V50" s="182"/>
      <c r="W50" s="182"/>
      <c r="X50" s="182"/>
      <c r="Y50" s="182"/>
      <c r="Z50" s="182"/>
      <c r="AA50" s="182"/>
      <c r="AB50" s="182"/>
      <c r="AC50" s="182"/>
      <c r="AD50" s="182"/>
      <c r="AE50" s="183" t="s">
        <v>33</v>
      </c>
      <c r="AF50" s="183"/>
      <c r="AG50" s="183"/>
      <c r="AH50" s="183"/>
      <c r="AI50" s="183"/>
      <c r="AJ50" s="184"/>
      <c r="AK50" s="136"/>
      <c r="AL50" s="136"/>
      <c r="AM50" s="133" t="str">
        <f>IF([5]回答表!X49="●",[5]回答表!B87,IF([5]回答表!AA49="●",[5]回答表!B115,""))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IF([5]回答表!AD49="●","●","")</f>
        <v/>
      </c>
      <c r="O57" s="131"/>
      <c r="P57" s="131"/>
      <c r="Q57" s="132"/>
      <c r="R57" s="119"/>
      <c r="S57" s="119"/>
      <c r="T57" s="119"/>
      <c r="U57" s="133" t="str">
        <f>IF([5]回答表!AD49="●",[5]回答表!B123,"")</f>
        <v/>
      </c>
      <c r="V57" s="134"/>
      <c r="W57" s="134"/>
      <c r="X57" s="134"/>
      <c r="Y57" s="134"/>
      <c r="Z57" s="134"/>
      <c r="AA57" s="134"/>
      <c r="AB57" s="134"/>
      <c r="AC57" s="134"/>
      <c r="AD57" s="134"/>
      <c r="AE57" s="134"/>
      <c r="AF57" s="134"/>
      <c r="AG57" s="134"/>
      <c r="AH57" s="134"/>
      <c r="AI57" s="134"/>
      <c r="AJ57" s="135"/>
      <c r="AK57" s="189"/>
      <c r="AL57" s="189"/>
      <c r="AM57" s="133" t="str">
        <f>IF([5]回答表!AD49="●",[5]回答表!B128,"")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IF([5]回答表!X50="●","●","")</f>
        <v/>
      </c>
      <c r="O68" s="131"/>
      <c r="P68" s="131"/>
      <c r="Q68" s="132"/>
      <c r="R68" s="119"/>
      <c r="S68" s="119"/>
      <c r="T68" s="119"/>
      <c r="U68" s="133" t="str">
        <f>IF([5]回答表!X50="●",[5]回答表!B138,IF([5]回答表!AA50="●",[5]回答表!B159,""))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IF([5]回答表!X50="●",[5]回答表!S144,IF([5]回答表!AA50="●",[5]回答表!S165,""))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IF([5]回答表!X50="●",[5]回答表!J144,IF([5]回答表!AA50="●",[5]回答表!J165,""))</f>
        <v/>
      </c>
      <c r="AN71" s="83"/>
      <c r="AO71" s="83"/>
      <c r="AP71" s="83"/>
      <c r="AQ71" s="83"/>
      <c r="AR71" s="83"/>
      <c r="AS71" s="83"/>
      <c r="AT71" s="153"/>
      <c r="AU71" s="82" t="str">
        <f>IF([5]回答表!X50="●",[5]回答表!J145,IF([5]回答表!AA50="●",[5]回答表!J166,""))</f>
        <v/>
      </c>
      <c r="AV71" s="83"/>
      <c r="AW71" s="83"/>
      <c r="AX71" s="83"/>
      <c r="AY71" s="83"/>
      <c r="AZ71" s="83"/>
      <c r="BA71" s="83"/>
      <c r="BB71" s="153"/>
      <c r="BC71" s="120"/>
      <c r="BD71" s="109"/>
      <c r="BE71" s="109"/>
      <c r="BF71" s="150" t="str">
        <f>IF([5]回答表!X50="●",[5]回答表!V144,IF([5]回答表!AA50="●",[5]回答表!V165,""))</f>
        <v/>
      </c>
      <c r="BG71" s="151"/>
      <c r="BH71" s="151"/>
      <c r="BI71" s="151"/>
      <c r="BJ71" s="150" t="str">
        <f>IF([5]回答表!X50="●",[5]回答表!V145,IF([5]回答表!AA50="●",[5]回答表!V166,""))</f>
        <v/>
      </c>
      <c r="BK71" s="151"/>
      <c r="BL71" s="151"/>
      <c r="BM71" s="151"/>
      <c r="BN71" s="150" t="str">
        <f>IF([5]回答表!X50="●",[5]回答表!V146,IF([5]回答表!AA50="●",[5]回答表!V167,""))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IF([5]回答表!AA50="●","●","")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IF([5]回答表!X50="●",[5]回答表!E149,IF([5]回答表!AA50="●",[5]回答表!E170,""))</f>
        <v/>
      </c>
      <c r="V80" s="182"/>
      <c r="W80" s="182"/>
      <c r="X80" s="182"/>
      <c r="Y80" s="182"/>
      <c r="Z80" s="182"/>
      <c r="AA80" s="182"/>
      <c r="AB80" s="182"/>
      <c r="AC80" s="182"/>
      <c r="AD80" s="182"/>
      <c r="AE80" s="183" t="s">
        <v>33</v>
      </c>
      <c r="AF80" s="183"/>
      <c r="AG80" s="183"/>
      <c r="AH80" s="183"/>
      <c r="AI80" s="183"/>
      <c r="AJ80" s="184"/>
      <c r="AK80" s="136"/>
      <c r="AL80" s="136"/>
      <c r="AM80" s="133" t="str">
        <f>IF([5]回答表!X50="●",[5]回答表!B151,IF([5]回答表!AA50="●",[5]回答表!B172,""))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IF([5]回答表!AD50="●","●","")</f>
        <v/>
      </c>
      <c r="O87" s="131"/>
      <c r="P87" s="131"/>
      <c r="Q87" s="132"/>
      <c r="R87" s="119"/>
      <c r="S87" s="119"/>
      <c r="T87" s="119"/>
      <c r="U87" s="133" t="str">
        <f>IF([5]回答表!AD50="●",[5]回答表!B180,"")</f>
        <v/>
      </c>
      <c r="V87" s="134"/>
      <c r="W87" s="134"/>
      <c r="X87" s="134"/>
      <c r="Y87" s="134"/>
      <c r="Z87" s="134"/>
      <c r="AA87" s="134"/>
      <c r="AB87" s="134"/>
      <c r="AC87" s="134"/>
      <c r="AD87" s="134"/>
      <c r="AE87" s="134"/>
      <c r="AF87" s="134"/>
      <c r="AG87" s="134"/>
      <c r="AH87" s="134"/>
      <c r="AI87" s="134"/>
      <c r="AJ87" s="135"/>
      <c r="AK87" s="189"/>
      <c r="AL87" s="189"/>
      <c r="AM87" s="133" t="str">
        <f>IF([5]回答表!AD50="●",[5]回答表!B186,"")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IF([5]回答表!F18="水道事業",IF([5]回答表!X51="●","●",""),"")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IF([5]回答表!F18="水道事業",IF([5]回答表!X51="●",[5]回答表!B197,IF([5]回答表!AA51="●",[5]回答表!B275,"")),"")</f>
        <v/>
      </c>
      <c r="AN99" s="134"/>
      <c r="AO99" s="134"/>
      <c r="AP99" s="134"/>
      <c r="AQ99" s="134"/>
      <c r="AR99" s="134"/>
      <c r="AS99" s="134"/>
      <c r="AT99" s="134"/>
      <c r="AU99" s="134"/>
      <c r="AV99" s="134"/>
      <c r="AW99" s="134"/>
      <c r="AX99" s="134"/>
      <c r="AY99" s="134"/>
      <c r="AZ99" s="134"/>
      <c r="BA99" s="134"/>
      <c r="BB99" s="134"/>
      <c r="BC99" s="135"/>
      <c r="BD99" s="109"/>
      <c r="BE99" s="109"/>
      <c r="BF99" s="138" t="str">
        <f>IF([5]回答表!F18="水道事業",IF([5]回答表!X51="●",[5]回答表!B256,IF([5]回答表!AA51="●",[5]回答表!B335,"")),"")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IF([5]回答表!F18="水道事業",IF([5]回答表!X51="●",[5]回答表!J205,IF([5]回答表!AA51="●",[5]回答表!J283,"")),"")</f>
        <v/>
      </c>
      <c r="V101" s="83"/>
      <c r="W101" s="83"/>
      <c r="X101" s="83"/>
      <c r="Y101" s="83"/>
      <c r="Z101" s="83"/>
      <c r="AA101" s="83"/>
      <c r="AB101" s="153"/>
      <c r="AC101" s="82" t="str">
        <f>IF([5]回答表!F18="水道事業",IF([5]回答表!X51="●",[5]回答表!J210,IF([5]回答表!AA51="●",[5]回答表!J290,"")),"")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IF([5]回答表!F18="水道事業",IF([5]回答表!X51="●",[5]回答表!E256,IF([5]回答表!AA51="●",[5]回答表!E335,"")),"")</f>
        <v/>
      </c>
      <c r="BG102" s="151"/>
      <c r="BH102" s="151"/>
      <c r="BI102" s="151"/>
      <c r="BJ102" s="150" t="str">
        <f>IF([5]回答表!F18="水道事業",IF([5]回答表!X51="●",[5]回答表!E257,IF([5]回答表!AA51="●",[5]回答表!E336,"")),"")</f>
        <v/>
      </c>
      <c r="BK102" s="151"/>
      <c r="BL102" s="151"/>
      <c r="BM102" s="151"/>
      <c r="BN102" s="150" t="str">
        <f>IF([5]回答表!F18="水道事業",IF([5]回答表!X51="●",[5]回答表!E258,IF([5]回答表!AA51="●",[5]回答表!E337,"")),"")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IF([5]回答表!F18="水道事業",IF([5]回答表!AA51="●","●",""),"")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IF([5]回答表!F18="水道事業",IF([5]回答表!X51="●",[5]回答表!J213,IF([5]回答表!AA51="●",[5]回答表!J293,"")),"")</f>
        <v/>
      </c>
      <c r="V106" s="83"/>
      <c r="W106" s="83"/>
      <c r="X106" s="83"/>
      <c r="Y106" s="83"/>
      <c r="Z106" s="83"/>
      <c r="AA106" s="83"/>
      <c r="AB106" s="153"/>
      <c r="AC106" s="82" t="str">
        <f>IF([5]回答表!F18="水道事業",IF([5]回答表!X51="●",[5]回答表!J217,IF([5]回答表!AA51="●",[5]回答表!J297,"")),"")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IF([5]回答表!F18="水道事業",IF([5]回答表!X51="●",[5]回答表!E265,IF([5]回答表!AA51="●",[5]回答表!E344,"")),"")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IF([5]回答表!F18="水道事業",IF([5]回答表!X51="●",[5]回答表!B267,IF([5]回答表!AA51="●",[5]回答表!B346,"")),"")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IF([5]回答表!F18="水道事業",IF([5]回答表!AD51="●","●",""),"")</f>
        <v/>
      </c>
      <c r="O118" s="131"/>
      <c r="P118" s="131"/>
      <c r="Q118" s="132"/>
      <c r="R118" s="119"/>
      <c r="S118" s="119"/>
      <c r="T118" s="119"/>
      <c r="U118" s="133" t="str">
        <f>IF([5]回答表!F18="水道事業",IF([5]回答表!AD51="●",[5]回答表!B354,""),"")</f>
        <v/>
      </c>
      <c r="V118" s="134"/>
      <c r="W118" s="134"/>
      <c r="X118" s="134"/>
      <c r="Y118" s="134"/>
      <c r="Z118" s="134"/>
      <c r="AA118" s="134"/>
      <c r="AB118" s="134"/>
      <c r="AC118" s="134"/>
      <c r="AD118" s="134"/>
      <c r="AE118" s="134"/>
      <c r="AF118" s="134"/>
      <c r="AG118" s="134"/>
      <c r="AH118" s="134"/>
      <c r="AI118" s="134"/>
      <c r="AJ118" s="135"/>
      <c r="AK118" s="189"/>
      <c r="AL118" s="189"/>
      <c r="AM118" s="133" t="str">
        <f>IF([5]回答表!F18="水道事業",IF([5]回答表!AD51="●",[5]回答表!B360,""),"")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IF([5]回答表!F18="簡易水道事業",IF([5]回答表!X51="●",[5]回答表!B197,IF([5]回答表!AA51="●",[5]回答表!B275,"")),"")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IF([5]回答表!F18="簡易水道事業",IF([5]回答表!X51="●",[5]回答表!B256,IF([5]回答表!AA51="●",[5]回答表!B335,"")),"")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IF([5]回答表!F18="簡易水道事業",IF([5]回答表!X51="●","●",""),"")</f>
        <v/>
      </c>
      <c r="O132" s="131"/>
      <c r="P132" s="131"/>
      <c r="Q132" s="132"/>
      <c r="R132" s="119"/>
      <c r="S132" s="119"/>
      <c r="T132" s="119"/>
      <c r="U132" s="82" t="str">
        <f>IF([5]回答表!F18="簡易水道事業",IF([5]回答表!X51="●",[5]回答表!S224,IF([5]回答表!AA51="●",[5]回答表!S304,"")),"")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IF([5]回答表!F18="簡易水道事業",IF([5]回答表!X51="●",[5]回答表!E256,IF([5]回答表!AA51="●",[5]回答表!E335,"")),"")</f>
        <v/>
      </c>
      <c r="BG133" s="151"/>
      <c r="BH133" s="151"/>
      <c r="BI133" s="151"/>
      <c r="BJ133" s="150" t="str">
        <f>IF([5]回答表!F18="簡易水道事業",IF([5]回答表!X51="●",[5]回答表!E257,IF([5]回答表!AA51="●",[5]回答表!E336,"")),"")</f>
        <v/>
      </c>
      <c r="BK133" s="151"/>
      <c r="BL133" s="151"/>
      <c r="BM133" s="151"/>
      <c r="BN133" s="150" t="str">
        <f>IF([5]回答表!F18="簡易水道事業",IF([5]回答表!X51="●",[5]回答表!E258,IF([5]回答表!AA51="●",[5]回答表!E337,"")),"")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IF([5]回答表!F18="簡易水道事業",IF([5]回答表!X51="●",[5]回答表!S225,IF([5]回答表!AA51="●",[5]回答表!S305,"")),"")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IF([5]回答表!F18="簡易水道事業",IF([5]回答表!AA51="●","●",""),"")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IF([5]回答表!F18="簡易水道事業",IF([5]回答表!X51="●",[5]回答表!S226,IF([5]回答表!AA51="●",[5]回答表!S306,"")),"")</f>
        <v/>
      </c>
      <c r="V142" s="83"/>
      <c r="W142" s="83"/>
      <c r="X142" s="83"/>
      <c r="Y142" s="83"/>
      <c r="Z142" s="83"/>
      <c r="AA142" s="83"/>
      <c r="AB142" s="83"/>
      <c r="AC142" s="83"/>
      <c r="AD142" s="83"/>
      <c r="AE142" s="83"/>
      <c r="AF142" s="83"/>
      <c r="AG142" s="83"/>
      <c r="AH142" s="83"/>
      <c r="AI142" s="83"/>
      <c r="AJ142" s="153"/>
      <c r="AK142" s="68"/>
      <c r="AL142" s="68"/>
      <c r="AM142" s="231" t="str">
        <f>IF([5]回答表!F18="簡易水道事業",IF([5]回答表!X51="●",[5]回答表!Y228,IF([5]回答表!AA51="●",[5]回答表!Y308,"")),"")</f>
        <v/>
      </c>
      <c r="AN142" s="231"/>
      <c r="AO142" s="231"/>
      <c r="AP142" s="231"/>
      <c r="AQ142" s="231"/>
      <c r="AR142" s="231"/>
      <c r="AS142" s="231" t="str">
        <f>IF([5]回答表!F18="簡易水道事業",IF([5]回答表!X51="●",[5]回答表!Y229,IF([5]回答表!AA51="●",[5]回答表!Y309,"")),"")</f>
        <v/>
      </c>
      <c r="AT142" s="231"/>
      <c r="AU142" s="231"/>
      <c r="AV142" s="231"/>
      <c r="AW142" s="231"/>
      <c r="AX142" s="231"/>
      <c r="AY142" s="231" t="str">
        <f>IF([5]回答表!F18="簡易水道事業",IF([5]回答表!X51="●",[5]回答表!Y230,IF([5]回答表!AA51="●",[5]回答表!Y310,"")),"")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IF([5]回答表!F18="簡易水道事業",IF([5]回答表!X51="●",[5]回答表!E265,IF([5]回答表!AA51="●",[5]回答表!E344,"")),"")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IF([5]回答表!F18="簡易水道事業",IF([5]回答表!X51="●",[5]回答表!B267,IF([5]回答表!AA51="●",[5]回答表!B346,"")),"")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IF([5]回答表!F18="簡易水道事業",IF([5]回答表!AD51="●","●",""),"")</f>
        <v/>
      </c>
      <c r="O154" s="131"/>
      <c r="P154" s="131"/>
      <c r="Q154" s="132"/>
      <c r="R154" s="119"/>
      <c r="S154" s="119"/>
      <c r="T154" s="119"/>
      <c r="U154" s="133" t="str">
        <f>IF([5]回答表!F18="簡易水道事業",IF([5]回答表!AD51="●",[5]回答表!B354,""),"")</f>
        <v/>
      </c>
      <c r="V154" s="134"/>
      <c r="W154" s="134"/>
      <c r="X154" s="134"/>
      <c r="Y154" s="134"/>
      <c r="Z154" s="134"/>
      <c r="AA154" s="134"/>
      <c r="AB154" s="134"/>
      <c r="AC154" s="134"/>
      <c r="AD154" s="134"/>
      <c r="AE154" s="134"/>
      <c r="AF154" s="134"/>
      <c r="AG154" s="134"/>
      <c r="AH154" s="134"/>
      <c r="AI154" s="134"/>
      <c r="AJ154" s="135"/>
      <c r="AK154" s="189"/>
      <c r="AL154" s="189"/>
      <c r="AM154" s="133" t="str">
        <f>IF([5]回答表!F18="簡易水道事業",IF([5]回答表!AD51="●",[5]回答表!B360,""),"")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IF([5]回答表!F18="下水道事業",IF([5]回答表!X51="●","●",""),"")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IF([5]回答表!F18="下水道事業",IF([5]回答表!X51="●",[5]回答表!B197,IF([5]回答表!AA51="●",[5]回答表!B275,"")),"")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IF([5]回答表!F18="下水道事業",IF([5]回答表!X51="●",[5]回答表!B256,IF([5]回答表!AA51="●",[5]回答表!B335,"")),"")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IF([5]回答表!F18="下水道事業",IF([5]回答表!X51="●",[5]回答表!N234,IF([5]回答表!AA51="●",[5]回答表!N314,"")),"")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IF([5]回答表!F18="下水道事業",IF([5]回答表!X51="●",[5]回答表!E256,IF([5]回答表!AA51="●",[5]回答表!E335,"")),"")</f>
        <v/>
      </c>
      <c r="BG169" s="151"/>
      <c r="BH169" s="151"/>
      <c r="BI169" s="151"/>
      <c r="BJ169" s="150" t="str">
        <f>IF([5]回答表!F18="下水道事業",IF([5]回答表!X51="●",[5]回答表!E257,IF([5]回答表!AA51="●",[5]回答表!E336,"")),"")</f>
        <v/>
      </c>
      <c r="BK169" s="151"/>
      <c r="BL169" s="151"/>
      <c r="BM169" s="151"/>
      <c r="BN169" s="150" t="str">
        <f>IF([5]回答表!F18="下水道事業",IF([5]回答表!X51="●",[5]回答表!E258,IF([5]回答表!AA51="●",[5]回答表!E337,"")),"")</f>
        <v/>
      </c>
      <c r="BO169" s="151"/>
      <c r="BP169" s="151"/>
      <c r="BQ169" s="152"/>
      <c r="BR169" s="112"/>
      <c r="BX169" s="234" t="str">
        <f>IF([5]回答表!AQ21="下水道事業",IF([5]回答表!BI54="○",[5]回答表!AM200,IF([5]回答表!BL54="○",[5]回答表!AM278,"")),"")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IF([5]回答表!F18="下水道事業",IF([5]回答表!X51="●",[5]回答表!Y236,IF([5]回答表!AA51="●",[5]回答表!Y316,"")),"")</f>
        <v/>
      </c>
      <c r="V174" s="83"/>
      <c r="W174" s="83"/>
      <c r="X174" s="83"/>
      <c r="Y174" s="83"/>
      <c r="Z174" s="83"/>
      <c r="AA174" s="83"/>
      <c r="AB174" s="153"/>
      <c r="AC174" s="82" t="str">
        <f>IF([5]回答表!F18="下水道事業",IF([5]回答表!X51="●",[5]回答表!Y237,IF([5]回答表!AA51="●",[5]回答表!Y317,"")),"")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IF([5]回答表!F18="下水道事業",IF([5]回答表!X51="●",[5]回答表!Y239,IF([5]回答表!AA51="●",[5]回答表!Y319,"")),"")</f>
        <v/>
      </c>
      <c r="V180" s="83"/>
      <c r="W180" s="83"/>
      <c r="X180" s="83"/>
      <c r="Y180" s="83"/>
      <c r="Z180" s="83"/>
      <c r="AA180" s="83"/>
      <c r="AB180" s="153"/>
      <c r="AC180" s="82" t="str">
        <f>IF([5]回答表!F18="下水道事業",IF([5]回答表!X51="●",[5]回答表!Y240,IF([5]回答表!AA51="●",[5]回答表!Y320,"")),"")</f>
        <v/>
      </c>
      <c r="AD180" s="83"/>
      <c r="AE180" s="83"/>
      <c r="AF180" s="83"/>
      <c r="AG180" s="83"/>
      <c r="AH180" s="83"/>
      <c r="AI180" s="83"/>
      <c r="AJ180" s="153"/>
      <c r="AK180" s="82" t="str">
        <f>IF([5]回答表!F18="下水道事業",IF([5]回答表!X51="●",[5]回答表!Y241,IF([5]回答表!AA51="●",[5]回答表!Y321,"")),"")</f>
        <v/>
      </c>
      <c r="AL180" s="83"/>
      <c r="AM180" s="83"/>
      <c r="AN180" s="83"/>
      <c r="AO180" s="83"/>
      <c r="AP180" s="83"/>
      <c r="AQ180" s="83"/>
      <c r="AR180" s="153"/>
      <c r="AS180" s="82" t="str">
        <f>IF([5]回答表!F18="下水道事業",IF([5]回答表!X51="●",[5]回答表!Y242,IF([5]回答表!AA51="●",[5]回答表!Y322,"")),"")</f>
        <v/>
      </c>
      <c r="AT180" s="83"/>
      <c r="AU180" s="83"/>
      <c r="AV180" s="83"/>
      <c r="AW180" s="83"/>
      <c r="AX180" s="83"/>
      <c r="AY180" s="83"/>
      <c r="AZ180" s="153"/>
      <c r="BA180" s="82" t="str">
        <f>IF([5]回答表!F18="下水道事業",IF([5]回答表!X51="●",[5]回答表!Y243,IF([5]回答表!AA51="●",[5]回答表!Y323,"")),"")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IF([5]回答表!F18="下水道事業",IF([5]回答表!AA51="●","●",""),"")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IF([5]回答表!F18="下水道事業",IF([5]回答表!X51="●",[5]回答表!N248,IF([5]回答表!AA51="●",[5]回答表!N328,"")),"")</f>
        <v/>
      </c>
      <c r="V186" s="83"/>
      <c r="W186" s="83"/>
      <c r="X186" s="83"/>
      <c r="Y186" s="83"/>
      <c r="Z186" s="83"/>
      <c r="AA186" s="83"/>
      <c r="AB186" s="153"/>
      <c r="AC186" s="82" t="str">
        <f>IF([5]回答表!F18="下水道事業",IF([5]回答表!X51="●",[5]回答表!N249,IF([5]回答表!AA51="●",[5]回答表!N329,"")),"")</f>
        <v/>
      </c>
      <c r="AD186" s="83"/>
      <c r="AE186" s="83"/>
      <c r="AF186" s="83"/>
      <c r="AG186" s="83"/>
      <c r="AH186" s="83"/>
      <c r="AI186" s="83"/>
      <c r="AJ186" s="153"/>
      <c r="AK186" s="82" t="str">
        <f>IF([5]回答表!F18="下水道事業",IF([5]回答表!X51="●",[5]回答表!N250,IF([5]回答表!AA51="●",[5]回答表!N330,"")),"")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IF([5]回答表!F18="下水道事業",IF([5]回答表!X51="●",[5]回答表!E265,IF([5]回答表!AA51="●",[5]回答表!E344,"")),"")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IF([5]回答表!F18="下水道事業",IF([5]回答表!X51="●",[5]回答表!B267,IF([5]回答表!AA51="●",[5]回答表!B346,"")),"")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IF([5]回答表!F18="下水道事業",IF([5]回答表!AD51="●","●",""),"")</f>
        <v>●</v>
      </c>
      <c r="O198" s="131"/>
      <c r="P198" s="131"/>
      <c r="Q198" s="132"/>
      <c r="R198" s="119"/>
      <c r="S198" s="119"/>
      <c r="T198" s="119"/>
      <c r="U198" s="133" t="str">
        <f>IF([5]回答表!F18="下水道事業",IF([5]回答表!AD51="●",[5]回答表!B354,""),"")</f>
        <v>「北秋田市生活排水処理構想」に基づき、農業集落排水施設の統廃合及び公共下水道への編入等、処理施設の更新時期や受け入れ先の施設能力などを見極めながら、適切な時期に各地域の中核となる公共下水道処理場に集約予定。また、県及び３市町での事務処理・窓口対応等の共同化（ソフト）を検討中。</v>
      </c>
      <c r="V198" s="134"/>
      <c r="W198" s="134"/>
      <c r="X198" s="134"/>
      <c r="Y198" s="134"/>
      <c r="Z198" s="134"/>
      <c r="AA198" s="134"/>
      <c r="AB198" s="134"/>
      <c r="AC198" s="134"/>
      <c r="AD198" s="134"/>
      <c r="AE198" s="134"/>
      <c r="AF198" s="134"/>
      <c r="AG198" s="134"/>
      <c r="AH198" s="134"/>
      <c r="AI198" s="134"/>
      <c r="AJ198" s="135"/>
      <c r="AK198" s="189"/>
      <c r="AL198" s="189"/>
      <c r="AM198" s="133" t="str">
        <f>IF([5]回答表!F18="下水道事業",IF([5]回答表!AD51="●",[5]回答表!B360,""),"")</f>
        <v>全体的なバランスを踏まえた財政計画や、統廃合までの施設の老朽化に伴う維持管理・修繕費及び統廃合後の旧施設の利活用等。</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IF([5]回答表!BD18="●",IF([5]回答表!X51="●","●",""),"")</f>
        <v/>
      </c>
      <c r="O210" s="131"/>
      <c r="P210" s="131"/>
      <c r="Q210" s="132"/>
      <c r="R210" s="119"/>
      <c r="S210" s="119"/>
      <c r="T210" s="119"/>
      <c r="U210" s="133" t="str">
        <f>IF([5]回答表!BD18="●",IF([5]回答表!X51="●",[5]回答表!B197,IF([5]回答表!AA51="●",[5]回答表!B275,"")),"")</f>
        <v/>
      </c>
      <c r="V210" s="134"/>
      <c r="W210" s="134"/>
      <c r="X210" s="134"/>
      <c r="Y210" s="134"/>
      <c r="Z210" s="134"/>
      <c r="AA210" s="134"/>
      <c r="AB210" s="134"/>
      <c r="AC210" s="134"/>
      <c r="AD210" s="134"/>
      <c r="AE210" s="134"/>
      <c r="AF210" s="134"/>
      <c r="AG210" s="134"/>
      <c r="AH210" s="134"/>
      <c r="AI210" s="134"/>
      <c r="AJ210" s="135"/>
      <c r="AK210" s="136"/>
      <c r="AL210" s="136"/>
      <c r="AM210" s="138" t="str">
        <f>IF([5]回答表!BD18="●",IF([5]回答表!X51="●",[5]回答表!B256,IF([5]回答表!AA51="●",[5]回答表!B335,"")),"")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IF([5]回答表!BD18="●",IF([5]回答表!X51="●",[5]回答表!E256,IF([5]回答表!AA51="●",[5]回答表!E335,"")),"")</f>
        <v/>
      </c>
      <c r="AN213" s="151"/>
      <c r="AO213" s="151"/>
      <c r="AP213" s="151"/>
      <c r="AQ213" s="150" t="str">
        <f>IF([5]回答表!BD18="●",IF([5]回答表!X51="●",[5]回答表!E257,IF([5]回答表!AA51="●",[5]回答表!E336,"")),"")</f>
        <v/>
      </c>
      <c r="AR213" s="151"/>
      <c r="AS213" s="151"/>
      <c r="AT213" s="151"/>
      <c r="AU213" s="150" t="str">
        <f>IF([5]回答表!BD18="●",IF([5]回答表!X51="●",[5]回答表!E258,IF([5]回答表!AA51="●",[5]回答表!E337,"")),"")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IF([5]回答表!BD18="●",IF([5]回答表!AA51="●","●",""),"")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IF([5]回答表!BD18="●",IF([5]回答表!X51="●",[5]回答表!E265,IF([5]回答表!AA51="●",[5]回答表!E344,"")),"")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IF([5]回答表!BD18="●",IF([5]回答表!X51="●",[5]回答表!B267,IF([5]回答表!AA51="●",[5]回答表!B346,"")),"")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IF([5]回答表!BD18="●",IF([5]回答表!AD51="●","●",""),"")</f>
        <v/>
      </c>
      <c r="O229" s="131"/>
      <c r="P229" s="131"/>
      <c r="Q229" s="132"/>
      <c r="R229" s="119"/>
      <c r="S229" s="119"/>
      <c r="T229" s="119"/>
      <c r="U229" s="133" t="str">
        <f>IF([5]回答表!BD18="●",IF([5]回答表!AD51="●",[5]回答表!B354,""),"")</f>
        <v/>
      </c>
      <c r="V229" s="134"/>
      <c r="W229" s="134"/>
      <c r="X229" s="134"/>
      <c r="Y229" s="134"/>
      <c r="Z229" s="134"/>
      <c r="AA229" s="134"/>
      <c r="AB229" s="134"/>
      <c r="AC229" s="134"/>
      <c r="AD229" s="134"/>
      <c r="AE229" s="134"/>
      <c r="AF229" s="134"/>
      <c r="AG229" s="134"/>
      <c r="AH229" s="134"/>
      <c r="AI229" s="134"/>
      <c r="AJ229" s="135"/>
      <c r="AK229" s="249"/>
      <c r="AL229" s="249"/>
      <c r="AM229" s="133" t="str">
        <f>IF([5]回答表!BD18="●",IF([5]回答表!AD51="●",[5]回答表!B360,""),"")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IF([5]回答表!X52="●","●","")</f>
        <v/>
      </c>
      <c r="O241" s="131"/>
      <c r="P241" s="131"/>
      <c r="Q241" s="132"/>
      <c r="R241" s="119"/>
      <c r="S241" s="119"/>
      <c r="T241" s="119"/>
      <c r="U241" s="133" t="str">
        <f>IF([5]回答表!X52="●",[5]回答表!B371,IF([5]回答表!AA52="●",[5]回答表!B396,""))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IF([5]回答表!X52="●",[5]回答表!U377,IF([5]回答表!AA52="●",[5]回答表!U402,""))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IF([5]回答表!X52="●",[5]回答表!G377,IF([5]回答表!AA52="●",[5]回答表!G402,""))</f>
        <v/>
      </c>
      <c r="AN244" s="83"/>
      <c r="AO244" s="83"/>
      <c r="AP244" s="83"/>
      <c r="AQ244" s="83"/>
      <c r="AR244" s="83"/>
      <c r="AS244" s="83"/>
      <c r="AT244" s="153"/>
      <c r="AU244" s="82" t="str">
        <f>IF([5]回答表!X52="●",[5]回答表!G378,IF([5]回答表!AA52="●",[5]回答表!G403,""))</f>
        <v/>
      </c>
      <c r="AV244" s="83"/>
      <c r="AW244" s="83"/>
      <c r="AX244" s="83"/>
      <c r="AY244" s="83"/>
      <c r="AZ244" s="83"/>
      <c r="BA244" s="83"/>
      <c r="BB244" s="153"/>
      <c r="BC244" s="120"/>
      <c r="BD244" s="109"/>
      <c r="BE244" s="109"/>
      <c r="BF244" s="150" t="str">
        <f>IF([5]回答表!X52="●",[5]回答表!X377,IF([5]回答表!AA52="●",[5]回答表!X402,""))</f>
        <v/>
      </c>
      <c r="BG244" s="151"/>
      <c r="BH244" s="151"/>
      <c r="BI244" s="151"/>
      <c r="BJ244" s="150" t="str">
        <f>IF([5]回答表!X52="●",[5]回答表!X378,IF([5]回答表!AA52="●",[5]回答表!X403,""))</f>
        <v/>
      </c>
      <c r="BK244" s="151"/>
      <c r="BL244" s="151"/>
      <c r="BM244" s="152"/>
      <c r="BN244" s="150" t="str">
        <f>IF([5]回答表!X52="●",[5]回答表!X379,IF([5]回答表!AA52="●",[5]回答表!X404,""))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IF([5]回答表!AA52="●","●","")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IF([5]回答表!X52="●",[5]回答表!E386,IF([5]回答表!AA52="●",[5]回答表!E407,""))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IF([5]回答表!X52="●",[5]回答表!B388,IF([5]回答表!AA52="●",[5]回答表!B409,""))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IF([5]回答表!AD52="●","●","")</f>
        <v/>
      </c>
      <c r="O260" s="131"/>
      <c r="P260" s="131"/>
      <c r="Q260" s="132"/>
      <c r="R260" s="119"/>
      <c r="S260" s="119"/>
      <c r="T260" s="119"/>
      <c r="U260" s="133" t="str">
        <f>IF([5]回答表!AD52="●",[5]回答表!B417,"")</f>
        <v/>
      </c>
      <c r="V260" s="134"/>
      <c r="W260" s="134"/>
      <c r="X260" s="134"/>
      <c r="Y260" s="134"/>
      <c r="Z260" s="134"/>
      <c r="AA260" s="134"/>
      <c r="AB260" s="134"/>
      <c r="AC260" s="134"/>
      <c r="AD260" s="134"/>
      <c r="AE260" s="134"/>
      <c r="AF260" s="134"/>
      <c r="AG260" s="134"/>
      <c r="AH260" s="134"/>
      <c r="AI260" s="134"/>
      <c r="AJ260" s="135"/>
      <c r="AK260" s="249"/>
      <c r="AL260" s="249"/>
      <c r="AM260" s="133" t="str">
        <f>IF([5]回答表!AD52="●",[5]回答表!B423,"")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IF([5]回答表!X53="●","●","")</f>
        <v/>
      </c>
      <c r="O272" s="131"/>
      <c r="P272" s="131"/>
      <c r="Q272" s="132"/>
      <c r="R272" s="119"/>
      <c r="S272" s="119"/>
      <c r="T272" s="119"/>
      <c r="U272" s="133" t="str">
        <f>IF([5]回答表!X53="●",[5]回答表!B434,IF([5]回答表!AA53="●",[5]回答表!B465,""))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IF([5]回答表!X53="●",[5]回答表!B440,"")</f>
        <v/>
      </c>
      <c r="AO272" s="262"/>
      <c r="AP272" s="262"/>
      <c r="AQ272" s="262"/>
      <c r="AR272" s="262"/>
      <c r="AS272" s="262"/>
      <c r="AT272" s="262"/>
      <c r="AU272" s="262"/>
      <c r="AV272" s="262"/>
      <c r="AW272" s="262"/>
      <c r="AX272" s="262"/>
      <c r="AY272" s="262"/>
      <c r="AZ272" s="262"/>
      <c r="BA272" s="262"/>
      <c r="BB272" s="263"/>
      <c r="BC272" s="120"/>
      <c r="BD272" s="109"/>
      <c r="BE272" s="109"/>
      <c r="BF272" s="138" t="str">
        <f>IF([5]回答表!X53="●",[5]回答表!B446,IF([5]回答表!AA53="●",[5]回答表!B471,""))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IF([5]回答表!X53="●",[5]回答表!E446,IF([5]回答表!AA53="●",[5]回答表!E471,""))</f>
        <v/>
      </c>
      <c r="BG275" s="151"/>
      <c r="BH275" s="151"/>
      <c r="BI275" s="151"/>
      <c r="BJ275" s="150" t="str">
        <f>IF([5]回答表!X53="●",[5]回答表!E447,IF([5]回答表!AA53="●",[5]回答表!E472,""))</f>
        <v/>
      </c>
      <c r="BK275" s="151"/>
      <c r="BL275" s="151"/>
      <c r="BM275" s="152"/>
      <c r="BN275" s="150" t="str">
        <f>IF([5]回答表!X53="●",[5]回答表!E448,IF([5]回答表!AA53="●",[5]回答表!E473,""))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IF([5]回答表!AA53="●","●","")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IF([5]回答表!X53="●",[5]回答表!E455,IF([5]回答表!AA53="●",[5]回答表!E476,""))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IF([5]回答表!X53="●",[5]回答表!B457,IF([5]回答表!AA53="●",[5]回答表!B478,""))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IF([5]回答表!AD53="●","●","")</f>
        <v/>
      </c>
      <c r="O291" s="131"/>
      <c r="P291" s="131"/>
      <c r="Q291" s="132"/>
      <c r="R291" s="119"/>
      <c r="S291" s="119"/>
      <c r="T291" s="119"/>
      <c r="U291" s="133" t="str">
        <f>IF([5]回答表!AD53="●",[5]回答表!B486,"")</f>
        <v/>
      </c>
      <c r="V291" s="134"/>
      <c r="W291" s="134"/>
      <c r="X291" s="134"/>
      <c r="Y291" s="134"/>
      <c r="Z291" s="134"/>
      <c r="AA291" s="134"/>
      <c r="AB291" s="134"/>
      <c r="AC291" s="134"/>
      <c r="AD291" s="134"/>
      <c r="AE291" s="134"/>
      <c r="AF291" s="134"/>
      <c r="AG291" s="134"/>
      <c r="AH291" s="134"/>
      <c r="AI291" s="134"/>
      <c r="AJ291" s="135"/>
      <c r="AK291" s="249"/>
      <c r="AL291" s="249"/>
      <c r="AM291" s="133" t="str">
        <f>IF([5]回答表!AD53="●",[5]回答表!B492,"")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IF([5]回答表!X54="●","●","")</f>
        <v/>
      </c>
      <c r="O303" s="131"/>
      <c r="P303" s="131"/>
      <c r="Q303" s="132"/>
      <c r="R303" s="119"/>
      <c r="S303" s="119"/>
      <c r="T303" s="119"/>
      <c r="U303" s="133" t="str">
        <f>IF([5]回答表!X54="●",[5]回答表!B503,IF([5]回答表!AA54="●",[5]回答表!B526,""))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IF([5]回答表!X54="●",[5]回答表!BC510,IF([5]回答表!AA54="●",[5]回答表!BC533,""))</f>
        <v/>
      </c>
      <c r="AR303" s="271"/>
      <c r="AS303" s="271"/>
      <c r="AT303" s="271"/>
      <c r="AU303" s="272" t="s">
        <v>74</v>
      </c>
      <c r="AV303" s="273"/>
      <c r="AW303" s="273"/>
      <c r="AX303" s="274"/>
      <c r="AY303" s="271" t="str">
        <f>IF([5]回答表!X54="●",[5]回答表!BC515,IF([5]回答表!AA54="●",[5]回答表!BC538,""))</f>
        <v/>
      </c>
      <c r="AZ303" s="271"/>
      <c r="BA303" s="271"/>
      <c r="BB303" s="271"/>
      <c r="BC303" s="120"/>
      <c r="BD303" s="109"/>
      <c r="BE303" s="109"/>
      <c r="BF303" s="138" t="str">
        <f>IF([5]回答表!X54="●",[5]回答表!S509,IF([5]回答表!AA54="●",[5]回答表!S532,""))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IF([5]回答表!X54="●",[5]回答表!BC511,IF([5]回答表!AA54="●",[5]回答表!BC534,""))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IF([5]回答表!X54="●",[5]回答表!V509,IF([5]回答表!AA54="●",[5]回答表!V532,""))</f>
        <v/>
      </c>
      <c r="BG306" s="151"/>
      <c r="BH306" s="151"/>
      <c r="BI306" s="151"/>
      <c r="BJ306" s="150" t="str">
        <f>IF([5]回答表!X54="●",[5]回答表!V510,IF([5]回答表!AA54="●",[5]回答表!V533,""))</f>
        <v/>
      </c>
      <c r="BK306" s="151"/>
      <c r="BL306" s="151"/>
      <c r="BM306" s="152"/>
      <c r="BN306" s="150" t="str">
        <f>IF([5]回答表!X54="●",[5]回答表!V511,IF([5]回答表!AA54="●",[5]回答表!V534,""))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IF([5]回答表!X54="●",[5]回答表!BC512,IF([5]回答表!AA54="●",[5]回答表!BC535,""))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IF([5]回答表!X54="●",[5]回答表!BC516,IF([5]回答表!AA54="●",[5]回答表!BC539,""))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IF([5]回答表!AA54="●","●","")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IF([5]回答表!X54="●",[5]回答表!BC513,IF([5]回答表!AA54="●",[5]回答表!BC536,""))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IF([5]回答表!X54="●",[5]回答表!BC514,IF([5]回答表!AA54="●",[5]回答表!BC537,""))</f>
        <v/>
      </c>
      <c r="AR311" s="271"/>
      <c r="AS311" s="271"/>
      <c r="AT311" s="271"/>
      <c r="AU311" s="222" t="s">
        <v>80</v>
      </c>
      <c r="AV311" s="223"/>
      <c r="AW311" s="223"/>
      <c r="AX311" s="224"/>
      <c r="AY311" s="281" t="str">
        <f>IF([5]回答表!X54="●",[5]回答表!BC517,IF([5]回答表!AA54="●",[5]回答表!BC540,""))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IF([5]回答表!X54="●",[5]回答表!E516,IF([5]回答表!AA54="●",[5]回答表!E538,""))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IF([5]回答表!X54="●",[5]回答表!B518,IF([5]回答表!AA54="●",[5]回答表!B540,""))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IF([5]回答表!AD54="●","●","")</f>
        <v/>
      </c>
      <c r="O322" s="131"/>
      <c r="P322" s="131"/>
      <c r="Q322" s="132"/>
      <c r="R322" s="119"/>
      <c r="S322" s="119"/>
      <c r="T322" s="119"/>
      <c r="U322" s="133" t="str">
        <f>IF([5]回答表!AD54="●",[5]回答表!B548,"")</f>
        <v/>
      </c>
      <c r="V322" s="134"/>
      <c r="W322" s="134"/>
      <c r="X322" s="134"/>
      <c r="Y322" s="134"/>
      <c r="Z322" s="134"/>
      <c r="AA322" s="134"/>
      <c r="AB322" s="134"/>
      <c r="AC322" s="134"/>
      <c r="AD322" s="134"/>
      <c r="AE322" s="134"/>
      <c r="AF322" s="134"/>
      <c r="AG322" s="134"/>
      <c r="AH322" s="134"/>
      <c r="AI322" s="134"/>
      <c r="AJ322" s="135"/>
      <c r="AK322" s="189"/>
      <c r="AL322" s="189"/>
      <c r="AM322" s="133" t="str">
        <f>IF([5]回答表!AD54="●",[5]回答表!B554,"")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IF([5]回答表!X55="●","●","")</f>
        <v/>
      </c>
      <c r="O333" s="131"/>
      <c r="P333" s="131"/>
      <c r="Q333" s="132"/>
      <c r="R333" s="119"/>
      <c r="S333" s="119"/>
      <c r="T333" s="119"/>
      <c r="U333" s="133" t="str">
        <f>IF([5]回答表!X55="●",[5]回答表!B565,IF([5]回答表!AA55="●",[5]回答表!B590,""))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IF([5]回答表!X55="●",[5]回答表!B575,IF([5]回答表!AA55="●",[5]回答表!B600,""))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IF([5]回答表!X55="●",[5]回答表!G571,IF([5]回答表!AA55="●",[5]回答表!G596,""))</f>
        <v/>
      </c>
      <c r="AN335" s="83"/>
      <c r="AO335" s="83"/>
      <c r="AP335" s="83"/>
      <c r="AQ335" s="83"/>
      <c r="AR335" s="83"/>
      <c r="AS335" s="83"/>
      <c r="AT335" s="153"/>
      <c r="AU335" s="82" t="str">
        <f>IF([5]回答表!X55="●",[5]回答表!G572,IF([5]回答表!AA55="●",[5]回答表!G597,""))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IF([5]回答表!X55="●",[5]回答表!E575,IF([5]回答表!AA55="●",[5]回答表!E600,""))</f>
        <v/>
      </c>
      <c r="BG336" s="151"/>
      <c r="BH336" s="151"/>
      <c r="BI336" s="151"/>
      <c r="BJ336" s="150" t="str">
        <f>IF([5]回答表!X55="●",[5]回答表!E576,IF([5]回答表!AA55="●",[5]回答表!E601,""))</f>
        <v/>
      </c>
      <c r="BK336" s="151"/>
      <c r="BL336" s="151"/>
      <c r="BM336" s="152"/>
      <c r="BN336" s="150" t="str">
        <f>IF([5]回答表!X55="●",[5]回答表!E577,IF([5]回答表!AA55="●",[5]回答表!E602,""))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IF([5]回答表!AA55="●","●","")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IF([5]回答表!X55="●",[5]回答表!E580,IF([5]回答表!AA55="●",[5]回答表!E605,""))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IF([5]回答表!X55="●",[5]回答表!B582,IF([5]回答表!AA55="●",[5]回答表!B607,""))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IF([5]回答表!AD55="●","●","")</f>
        <v/>
      </c>
      <c r="O352" s="131"/>
      <c r="P352" s="131"/>
      <c r="Q352" s="132"/>
      <c r="R352" s="119"/>
      <c r="S352" s="119"/>
      <c r="T352" s="119"/>
      <c r="U352" s="133" t="str">
        <f>IF([5]回答表!AD55="●",[5]回答表!B615,"")</f>
        <v/>
      </c>
      <c r="V352" s="134"/>
      <c r="W352" s="134"/>
      <c r="X352" s="134"/>
      <c r="Y352" s="134"/>
      <c r="Z352" s="134"/>
      <c r="AA352" s="134"/>
      <c r="AB352" s="134"/>
      <c r="AC352" s="134"/>
      <c r="AD352" s="134"/>
      <c r="AE352" s="134"/>
      <c r="AF352" s="134"/>
      <c r="AG352" s="134"/>
      <c r="AH352" s="134"/>
      <c r="AI352" s="134"/>
      <c r="AJ352" s="135"/>
      <c r="AK352" s="136"/>
      <c r="AL352" s="136"/>
      <c r="AM352" s="133" t="str">
        <f>IF([5]回答表!AD55="●",[5]回答表!B621,"")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IF([5]回答表!R56="●",[5]回答表!B634,"")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7" priority="2">
      <formula>$BB$25="○"</formula>
    </cfRule>
  </conditionalFormatting>
  <conditionalFormatting sqref="BD28:BD30">
    <cfRule type="expression" dxfId="6" priority="1">
      <formula>$BB$25="○"</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84A40-06A5-4907-BA45-30DB7467D923}">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IF(COUNTIF([6]回答表!K16,"*")&gt;0,[6]回答表!K16,"")</f>
        <v>北秋田市</v>
      </c>
      <c r="D11" s="8"/>
      <c r="E11" s="8"/>
      <c r="F11" s="8"/>
      <c r="G11" s="8"/>
      <c r="H11" s="8"/>
      <c r="I11" s="8"/>
      <c r="J11" s="8"/>
      <c r="K11" s="8"/>
      <c r="L11" s="8"/>
      <c r="M11" s="8"/>
      <c r="N11" s="8"/>
      <c r="O11" s="8"/>
      <c r="P11" s="8"/>
      <c r="Q11" s="8"/>
      <c r="R11" s="8"/>
      <c r="S11" s="8"/>
      <c r="T11" s="8"/>
      <c r="U11" s="22" t="str">
        <f>IF(COUNTIF([6]回答表!F18,"*")&gt;0,[6]回答表!F18,"")</f>
        <v>下水道事業</v>
      </c>
      <c r="V11" s="23"/>
      <c r="W11" s="23"/>
      <c r="X11" s="23"/>
      <c r="Y11" s="23"/>
      <c r="Z11" s="23"/>
      <c r="AA11" s="23"/>
      <c r="AB11" s="23"/>
      <c r="AC11" s="23"/>
      <c r="AD11" s="23"/>
      <c r="AE11" s="23"/>
      <c r="AF11" s="10"/>
      <c r="AG11" s="10"/>
      <c r="AH11" s="10"/>
      <c r="AI11" s="10"/>
      <c r="AJ11" s="10"/>
      <c r="AK11" s="10"/>
      <c r="AL11" s="10"/>
      <c r="AM11" s="10"/>
      <c r="AN11" s="11"/>
      <c r="AO11" s="24" t="str">
        <f>IF(COUNTIF([6]回答表!W18,"*")&gt;0,[6]回答表!W18,"")</f>
        <v>特定地域排水処理施設</v>
      </c>
      <c r="AP11" s="10"/>
      <c r="AQ11" s="10"/>
      <c r="AR11" s="10"/>
      <c r="AS11" s="10"/>
      <c r="AT11" s="10"/>
      <c r="AU11" s="10"/>
      <c r="AV11" s="10"/>
      <c r="AW11" s="10"/>
      <c r="AX11" s="10"/>
      <c r="AY11" s="10"/>
      <c r="AZ11" s="10"/>
      <c r="BA11" s="10"/>
      <c r="BB11" s="10"/>
      <c r="BC11" s="10"/>
      <c r="BD11" s="10"/>
      <c r="BE11" s="10"/>
      <c r="BF11" s="11"/>
      <c r="BG11" s="21" t="str">
        <f>IF(COUNTIF([6]回答表!F20,"*")&gt;0,[6]回答表!F20,"")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IF([6]回答表!R49="●","●","")</f>
        <v/>
      </c>
      <c r="E24" s="80"/>
      <c r="F24" s="80"/>
      <c r="G24" s="80"/>
      <c r="H24" s="80"/>
      <c r="I24" s="80"/>
      <c r="J24" s="81"/>
      <c r="K24" s="79" t="str">
        <f>IF([6]回答表!R50="●","●","")</f>
        <v/>
      </c>
      <c r="L24" s="80"/>
      <c r="M24" s="80"/>
      <c r="N24" s="80"/>
      <c r="O24" s="80"/>
      <c r="P24" s="80"/>
      <c r="Q24" s="81"/>
      <c r="R24" s="79" t="str">
        <f>IF([6]回答表!R51="●","●","")</f>
        <v>●</v>
      </c>
      <c r="S24" s="80"/>
      <c r="T24" s="80"/>
      <c r="U24" s="80"/>
      <c r="V24" s="80"/>
      <c r="W24" s="80"/>
      <c r="X24" s="81"/>
      <c r="Y24" s="79" t="str">
        <f>IF([6]回答表!R52="●","●","")</f>
        <v/>
      </c>
      <c r="Z24" s="80"/>
      <c r="AA24" s="80"/>
      <c r="AB24" s="80"/>
      <c r="AC24" s="80"/>
      <c r="AD24" s="80"/>
      <c r="AE24" s="81"/>
      <c r="AF24" s="79" t="str">
        <f>IF([6]回答表!R53="●","●","")</f>
        <v/>
      </c>
      <c r="AG24" s="80"/>
      <c r="AH24" s="80"/>
      <c r="AI24" s="80"/>
      <c r="AJ24" s="80"/>
      <c r="AK24" s="80"/>
      <c r="AL24" s="81"/>
      <c r="AM24" s="79" t="str">
        <f>IF([6]回答表!R54="●","●","")</f>
        <v/>
      </c>
      <c r="AN24" s="80"/>
      <c r="AO24" s="80"/>
      <c r="AP24" s="80"/>
      <c r="AQ24" s="80"/>
      <c r="AR24" s="80"/>
      <c r="AS24" s="81"/>
      <c r="AT24" s="79" t="str">
        <f>IF([6]回答表!R55="●","●","")</f>
        <v/>
      </c>
      <c r="AU24" s="80"/>
      <c r="AV24" s="80"/>
      <c r="AW24" s="80"/>
      <c r="AX24" s="80"/>
      <c r="AY24" s="80"/>
      <c r="AZ24" s="81"/>
      <c r="BA24" s="68"/>
      <c r="BB24" s="82" t="str">
        <f>IF([6]回答表!R56="●","●","")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IF([6]回答表!X49="●","●","")</f>
        <v/>
      </c>
      <c r="O36" s="131"/>
      <c r="P36" s="131"/>
      <c r="Q36" s="132"/>
      <c r="R36" s="119"/>
      <c r="S36" s="119"/>
      <c r="T36" s="119"/>
      <c r="U36" s="133" t="str">
        <f>IF([6]回答表!X49="●",[6]回答表!B67,IF([6]回答表!AA49="●",[6]回答表!B95,""))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IF([6]回答表!X49="●",[6]回答表!S73,IF([6]回答表!AA49="●",[6]回答表!S101,""))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IF([6]回答表!X49="●",[6]回答表!G73,IF([6]回答表!AA49="●",[6]回答表!G101,""))</f>
        <v/>
      </c>
      <c r="AN38" s="83"/>
      <c r="AO38" s="83"/>
      <c r="AP38" s="83"/>
      <c r="AQ38" s="83"/>
      <c r="AR38" s="83"/>
      <c r="AS38" s="83"/>
      <c r="AT38" s="153"/>
      <c r="AU38" s="82" t="str">
        <f>IF([6]回答表!X49="●",[6]回答表!G74,IF([6]回答表!AA49="●",[6]回答表!G102,""))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IF([6]回答表!X49="●",[6]回答表!V73,IF([6]回答表!AA49="●",[6]回答表!V101,""))</f>
        <v/>
      </c>
      <c r="BG39" s="16"/>
      <c r="BH39" s="16"/>
      <c r="BI39" s="17"/>
      <c r="BJ39" s="150" t="str">
        <f>IF([6]回答表!X49="●",[6]回答表!V74,IF([6]回答表!AA49="●",[6]回答表!V102,""))</f>
        <v/>
      </c>
      <c r="BK39" s="16"/>
      <c r="BL39" s="16"/>
      <c r="BM39" s="17"/>
      <c r="BN39" s="150" t="str">
        <f>IF([6]回答表!X49="●",[6]回答表!V75,IF([6]回答表!AA49="●",[6]回答表!V103,""))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IF([6]回答表!X49="●",[6]回答表!O79,IF([6]回答表!AA49="●",[6]回答表!O107,""))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IF([6]回答表!X49="●",[6]回答表!O80,IF([6]回答表!AA49="●",[6]回答表!O108,""))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IF([6]回答表!AA49="●","●","")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IF([6]回答表!X49="●",[6]回答表!O81,IF([6]回答表!AA49="●",[6]回答表!O109,""))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IF([6]回答表!X49="●",[6]回答表!O82,IF([6]回答表!AA49="●",[6]回答表!O110,""))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IF([6]回答表!X49="●",[6]回答表!AG79,IF([6]回答表!AA49="●",[6]回答表!AG107,""))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IF([6]回答表!X49="●",[6]回答表!AG80,IF([6]回答表!AA49="●",[6]回答表!AG108,""))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IF([6]回答表!X49="●",[6]回答表!E85,IF([6]回答表!AA49="●",[6]回答表!E113,""))</f>
        <v/>
      </c>
      <c r="V50" s="182"/>
      <c r="W50" s="182"/>
      <c r="X50" s="182"/>
      <c r="Y50" s="182"/>
      <c r="Z50" s="182"/>
      <c r="AA50" s="182"/>
      <c r="AB50" s="182"/>
      <c r="AC50" s="182"/>
      <c r="AD50" s="182"/>
      <c r="AE50" s="183" t="s">
        <v>33</v>
      </c>
      <c r="AF50" s="183"/>
      <c r="AG50" s="183"/>
      <c r="AH50" s="183"/>
      <c r="AI50" s="183"/>
      <c r="AJ50" s="184"/>
      <c r="AK50" s="136"/>
      <c r="AL50" s="136"/>
      <c r="AM50" s="133" t="str">
        <f>IF([6]回答表!X49="●",[6]回答表!B87,IF([6]回答表!AA49="●",[6]回答表!B115,""))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IF([6]回答表!AD49="●","●","")</f>
        <v/>
      </c>
      <c r="O57" s="131"/>
      <c r="P57" s="131"/>
      <c r="Q57" s="132"/>
      <c r="R57" s="119"/>
      <c r="S57" s="119"/>
      <c r="T57" s="119"/>
      <c r="U57" s="133" t="str">
        <f>IF([6]回答表!AD49="●",[6]回答表!B123,"")</f>
        <v/>
      </c>
      <c r="V57" s="134"/>
      <c r="W57" s="134"/>
      <c r="X57" s="134"/>
      <c r="Y57" s="134"/>
      <c r="Z57" s="134"/>
      <c r="AA57" s="134"/>
      <c r="AB57" s="134"/>
      <c r="AC57" s="134"/>
      <c r="AD57" s="134"/>
      <c r="AE57" s="134"/>
      <c r="AF57" s="134"/>
      <c r="AG57" s="134"/>
      <c r="AH57" s="134"/>
      <c r="AI57" s="134"/>
      <c r="AJ57" s="135"/>
      <c r="AK57" s="189"/>
      <c r="AL57" s="189"/>
      <c r="AM57" s="133" t="str">
        <f>IF([6]回答表!AD49="●",[6]回答表!B128,"")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IF([6]回答表!X50="●","●","")</f>
        <v/>
      </c>
      <c r="O68" s="131"/>
      <c r="P68" s="131"/>
      <c r="Q68" s="132"/>
      <c r="R68" s="119"/>
      <c r="S68" s="119"/>
      <c r="T68" s="119"/>
      <c r="U68" s="133" t="str">
        <f>IF([6]回答表!X50="●",[6]回答表!B138,IF([6]回答表!AA50="●",[6]回答表!B159,""))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IF([6]回答表!X50="●",[6]回答表!S144,IF([6]回答表!AA50="●",[6]回答表!S165,""))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IF([6]回答表!X50="●",[6]回答表!J144,IF([6]回答表!AA50="●",[6]回答表!J165,""))</f>
        <v/>
      </c>
      <c r="AN71" s="83"/>
      <c r="AO71" s="83"/>
      <c r="AP71" s="83"/>
      <c r="AQ71" s="83"/>
      <c r="AR71" s="83"/>
      <c r="AS71" s="83"/>
      <c r="AT71" s="153"/>
      <c r="AU71" s="82" t="str">
        <f>IF([6]回答表!X50="●",[6]回答表!J145,IF([6]回答表!AA50="●",[6]回答表!J166,""))</f>
        <v/>
      </c>
      <c r="AV71" s="83"/>
      <c r="AW71" s="83"/>
      <c r="AX71" s="83"/>
      <c r="AY71" s="83"/>
      <c r="AZ71" s="83"/>
      <c r="BA71" s="83"/>
      <c r="BB71" s="153"/>
      <c r="BC71" s="120"/>
      <c r="BD71" s="109"/>
      <c r="BE71" s="109"/>
      <c r="BF71" s="150" t="str">
        <f>IF([6]回答表!X50="●",[6]回答表!V144,IF([6]回答表!AA50="●",[6]回答表!V165,""))</f>
        <v/>
      </c>
      <c r="BG71" s="151"/>
      <c r="BH71" s="151"/>
      <c r="BI71" s="151"/>
      <c r="BJ71" s="150" t="str">
        <f>IF([6]回答表!X50="●",[6]回答表!V145,IF([6]回答表!AA50="●",[6]回答表!V166,""))</f>
        <v/>
      </c>
      <c r="BK71" s="151"/>
      <c r="BL71" s="151"/>
      <c r="BM71" s="151"/>
      <c r="BN71" s="150" t="str">
        <f>IF([6]回答表!X50="●",[6]回答表!V146,IF([6]回答表!AA50="●",[6]回答表!V167,""))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IF([6]回答表!AA50="●","●","")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IF([6]回答表!X50="●",[6]回答表!E149,IF([6]回答表!AA50="●",[6]回答表!E170,""))</f>
        <v/>
      </c>
      <c r="V80" s="182"/>
      <c r="W80" s="182"/>
      <c r="X80" s="182"/>
      <c r="Y80" s="182"/>
      <c r="Z80" s="182"/>
      <c r="AA80" s="182"/>
      <c r="AB80" s="182"/>
      <c r="AC80" s="182"/>
      <c r="AD80" s="182"/>
      <c r="AE80" s="183" t="s">
        <v>33</v>
      </c>
      <c r="AF80" s="183"/>
      <c r="AG80" s="183"/>
      <c r="AH80" s="183"/>
      <c r="AI80" s="183"/>
      <c r="AJ80" s="184"/>
      <c r="AK80" s="136"/>
      <c r="AL80" s="136"/>
      <c r="AM80" s="133" t="str">
        <f>IF([6]回答表!X50="●",[6]回答表!B151,IF([6]回答表!AA50="●",[6]回答表!B172,""))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IF([6]回答表!AD50="●","●","")</f>
        <v/>
      </c>
      <c r="O87" s="131"/>
      <c r="P87" s="131"/>
      <c r="Q87" s="132"/>
      <c r="R87" s="119"/>
      <c r="S87" s="119"/>
      <c r="T87" s="119"/>
      <c r="U87" s="133" t="str">
        <f>IF([6]回答表!AD50="●",[6]回答表!B180,"")</f>
        <v/>
      </c>
      <c r="V87" s="134"/>
      <c r="W87" s="134"/>
      <c r="X87" s="134"/>
      <c r="Y87" s="134"/>
      <c r="Z87" s="134"/>
      <c r="AA87" s="134"/>
      <c r="AB87" s="134"/>
      <c r="AC87" s="134"/>
      <c r="AD87" s="134"/>
      <c r="AE87" s="134"/>
      <c r="AF87" s="134"/>
      <c r="AG87" s="134"/>
      <c r="AH87" s="134"/>
      <c r="AI87" s="134"/>
      <c r="AJ87" s="135"/>
      <c r="AK87" s="189"/>
      <c r="AL87" s="189"/>
      <c r="AM87" s="133" t="str">
        <f>IF([6]回答表!AD50="●",[6]回答表!B186,"")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IF([6]回答表!F18="水道事業",IF([6]回答表!X51="●","●",""),"")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IF([6]回答表!F18="水道事業",IF([6]回答表!X51="●",[6]回答表!B197,IF([6]回答表!AA51="●",[6]回答表!B275,"")),"")</f>
        <v/>
      </c>
      <c r="AN99" s="134"/>
      <c r="AO99" s="134"/>
      <c r="AP99" s="134"/>
      <c r="AQ99" s="134"/>
      <c r="AR99" s="134"/>
      <c r="AS99" s="134"/>
      <c r="AT99" s="134"/>
      <c r="AU99" s="134"/>
      <c r="AV99" s="134"/>
      <c r="AW99" s="134"/>
      <c r="AX99" s="134"/>
      <c r="AY99" s="134"/>
      <c r="AZ99" s="134"/>
      <c r="BA99" s="134"/>
      <c r="BB99" s="134"/>
      <c r="BC99" s="135"/>
      <c r="BD99" s="109"/>
      <c r="BE99" s="109"/>
      <c r="BF99" s="138" t="str">
        <f>IF([6]回答表!F18="水道事業",IF([6]回答表!X51="●",[6]回答表!B256,IF([6]回答表!AA51="●",[6]回答表!B335,"")),"")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IF([6]回答表!F18="水道事業",IF([6]回答表!X51="●",[6]回答表!J205,IF([6]回答表!AA51="●",[6]回答表!J283,"")),"")</f>
        <v/>
      </c>
      <c r="V101" s="83"/>
      <c r="W101" s="83"/>
      <c r="X101" s="83"/>
      <c r="Y101" s="83"/>
      <c r="Z101" s="83"/>
      <c r="AA101" s="83"/>
      <c r="AB101" s="153"/>
      <c r="AC101" s="82" t="str">
        <f>IF([6]回答表!F18="水道事業",IF([6]回答表!X51="●",[6]回答表!J210,IF([6]回答表!AA51="●",[6]回答表!J290,"")),"")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IF([6]回答表!F18="水道事業",IF([6]回答表!X51="●",[6]回答表!E256,IF([6]回答表!AA51="●",[6]回答表!E335,"")),"")</f>
        <v/>
      </c>
      <c r="BG102" s="151"/>
      <c r="BH102" s="151"/>
      <c r="BI102" s="151"/>
      <c r="BJ102" s="150" t="str">
        <f>IF([6]回答表!F18="水道事業",IF([6]回答表!X51="●",[6]回答表!E257,IF([6]回答表!AA51="●",[6]回答表!E336,"")),"")</f>
        <v/>
      </c>
      <c r="BK102" s="151"/>
      <c r="BL102" s="151"/>
      <c r="BM102" s="151"/>
      <c r="BN102" s="150" t="str">
        <f>IF([6]回答表!F18="水道事業",IF([6]回答表!X51="●",[6]回答表!E258,IF([6]回答表!AA51="●",[6]回答表!E337,"")),"")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IF([6]回答表!F18="水道事業",IF([6]回答表!AA51="●","●",""),"")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IF([6]回答表!F18="水道事業",IF([6]回答表!X51="●",[6]回答表!J213,IF([6]回答表!AA51="●",[6]回答表!J293,"")),"")</f>
        <v/>
      </c>
      <c r="V106" s="83"/>
      <c r="W106" s="83"/>
      <c r="X106" s="83"/>
      <c r="Y106" s="83"/>
      <c r="Z106" s="83"/>
      <c r="AA106" s="83"/>
      <c r="AB106" s="153"/>
      <c r="AC106" s="82" t="str">
        <f>IF([6]回答表!F18="水道事業",IF([6]回答表!X51="●",[6]回答表!J217,IF([6]回答表!AA51="●",[6]回答表!J297,"")),"")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IF([6]回答表!F18="水道事業",IF([6]回答表!X51="●",[6]回答表!E265,IF([6]回答表!AA51="●",[6]回答表!E344,"")),"")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IF([6]回答表!F18="水道事業",IF([6]回答表!X51="●",[6]回答表!B267,IF([6]回答表!AA51="●",[6]回答表!B346,"")),"")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IF([6]回答表!F18="水道事業",IF([6]回答表!AD51="●","●",""),"")</f>
        <v/>
      </c>
      <c r="O118" s="131"/>
      <c r="P118" s="131"/>
      <c r="Q118" s="132"/>
      <c r="R118" s="119"/>
      <c r="S118" s="119"/>
      <c r="T118" s="119"/>
      <c r="U118" s="133" t="str">
        <f>IF([6]回答表!F18="水道事業",IF([6]回答表!AD51="●",[6]回答表!B354,""),"")</f>
        <v/>
      </c>
      <c r="V118" s="134"/>
      <c r="W118" s="134"/>
      <c r="X118" s="134"/>
      <c r="Y118" s="134"/>
      <c r="Z118" s="134"/>
      <c r="AA118" s="134"/>
      <c r="AB118" s="134"/>
      <c r="AC118" s="134"/>
      <c r="AD118" s="134"/>
      <c r="AE118" s="134"/>
      <c r="AF118" s="134"/>
      <c r="AG118" s="134"/>
      <c r="AH118" s="134"/>
      <c r="AI118" s="134"/>
      <c r="AJ118" s="135"/>
      <c r="AK118" s="189"/>
      <c r="AL118" s="189"/>
      <c r="AM118" s="133" t="str">
        <f>IF([6]回答表!F18="水道事業",IF([6]回答表!AD51="●",[6]回答表!B360,""),"")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IF([6]回答表!F18="簡易水道事業",IF([6]回答表!X51="●",[6]回答表!B197,IF([6]回答表!AA51="●",[6]回答表!B275,"")),"")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IF([6]回答表!F18="簡易水道事業",IF([6]回答表!X51="●",[6]回答表!B256,IF([6]回答表!AA51="●",[6]回答表!B335,"")),"")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IF([6]回答表!F18="簡易水道事業",IF([6]回答表!X51="●","●",""),"")</f>
        <v/>
      </c>
      <c r="O132" s="131"/>
      <c r="P132" s="131"/>
      <c r="Q132" s="132"/>
      <c r="R132" s="119"/>
      <c r="S132" s="119"/>
      <c r="T132" s="119"/>
      <c r="U132" s="82" t="str">
        <f>IF([6]回答表!F18="簡易水道事業",IF([6]回答表!X51="●",[6]回答表!S224,IF([6]回答表!AA51="●",[6]回答表!S304,"")),"")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IF([6]回答表!F18="簡易水道事業",IF([6]回答表!X51="●",[6]回答表!E256,IF([6]回答表!AA51="●",[6]回答表!E335,"")),"")</f>
        <v/>
      </c>
      <c r="BG133" s="151"/>
      <c r="BH133" s="151"/>
      <c r="BI133" s="151"/>
      <c r="BJ133" s="150" t="str">
        <f>IF([6]回答表!F18="簡易水道事業",IF([6]回答表!X51="●",[6]回答表!E257,IF([6]回答表!AA51="●",[6]回答表!E336,"")),"")</f>
        <v/>
      </c>
      <c r="BK133" s="151"/>
      <c r="BL133" s="151"/>
      <c r="BM133" s="151"/>
      <c r="BN133" s="150" t="str">
        <f>IF([6]回答表!F18="簡易水道事業",IF([6]回答表!X51="●",[6]回答表!E258,IF([6]回答表!AA51="●",[6]回答表!E337,"")),"")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IF([6]回答表!F18="簡易水道事業",IF([6]回答表!X51="●",[6]回答表!S225,IF([6]回答表!AA51="●",[6]回答表!S305,"")),"")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IF([6]回答表!F18="簡易水道事業",IF([6]回答表!AA51="●","●",""),"")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IF([6]回答表!F18="簡易水道事業",IF([6]回答表!X51="●",[6]回答表!S226,IF([6]回答表!AA51="●",[6]回答表!S306,"")),"")</f>
        <v/>
      </c>
      <c r="V142" s="83"/>
      <c r="W142" s="83"/>
      <c r="X142" s="83"/>
      <c r="Y142" s="83"/>
      <c r="Z142" s="83"/>
      <c r="AA142" s="83"/>
      <c r="AB142" s="83"/>
      <c r="AC142" s="83"/>
      <c r="AD142" s="83"/>
      <c r="AE142" s="83"/>
      <c r="AF142" s="83"/>
      <c r="AG142" s="83"/>
      <c r="AH142" s="83"/>
      <c r="AI142" s="83"/>
      <c r="AJ142" s="153"/>
      <c r="AK142" s="68"/>
      <c r="AL142" s="68"/>
      <c r="AM142" s="231" t="str">
        <f>IF([6]回答表!F18="簡易水道事業",IF([6]回答表!X51="●",[6]回答表!Y228,IF([6]回答表!AA51="●",[6]回答表!Y308,"")),"")</f>
        <v/>
      </c>
      <c r="AN142" s="231"/>
      <c r="AO142" s="231"/>
      <c r="AP142" s="231"/>
      <c r="AQ142" s="231"/>
      <c r="AR142" s="231"/>
      <c r="AS142" s="231" t="str">
        <f>IF([6]回答表!F18="簡易水道事業",IF([6]回答表!X51="●",[6]回答表!Y229,IF([6]回答表!AA51="●",[6]回答表!Y309,"")),"")</f>
        <v/>
      </c>
      <c r="AT142" s="231"/>
      <c r="AU142" s="231"/>
      <c r="AV142" s="231"/>
      <c r="AW142" s="231"/>
      <c r="AX142" s="231"/>
      <c r="AY142" s="231" t="str">
        <f>IF([6]回答表!F18="簡易水道事業",IF([6]回答表!X51="●",[6]回答表!Y230,IF([6]回答表!AA51="●",[6]回答表!Y310,"")),"")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IF([6]回答表!F18="簡易水道事業",IF([6]回答表!X51="●",[6]回答表!E265,IF([6]回答表!AA51="●",[6]回答表!E344,"")),"")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IF([6]回答表!F18="簡易水道事業",IF([6]回答表!X51="●",[6]回答表!B267,IF([6]回答表!AA51="●",[6]回答表!B346,"")),"")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IF([6]回答表!F18="簡易水道事業",IF([6]回答表!AD51="●","●",""),"")</f>
        <v/>
      </c>
      <c r="O154" s="131"/>
      <c r="P154" s="131"/>
      <c r="Q154" s="132"/>
      <c r="R154" s="119"/>
      <c r="S154" s="119"/>
      <c r="T154" s="119"/>
      <c r="U154" s="133" t="str">
        <f>IF([6]回答表!F18="簡易水道事業",IF([6]回答表!AD51="●",[6]回答表!B354,""),"")</f>
        <v/>
      </c>
      <c r="V154" s="134"/>
      <c r="W154" s="134"/>
      <c r="X154" s="134"/>
      <c r="Y154" s="134"/>
      <c r="Z154" s="134"/>
      <c r="AA154" s="134"/>
      <c r="AB154" s="134"/>
      <c r="AC154" s="134"/>
      <c r="AD154" s="134"/>
      <c r="AE154" s="134"/>
      <c r="AF154" s="134"/>
      <c r="AG154" s="134"/>
      <c r="AH154" s="134"/>
      <c r="AI154" s="134"/>
      <c r="AJ154" s="135"/>
      <c r="AK154" s="189"/>
      <c r="AL154" s="189"/>
      <c r="AM154" s="133" t="str">
        <f>IF([6]回答表!F18="簡易水道事業",IF([6]回答表!AD51="●",[6]回答表!B360,""),"")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IF([6]回答表!F18="下水道事業",IF([6]回答表!X51="●","●",""),"")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IF([6]回答表!F18="下水道事業",IF([6]回答表!X51="●",[6]回答表!B197,IF([6]回答表!AA51="●",[6]回答表!B275,"")),"")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IF([6]回答表!F18="下水道事業",IF([6]回答表!X51="●",[6]回答表!B256,IF([6]回答表!AA51="●",[6]回答表!B335,"")),"")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IF([6]回答表!F18="下水道事業",IF([6]回答表!X51="●",[6]回答表!N234,IF([6]回答表!AA51="●",[6]回答表!N314,"")),"")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IF([6]回答表!F18="下水道事業",IF([6]回答表!X51="●",[6]回答表!E256,IF([6]回答表!AA51="●",[6]回答表!E335,"")),"")</f>
        <v/>
      </c>
      <c r="BG169" s="151"/>
      <c r="BH169" s="151"/>
      <c r="BI169" s="151"/>
      <c r="BJ169" s="150" t="str">
        <f>IF([6]回答表!F18="下水道事業",IF([6]回答表!X51="●",[6]回答表!E257,IF([6]回答表!AA51="●",[6]回答表!E336,"")),"")</f>
        <v/>
      </c>
      <c r="BK169" s="151"/>
      <c r="BL169" s="151"/>
      <c r="BM169" s="151"/>
      <c r="BN169" s="150" t="str">
        <f>IF([6]回答表!F18="下水道事業",IF([6]回答表!X51="●",[6]回答表!E258,IF([6]回答表!AA51="●",[6]回答表!E337,"")),"")</f>
        <v/>
      </c>
      <c r="BO169" s="151"/>
      <c r="BP169" s="151"/>
      <c r="BQ169" s="152"/>
      <c r="BR169" s="112"/>
      <c r="BX169" s="234" t="str">
        <f>IF([6]回答表!AQ21="下水道事業",IF([6]回答表!BI54="○",[6]回答表!AM200,IF([6]回答表!BL54="○",[6]回答表!AM278,"")),"")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IF([6]回答表!F18="下水道事業",IF([6]回答表!X51="●",[6]回答表!Y236,IF([6]回答表!AA51="●",[6]回答表!Y316,"")),"")</f>
        <v/>
      </c>
      <c r="V174" s="83"/>
      <c r="W174" s="83"/>
      <c r="X174" s="83"/>
      <c r="Y174" s="83"/>
      <c r="Z174" s="83"/>
      <c r="AA174" s="83"/>
      <c r="AB174" s="153"/>
      <c r="AC174" s="82" t="str">
        <f>IF([6]回答表!F18="下水道事業",IF([6]回答表!X51="●",[6]回答表!Y237,IF([6]回答表!AA51="●",[6]回答表!Y317,"")),"")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IF([6]回答表!F18="下水道事業",IF([6]回答表!X51="●",[6]回答表!Y239,IF([6]回答表!AA51="●",[6]回答表!Y319,"")),"")</f>
        <v/>
      </c>
      <c r="V180" s="83"/>
      <c r="W180" s="83"/>
      <c r="X180" s="83"/>
      <c r="Y180" s="83"/>
      <c r="Z180" s="83"/>
      <c r="AA180" s="83"/>
      <c r="AB180" s="153"/>
      <c r="AC180" s="82" t="str">
        <f>IF([6]回答表!F18="下水道事業",IF([6]回答表!X51="●",[6]回答表!Y240,IF([6]回答表!AA51="●",[6]回答表!Y320,"")),"")</f>
        <v/>
      </c>
      <c r="AD180" s="83"/>
      <c r="AE180" s="83"/>
      <c r="AF180" s="83"/>
      <c r="AG180" s="83"/>
      <c r="AH180" s="83"/>
      <c r="AI180" s="83"/>
      <c r="AJ180" s="153"/>
      <c r="AK180" s="82" t="str">
        <f>IF([6]回答表!F18="下水道事業",IF([6]回答表!X51="●",[6]回答表!Y241,IF([6]回答表!AA51="●",[6]回答表!Y321,"")),"")</f>
        <v/>
      </c>
      <c r="AL180" s="83"/>
      <c r="AM180" s="83"/>
      <c r="AN180" s="83"/>
      <c r="AO180" s="83"/>
      <c r="AP180" s="83"/>
      <c r="AQ180" s="83"/>
      <c r="AR180" s="153"/>
      <c r="AS180" s="82" t="str">
        <f>IF([6]回答表!F18="下水道事業",IF([6]回答表!X51="●",[6]回答表!Y242,IF([6]回答表!AA51="●",[6]回答表!Y322,"")),"")</f>
        <v/>
      </c>
      <c r="AT180" s="83"/>
      <c r="AU180" s="83"/>
      <c r="AV180" s="83"/>
      <c r="AW180" s="83"/>
      <c r="AX180" s="83"/>
      <c r="AY180" s="83"/>
      <c r="AZ180" s="153"/>
      <c r="BA180" s="82" t="str">
        <f>IF([6]回答表!F18="下水道事業",IF([6]回答表!X51="●",[6]回答表!Y243,IF([6]回答表!AA51="●",[6]回答表!Y323,"")),"")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IF([6]回答表!F18="下水道事業",IF([6]回答表!AA51="●","●",""),"")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IF([6]回答表!F18="下水道事業",IF([6]回答表!X51="●",[6]回答表!N248,IF([6]回答表!AA51="●",[6]回答表!N328,"")),"")</f>
        <v/>
      </c>
      <c r="V186" s="83"/>
      <c r="W186" s="83"/>
      <c r="X186" s="83"/>
      <c r="Y186" s="83"/>
      <c r="Z186" s="83"/>
      <c r="AA186" s="83"/>
      <c r="AB186" s="153"/>
      <c r="AC186" s="82" t="str">
        <f>IF([6]回答表!F18="下水道事業",IF([6]回答表!X51="●",[6]回答表!N249,IF([6]回答表!AA51="●",[6]回答表!N329,"")),"")</f>
        <v/>
      </c>
      <c r="AD186" s="83"/>
      <c r="AE186" s="83"/>
      <c r="AF186" s="83"/>
      <c r="AG186" s="83"/>
      <c r="AH186" s="83"/>
      <c r="AI186" s="83"/>
      <c r="AJ186" s="153"/>
      <c r="AK186" s="82" t="str">
        <f>IF([6]回答表!F18="下水道事業",IF([6]回答表!X51="●",[6]回答表!N250,IF([6]回答表!AA51="●",[6]回答表!N330,"")),"")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IF([6]回答表!F18="下水道事業",IF([6]回答表!X51="●",[6]回答表!E265,IF([6]回答表!AA51="●",[6]回答表!E344,"")),"")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IF([6]回答表!F18="下水道事業",IF([6]回答表!X51="●",[6]回答表!B267,IF([6]回答表!AA51="●",[6]回答表!B346,"")),"")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IF([6]回答表!F18="下水道事業",IF([6]回答表!AD51="●","●",""),"")</f>
        <v>●</v>
      </c>
      <c r="O198" s="131"/>
      <c r="P198" s="131"/>
      <c r="Q198" s="132"/>
      <c r="R198" s="119"/>
      <c r="S198" s="119"/>
      <c r="T198" s="119"/>
      <c r="U198" s="133" t="str">
        <f>IF([6]回答表!F18="下水道事業",IF([6]回答表!AD51="●",[6]回答表!B354,""),"")</f>
        <v>「北秋田市生活排水処理構想」に基づき、人口変動を鑑みつつ個人設置型の浄化槽との公平性を保つため、浄化槽使用料等の見直し及び個人設置型浄化槽の普及促進を図る。また、他事業とあわせて、県及び３市町での事務処理・窓口対応等の共同化（ソフト）を検討中。</v>
      </c>
      <c r="V198" s="134"/>
      <c r="W198" s="134"/>
      <c r="X198" s="134"/>
      <c r="Y198" s="134"/>
      <c r="Z198" s="134"/>
      <c r="AA198" s="134"/>
      <c r="AB198" s="134"/>
      <c r="AC198" s="134"/>
      <c r="AD198" s="134"/>
      <c r="AE198" s="134"/>
      <c r="AF198" s="134"/>
      <c r="AG198" s="134"/>
      <c r="AH198" s="134"/>
      <c r="AI198" s="134"/>
      <c r="AJ198" s="135"/>
      <c r="AK198" s="189"/>
      <c r="AL198" s="189"/>
      <c r="AM198" s="133" t="str">
        <f>IF([6]回答表!F18="下水道事業",IF([6]回答表!AD51="●",[6]回答表!B360,""),"")</f>
        <v>旧町の汚水処理事業として、市町村設置型浄化槽の維持管理を主たる目的としてきたが、人口減少の加速化等に伴う浄化槽事業の継続及び維持管理等。</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IF([6]回答表!BD18="●",IF([6]回答表!X51="●","●",""),"")</f>
        <v/>
      </c>
      <c r="O210" s="131"/>
      <c r="P210" s="131"/>
      <c r="Q210" s="132"/>
      <c r="R210" s="119"/>
      <c r="S210" s="119"/>
      <c r="T210" s="119"/>
      <c r="U210" s="133" t="str">
        <f>IF([6]回答表!BD18="●",IF([6]回答表!X51="●",[6]回答表!B197,IF([6]回答表!AA51="●",[6]回答表!B275,"")),"")</f>
        <v/>
      </c>
      <c r="V210" s="134"/>
      <c r="W210" s="134"/>
      <c r="X210" s="134"/>
      <c r="Y210" s="134"/>
      <c r="Z210" s="134"/>
      <c r="AA210" s="134"/>
      <c r="AB210" s="134"/>
      <c r="AC210" s="134"/>
      <c r="AD210" s="134"/>
      <c r="AE210" s="134"/>
      <c r="AF210" s="134"/>
      <c r="AG210" s="134"/>
      <c r="AH210" s="134"/>
      <c r="AI210" s="134"/>
      <c r="AJ210" s="135"/>
      <c r="AK210" s="136"/>
      <c r="AL210" s="136"/>
      <c r="AM210" s="138" t="str">
        <f>IF([6]回答表!BD18="●",IF([6]回答表!X51="●",[6]回答表!B256,IF([6]回答表!AA51="●",[6]回答表!B335,"")),"")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IF([6]回答表!BD18="●",IF([6]回答表!X51="●",[6]回答表!E256,IF([6]回答表!AA51="●",[6]回答表!E335,"")),"")</f>
        <v/>
      </c>
      <c r="AN213" s="151"/>
      <c r="AO213" s="151"/>
      <c r="AP213" s="151"/>
      <c r="AQ213" s="150" t="str">
        <f>IF([6]回答表!BD18="●",IF([6]回答表!X51="●",[6]回答表!E257,IF([6]回答表!AA51="●",[6]回答表!E336,"")),"")</f>
        <v/>
      </c>
      <c r="AR213" s="151"/>
      <c r="AS213" s="151"/>
      <c r="AT213" s="151"/>
      <c r="AU213" s="150" t="str">
        <f>IF([6]回答表!BD18="●",IF([6]回答表!X51="●",[6]回答表!E258,IF([6]回答表!AA51="●",[6]回答表!E337,"")),"")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IF([6]回答表!BD18="●",IF([6]回答表!AA51="●","●",""),"")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IF([6]回答表!BD18="●",IF([6]回答表!X51="●",[6]回答表!E265,IF([6]回答表!AA51="●",[6]回答表!E344,"")),"")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IF([6]回答表!BD18="●",IF([6]回答表!X51="●",[6]回答表!B267,IF([6]回答表!AA51="●",[6]回答表!B346,"")),"")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IF([6]回答表!BD18="●",IF([6]回答表!AD51="●","●",""),"")</f>
        <v/>
      </c>
      <c r="O229" s="131"/>
      <c r="P229" s="131"/>
      <c r="Q229" s="132"/>
      <c r="R229" s="119"/>
      <c r="S229" s="119"/>
      <c r="T229" s="119"/>
      <c r="U229" s="133" t="str">
        <f>IF([6]回答表!BD18="●",IF([6]回答表!AD51="●",[6]回答表!B354,""),"")</f>
        <v/>
      </c>
      <c r="V229" s="134"/>
      <c r="W229" s="134"/>
      <c r="X229" s="134"/>
      <c r="Y229" s="134"/>
      <c r="Z229" s="134"/>
      <c r="AA229" s="134"/>
      <c r="AB229" s="134"/>
      <c r="AC229" s="134"/>
      <c r="AD229" s="134"/>
      <c r="AE229" s="134"/>
      <c r="AF229" s="134"/>
      <c r="AG229" s="134"/>
      <c r="AH229" s="134"/>
      <c r="AI229" s="134"/>
      <c r="AJ229" s="135"/>
      <c r="AK229" s="249"/>
      <c r="AL229" s="249"/>
      <c r="AM229" s="133" t="str">
        <f>IF([6]回答表!BD18="●",IF([6]回答表!AD51="●",[6]回答表!B360,""),"")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IF([6]回答表!X52="●","●","")</f>
        <v/>
      </c>
      <c r="O241" s="131"/>
      <c r="P241" s="131"/>
      <c r="Q241" s="132"/>
      <c r="R241" s="119"/>
      <c r="S241" s="119"/>
      <c r="T241" s="119"/>
      <c r="U241" s="133" t="str">
        <f>IF([6]回答表!X52="●",[6]回答表!B371,IF([6]回答表!AA52="●",[6]回答表!B396,""))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IF([6]回答表!X52="●",[6]回答表!U377,IF([6]回答表!AA52="●",[6]回答表!U402,""))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IF([6]回答表!X52="●",[6]回答表!G377,IF([6]回答表!AA52="●",[6]回答表!G402,""))</f>
        <v/>
      </c>
      <c r="AN244" s="83"/>
      <c r="AO244" s="83"/>
      <c r="AP244" s="83"/>
      <c r="AQ244" s="83"/>
      <c r="AR244" s="83"/>
      <c r="AS244" s="83"/>
      <c r="AT244" s="153"/>
      <c r="AU244" s="82" t="str">
        <f>IF([6]回答表!X52="●",[6]回答表!G378,IF([6]回答表!AA52="●",[6]回答表!G403,""))</f>
        <v/>
      </c>
      <c r="AV244" s="83"/>
      <c r="AW244" s="83"/>
      <c r="AX244" s="83"/>
      <c r="AY244" s="83"/>
      <c r="AZ244" s="83"/>
      <c r="BA244" s="83"/>
      <c r="BB244" s="153"/>
      <c r="BC244" s="120"/>
      <c r="BD244" s="109"/>
      <c r="BE244" s="109"/>
      <c r="BF244" s="150" t="str">
        <f>IF([6]回答表!X52="●",[6]回答表!X377,IF([6]回答表!AA52="●",[6]回答表!X402,""))</f>
        <v/>
      </c>
      <c r="BG244" s="151"/>
      <c r="BH244" s="151"/>
      <c r="BI244" s="151"/>
      <c r="BJ244" s="150" t="str">
        <f>IF([6]回答表!X52="●",[6]回答表!X378,IF([6]回答表!AA52="●",[6]回答表!X403,""))</f>
        <v/>
      </c>
      <c r="BK244" s="151"/>
      <c r="BL244" s="151"/>
      <c r="BM244" s="152"/>
      <c r="BN244" s="150" t="str">
        <f>IF([6]回答表!X52="●",[6]回答表!X379,IF([6]回答表!AA52="●",[6]回答表!X404,""))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IF([6]回答表!AA52="●","●","")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IF([6]回答表!X52="●",[6]回答表!E386,IF([6]回答表!AA52="●",[6]回答表!E407,""))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IF([6]回答表!X52="●",[6]回答表!B388,IF([6]回答表!AA52="●",[6]回答表!B409,""))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IF([6]回答表!AD52="●","●","")</f>
        <v/>
      </c>
      <c r="O260" s="131"/>
      <c r="P260" s="131"/>
      <c r="Q260" s="132"/>
      <c r="R260" s="119"/>
      <c r="S260" s="119"/>
      <c r="T260" s="119"/>
      <c r="U260" s="133" t="str">
        <f>IF([6]回答表!AD52="●",[6]回答表!B417,"")</f>
        <v/>
      </c>
      <c r="V260" s="134"/>
      <c r="W260" s="134"/>
      <c r="X260" s="134"/>
      <c r="Y260" s="134"/>
      <c r="Z260" s="134"/>
      <c r="AA260" s="134"/>
      <c r="AB260" s="134"/>
      <c r="AC260" s="134"/>
      <c r="AD260" s="134"/>
      <c r="AE260" s="134"/>
      <c r="AF260" s="134"/>
      <c r="AG260" s="134"/>
      <c r="AH260" s="134"/>
      <c r="AI260" s="134"/>
      <c r="AJ260" s="135"/>
      <c r="AK260" s="249"/>
      <c r="AL260" s="249"/>
      <c r="AM260" s="133" t="str">
        <f>IF([6]回答表!AD52="●",[6]回答表!B423,"")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IF([6]回答表!X53="●","●","")</f>
        <v/>
      </c>
      <c r="O272" s="131"/>
      <c r="P272" s="131"/>
      <c r="Q272" s="132"/>
      <c r="R272" s="119"/>
      <c r="S272" s="119"/>
      <c r="T272" s="119"/>
      <c r="U272" s="133" t="str">
        <f>IF([6]回答表!X53="●",[6]回答表!B434,IF([6]回答表!AA53="●",[6]回答表!B465,""))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IF([6]回答表!X53="●",[6]回答表!B440,"")</f>
        <v/>
      </c>
      <c r="AO272" s="262"/>
      <c r="AP272" s="262"/>
      <c r="AQ272" s="262"/>
      <c r="AR272" s="262"/>
      <c r="AS272" s="262"/>
      <c r="AT272" s="262"/>
      <c r="AU272" s="262"/>
      <c r="AV272" s="262"/>
      <c r="AW272" s="262"/>
      <c r="AX272" s="262"/>
      <c r="AY272" s="262"/>
      <c r="AZ272" s="262"/>
      <c r="BA272" s="262"/>
      <c r="BB272" s="263"/>
      <c r="BC272" s="120"/>
      <c r="BD272" s="109"/>
      <c r="BE272" s="109"/>
      <c r="BF272" s="138" t="str">
        <f>IF([6]回答表!X53="●",[6]回答表!B446,IF([6]回答表!AA53="●",[6]回答表!B471,""))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IF([6]回答表!X53="●",[6]回答表!E446,IF([6]回答表!AA53="●",[6]回答表!E471,""))</f>
        <v/>
      </c>
      <c r="BG275" s="151"/>
      <c r="BH275" s="151"/>
      <c r="BI275" s="151"/>
      <c r="BJ275" s="150" t="str">
        <f>IF([6]回答表!X53="●",[6]回答表!E447,IF([6]回答表!AA53="●",[6]回答表!E472,""))</f>
        <v/>
      </c>
      <c r="BK275" s="151"/>
      <c r="BL275" s="151"/>
      <c r="BM275" s="152"/>
      <c r="BN275" s="150" t="str">
        <f>IF([6]回答表!X53="●",[6]回答表!E448,IF([6]回答表!AA53="●",[6]回答表!E473,""))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IF([6]回答表!AA53="●","●","")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IF([6]回答表!X53="●",[6]回答表!E455,IF([6]回答表!AA53="●",[6]回答表!E476,""))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IF([6]回答表!X53="●",[6]回答表!B457,IF([6]回答表!AA53="●",[6]回答表!B478,""))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IF([6]回答表!AD53="●","●","")</f>
        <v/>
      </c>
      <c r="O291" s="131"/>
      <c r="P291" s="131"/>
      <c r="Q291" s="132"/>
      <c r="R291" s="119"/>
      <c r="S291" s="119"/>
      <c r="T291" s="119"/>
      <c r="U291" s="133" t="str">
        <f>IF([6]回答表!AD53="●",[6]回答表!B486,"")</f>
        <v/>
      </c>
      <c r="V291" s="134"/>
      <c r="W291" s="134"/>
      <c r="X291" s="134"/>
      <c r="Y291" s="134"/>
      <c r="Z291" s="134"/>
      <c r="AA291" s="134"/>
      <c r="AB291" s="134"/>
      <c r="AC291" s="134"/>
      <c r="AD291" s="134"/>
      <c r="AE291" s="134"/>
      <c r="AF291" s="134"/>
      <c r="AG291" s="134"/>
      <c r="AH291" s="134"/>
      <c r="AI291" s="134"/>
      <c r="AJ291" s="135"/>
      <c r="AK291" s="249"/>
      <c r="AL291" s="249"/>
      <c r="AM291" s="133" t="str">
        <f>IF([6]回答表!AD53="●",[6]回答表!B492,"")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IF([6]回答表!X54="●","●","")</f>
        <v/>
      </c>
      <c r="O303" s="131"/>
      <c r="P303" s="131"/>
      <c r="Q303" s="132"/>
      <c r="R303" s="119"/>
      <c r="S303" s="119"/>
      <c r="T303" s="119"/>
      <c r="U303" s="133" t="str">
        <f>IF([6]回答表!X54="●",[6]回答表!B503,IF([6]回答表!AA54="●",[6]回答表!B526,""))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IF([6]回答表!X54="●",[6]回答表!BC510,IF([6]回答表!AA54="●",[6]回答表!BC533,""))</f>
        <v/>
      </c>
      <c r="AR303" s="271"/>
      <c r="AS303" s="271"/>
      <c r="AT303" s="271"/>
      <c r="AU303" s="272" t="s">
        <v>74</v>
      </c>
      <c r="AV303" s="273"/>
      <c r="AW303" s="273"/>
      <c r="AX303" s="274"/>
      <c r="AY303" s="271" t="str">
        <f>IF([6]回答表!X54="●",[6]回答表!BC515,IF([6]回答表!AA54="●",[6]回答表!BC538,""))</f>
        <v/>
      </c>
      <c r="AZ303" s="271"/>
      <c r="BA303" s="271"/>
      <c r="BB303" s="271"/>
      <c r="BC303" s="120"/>
      <c r="BD303" s="109"/>
      <c r="BE303" s="109"/>
      <c r="BF303" s="138" t="str">
        <f>IF([6]回答表!X54="●",[6]回答表!S509,IF([6]回答表!AA54="●",[6]回答表!S532,""))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IF([6]回答表!X54="●",[6]回答表!BC511,IF([6]回答表!AA54="●",[6]回答表!BC534,""))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IF([6]回答表!X54="●",[6]回答表!V509,IF([6]回答表!AA54="●",[6]回答表!V532,""))</f>
        <v/>
      </c>
      <c r="BG306" s="151"/>
      <c r="BH306" s="151"/>
      <c r="BI306" s="151"/>
      <c r="BJ306" s="150" t="str">
        <f>IF([6]回答表!X54="●",[6]回答表!V510,IF([6]回答表!AA54="●",[6]回答表!V533,""))</f>
        <v/>
      </c>
      <c r="BK306" s="151"/>
      <c r="BL306" s="151"/>
      <c r="BM306" s="152"/>
      <c r="BN306" s="150" t="str">
        <f>IF([6]回答表!X54="●",[6]回答表!V511,IF([6]回答表!AA54="●",[6]回答表!V534,""))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IF([6]回答表!X54="●",[6]回答表!BC512,IF([6]回答表!AA54="●",[6]回答表!BC535,""))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IF([6]回答表!X54="●",[6]回答表!BC516,IF([6]回答表!AA54="●",[6]回答表!BC539,""))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IF([6]回答表!AA54="●","●","")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IF([6]回答表!X54="●",[6]回答表!BC513,IF([6]回答表!AA54="●",[6]回答表!BC536,""))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IF([6]回答表!X54="●",[6]回答表!BC514,IF([6]回答表!AA54="●",[6]回答表!BC537,""))</f>
        <v/>
      </c>
      <c r="AR311" s="271"/>
      <c r="AS311" s="271"/>
      <c r="AT311" s="271"/>
      <c r="AU311" s="222" t="s">
        <v>80</v>
      </c>
      <c r="AV311" s="223"/>
      <c r="AW311" s="223"/>
      <c r="AX311" s="224"/>
      <c r="AY311" s="281" t="str">
        <f>IF([6]回答表!X54="●",[6]回答表!BC517,IF([6]回答表!AA54="●",[6]回答表!BC540,""))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IF([6]回答表!X54="●",[6]回答表!E516,IF([6]回答表!AA54="●",[6]回答表!E538,""))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IF([6]回答表!X54="●",[6]回答表!B518,IF([6]回答表!AA54="●",[6]回答表!B540,""))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IF([6]回答表!AD54="●","●","")</f>
        <v/>
      </c>
      <c r="O322" s="131"/>
      <c r="P322" s="131"/>
      <c r="Q322" s="132"/>
      <c r="R322" s="119"/>
      <c r="S322" s="119"/>
      <c r="T322" s="119"/>
      <c r="U322" s="133" t="str">
        <f>IF([6]回答表!AD54="●",[6]回答表!B548,"")</f>
        <v/>
      </c>
      <c r="V322" s="134"/>
      <c r="W322" s="134"/>
      <c r="X322" s="134"/>
      <c r="Y322" s="134"/>
      <c r="Z322" s="134"/>
      <c r="AA322" s="134"/>
      <c r="AB322" s="134"/>
      <c r="AC322" s="134"/>
      <c r="AD322" s="134"/>
      <c r="AE322" s="134"/>
      <c r="AF322" s="134"/>
      <c r="AG322" s="134"/>
      <c r="AH322" s="134"/>
      <c r="AI322" s="134"/>
      <c r="AJ322" s="135"/>
      <c r="AK322" s="189"/>
      <c r="AL322" s="189"/>
      <c r="AM322" s="133" t="str">
        <f>IF([6]回答表!AD54="●",[6]回答表!B554,"")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IF([6]回答表!X55="●","●","")</f>
        <v/>
      </c>
      <c r="O333" s="131"/>
      <c r="P333" s="131"/>
      <c r="Q333" s="132"/>
      <c r="R333" s="119"/>
      <c r="S333" s="119"/>
      <c r="T333" s="119"/>
      <c r="U333" s="133" t="str">
        <f>IF([6]回答表!X55="●",[6]回答表!B565,IF([6]回答表!AA55="●",[6]回答表!B590,""))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IF([6]回答表!X55="●",[6]回答表!B575,IF([6]回答表!AA55="●",[6]回答表!B600,""))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IF([6]回答表!X55="●",[6]回答表!G571,IF([6]回答表!AA55="●",[6]回答表!G596,""))</f>
        <v/>
      </c>
      <c r="AN335" s="83"/>
      <c r="AO335" s="83"/>
      <c r="AP335" s="83"/>
      <c r="AQ335" s="83"/>
      <c r="AR335" s="83"/>
      <c r="AS335" s="83"/>
      <c r="AT335" s="153"/>
      <c r="AU335" s="82" t="str">
        <f>IF([6]回答表!X55="●",[6]回答表!G572,IF([6]回答表!AA55="●",[6]回答表!G597,""))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IF([6]回答表!X55="●",[6]回答表!E575,IF([6]回答表!AA55="●",[6]回答表!E600,""))</f>
        <v/>
      </c>
      <c r="BG336" s="151"/>
      <c r="BH336" s="151"/>
      <c r="BI336" s="151"/>
      <c r="BJ336" s="150" t="str">
        <f>IF([6]回答表!X55="●",[6]回答表!E576,IF([6]回答表!AA55="●",[6]回答表!E601,""))</f>
        <v/>
      </c>
      <c r="BK336" s="151"/>
      <c r="BL336" s="151"/>
      <c r="BM336" s="152"/>
      <c r="BN336" s="150" t="str">
        <f>IF([6]回答表!X55="●",[6]回答表!E577,IF([6]回答表!AA55="●",[6]回答表!E602,""))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IF([6]回答表!AA55="●","●","")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IF([6]回答表!X55="●",[6]回答表!E580,IF([6]回答表!AA55="●",[6]回答表!E605,""))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IF([6]回答表!X55="●",[6]回答表!B582,IF([6]回答表!AA55="●",[6]回答表!B607,""))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IF([6]回答表!AD55="●","●","")</f>
        <v/>
      </c>
      <c r="O352" s="131"/>
      <c r="P352" s="131"/>
      <c r="Q352" s="132"/>
      <c r="R352" s="119"/>
      <c r="S352" s="119"/>
      <c r="T352" s="119"/>
      <c r="U352" s="133" t="str">
        <f>IF([6]回答表!AD55="●",[6]回答表!B615,"")</f>
        <v/>
      </c>
      <c r="V352" s="134"/>
      <c r="W352" s="134"/>
      <c r="X352" s="134"/>
      <c r="Y352" s="134"/>
      <c r="Z352" s="134"/>
      <c r="AA352" s="134"/>
      <c r="AB352" s="134"/>
      <c r="AC352" s="134"/>
      <c r="AD352" s="134"/>
      <c r="AE352" s="134"/>
      <c r="AF352" s="134"/>
      <c r="AG352" s="134"/>
      <c r="AH352" s="134"/>
      <c r="AI352" s="134"/>
      <c r="AJ352" s="135"/>
      <c r="AK352" s="136"/>
      <c r="AL352" s="136"/>
      <c r="AM352" s="133" t="str">
        <f>IF([6]回答表!AD55="●",[6]回答表!B621,"")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IF([6]回答表!R56="●",[6]回答表!B634,"")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5" priority="2">
      <formula>$BB$25="○"</formula>
    </cfRule>
  </conditionalFormatting>
  <conditionalFormatting sqref="BD28:BD30">
    <cfRule type="expression" dxfId="4" priority="1">
      <formula>$BB$25="○"</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B7A8E-C725-4D8C-8892-F92236A11D60}">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IF(COUNTIF([7]回答表!K16,"*")&gt;0,[7]回答表!K16,"")</f>
        <v>北秋田市</v>
      </c>
      <c r="D11" s="8"/>
      <c r="E11" s="8"/>
      <c r="F11" s="8"/>
      <c r="G11" s="8"/>
      <c r="H11" s="8"/>
      <c r="I11" s="8"/>
      <c r="J11" s="8"/>
      <c r="K11" s="8"/>
      <c r="L11" s="8"/>
      <c r="M11" s="8"/>
      <c r="N11" s="8"/>
      <c r="O11" s="8"/>
      <c r="P11" s="8"/>
      <c r="Q11" s="8"/>
      <c r="R11" s="8"/>
      <c r="S11" s="8"/>
      <c r="T11" s="8"/>
      <c r="U11" s="22" t="str">
        <f>IF(COUNTIF([7]回答表!F18,"*")&gt;0,[7]回答表!F18,"")</f>
        <v>下水道事業</v>
      </c>
      <c r="V11" s="23"/>
      <c r="W11" s="23"/>
      <c r="X11" s="23"/>
      <c r="Y11" s="23"/>
      <c r="Z11" s="23"/>
      <c r="AA11" s="23"/>
      <c r="AB11" s="23"/>
      <c r="AC11" s="23"/>
      <c r="AD11" s="23"/>
      <c r="AE11" s="23"/>
      <c r="AF11" s="10"/>
      <c r="AG11" s="10"/>
      <c r="AH11" s="10"/>
      <c r="AI11" s="10"/>
      <c r="AJ11" s="10"/>
      <c r="AK11" s="10"/>
      <c r="AL11" s="10"/>
      <c r="AM11" s="10"/>
      <c r="AN11" s="11"/>
      <c r="AO11" s="24" t="str">
        <f>IF(COUNTIF([7]回答表!W18,"*")&gt;0,[7]回答表!W18,"")</f>
        <v>特定環境保全公共下水道</v>
      </c>
      <c r="AP11" s="10"/>
      <c r="AQ11" s="10"/>
      <c r="AR11" s="10"/>
      <c r="AS11" s="10"/>
      <c r="AT11" s="10"/>
      <c r="AU11" s="10"/>
      <c r="AV11" s="10"/>
      <c r="AW11" s="10"/>
      <c r="AX11" s="10"/>
      <c r="AY11" s="10"/>
      <c r="AZ11" s="10"/>
      <c r="BA11" s="10"/>
      <c r="BB11" s="10"/>
      <c r="BC11" s="10"/>
      <c r="BD11" s="10"/>
      <c r="BE11" s="10"/>
      <c r="BF11" s="11"/>
      <c r="BG11" s="21" t="str">
        <f>IF(COUNTIF([7]回答表!F20,"*")&gt;0,[7]回答表!F20,"")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IF([7]回答表!R49="●","●","")</f>
        <v/>
      </c>
      <c r="E24" s="80"/>
      <c r="F24" s="80"/>
      <c r="G24" s="80"/>
      <c r="H24" s="80"/>
      <c r="I24" s="80"/>
      <c r="J24" s="81"/>
      <c r="K24" s="79" t="str">
        <f>IF([7]回答表!R50="●","●","")</f>
        <v/>
      </c>
      <c r="L24" s="80"/>
      <c r="M24" s="80"/>
      <c r="N24" s="80"/>
      <c r="O24" s="80"/>
      <c r="P24" s="80"/>
      <c r="Q24" s="81"/>
      <c r="R24" s="79" t="str">
        <f>IF([7]回答表!R51="●","●","")</f>
        <v>●</v>
      </c>
      <c r="S24" s="80"/>
      <c r="T24" s="80"/>
      <c r="U24" s="80"/>
      <c r="V24" s="80"/>
      <c r="W24" s="80"/>
      <c r="X24" s="81"/>
      <c r="Y24" s="79" t="str">
        <f>IF([7]回答表!R52="●","●","")</f>
        <v/>
      </c>
      <c r="Z24" s="80"/>
      <c r="AA24" s="80"/>
      <c r="AB24" s="80"/>
      <c r="AC24" s="80"/>
      <c r="AD24" s="80"/>
      <c r="AE24" s="81"/>
      <c r="AF24" s="79" t="str">
        <f>IF([7]回答表!R53="●","●","")</f>
        <v/>
      </c>
      <c r="AG24" s="80"/>
      <c r="AH24" s="80"/>
      <c r="AI24" s="80"/>
      <c r="AJ24" s="80"/>
      <c r="AK24" s="80"/>
      <c r="AL24" s="81"/>
      <c r="AM24" s="79" t="str">
        <f>IF([7]回答表!R54="●","●","")</f>
        <v/>
      </c>
      <c r="AN24" s="80"/>
      <c r="AO24" s="80"/>
      <c r="AP24" s="80"/>
      <c r="AQ24" s="80"/>
      <c r="AR24" s="80"/>
      <c r="AS24" s="81"/>
      <c r="AT24" s="79" t="str">
        <f>IF([7]回答表!R55="●","●","")</f>
        <v/>
      </c>
      <c r="AU24" s="80"/>
      <c r="AV24" s="80"/>
      <c r="AW24" s="80"/>
      <c r="AX24" s="80"/>
      <c r="AY24" s="80"/>
      <c r="AZ24" s="81"/>
      <c r="BA24" s="68"/>
      <c r="BB24" s="82" t="str">
        <f>IF([7]回答表!R56="●","●","")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IF([7]回答表!X49="●","●","")</f>
        <v/>
      </c>
      <c r="O36" s="131"/>
      <c r="P36" s="131"/>
      <c r="Q36" s="132"/>
      <c r="R36" s="119"/>
      <c r="S36" s="119"/>
      <c r="T36" s="119"/>
      <c r="U36" s="133" t="str">
        <f>IF([7]回答表!X49="●",[7]回答表!B67,IF([7]回答表!AA49="●",[7]回答表!B95,""))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IF([7]回答表!X49="●",[7]回答表!S73,IF([7]回答表!AA49="●",[7]回答表!S101,""))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IF([7]回答表!X49="●",[7]回答表!G73,IF([7]回答表!AA49="●",[7]回答表!G101,""))</f>
        <v/>
      </c>
      <c r="AN38" s="83"/>
      <c r="AO38" s="83"/>
      <c r="AP38" s="83"/>
      <c r="AQ38" s="83"/>
      <c r="AR38" s="83"/>
      <c r="AS38" s="83"/>
      <c r="AT38" s="153"/>
      <c r="AU38" s="82" t="str">
        <f>IF([7]回答表!X49="●",[7]回答表!G74,IF([7]回答表!AA49="●",[7]回答表!G102,""))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IF([7]回答表!X49="●",[7]回答表!V73,IF([7]回答表!AA49="●",[7]回答表!V101,""))</f>
        <v/>
      </c>
      <c r="BG39" s="16"/>
      <c r="BH39" s="16"/>
      <c r="BI39" s="17"/>
      <c r="BJ39" s="150" t="str">
        <f>IF([7]回答表!X49="●",[7]回答表!V74,IF([7]回答表!AA49="●",[7]回答表!V102,""))</f>
        <v/>
      </c>
      <c r="BK39" s="16"/>
      <c r="BL39" s="16"/>
      <c r="BM39" s="17"/>
      <c r="BN39" s="150" t="str">
        <f>IF([7]回答表!X49="●",[7]回答表!V75,IF([7]回答表!AA49="●",[7]回答表!V103,""))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IF([7]回答表!X49="●",[7]回答表!O79,IF([7]回答表!AA49="●",[7]回答表!O107,""))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IF([7]回答表!X49="●",[7]回答表!O80,IF([7]回答表!AA49="●",[7]回答表!O108,""))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IF([7]回答表!AA49="●","●","")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IF([7]回答表!X49="●",[7]回答表!O81,IF([7]回答表!AA49="●",[7]回答表!O109,""))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IF([7]回答表!X49="●",[7]回答表!O82,IF([7]回答表!AA49="●",[7]回答表!O110,""))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IF([7]回答表!X49="●",[7]回答表!AG79,IF([7]回答表!AA49="●",[7]回答表!AG107,""))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IF([7]回答表!X49="●",[7]回答表!AG80,IF([7]回答表!AA49="●",[7]回答表!AG108,""))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IF([7]回答表!X49="●",[7]回答表!E85,IF([7]回答表!AA49="●",[7]回答表!E113,""))</f>
        <v/>
      </c>
      <c r="V50" s="182"/>
      <c r="W50" s="182"/>
      <c r="X50" s="182"/>
      <c r="Y50" s="182"/>
      <c r="Z50" s="182"/>
      <c r="AA50" s="182"/>
      <c r="AB50" s="182"/>
      <c r="AC50" s="182"/>
      <c r="AD50" s="182"/>
      <c r="AE50" s="183" t="s">
        <v>33</v>
      </c>
      <c r="AF50" s="183"/>
      <c r="AG50" s="183"/>
      <c r="AH50" s="183"/>
      <c r="AI50" s="183"/>
      <c r="AJ50" s="184"/>
      <c r="AK50" s="136"/>
      <c r="AL50" s="136"/>
      <c r="AM50" s="133" t="str">
        <f>IF([7]回答表!X49="●",[7]回答表!B87,IF([7]回答表!AA49="●",[7]回答表!B115,""))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IF([7]回答表!AD49="●","●","")</f>
        <v/>
      </c>
      <c r="O57" s="131"/>
      <c r="P57" s="131"/>
      <c r="Q57" s="132"/>
      <c r="R57" s="119"/>
      <c r="S57" s="119"/>
      <c r="T57" s="119"/>
      <c r="U57" s="133" t="str">
        <f>IF([7]回答表!AD49="●",[7]回答表!B123,"")</f>
        <v/>
      </c>
      <c r="V57" s="134"/>
      <c r="W57" s="134"/>
      <c r="X57" s="134"/>
      <c r="Y57" s="134"/>
      <c r="Z57" s="134"/>
      <c r="AA57" s="134"/>
      <c r="AB57" s="134"/>
      <c r="AC57" s="134"/>
      <c r="AD57" s="134"/>
      <c r="AE57" s="134"/>
      <c r="AF57" s="134"/>
      <c r="AG57" s="134"/>
      <c r="AH57" s="134"/>
      <c r="AI57" s="134"/>
      <c r="AJ57" s="135"/>
      <c r="AK57" s="189"/>
      <c r="AL57" s="189"/>
      <c r="AM57" s="133" t="str">
        <f>IF([7]回答表!AD49="●",[7]回答表!B128,"")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IF([7]回答表!X50="●","●","")</f>
        <v/>
      </c>
      <c r="O68" s="131"/>
      <c r="P68" s="131"/>
      <c r="Q68" s="132"/>
      <c r="R68" s="119"/>
      <c r="S68" s="119"/>
      <c r="T68" s="119"/>
      <c r="U68" s="133" t="str">
        <f>IF([7]回答表!X50="●",[7]回答表!B138,IF([7]回答表!AA50="●",[7]回答表!B159,""))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IF([7]回答表!X50="●",[7]回答表!S144,IF([7]回答表!AA50="●",[7]回答表!S165,""))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IF([7]回答表!X50="●",[7]回答表!J144,IF([7]回答表!AA50="●",[7]回答表!J165,""))</f>
        <v/>
      </c>
      <c r="AN71" s="83"/>
      <c r="AO71" s="83"/>
      <c r="AP71" s="83"/>
      <c r="AQ71" s="83"/>
      <c r="AR71" s="83"/>
      <c r="AS71" s="83"/>
      <c r="AT71" s="153"/>
      <c r="AU71" s="82" t="str">
        <f>IF([7]回答表!X50="●",[7]回答表!J145,IF([7]回答表!AA50="●",[7]回答表!J166,""))</f>
        <v/>
      </c>
      <c r="AV71" s="83"/>
      <c r="AW71" s="83"/>
      <c r="AX71" s="83"/>
      <c r="AY71" s="83"/>
      <c r="AZ71" s="83"/>
      <c r="BA71" s="83"/>
      <c r="BB71" s="153"/>
      <c r="BC71" s="120"/>
      <c r="BD71" s="109"/>
      <c r="BE71" s="109"/>
      <c r="BF71" s="150" t="str">
        <f>IF([7]回答表!X50="●",[7]回答表!V144,IF([7]回答表!AA50="●",[7]回答表!V165,""))</f>
        <v/>
      </c>
      <c r="BG71" s="151"/>
      <c r="BH71" s="151"/>
      <c r="BI71" s="151"/>
      <c r="BJ71" s="150" t="str">
        <f>IF([7]回答表!X50="●",[7]回答表!V145,IF([7]回答表!AA50="●",[7]回答表!V166,""))</f>
        <v/>
      </c>
      <c r="BK71" s="151"/>
      <c r="BL71" s="151"/>
      <c r="BM71" s="151"/>
      <c r="BN71" s="150" t="str">
        <f>IF([7]回答表!X50="●",[7]回答表!V146,IF([7]回答表!AA50="●",[7]回答表!V167,""))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IF([7]回答表!AA50="●","●","")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IF([7]回答表!X50="●",[7]回答表!E149,IF([7]回答表!AA50="●",[7]回答表!E170,""))</f>
        <v/>
      </c>
      <c r="V80" s="182"/>
      <c r="W80" s="182"/>
      <c r="X80" s="182"/>
      <c r="Y80" s="182"/>
      <c r="Z80" s="182"/>
      <c r="AA80" s="182"/>
      <c r="AB80" s="182"/>
      <c r="AC80" s="182"/>
      <c r="AD80" s="182"/>
      <c r="AE80" s="183" t="s">
        <v>33</v>
      </c>
      <c r="AF80" s="183"/>
      <c r="AG80" s="183"/>
      <c r="AH80" s="183"/>
      <c r="AI80" s="183"/>
      <c r="AJ80" s="184"/>
      <c r="AK80" s="136"/>
      <c r="AL80" s="136"/>
      <c r="AM80" s="133" t="str">
        <f>IF([7]回答表!X50="●",[7]回答表!B151,IF([7]回答表!AA50="●",[7]回答表!B172,""))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IF([7]回答表!AD50="●","●","")</f>
        <v/>
      </c>
      <c r="O87" s="131"/>
      <c r="P87" s="131"/>
      <c r="Q87" s="132"/>
      <c r="R87" s="119"/>
      <c r="S87" s="119"/>
      <c r="T87" s="119"/>
      <c r="U87" s="133" t="str">
        <f>IF([7]回答表!AD50="●",[7]回答表!B180,"")</f>
        <v/>
      </c>
      <c r="V87" s="134"/>
      <c r="W87" s="134"/>
      <c r="X87" s="134"/>
      <c r="Y87" s="134"/>
      <c r="Z87" s="134"/>
      <c r="AA87" s="134"/>
      <c r="AB87" s="134"/>
      <c r="AC87" s="134"/>
      <c r="AD87" s="134"/>
      <c r="AE87" s="134"/>
      <c r="AF87" s="134"/>
      <c r="AG87" s="134"/>
      <c r="AH87" s="134"/>
      <c r="AI87" s="134"/>
      <c r="AJ87" s="135"/>
      <c r="AK87" s="189"/>
      <c r="AL87" s="189"/>
      <c r="AM87" s="133" t="str">
        <f>IF([7]回答表!AD50="●",[7]回答表!B186,"")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IF([7]回答表!F18="水道事業",IF([7]回答表!X51="●","●",""),"")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IF([7]回答表!F18="水道事業",IF([7]回答表!X51="●",[7]回答表!B197,IF([7]回答表!AA51="●",[7]回答表!B275,"")),"")</f>
        <v/>
      </c>
      <c r="AN99" s="134"/>
      <c r="AO99" s="134"/>
      <c r="AP99" s="134"/>
      <c r="AQ99" s="134"/>
      <c r="AR99" s="134"/>
      <c r="AS99" s="134"/>
      <c r="AT99" s="134"/>
      <c r="AU99" s="134"/>
      <c r="AV99" s="134"/>
      <c r="AW99" s="134"/>
      <c r="AX99" s="134"/>
      <c r="AY99" s="134"/>
      <c r="AZ99" s="134"/>
      <c r="BA99" s="134"/>
      <c r="BB99" s="134"/>
      <c r="BC99" s="135"/>
      <c r="BD99" s="109"/>
      <c r="BE99" s="109"/>
      <c r="BF99" s="138" t="str">
        <f>IF([7]回答表!F18="水道事業",IF([7]回答表!X51="●",[7]回答表!B256,IF([7]回答表!AA51="●",[7]回答表!B335,"")),"")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IF([7]回答表!F18="水道事業",IF([7]回答表!X51="●",[7]回答表!J205,IF([7]回答表!AA51="●",[7]回答表!J283,"")),"")</f>
        <v/>
      </c>
      <c r="V101" s="83"/>
      <c r="W101" s="83"/>
      <c r="X101" s="83"/>
      <c r="Y101" s="83"/>
      <c r="Z101" s="83"/>
      <c r="AA101" s="83"/>
      <c r="AB101" s="153"/>
      <c r="AC101" s="82" t="str">
        <f>IF([7]回答表!F18="水道事業",IF([7]回答表!X51="●",[7]回答表!J210,IF([7]回答表!AA51="●",[7]回答表!J290,"")),"")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IF([7]回答表!F18="水道事業",IF([7]回答表!X51="●",[7]回答表!E256,IF([7]回答表!AA51="●",[7]回答表!E335,"")),"")</f>
        <v/>
      </c>
      <c r="BG102" s="151"/>
      <c r="BH102" s="151"/>
      <c r="BI102" s="151"/>
      <c r="BJ102" s="150" t="str">
        <f>IF([7]回答表!F18="水道事業",IF([7]回答表!X51="●",[7]回答表!E257,IF([7]回答表!AA51="●",[7]回答表!E336,"")),"")</f>
        <v/>
      </c>
      <c r="BK102" s="151"/>
      <c r="BL102" s="151"/>
      <c r="BM102" s="151"/>
      <c r="BN102" s="150" t="str">
        <f>IF([7]回答表!F18="水道事業",IF([7]回答表!X51="●",[7]回答表!E258,IF([7]回答表!AA51="●",[7]回答表!E337,"")),"")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IF([7]回答表!F18="水道事業",IF([7]回答表!AA51="●","●",""),"")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IF([7]回答表!F18="水道事業",IF([7]回答表!X51="●",[7]回答表!J213,IF([7]回答表!AA51="●",[7]回答表!J293,"")),"")</f>
        <v/>
      </c>
      <c r="V106" s="83"/>
      <c r="W106" s="83"/>
      <c r="X106" s="83"/>
      <c r="Y106" s="83"/>
      <c r="Z106" s="83"/>
      <c r="AA106" s="83"/>
      <c r="AB106" s="153"/>
      <c r="AC106" s="82" t="str">
        <f>IF([7]回答表!F18="水道事業",IF([7]回答表!X51="●",[7]回答表!J217,IF([7]回答表!AA51="●",[7]回答表!J297,"")),"")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IF([7]回答表!F18="水道事業",IF([7]回答表!X51="●",[7]回答表!E265,IF([7]回答表!AA51="●",[7]回答表!E344,"")),"")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IF([7]回答表!F18="水道事業",IF([7]回答表!X51="●",[7]回答表!B267,IF([7]回答表!AA51="●",[7]回答表!B346,"")),"")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IF([7]回答表!F18="水道事業",IF([7]回答表!AD51="●","●",""),"")</f>
        <v/>
      </c>
      <c r="O118" s="131"/>
      <c r="P118" s="131"/>
      <c r="Q118" s="132"/>
      <c r="R118" s="119"/>
      <c r="S118" s="119"/>
      <c r="T118" s="119"/>
      <c r="U118" s="133" t="str">
        <f>IF([7]回答表!F18="水道事業",IF([7]回答表!AD51="●",[7]回答表!B354,""),"")</f>
        <v/>
      </c>
      <c r="V118" s="134"/>
      <c r="W118" s="134"/>
      <c r="X118" s="134"/>
      <c r="Y118" s="134"/>
      <c r="Z118" s="134"/>
      <c r="AA118" s="134"/>
      <c r="AB118" s="134"/>
      <c r="AC118" s="134"/>
      <c r="AD118" s="134"/>
      <c r="AE118" s="134"/>
      <c r="AF118" s="134"/>
      <c r="AG118" s="134"/>
      <c r="AH118" s="134"/>
      <c r="AI118" s="134"/>
      <c r="AJ118" s="135"/>
      <c r="AK118" s="189"/>
      <c r="AL118" s="189"/>
      <c r="AM118" s="133" t="str">
        <f>IF([7]回答表!F18="水道事業",IF([7]回答表!AD51="●",[7]回答表!B360,""),"")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IF([7]回答表!F18="簡易水道事業",IF([7]回答表!X51="●",[7]回答表!B197,IF([7]回答表!AA51="●",[7]回答表!B275,"")),"")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IF([7]回答表!F18="簡易水道事業",IF([7]回答表!X51="●",[7]回答表!B256,IF([7]回答表!AA51="●",[7]回答表!B335,"")),"")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IF([7]回答表!F18="簡易水道事業",IF([7]回答表!X51="●","●",""),"")</f>
        <v/>
      </c>
      <c r="O132" s="131"/>
      <c r="P132" s="131"/>
      <c r="Q132" s="132"/>
      <c r="R132" s="119"/>
      <c r="S132" s="119"/>
      <c r="T132" s="119"/>
      <c r="U132" s="82" t="str">
        <f>IF([7]回答表!F18="簡易水道事業",IF([7]回答表!X51="●",[7]回答表!S224,IF([7]回答表!AA51="●",[7]回答表!S304,"")),"")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IF([7]回答表!F18="簡易水道事業",IF([7]回答表!X51="●",[7]回答表!E256,IF([7]回答表!AA51="●",[7]回答表!E335,"")),"")</f>
        <v/>
      </c>
      <c r="BG133" s="151"/>
      <c r="BH133" s="151"/>
      <c r="BI133" s="151"/>
      <c r="BJ133" s="150" t="str">
        <f>IF([7]回答表!F18="簡易水道事業",IF([7]回答表!X51="●",[7]回答表!E257,IF([7]回答表!AA51="●",[7]回答表!E336,"")),"")</f>
        <v/>
      </c>
      <c r="BK133" s="151"/>
      <c r="BL133" s="151"/>
      <c r="BM133" s="151"/>
      <c r="BN133" s="150" t="str">
        <f>IF([7]回答表!F18="簡易水道事業",IF([7]回答表!X51="●",[7]回答表!E258,IF([7]回答表!AA51="●",[7]回答表!E337,"")),"")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IF([7]回答表!F18="簡易水道事業",IF([7]回答表!X51="●",[7]回答表!S225,IF([7]回答表!AA51="●",[7]回答表!S305,"")),"")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IF([7]回答表!F18="簡易水道事業",IF([7]回答表!AA51="●","●",""),"")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IF([7]回答表!F18="簡易水道事業",IF([7]回答表!X51="●",[7]回答表!S226,IF([7]回答表!AA51="●",[7]回答表!S306,"")),"")</f>
        <v/>
      </c>
      <c r="V142" s="83"/>
      <c r="W142" s="83"/>
      <c r="X142" s="83"/>
      <c r="Y142" s="83"/>
      <c r="Z142" s="83"/>
      <c r="AA142" s="83"/>
      <c r="AB142" s="83"/>
      <c r="AC142" s="83"/>
      <c r="AD142" s="83"/>
      <c r="AE142" s="83"/>
      <c r="AF142" s="83"/>
      <c r="AG142" s="83"/>
      <c r="AH142" s="83"/>
      <c r="AI142" s="83"/>
      <c r="AJ142" s="153"/>
      <c r="AK142" s="68"/>
      <c r="AL142" s="68"/>
      <c r="AM142" s="231" t="str">
        <f>IF([7]回答表!F18="簡易水道事業",IF([7]回答表!X51="●",[7]回答表!Y228,IF([7]回答表!AA51="●",[7]回答表!Y308,"")),"")</f>
        <v/>
      </c>
      <c r="AN142" s="231"/>
      <c r="AO142" s="231"/>
      <c r="AP142" s="231"/>
      <c r="AQ142" s="231"/>
      <c r="AR142" s="231"/>
      <c r="AS142" s="231" t="str">
        <f>IF([7]回答表!F18="簡易水道事業",IF([7]回答表!X51="●",[7]回答表!Y229,IF([7]回答表!AA51="●",[7]回答表!Y309,"")),"")</f>
        <v/>
      </c>
      <c r="AT142" s="231"/>
      <c r="AU142" s="231"/>
      <c r="AV142" s="231"/>
      <c r="AW142" s="231"/>
      <c r="AX142" s="231"/>
      <c r="AY142" s="231" t="str">
        <f>IF([7]回答表!F18="簡易水道事業",IF([7]回答表!X51="●",[7]回答表!Y230,IF([7]回答表!AA51="●",[7]回答表!Y310,"")),"")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IF([7]回答表!F18="簡易水道事業",IF([7]回答表!X51="●",[7]回答表!E265,IF([7]回答表!AA51="●",[7]回答表!E344,"")),"")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IF([7]回答表!F18="簡易水道事業",IF([7]回答表!X51="●",[7]回答表!B267,IF([7]回答表!AA51="●",[7]回答表!B346,"")),"")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IF([7]回答表!F18="簡易水道事業",IF([7]回答表!AD51="●","●",""),"")</f>
        <v/>
      </c>
      <c r="O154" s="131"/>
      <c r="P154" s="131"/>
      <c r="Q154" s="132"/>
      <c r="R154" s="119"/>
      <c r="S154" s="119"/>
      <c r="T154" s="119"/>
      <c r="U154" s="133" t="str">
        <f>IF([7]回答表!F18="簡易水道事業",IF([7]回答表!AD51="●",[7]回答表!B354,""),"")</f>
        <v/>
      </c>
      <c r="V154" s="134"/>
      <c r="W154" s="134"/>
      <c r="X154" s="134"/>
      <c r="Y154" s="134"/>
      <c r="Z154" s="134"/>
      <c r="AA154" s="134"/>
      <c r="AB154" s="134"/>
      <c r="AC154" s="134"/>
      <c r="AD154" s="134"/>
      <c r="AE154" s="134"/>
      <c r="AF154" s="134"/>
      <c r="AG154" s="134"/>
      <c r="AH154" s="134"/>
      <c r="AI154" s="134"/>
      <c r="AJ154" s="135"/>
      <c r="AK154" s="189"/>
      <c r="AL154" s="189"/>
      <c r="AM154" s="133" t="str">
        <f>IF([7]回答表!F18="簡易水道事業",IF([7]回答表!AD51="●",[7]回答表!B360,""),"")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IF([7]回答表!F18="下水道事業",IF([7]回答表!X51="●","●",""),"")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IF([7]回答表!F18="下水道事業",IF([7]回答表!X51="●",[7]回答表!B197,IF([7]回答表!AA51="●",[7]回答表!B275,"")),"")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IF([7]回答表!F18="下水道事業",IF([7]回答表!X51="●",[7]回答表!B256,IF([7]回答表!AA51="●",[7]回答表!B335,"")),"")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IF([7]回答表!F18="下水道事業",IF([7]回答表!X51="●",[7]回答表!N234,IF([7]回答表!AA51="●",[7]回答表!N314,"")),"")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IF([7]回答表!F18="下水道事業",IF([7]回答表!X51="●",[7]回答表!E256,IF([7]回答表!AA51="●",[7]回答表!E335,"")),"")</f>
        <v/>
      </c>
      <c r="BG169" s="151"/>
      <c r="BH169" s="151"/>
      <c r="BI169" s="151"/>
      <c r="BJ169" s="150" t="str">
        <f>IF([7]回答表!F18="下水道事業",IF([7]回答表!X51="●",[7]回答表!E257,IF([7]回答表!AA51="●",[7]回答表!E336,"")),"")</f>
        <v/>
      </c>
      <c r="BK169" s="151"/>
      <c r="BL169" s="151"/>
      <c r="BM169" s="151"/>
      <c r="BN169" s="150" t="str">
        <f>IF([7]回答表!F18="下水道事業",IF([7]回答表!X51="●",[7]回答表!E258,IF([7]回答表!AA51="●",[7]回答表!E337,"")),"")</f>
        <v/>
      </c>
      <c r="BO169" s="151"/>
      <c r="BP169" s="151"/>
      <c r="BQ169" s="152"/>
      <c r="BR169" s="112"/>
      <c r="BX169" s="234" t="str">
        <f>IF([7]回答表!AQ21="下水道事業",IF([7]回答表!BI54="○",[7]回答表!AM200,IF([7]回答表!BL54="○",[7]回答表!AM278,"")),"")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IF([7]回答表!F18="下水道事業",IF([7]回答表!X51="●",[7]回答表!Y236,IF([7]回答表!AA51="●",[7]回答表!Y316,"")),"")</f>
        <v/>
      </c>
      <c r="V174" s="83"/>
      <c r="W174" s="83"/>
      <c r="X174" s="83"/>
      <c r="Y174" s="83"/>
      <c r="Z174" s="83"/>
      <c r="AA174" s="83"/>
      <c r="AB174" s="153"/>
      <c r="AC174" s="82" t="str">
        <f>IF([7]回答表!F18="下水道事業",IF([7]回答表!X51="●",[7]回答表!Y237,IF([7]回答表!AA51="●",[7]回答表!Y317,"")),"")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IF([7]回答表!F18="下水道事業",IF([7]回答表!X51="●",[7]回答表!Y239,IF([7]回答表!AA51="●",[7]回答表!Y319,"")),"")</f>
        <v/>
      </c>
      <c r="V180" s="83"/>
      <c r="W180" s="83"/>
      <c r="X180" s="83"/>
      <c r="Y180" s="83"/>
      <c r="Z180" s="83"/>
      <c r="AA180" s="83"/>
      <c r="AB180" s="153"/>
      <c r="AC180" s="82" t="str">
        <f>IF([7]回答表!F18="下水道事業",IF([7]回答表!X51="●",[7]回答表!Y240,IF([7]回答表!AA51="●",[7]回答表!Y320,"")),"")</f>
        <v/>
      </c>
      <c r="AD180" s="83"/>
      <c r="AE180" s="83"/>
      <c r="AF180" s="83"/>
      <c r="AG180" s="83"/>
      <c r="AH180" s="83"/>
      <c r="AI180" s="83"/>
      <c r="AJ180" s="153"/>
      <c r="AK180" s="82" t="str">
        <f>IF([7]回答表!F18="下水道事業",IF([7]回答表!X51="●",[7]回答表!Y241,IF([7]回答表!AA51="●",[7]回答表!Y321,"")),"")</f>
        <v/>
      </c>
      <c r="AL180" s="83"/>
      <c r="AM180" s="83"/>
      <c r="AN180" s="83"/>
      <c r="AO180" s="83"/>
      <c r="AP180" s="83"/>
      <c r="AQ180" s="83"/>
      <c r="AR180" s="153"/>
      <c r="AS180" s="82" t="str">
        <f>IF([7]回答表!F18="下水道事業",IF([7]回答表!X51="●",[7]回答表!Y242,IF([7]回答表!AA51="●",[7]回答表!Y322,"")),"")</f>
        <v/>
      </c>
      <c r="AT180" s="83"/>
      <c r="AU180" s="83"/>
      <c r="AV180" s="83"/>
      <c r="AW180" s="83"/>
      <c r="AX180" s="83"/>
      <c r="AY180" s="83"/>
      <c r="AZ180" s="153"/>
      <c r="BA180" s="82" t="str">
        <f>IF([7]回答表!F18="下水道事業",IF([7]回答表!X51="●",[7]回答表!Y243,IF([7]回答表!AA51="●",[7]回答表!Y323,"")),"")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IF([7]回答表!F18="下水道事業",IF([7]回答表!AA51="●","●",""),"")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IF([7]回答表!F18="下水道事業",IF([7]回答表!X51="●",[7]回答表!N248,IF([7]回答表!AA51="●",[7]回答表!N328,"")),"")</f>
        <v/>
      </c>
      <c r="V186" s="83"/>
      <c r="W186" s="83"/>
      <c r="X186" s="83"/>
      <c r="Y186" s="83"/>
      <c r="Z186" s="83"/>
      <c r="AA186" s="83"/>
      <c r="AB186" s="153"/>
      <c r="AC186" s="82" t="str">
        <f>IF([7]回答表!F18="下水道事業",IF([7]回答表!X51="●",[7]回答表!N249,IF([7]回答表!AA51="●",[7]回答表!N329,"")),"")</f>
        <v/>
      </c>
      <c r="AD186" s="83"/>
      <c r="AE186" s="83"/>
      <c r="AF186" s="83"/>
      <c r="AG186" s="83"/>
      <c r="AH186" s="83"/>
      <c r="AI186" s="83"/>
      <c r="AJ186" s="153"/>
      <c r="AK186" s="82" t="str">
        <f>IF([7]回答表!F18="下水道事業",IF([7]回答表!X51="●",[7]回答表!N250,IF([7]回答表!AA51="●",[7]回答表!N330,"")),"")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IF([7]回答表!F18="下水道事業",IF([7]回答表!X51="●",[7]回答表!E265,IF([7]回答表!AA51="●",[7]回答表!E344,"")),"")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IF([7]回答表!F18="下水道事業",IF([7]回答表!X51="●",[7]回答表!B267,IF([7]回答表!AA51="●",[7]回答表!B346,"")),"")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IF([7]回答表!F18="下水道事業",IF([7]回答表!AD51="●","●",""),"")</f>
        <v>●</v>
      </c>
      <c r="O198" s="131"/>
      <c r="P198" s="131"/>
      <c r="Q198" s="132"/>
      <c r="R198" s="119"/>
      <c r="S198" s="119"/>
      <c r="T198" s="119"/>
      <c r="U198" s="133" t="str">
        <f>IF([7]回答表!F18="下水道事業",IF([7]回答表!AD51="●",[7]回答表!B354,""),"")</f>
        <v>今後の人口減少等を見据え、処理水量も減少するものと予測されるものの、水質悪化による処理能力不足等も懸念されることから、適宜、施設及び設備の機能増強（更新）することも検討。また、県及び３市町での事務処理・窓口対応等の共同化（ソフト）を検討中。</v>
      </c>
      <c r="V198" s="134"/>
      <c r="W198" s="134"/>
      <c r="X198" s="134"/>
      <c r="Y198" s="134"/>
      <c r="Z198" s="134"/>
      <c r="AA198" s="134"/>
      <c r="AB198" s="134"/>
      <c r="AC198" s="134"/>
      <c r="AD198" s="134"/>
      <c r="AE198" s="134"/>
      <c r="AF198" s="134"/>
      <c r="AG198" s="134"/>
      <c r="AH198" s="134"/>
      <c r="AI198" s="134"/>
      <c r="AJ198" s="135"/>
      <c r="AK198" s="189"/>
      <c r="AL198" s="189"/>
      <c r="AM198" s="133" t="str">
        <f>IF([7]回答表!F18="下水道事業",IF([7]回答表!AD51="●",[7]回答表!B360,""),"")</f>
        <v>他事業も同時に進行していることから、全体的なバランスを踏まえた財政計画により、実施時期を考慮して対応策を講じていく必要がある。</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IF([7]回答表!BD18="●",IF([7]回答表!X51="●","●",""),"")</f>
        <v/>
      </c>
      <c r="O210" s="131"/>
      <c r="P210" s="131"/>
      <c r="Q210" s="132"/>
      <c r="R210" s="119"/>
      <c r="S210" s="119"/>
      <c r="T210" s="119"/>
      <c r="U210" s="133" t="str">
        <f>IF([7]回答表!BD18="●",IF([7]回答表!X51="●",[7]回答表!B197,IF([7]回答表!AA51="●",[7]回答表!B275,"")),"")</f>
        <v/>
      </c>
      <c r="V210" s="134"/>
      <c r="W210" s="134"/>
      <c r="X210" s="134"/>
      <c r="Y210" s="134"/>
      <c r="Z210" s="134"/>
      <c r="AA210" s="134"/>
      <c r="AB210" s="134"/>
      <c r="AC210" s="134"/>
      <c r="AD210" s="134"/>
      <c r="AE210" s="134"/>
      <c r="AF210" s="134"/>
      <c r="AG210" s="134"/>
      <c r="AH210" s="134"/>
      <c r="AI210" s="134"/>
      <c r="AJ210" s="135"/>
      <c r="AK210" s="136"/>
      <c r="AL210" s="136"/>
      <c r="AM210" s="138" t="str">
        <f>IF([7]回答表!BD18="●",IF([7]回答表!X51="●",[7]回答表!B256,IF([7]回答表!AA51="●",[7]回答表!B335,"")),"")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IF([7]回答表!BD18="●",IF([7]回答表!X51="●",[7]回答表!E256,IF([7]回答表!AA51="●",[7]回答表!E335,"")),"")</f>
        <v/>
      </c>
      <c r="AN213" s="151"/>
      <c r="AO213" s="151"/>
      <c r="AP213" s="151"/>
      <c r="AQ213" s="150" t="str">
        <f>IF([7]回答表!BD18="●",IF([7]回答表!X51="●",[7]回答表!E257,IF([7]回答表!AA51="●",[7]回答表!E336,"")),"")</f>
        <v/>
      </c>
      <c r="AR213" s="151"/>
      <c r="AS213" s="151"/>
      <c r="AT213" s="151"/>
      <c r="AU213" s="150" t="str">
        <f>IF([7]回答表!BD18="●",IF([7]回答表!X51="●",[7]回答表!E258,IF([7]回答表!AA51="●",[7]回答表!E337,"")),"")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IF([7]回答表!BD18="●",IF([7]回答表!AA51="●","●",""),"")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IF([7]回答表!BD18="●",IF([7]回答表!X51="●",[7]回答表!E265,IF([7]回答表!AA51="●",[7]回答表!E344,"")),"")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IF([7]回答表!BD18="●",IF([7]回答表!X51="●",[7]回答表!B267,IF([7]回答表!AA51="●",[7]回答表!B346,"")),"")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IF([7]回答表!BD18="●",IF([7]回答表!AD51="●","●",""),"")</f>
        <v/>
      </c>
      <c r="O229" s="131"/>
      <c r="P229" s="131"/>
      <c r="Q229" s="132"/>
      <c r="R229" s="119"/>
      <c r="S229" s="119"/>
      <c r="T229" s="119"/>
      <c r="U229" s="133" t="str">
        <f>IF([7]回答表!BD18="●",IF([7]回答表!AD51="●",[7]回答表!B354,""),"")</f>
        <v/>
      </c>
      <c r="V229" s="134"/>
      <c r="W229" s="134"/>
      <c r="X229" s="134"/>
      <c r="Y229" s="134"/>
      <c r="Z229" s="134"/>
      <c r="AA229" s="134"/>
      <c r="AB229" s="134"/>
      <c r="AC229" s="134"/>
      <c r="AD229" s="134"/>
      <c r="AE229" s="134"/>
      <c r="AF229" s="134"/>
      <c r="AG229" s="134"/>
      <c r="AH229" s="134"/>
      <c r="AI229" s="134"/>
      <c r="AJ229" s="135"/>
      <c r="AK229" s="249"/>
      <c r="AL229" s="249"/>
      <c r="AM229" s="133" t="str">
        <f>IF([7]回答表!BD18="●",IF([7]回答表!AD51="●",[7]回答表!B360,""),"")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IF([7]回答表!X52="●","●","")</f>
        <v/>
      </c>
      <c r="O241" s="131"/>
      <c r="P241" s="131"/>
      <c r="Q241" s="132"/>
      <c r="R241" s="119"/>
      <c r="S241" s="119"/>
      <c r="T241" s="119"/>
      <c r="U241" s="133" t="str">
        <f>IF([7]回答表!X52="●",[7]回答表!B371,IF([7]回答表!AA52="●",[7]回答表!B396,""))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IF([7]回答表!X52="●",[7]回答表!U377,IF([7]回答表!AA52="●",[7]回答表!U402,""))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IF([7]回答表!X52="●",[7]回答表!G377,IF([7]回答表!AA52="●",[7]回答表!G402,""))</f>
        <v/>
      </c>
      <c r="AN244" s="83"/>
      <c r="AO244" s="83"/>
      <c r="AP244" s="83"/>
      <c r="AQ244" s="83"/>
      <c r="AR244" s="83"/>
      <c r="AS244" s="83"/>
      <c r="AT244" s="153"/>
      <c r="AU244" s="82" t="str">
        <f>IF([7]回答表!X52="●",[7]回答表!G378,IF([7]回答表!AA52="●",[7]回答表!G403,""))</f>
        <v/>
      </c>
      <c r="AV244" s="83"/>
      <c r="AW244" s="83"/>
      <c r="AX244" s="83"/>
      <c r="AY244" s="83"/>
      <c r="AZ244" s="83"/>
      <c r="BA244" s="83"/>
      <c r="BB244" s="153"/>
      <c r="BC244" s="120"/>
      <c r="BD244" s="109"/>
      <c r="BE244" s="109"/>
      <c r="BF244" s="150" t="str">
        <f>IF([7]回答表!X52="●",[7]回答表!X377,IF([7]回答表!AA52="●",[7]回答表!X402,""))</f>
        <v/>
      </c>
      <c r="BG244" s="151"/>
      <c r="BH244" s="151"/>
      <c r="BI244" s="151"/>
      <c r="BJ244" s="150" t="str">
        <f>IF([7]回答表!X52="●",[7]回答表!X378,IF([7]回答表!AA52="●",[7]回答表!X403,""))</f>
        <v/>
      </c>
      <c r="BK244" s="151"/>
      <c r="BL244" s="151"/>
      <c r="BM244" s="152"/>
      <c r="BN244" s="150" t="str">
        <f>IF([7]回答表!X52="●",[7]回答表!X379,IF([7]回答表!AA52="●",[7]回答表!X404,""))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IF([7]回答表!AA52="●","●","")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IF([7]回答表!X52="●",[7]回答表!E386,IF([7]回答表!AA52="●",[7]回答表!E407,""))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IF([7]回答表!X52="●",[7]回答表!B388,IF([7]回答表!AA52="●",[7]回答表!B409,""))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IF([7]回答表!AD52="●","●","")</f>
        <v/>
      </c>
      <c r="O260" s="131"/>
      <c r="P260" s="131"/>
      <c r="Q260" s="132"/>
      <c r="R260" s="119"/>
      <c r="S260" s="119"/>
      <c r="T260" s="119"/>
      <c r="U260" s="133" t="str">
        <f>IF([7]回答表!AD52="●",[7]回答表!B417,"")</f>
        <v/>
      </c>
      <c r="V260" s="134"/>
      <c r="W260" s="134"/>
      <c r="X260" s="134"/>
      <c r="Y260" s="134"/>
      <c r="Z260" s="134"/>
      <c r="AA260" s="134"/>
      <c r="AB260" s="134"/>
      <c r="AC260" s="134"/>
      <c r="AD260" s="134"/>
      <c r="AE260" s="134"/>
      <c r="AF260" s="134"/>
      <c r="AG260" s="134"/>
      <c r="AH260" s="134"/>
      <c r="AI260" s="134"/>
      <c r="AJ260" s="135"/>
      <c r="AK260" s="249"/>
      <c r="AL260" s="249"/>
      <c r="AM260" s="133" t="str">
        <f>IF([7]回答表!AD52="●",[7]回答表!B423,"")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IF([7]回答表!X53="●","●","")</f>
        <v/>
      </c>
      <c r="O272" s="131"/>
      <c r="P272" s="131"/>
      <c r="Q272" s="132"/>
      <c r="R272" s="119"/>
      <c r="S272" s="119"/>
      <c r="T272" s="119"/>
      <c r="U272" s="133" t="str">
        <f>IF([7]回答表!X53="●",[7]回答表!B434,IF([7]回答表!AA53="●",[7]回答表!B465,""))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IF([7]回答表!X53="●",[7]回答表!B440,"")</f>
        <v/>
      </c>
      <c r="AO272" s="262"/>
      <c r="AP272" s="262"/>
      <c r="AQ272" s="262"/>
      <c r="AR272" s="262"/>
      <c r="AS272" s="262"/>
      <c r="AT272" s="262"/>
      <c r="AU272" s="262"/>
      <c r="AV272" s="262"/>
      <c r="AW272" s="262"/>
      <c r="AX272" s="262"/>
      <c r="AY272" s="262"/>
      <c r="AZ272" s="262"/>
      <c r="BA272" s="262"/>
      <c r="BB272" s="263"/>
      <c r="BC272" s="120"/>
      <c r="BD272" s="109"/>
      <c r="BE272" s="109"/>
      <c r="BF272" s="138" t="str">
        <f>IF([7]回答表!X53="●",[7]回答表!B446,IF([7]回答表!AA53="●",[7]回答表!B471,""))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IF([7]回答表!X53="●",[7]回答表!E446,IF([7]回答表!AA53="●",[7]回答表!E471,""))</f>
        <v/>
      </c>
      <c r="BG275" s="151"/>
      <c r="BH275" s="151"/>
      <c r="BI275" s="151"/>
      <c r="BJ275" s="150" t="str">
        <f>IF([7]回答表!X53="●",[7]回答表!E447,IF([7]回答表!AA53="●",[7]回答表!E472,""))</f>
        <v/>
      </c>
      <c r="BK275" s="151"/>
      <c r="BL275" s="151"/>
      <c r="BM275" s="152"/>
      <c r="BN275" s="150" t="str">
        <f>IF([7]回答表!X53="●",[7]回答表!E448,IF([7]回答表!AA53="●",[7]回答表!E473,""))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IF([7]回答表!AA53="●","●","")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IF([7]回答表!X53="●",[7]回答表!E455,IF([7]回答表!AA53="●",[7]回答表!E476,""))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IF([7]回答表!X53="●",[7]回答表!B457,IF([7]回答表!AA53="●",[7]回答表!B478,""))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IF([7]回答表!AD53="●","●","")</f>
        <v/>
      </c>
      <c r="O291" s="131"/>
      <c r="P291" s="131"/>
      <c r="Q291" s="132"/>
      <c r="R291" s="119"/>
      <c r="S291" s="119"/>
      <c r="T291" s="119"/>
      <c r="U291" s="133" t="str">
        <f>IF([7]回答表!AD53="●",[7]回答表!B486,"")</f>
        <v/>
      </c>
      <c r="V291" s="134"/>
      <c r="W291" s="134"/>
      <c r="X291" s="134"/>
      <c r="Y291" s="134"/>
      <c r="Z291" s="134"/>
      <c r="AA291" s="134"/>
      <c r="AB291" s="134"/>
      <c r="AC291" s="134"/>
      <c r="AD291" s="134"/>
      <c r="AE291" s="134"/>
      <c r="AF291" s="134"/>
      <c r="AG291" s="134"/>
      <c r="AH291" s="134"/>
      <c r="AI291" s="134"/>
      <c r="AJ291" s="135"/>
      <c r="AK291" s="249"/>
      <c r="AL291" s="249"/>
      <c r="AM291" s="133" t="str">
        <f>IF([7]回答表!AD53="●",[7]回答表!B492,"")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IF([7]回答表!X54="●","●","")</f>
        <v/>
      </c>
      <c r="O303" s="131"/>
      <c r="P303" s="131"/>
      <c r="Q303" s="132"/>
      <c r="R303" s="119"/>
      <c r="S303" s="119"/>
      <c r="T303" s="119"/>
      <c r="U303" s="133" t="str">
        <f>IF([7]回答表!X54="●",[7]回答表!B503,IF([7]回答表!AA54="●",[7]回答表!B526,""))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IF([7]回答表!X54="●",[7]回答表!BC510,IF([7]回答表!AA54="●",[7]回答表!BC533,""))</f>
        <v/>
      </c>
      <c r="AR303" s="271"/>
      <c r="AS303" s="271"/>
      <c r="AT303" s="271"/>
      <c r="AU303" s="272" t="s">
        <v>74</v>
      </c>
      <c r="AV303" s="273"/>
      <c r="AW303" s="273"/>
      <c r="AX303" s="274"/>
      <c r="AY303" s="271" t="str">
        <f>IF([7]回答表!X54="●",[7]回答表!BC515,IF([7]回答表!AA54="●",[7]回答表!BC538,""))</f>
        <v/>
      </c>
      <c r="AZ303" s="271"/>
      <c r="BA303" s="271"/>
      <c r="BB303" s="271"/>
      <c r="BC303" s="120"/>
      <c r="BD303" s="109"/>
      <c r="BE303" s="109"/>
      <c r="BF303" s="138" t="str">
        <f>IF([7]回答表!X54="●",[7]回答表!S509,IF([7]回答表!AA54="●",[7]回答表!S532,""))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IF([7]回答表!X54="●",[7]回答表!BC511,IF([7]回答表!AA54="●",[7]回答表!BC534,""))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IF([7]回答表!X54="●",[7]回答表!V509,IF([7]回答表!AA54="●",[7]回答表!V532,""))</f>
        <v/>
      </c>
      <c r="BG306" s="151"/>
      <c r="BH306" s="151"/>
      <c r="BI306" s="151"/>
      <c r="BJ306" s="150" t="str">
        <f>IF([7]回答表!X54="●",[7]回答表!V510,IF([7]回答表!AA54="●",[7]回答表!V533,""))</f>
        <v/>
      </c>
      <c r="BK306" s="151"/>
      <c r="BL306" s="151"/>
      <c r="BM306" s="152"/>
      <c r="BN306" s="150" t="str">
        <f>IF([7]回答表!X54="●",[7]回答表!V511,IF([7]回答表!AA54="●",[7]回答表!V534,""))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IF([7]回答表!X54="●",[7]回答表!BC512,IF([7]回答表!AA54="●",[7]回答表!BC535,""))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IF([7]回答表!X54="●",[7]回答表!BC516,IF([7]回答表!AA54="●",[7]回答表!BC539,""))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IF([7]回答表!AA54="●","●","")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IF([7]回答表!X54="●",[7]回答表!BC513,IF([7]回答表!AA54="●",[7]回答表!BC536,""))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IF([7]回答表!X54="●",[7]回答表!BC514,IF([7]回答表!AA54="●",[7]回答表!BC537,""))</f>
        <v/>
      </c>
      <c r="AR311" s="271"/>
      <c r="AS311" s="271"/>
      <c r="AT311" s="271"/>
      <c r="AU311" s="222" t="s">
        <v>80</v>
      </c>
      <c r="AV311" s="223"/>
      <c r="AW311" s="223"/>
      <c r="AX311" s="224"/>
      <c r="AY311" s="281" t="str">
        <f>IF([7]回答表!X54="●",[7]回答表!BC517,IF([7]回答表!AA54="●",[7]回答表!BC540,""))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IF([7]回答表!X54="●",[7]回答表!E516,IF([7]回答表!AA54="●",[7]回答表!E538,""))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IF([7]回答表!X54="●",[7]回答表!B518,IF([7]回答表!AA54="●",[7]回答表!B540,""))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IF([7]回答表!AD54="●","●","")</f>
        <v/>
      </c>
      <c r="O322" s="131"/>
      <c r="P322" s="131"/>
      <c r="Q322" s="132"/>
      <c r="R322" s="119"/>
      <c r="S322" s="119"/>
      <c r="T322" s="119"/>
      <c r="U322" s="133" t="str">
        <f>IF([7]回答表!AD54="●",[7]回答表!B548,"")</f>
        <v/>
      </c>
      <c r="V322" s="134"/>
      <c r="W322" s="134"/>
      <c r="X322" s="134"/>
      <c r="Y322" s="134"/>
      <c r="Z322" s="134"/>
      <c r="AA322" s="134"/>
      <c r="AB322" s="134"/>
      <c r="AC322" s="134"/>
      <c r="AD322" s="134"/>
      <c r="AE322" s="134"/>
      <c r="AF322" s="134"/>
      <c r="AG322" s="134"/>
      <c r="AH322" s="134"/>
      <c r="AI322" s="134"/>
      <c r="AJ322" s="135"/>
      <c r="AK322" s="189"/>
      <c r="AL322" s="189"/>
      <c r="AM322" s="133" t="str">
        <f>IF([7]回答表!AD54="●",[7]回答表!B554,"")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IF([7]回答表!X55="●","●","")</f>
        <v/>
      </c>
      <c r="O333" s="131"/>
      <c r="P333" s="131"/>
      <c r="Q333" s="132"/>
      <c r="R333" s="119"/>
      <c r="S333" s="119"/>
      <c r="T333" s="119"/>
      <c r="U333" s="133" t="str">
        <f>IF([7]回答表!X55="●",[7]回答表!B565,IF([7]回答表!AA55="●",[7]回答表!B590,""))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IF([7]回答表!X55="●",[7]回答表!B575,IF([7]回答表!AA55="●",[7]回答表!B600,""))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IF([7]回答表!X55="●",[7]回答表!G571,IF([7]回答表!AA55="●",[7]回答表!G596,""))</f>
        <v/>
      </c>
      <c r="AN335" s="83"/>
      <c r="AO335" s="83"/>
      <c r="AP335" s="83"/>
      <c r="AQ335" s="83"/>
      <c r="AR335" s="83"/>
      <c r="AS335" s="83"/>
      <c r="AT335" s="153"/>
      <c r="AU335" s="82" t="str">
        <f>IF([7]回答表!X55="●",[7]回答表!G572,IF([7]回答表!AA55="●",[7]回答表!G597,""))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IF([7]回答表!X55="●",[7]回答表!E575,IF([7]回答表!AA55="●",[7]回答表!E600,""))</f>
        <v/>
      </c>
      <c r="BG336" s="151"/>
      <c r="BH336" s="151"/>
      <c r="BI336" s="151"/>
      <c r="BJ336" s="150" t="str">
        <f>IF([7]回答表!X55="●",[7]回答表!E576,IF([7]回答表!AA55="●",[7]回答表!E601,""))</f>
        <v/>
      </c>
      <c r="BK336" s="151"/>
      <c r="BL336" s="151"/>
      <c r="BM336" s="152"/>
      <c r="BN336" s="150" t="str">
        <f>IF([7]回答表!X55="●",[7]回答表!E577,IF([7]回答表!AA55="●",[7]回答表!E602,""))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IF([7]回答表!AA55="●","●","")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IF([7]回答表!X55="●",[7]回答表!E580,IF([7]回答表!AA55="●",[7]回答表!E605,""))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IF([7]回答表!X55="●",[7]回答表!B582,IF([7]回答表!AA55="●",[7]回答表!B607,""))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IF([7]回答表!AD55="●","●","")</f>
        <v/>
      </c>
      <c r="O352" s="131"/>
      <c r="P352" s="131"/>
      <c r="Q352" s="132"/>
      <c r="R352" s="119"/>
      <c r="S352" s="119"/>
      <c r="T352" s="119"/>
      <c r="U352" s="133" t="str">
        <f>IF([7]回答表!AD55="●",[7]回答表!B615,"")</f>
        <v/>
      </c>
      <c r="V352" s="134"/>
      <c r="W352" s="134"/>
      <c r="X352" s="134"/>
      <c r="Y352" s="134"/>
      <c r="Z352" s="134"/>
      <c r="AA352" s="134"/>
      <c r="AB352" s="134"/>
      <c r="AC352" s="134"/>
      <c r="AD352" s="134"/>
      <c r="AE352" s="134"/>
      <c r="AF352" s="134"/>
      <c r="AG352" s="134"/>
      <c r="AH352" s="134"/>
      <c r="AI352" s="134"/>
      <c r="AJ352" s="135"/>
      <c r="AK352" s="136"/>
      <c r="AL352" s="136"/>
      <c r="AM352" s="133" t="str">
        <f>IF([7]回答表!AD55="●",[7]回答表!B621,"")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IF([7]回答表!R56="●",[7]回答表!B634,"")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877EE-D340-4D11-BD01-759408A6B501}">
  <dimension ref="A1:CN384"/>
  <sheetViews>
    <sheetView tabSelected="1"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IF(COUNTIF([8]回答表!K16,"*")&gt;0,[8]回答表!K16,"")</f>
        <v>北秋田市</v>
      </c>
      <c r="D11" s="8"/>
      <c r="E11" s="8"/>
      <c r="F11" s="8"/>
      <c r="G11" s="8"/>
      <c r="H11" s="8"/>
      <c r="I11" s="8"/>
      <c r="J11" s="8"/>
      <c r="K11" s="8"/>
      <c r="L11" s="8"/>
      <c r="M11" s="8"/>
      <c r="N11" s="8"/>
      <c r="O11" s="8"/>
      <c r="P11" s="8"/>
      <c r="Q11" s="8"/>
      <c r="R11" s="8"/>
      <c r="S11" s="8"/>
      <c r="T11" s="8"/>
      <c r="U11" s="22" t="str">
        <f>IF(COUNTIF([8]回答表!F18,"*")&gt;0,[8]回答表!F18,"")</f>
        <v>下水道事業</v>
      </c>
      <c r="V11" s="23"/>
      <c r="W11" s="23"/>
      <c r="X11" s="23"/>
      <c r="Y11" s="23"/>
      <c r="Z11" s="23"/>
      <c r="AA11" s="23"/>
      <c r="AB11" s="23"/>
      <c r="AC11" s="23"/>
      <c r="AD11" s="23"/>
      <c r="AE11" s="23"/>
      <c r="AF11" s="10"/>
      <c r="AG11" s="10"/>
      <c r="AH11" s="10"/>
      <c r="AI11" s="10"/>
      <c r="AJ11" s="10"/>
      <c r="AK11" s="10"/>
      <c r="AL11" s="10"/>
      <c r="AM11" s="10"/>
      <c r="AN11" s="11"/>
      <c r="AO11" s="24" t="str">
        <f>IF(COUNTIF([8]回答表!W18,"*")&gt;0,[8]回答表!W18,"")</f>
        <v>公共下水道</v>
      </c>
      <c r="AP11" s="10"/>
      <c r="AQ11" s="10"/>
      <c r="AR11" s="10"/>
      <c r="AS11" s="10"/>
      <c r="AT11" s="10"/>
      <c r="AU11" s="10"/>
      <c r="AV11" s="10"/>
      <c r="AW11" s="10"/>
      <c r="AX11" s="10"/>
      <c r="AY11" s="10"/>
      <c r="AZ11" s="10"/>
      <c r="BA11" s="10"/>
      <c r="BB11" s="10"/>
      <c r="BC11" s="10"/>
      <c r="BD11" s="10"/>
      <c r="BE11" s="10"/>
      <c r="BF11" s="11"/>
      <c r="BG11" s="21" t="str">
        <f>IF(COUNTIF([8]回答表!F20,"*")&gt;0,[8]回答表!F20,"")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IF([8]回答表!R49="●","●","")</f>
        <v/>
      </c>
      <c r="E24" s="80"/>
      <c r="F24" s="80"/>
      <c r="G24" s="80"/>
      <c r="H24" s="80"/>
      <c r="I24" s="80"/>
      <c r="J24" s="81"/>
      <c r="K24" s="79" t="str">
        <f>IF([8]回答表!R50="●","●","")</f>
        <v/>
      </c>
      <c r="L24" s="80"/>
      <c r="M24" s="80"/>
      <c r="N24" s="80"/>
      <c r="O24" s="80"/>
      <c r="P24" s="80"/>
      <c r="Q24" s="81"/>
      <c r="R24" s="79" t="str">
        <f>IF([8]回答表!R51="●","●","")</f>
        <v>●</v>
      </c>
      <c r="S24" s="80"/>
      <c r="T24" s="80"/>
      <c r="U24" s="80"/>
      <c r="V24" s="80"/>
      <c r="W24" s="80"/>
      <c r="X24" s="81"/>
      <c r="Y24" s="79" t="str">
        <f>IF([8]回答表!R52="●","●","")</f>
        <v/>
      </c>
      <c r="Z24" s="80"/>
      <c r="AA24" s="80"/>
      <c r="AB24" s="80"/>
      <c r="AC24" s="80"/>
      <c r="AD24" s="80"/>
      <c r="AE24" s="81"/>
      <c r="AF24" s="79" t="str">
        <f>IF([8]回答表!R53="●","●","")</f>
        <v/>
      </c>
      <c r="AG24" s="80"/>
      <c r="AH24" s="80"/>
      <c r="AI24" s="80"/>
      <c r="AJ24" s="80"/>
      <c r="AK24" s="80"/>
      <c r="AL24" s="81"/>
      <c r="AM24" s="79" t="str">
        <f>IF([8]回答表!R54="●","●","")</f>
        <v/>
      </c>
      <c r="AN24" s="80"/>
      <c r="AO24" s="80"/>
      <c r="AP24" s="80"/>
      <c r="AQ24" s="80"/>
      <c r="AR24" s="80"/>
      <c r="AS24" s="81"/>
      <c r="AT24" s="79" t="str">
        <f>IF([8]回答表!R55="●","●","")</f>
        <v/>
      </c>
      <c r="AU24" s="80"/>
      <c r="AV24" s="80"/>
      <c r="AW24" s="80"/>
      <c r="AX24" s="80"/>
      <c r="AY24" s="80"/>
      <c r="AZ24" s="81"/>
      <c r="BA24" s="68"/>
      <c r="BB24" s="82" t="str">
        <f>IF([8]回答表!R56="●","●","")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IF([8]回答表!X49="●","●","")</f>
        <v/>
      </c>
      <c r="O36" s="131"/>
      <c r="P36" s="131"/>
      <c r="Q36" s="132"/>
      <c r="R36" s="119"/>
      <c r="S36" s="119"/>
      <c r="T36" s="119"/>
      <c r="U36" s="133" t="str">
        <f>IF([8]回答表!X49="●",[8]回答表!B67,IF([8]回答表!AA49="●",[8]回答表!B95,""))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IF([8]回答表!X49="●",[8]回答表!S73,IF([8]回答表!AA49="●",[8]回答表!S101,""))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IF([8]回答表!X49="●",[8]回答表!G73,IF([8]回答表!AA49="●",[8]回答表!G101,""))</f>
        <v/>
      </c>
      <c r="AN38" s="83"/>
      <c r="AO38" s="83"/>
      <c r="AP38" s="83"/>
      <c r="AQ38" s="83"/>
      <c r="AR38" s="83"/>
      <c r="AS38" s="83"/>
      <c r="AT38" s="153"/>
      <c r="AU38" s="82" t="str">
        <f>IF([8]回答表!X49="●",[8]回答表!G74,IF([8]回答表!AA49="●",[8]回答表!G102,""))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IF([8]回答表!X49="●",[8]回答表!V73,IF([8]回答表!AA49="●",[8]回答表!V101,""))</f>
        <v/>
      </c>
      <c r="BG39" s="16"/>
      <c r="BH39" s="16"/>
      <c r="BI39" s="17"/>
      <c r="BJ39" s="150" t="str">
        <f>IF([8]回答表!X49="●",[8]回答表!V74,IF([8]回答表!AA49="●",[8]回答表!V102,""))</f>
        <v/>
      </c>
      <c r="BK39" s="16"/>
      <c r="BL39" s="16"/>
      <c r="BM39" s="17"/>
      <c r="BN39" s="150" t="str">
        <f>IF([8]回答表!X49="●",[8]回答表!V75,IF([8]回答表!AA49="●",[8]回答表!V103,""))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IF([8]回答表!X49="●",[8]回答表!O79,IF([8]回答表!AA49="●",[8]回答表!O107,""))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IF([8]回答表!X49="●",[8]回答表!O80,IF([8]回答表!AA49="●",[8]回答表!O108,""))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IF([8]回答表!AA49="●","●","")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IF([8]回答表!X49="●",[8]回答表!O81,IF([8]回答表!AA49="●",[8]回答表!O109,""))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IF([8]回答表!X49="●",[8]回答表!O82,IF([8]回答表!AA49="●",[8]回答表!O110,""))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IF([8]回答表!X49="●",[8]回答表!AG79,IF([8]回答表!AA49="●",[8]回答表!AG107,""))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IF([8]回答表!X49="●",[8]回答表!AG80,IF([8]回答表!AA49="●",[8]回答表!AG108,""))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IF([8]回答表!X49="●",[8]回答表!E85,IF([8]回答表!AA49="●",[8]回答表!E113,""))</f>
        <v/>
      </c>
      <c r="V50" s="182"/>
      <c r="W50" s="182"/>
      <c r="X50" s="182"/>
      <c r="Y50" s="182"/>
      <c r="Z50" s="182"/>
      <c r="AA50" s="182"/>
      <c r="AB50" s="182"/>
      <c r="AC50" s="182"/>
      <c r="AD50" s="182"/>
      <c r="AE50" s="183" t="s">
        <v>33</v>
      </c>
      <c r="AF50" s="183"/>
      <c r="AG50" s="183"/>
      <c r="AH50" s="183"/>
      <c r="AI50" s="183"/>
      <c r="AJ50" s="184"/>
      <c r="AK50" s="136"/>
      <c r="AL50" s="136"/>
      <c r="AM50" s="133" t="str">
        <f>IF([8]回答表!X49="●",[8]回答表!B87,IF([8]回答表!AA49="●",[8]回答表!B115,""))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IF([8]回答表!AD49="●","●","")</f>
        <v/>
      </c>
      <c r="O57" s="131"/>
      <c r="P57" s="131"/>
      <c r="Q57" s="132"/>
      <c r="R57" s="119"/>
      <c r="S57" s="119"/>
      <c r="T57" s="119"/>
      <c r="U57" s="133" t="str">
        <f>IF([8]回答表!AD49="●",[8]回答表!B123,"")</f>
        <v/>
      </c>
      <c r="V57" s="134"/>
      <c r="W57" s="134"/>
      <c r="X57" s="134"/>
      <c r="Y57" s="134"/>
      <c r="Z57" s="134"/>
      <c r="AA57" s="134"/>
      <c r="AB57" s="134"/>
      <c r="AC57" s="134"/>
      <c r="AD57" s="134"/>
      <c r="AE57" s="134"/>
      <c r="AF57" s="134"/>
      <c r="AG57" s="134"/>
      <c r="AH57" s="134"/>
      <c r="AI57" s="134"/>
      <c r="AJ57" s="135"/>
      <c r="AK57" s="189"/>
      <c r="AL57" s="189"/>
      <c r="AM57" s="133" t="str">
        <f>IF([8]回答表!AD49="●",[8]回答表!B128,"")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IF([8]回答表!X50="●","●","")</f>
        <v/>
      </c>
      <c r="O68" s="131"/>
      <c r="P68" s="131"/>
      <c r="Q68" s="132"/>
      <c r="R68" s="119"/>
      <c r="S68" s="119"/>
      <c r="T68" s="119"/>
      <c r="U68" s="133" t="str">
        <f>IF([8]回答表!X50="●",[8]回答表!B138,IF([8]回答表!AA50="●",[8]回答表!B159,""))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IF([8]回答表!X50="●",[8]回答表!S144,IF([8]回答表!AA50="●",[8]回答表!S165,""))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IF([8]回答表!X50="●",[8]回答表!J144,IF([8]回答表!AA50="●",[8]回答表!J165,""))</f>
        <v/>
      </c>
      <c r="AN71" s="83"/>
      <c r="AO71" s="83"/>
      <c r="AP71" s="83"/>
      <c r="AQ71" s="83"/>
      <c r="AR71" s="83"/>
      <c r="AS71" s="83"/>
      <c r="AT71" s="153"/>
      <c r="AU71" s="82" t="str">
        <f>IF([8]回答表!X50="●",[8]回答表!J145,IF([8]回答表!AA50="●",[8]回答表!J166,""))</f>
        <v/>
      </c>
      <c r="AV71" s="83"/>
      <c r="AW71" s="83"/>
      <c r="AX71" s="83"/>
      <c r="AY71" s="83"/>
      <c r="AZ71" s="83"/>
      <c r="BA71" s="83"/>
      <c r="BB71" s="153"/>
      <c r="BC71" s="120"/>
      <c r="BD71" s="109"/>
      <c r="BE71" s="109"/>
      <c r="BF71" s="150" t="str">
        <f>IF([8]回答表!X50="●",[8]回答表!V144,IF([8]回答表!AA50="●",[8]回答表!V165,""))</f>
        <v/>
      </c>
      <c r="BG71" s="151"/>
      <c r="BH71" s="151"/>
      <c r="BI71" s="151"/>
      <c r="BJ71" s="150" t="str">
        <f>IF([8]回答表!X50="●",[8]回答表!V145,IF([8]回答表!AA50="●",[8]回答表!V166,""))</f>
        <v/>
      </c>
      <c r="BK71" s="151"/>
      <c r="BL71" s="151"/>
      <c r="BM71" s="151"/>
      <c r="BN71" s="150" t="str">
        <f>IF([8]回答表!X50="●",[8]回答表!V146,IF([8]回答表!AA50="●",[8]回答表!V167,""))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IF([8]回答表!AA50="●","●","")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IF([8]回答表!X50="●",[8]回答表!E149,IF([8]回答表!AA50="●",[8]回答表!E170,""))</f>
        <v/>
      </c>
      <c r="V80" s="182"/>
      <c r="W80" s="182"/>
      <c r="X80" s="182"/>
      <c r="Y80" s="182"/>
      <c r="Z80" s="182"/>
      <c r="AA80" s="182"/>
      <c r="AB80" s="182"/>
      <c r="AC80" s="182"/>
      <c r="AD80" s="182"/>
      <c r="AE80" s="183" t="s">
        <v>33</v>
      </c>
      <c r="AF80" s="183"/>
      <c r="AG80" s="183"/>
      <c r="AH80" s="183"/>
      <c r="AI80" s="183"/>
      <c r="AJ80" s="184"/>
      <c r="AK80" s="136"/>
      <c r="AL80" s="136"/>
      <c r="AM80" s="133" t="str">
        <f>IF([8]回答表!X50="●",[8]回答表!B151,IF([8]回答表!AA50="●",[8]回答表!B172,""))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IF([8]回答表!AD50="●","●","")</f>
        <v/>
      </c>
      <c r="O87" s="131"/>
      <c r="P87" s="131"/>
      <c r="Q87" s="132"/>
      <c r="R87" s="119"/>
      <c r="S87" s="119"/>
      <c r="T87" s="119"/>
      <c r="U87" s="133" t="str">
        <f>IF([8]回答表!AD50="●",[8]回答表!B180,"")</f>
        <v/>
      </c>
      <c r="V87" s="134"/>
      <c r="W87" s="134"/>
      <c r="X87" s="134"/>
      <c r="Y87" s="134"/>
      <c r="Z87" s="134"/>
      <c r="AA87" s="134"/>
      <c r="AB87" s="134"/>
      <c r="AC87" s="134"/>
      <c r="AD87" s="134"/>
      <c r="AE87" s="134"/>
      <c r="AF87" s="134"/>
      <c r="AG87" s="134"/>
      <c r="AH87" s="134"/>
      <c r="AI87" s="134"/>
      <c r="AJ87" s="135"/>
      <c r="AK87" s="189"/>
      <c r="AL87" s="189"/>
      <c r="AM87" s="133" t="str">
        <f>IF([8]回答表!AD50="●",[8]回答表!B186,"")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IF([8]回答表!F18="水道事業",IF([8]回答表!X51="●","●",""),"")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IF([8]回答表!F18="水道事業",IF([8]回答表!X51="●",[8]回答表!B197,IF([8]回答表!AA51="●",[8]回答表!B275,"")),"")</f>
        <v/>
      </c>
      <c r="AN99" s="134"/>
      <c r="AO99" s="134"/>
      <c r="AP99" s="134"/>
      <c r="AQ99" s="134"/>
      <c r="AR99" s="134"/>
      <c r="AS99" s="134"/>
      <c r="AT99" s="134"/>
      <c r="AU99" s="134"/>
      <c r="AV99" s="134"/>
      <c r="AW99" s="134"/>
      <c r="AX99" s="134"/>
      <c r="AY99" s="134"/>
      <c r="AZ99" s="134"/>
      <c r="BA99" s="134"/>
      <c r="BB99" s="134"/>
      <c r="BC99" s="135"/>
      <c r="BD99" s="109"/>
      <c r="BE99" s="109"/>
      <c r="BF99" s="138" t="str">
        <f>IF([8]回答表!F18="水道事業",IF([8]回答表!X51="●",[8]回答表!B256,IF([8]回答表!AA51="●",[8]回答表!B335,"")),"")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IF([8]回答表!F18="水道事業",IF([8]回答表!X51="●",[8]回答表!J205,IF([8]回答表!AA51="●",[8]回答表!J283,"")),"")</f>
        <v/>
      </c>
      <c r="V101" s="83"/>
      <c r="W101" s="83"/>
      <c r="X101" s="83"/>
      <c r="Y101" s="83"/>
      <c r="Z101" s="83"/>
      <c r="AA101" s="83"/>
      <c r="AB101" s="153"/>
      <c r="AC101" s="82" t="str">
        <f>IF([8]回答表!F18="水道事業",IF([8]回答表!X51="●",[8]回答表!J210,IF([8]回答表!AA51="●",[8]回答表!J290,"")),"")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IF([8]回答表!F18="水道事業",IF([8]回答表!X51="●",[8]回答表!E256,IF([8]回答表!AA51="●",[8]回答表!E335,"")),"")</f>
        <v/>
      </c>
      <c r="BG102" s="151"/>
      <c r="BH102" s="151"/>
      <c r="BI102" s="151"/>
      <c r="BJ102" s="150" t="str">
        <f>IF([8]回答表!F18="水道事業",IF([8]回答表!X51="●",[8]回答表!E257,IF([8]回答表!AA51="●",[8]回答表!E336,"")),"")</f>
        <v/>
      </c>
      <c r="BK102" s="151"/>
      <c r="BL102" s="151"/>
      <c r="BM102" s="151"/>
      <c r="BN102" s="150" t="str">
        <f>IF([8]回答表!F18="水道事業",IF([8]回答表!X51="●",[8]回答表!E258,IF([8]回答表!AA51="●",[8]回答表!E337,"")),"")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IF([8]回答表!F18="水道事業",IF([8]回答表!AA51="●","●",""),"")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IF([8]回答表!F18="水道事業",IF([8]回答表!X51="●",[8]回答表!J213,IF([8]回答表!AA51="●",[8]回答表!J293,"")),"")</f>
        <v/>
      </c>
      <c r="V106" s="83"/>
      <c r="W106" s="83"/>
      <c r="X106" s="83"/>
      <c r="Y106" s="83"/>
      <c r="Z106" s="83"/>
      <c r="AA106" s="83"/>
      <c r="AB106" s="153"/>
      <c r="AC106" s="82" t="str">
        <f>IF([8]回答表!F18="水道事業",IF([8]回答表!X51="●",[8]回答表!J217,IF([8]回答表!AA51="●",[8]回答表!J297,"")),"")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IF([8]回答表!F18="水道事業",IF([8]回答表!X51="●",[8]回答表!E265,IF([8]回答表!AA51="●",[8]回答表!E344,"")),"")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IF([8]回答表!F18="水道事業",IF([8]回答表!X51="●",[8]回答表!B267,IF([8]回答表!AA51="●",[8]回答表!B346,"")),"")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IF([8]回答表!F18="水道事業",IF([8]回答表!AD51="●","●",""),"")</f>
        <v/>
      </c>
      <c r="O118" s="131"/>
      <c r="P118" s="131"/>
      <c r="Q118" s="132"/>
      <c r="R118" s="119"/>
      <c r="S118" s="119"/>
      <c r="T118" s="119"/>
      <c r="U118" s="133" t="str">
        <f>IF([8]回答表!F18="水道事業",IF([8]回答表!AD51="●",[8]回答表!B354,""),"")</f>
        <v/>
      </c>
      <c r="V118" s="134"/>
      <c r="W118" s="134"/>
      <c r="X118" s="134"/>
      <c r="Y118" s="134"/>
      <c r="Z118" s="134"/>
      <c r="AA118" s="134"/>
      <c r="AB118" s="134"/>
      <c r="AC118" s="134"/>
      <c r="AD118" s="134"/>
      <c r="AE118" s="134"/>
      <c r="AF118" s="134"/>
      <c r="AG118" s="134"/>
      <c r="AH118" s="134"/>
      <c r="AI118" s="134"/>
      <c r="AJ118" s="135"/>
      <c r="AK118" s="189"/>
      <c r="AL118" s="189"/>
      <c r="AM118" s="133" t="str">
        <f>IF([8]回答表!F18="水道事業",IF([8]回答表!AD51="●",[8]回答表!B360,""),"")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IF([8]回答表!F18="簡易水道事業",IF([8]回答表!X51="●",[8]回答表!B197,IF([8]回答表!AA51="●",[8]回答表!B275,"")),"")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IF([8]回答表!F18="簡易水道事業",IF([8]回答表!X51="●",[8]回答表!B256,IF([8]回答表!AA51="●",[8]回答表!B335,"")),"")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IF([8]回答表!F18="簡易水道事業",IF([8]回答表!X51="●","●",""),"")</f>
        <v/>
      </c>
      <c r="O132" s="131"/>
      <c r="P132" s="131"/>
      <c r="Q132" s="132"/>
      <c r="R132" s="119"/>
      <c r="S132" s="119"/>
      <c r="T132" s="119"/>
      <c r="U132" s="82" t="str">
        <f>IF([8]回答表!F18="簡易水道事業",IF([8]回答表!X51="●",[8]回答表!S224,IF([8]回答表!AA51="●",[8]回答表!S304,"")),"")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IF([8]回答表!F18="簡易水道事業",IF([8]回答表!X51="●",[8]回答表!E256,IF([8]回答表!AA51="●",[8]回答表!E335,"")),"")</f>
        <v/>
      </c>
      <c r="BG133" s="151"/>
      <c r="BH133" s="151"/>
      <c r="BI133" s="151"/>
      <c r="BJ133" s="150" t="str">
        <f>IF([8]回答表!F18="簡易水道事業",IF([8]回答表!X51="●",[8]回答表!E257,IF([8]回答表!AA51="●",[8]回答表!E336,"")),"")</f>
        <v/>
      </c>
      <c r="BK133" s="151"/>
      <c r="BL133" s="151"/>
      <c r="BM133" s="151"/>
      <c r="BN133" s="150" t="str">
        <f>IF([8]回答表!F18="簡易水道事業",IF([8]回答表!X51="●",[8]回答表!E258,IF([8]回答表!AA51="●",[8]回答表!E337,"")),"")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IF([8]回答表!F18="簡易水道事業",IF([8]回答表!X51="●",[8]回答表!S225,IF([8]回答表!AA51="●",[8]回答表!S305,"")),"")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IF([8]回答表!F18="簡易水道事業",IF([8]回答表!AA51="●","●",""),"")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IF([8]回答表!F18="簡易水道事業",IF([8]回答表!X51="●",[8]回答表!S226,IF([8]回答表!AA51="●",[8]回答表!S306,"")),"")</f>
        <v/>
      </c>
      <c r="V142" s="83"/>
      <c r="W142" s="83"/>
      <c r="X142" s="83"/>
      <c r="Y142" s="83"/>
      <c r="Z142" s="83"/>
      <c r="AA142" s="83"/>
      <c r="AB142" s="83"/>
      <c r="AC142" s="83"/>
      <c r="AD142" s="83"/>
      <c r="AE142" s="83"/>
      <c r="AF142" s="83"/>
      <c r="AG142" s="83"/>
      <c r="AH142" s="83"/>
      <c r="AI142" s="83"/>
      <c r="AJ142" s="153"/>
      <c r="AK142" s="68"/>
      <c r="AL142" s="68"/>
      <c r="AM142" s="231" t="str">
        <f>IF([8]回答表!F18="簡易水道事業",IF([8]回答表!X51="●",[8]回答表!Y228,IF([8]回答表!AA51="●",[8]回答表!Y308,"")),"")</f>
        <v/>
      </c>
      <c r="AN142" s="231"/>
      <c r="AO142" s="231"/>
      <c r="AP142" s="231"/>
      <c r="AQ142" s="231"/>
      <c r="AR142" s="231"/>
      <c r="AS142" s="231" t="str">
        <f>IF([8]回答表!F18="簡易水道事業",IF([8]回答表!X51="●",[8]回答表!Y229,IF([8]回答表!AA51="●",[8]回答表!Y309,"")),"")</f>
        <v/>
      </c>
      <c r="AT142" s="231"/>
      <c r="AU142" s="231"/>
      <c r="AV142" s="231"/>
      <c r="AW142" s="231"/>
      <c r="AX142" s="231"/>
      <c r="AY142" s="231" t="str">
        <f>IF([8]回答表!F18="簡易水道事業",IF([8]回答表!X51="●",[8]回答表!Y230,IF([8]回答表!AA51="●",[8]回答表!Y310,"")),"")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IF([8]回答表!F18="簡易水道事業",IF([8]回答表!X51="●",[8]回答表!E265,IF([8]回答表!AA51="●",[8]回答表!E344,"")),"")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IF([8]回答表!F18="簡易水道事業",IF([8]回答表!X51="●",[8]回答表!B267,IF([8]回答表!AA51="●",[8]回答表!B346,"")),"")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IF([8]回答表!F18="簡易水道事業",IF([8]回答表!AD51="●","●",""),"")</f>
        <v/>
      </c>
      <c r="O154" s="131"/>
      <c r="P154" s="131"/>
      <c r="Q154" s="132"/>
      <c r="R154" s="119"/>
      <c r="S154" s="119"/>
      <c r="T154" s="119"/>
      <c r="U154" s="133" t="str">
        <f>IF([8]回答表!F18="簡易水道事業",IF([8]回答表!AD51="●",[8]回答表!B354,""),"")</f>
        <v/>
      </c>
      <c r="V154" s="134"/>
      <c r="W154" s="134"/>
      <c r="X154" s="134"/>
      <c r="Y154" s="134"/>
      <c r="Z154" s="134"/>
      <c r="AA154" s="134"/>
      <c r="AB154" s="134"/>
      <c r="AC154" s="134"/>
      <c r="AD154" s="134"/>
      <c r="AE154" s="134"/>
      <c r="AF154" s="134"/>
      <c r="AG154" s="134"/>
      <c r="AH154" s="134"/>
      <c r="AI154" s="134"/>
      <c r="AJ154" s="135"/>
      <c r="AK154" s="189"/>
      <c r="AL154" s="189"/>
      <c r="AM154" s="133" t="str">
        <f>IF([8]回答表!F18="簡易水道事業",IF([8]回答表!AD51="●",[8]回答表!B360,""),"")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IF([8]回答表!F18="下水道事業",IF([8]回答表!X51="●","●",""),"")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IF([8]回答表!F18="下水道事業",IF([8]回答表!X51="●",[8]回答表!B197,IF([8]回答表!AA51="●",[8]回答表!B275,"")),"")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IF([8]回答表!F18="下水道事業",IF([8]回答表!X51="●",[8]回答表!B256,IF([8]回答表!AA51="●",[8]回答表!B335,"")),"")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IF([8]回答表!F18="下水道事業",IF([8]回答表!X51="●",[8]回答表!N234,IF([8]回答表!AA51="●",[8]回答表!N314,"")),"")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IF([8]回答表!F18="下水道事業",IF([8]回答表!X51="●",[8]回答表!E256,IF([8]回答表!AA51="●",[8]回答表!E335,"")),"")</f>
        <v/>
      </c>
      <c r="BG169" s="151"/>
      <c r="BH169" s="151"/>
      <c r="BI169" s="151"/>
      <c r="BJ169" s="150" t="str">
        <f>IF([8]回答表!F18="下水道事業",IF([8]回答表!X51="●",[8]回答表!E257,IF([8]回答表!AA51="●",[8]回答表!E336,"")),"")</f>
        <v/>
      </c>
      <c r="BK169" s="151"/>
      <c r="BL169" s="151"/>
      <c r="BM169" s="151"/>
      <c r="BN169" s="150" t="str">
        <f>IF([8]回答表!F18="下水道事業",IF([8]回答表!X51="●",[8]回答表!E258,IF([8]回答表!AA51="●",[8]回答表!E337,"")),"")</f>
        <v/>
      </c>
      <c r="BO169" s="151"/>
      <c r="BP169" s="151"/>
      <c r="BQ169" s="152"/>
      <c r="BR169" s="112"/>
      <c r="BX169" s="234" t="str">
        <f>IF([8]回答表!AQ21="下水道事業",IF([8]回答表!BI54="○",[8]回答表!AM200,IF([8]回答表!BL54="○",[8]回答表!AM278,"")),"")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IF([8]回答表!F18="下水道事業",IF([8]回答表!X51="●",[8]回答表!Y236,IF([8]回答表!AA51="●",[8]回答表!Y316,"")),"")</f>
        <v/>
      </c>
      <c r="V174" s="83"/>
      <c r="W174" s="83"/>
      <c r="X174" s="83"/>
      <c r="Y174" s="83"/>
      <c r="Z174" s="83"/>
      <c r="AA174" s="83"/>
      <c r="AB174" s="153"/>
      <c r="AC174" s="82" t="str">
        <f>IF([8]回答表!F18="下水道事業",IF([8]回答表!X51="●",[8]回答表!Y237,IF([8]回答表!AA51="●",[8]回答表!Y317,"")),"")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IF([8]回答表!F18="下水道事業",IF([8]回答表!X51="●",[8]回答表!Y239,IF([8]回答表!AA51="●",[8]回答表!Y319,"")),"")</f>
        <v/>
      </c>
      <c r="V180" s="83"/>
      <c r="W180" s="83"/>
      <c r="X180" s="83"/>
      <c r="Y180" s="83"/>
      <c r="Z180" s="83"/>
      <c r="AA180" s="83"/>
      <c r="AB180" s="153"/>
      <c r="AC180" s="82" t="str">
        <f>IF([8]回答表!F18="下水道事業",IF([8]回答表!X51="●",[8]回答表!Y240,IF([8]回答表!AA51="●",[8]回答表!Y320,"")),"")</f>
        <v/>
      </c>
      <c r="AD180" s="83"/>
      <c r="AE180" s="83"/>
      <c r="AF180" s="83"/>
      <c r="AG180" s="83"/>
      <c r="AH180" s="83"/>
      <c r="AI180" s="83"/>
      <c r="AJ180" s="153"/>
      <c r="AK180" s="82" t="str">
        <f>IF([8]回答表!F18="下水道事業",IF([8]回答表!X51="●",[8]回答表!Y241,IF([8]回答表!AA51="●",[8]回答表!Y321,"")),"")</f>
        <v/>
      </c>
      <c r="AL180" s="83"/>
      <c r="AM180" s="83"/>
      <c r="AN180" s="83"/>
      <c r="AO180" s="83"/>
      <c r="AP180" s="83"/>
      <c r="AQ180" s="83"/>
      <c r="AR180" s="153"/>
      <c r="AS180" s="82" t="str">
        <f>IF([8]回答表!F18="下水道事業",IF([8]回答表!X51="●",[8]回答表!Y242,IF([8]回答表!AA51="●",[8]回答表!Y322,"")),"")</f>
        <v/>
      </c>
      <c r="AT180" s="83"/>
      <c r="AU180" s="83"/>
      <c r="AV180" s="83"/>
      <c r="AW180" s="83"/>
      <c r="AX180" s="83"/>
      <c r="AY180" s="83"/>
      <c r="AZ180" s="153"/>
      <c r="BA180" s="82" t="str">
        <f>IF([8]回答表!F18="下水道事業",IF([8]回答表!X51="●",[8]回答表!Y243,IF([8]回答表!AA51="●",[8]回答表!Y323,"")),"")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IF([8]回答表!F18="下水道事業",IF([8]回答表!AA51="●","●",""),"")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IF([8]回答表!F18="下水道事業",IF([8]回答表!X51="●",[8]回答表!N248,IF([8]回答表!AA51="●",[8]回答表!N328,"")),"")</f>
        <v/>
      </c>
      <c r="V186" s="83"/>
      <c r="W186" s="83"/>
      <c r="X186" s="83"/>
      <c r="Y186" s="83"/>
      <c r="Z186" s="83"/>
      <c r="AA186" s="83"/>
      <c r="AB186" s="153"/>
      <c r="AC186" s="82" t="str">
        <f>IF([8]回答表!F18="下水道事業",IF([8]回答表!X51="●",[8]回答表!N249,IF([8]回答表!AA51="●",[8]回答表!N329,"")),"")</f>
        <v/>
      </c>
      <c r="AD186" s="83"/>
      <c r="AE186" s="83"/>
      <c r="AF186" s="83"/>
      <c r="AG186" s="83"/>
      <c r="AH186" s="83"/>
      <c r="AI186" s="83"/>
      <c r="AJ186" s="153"/>
      <c r="AK186" s="82" t="str">
        <f>IF([8]回答表!F18="下水道事業",IF([8]回答表!X51="●",[8]回答表!N250,IF([8]回答表!AA51="●",[8]回答表!N330,"")),"")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IF([8]回答表!F18="下水道事業",IF([8]回答表!X51="●",[8]回答表!E265,IF([8]回答表!AA51="●",[8]回答表!E344,"")),"")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IF([8]回答表!F18="下水道事業",IF([8]回答表!X51="●",[8]回答表!B267,IF([8]回答表!AA51="●",[8]回答表!B346,"")),"")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IF([8]回答表!F18="下水道事業",IF([8]回答表!AD51="●","●",""),"")</f>
        <v>●</v>
      </c>
      <c r="O198" s="131"/>
      <c r="P198" s="131"/>
      <c r="Q198" s="132"/>
      <c r="R198" s="119"/>
      <c r="S198" s="119"/>
      <c r="T198" s="119"/>
      <c r="U198" s="312" t="str">
        <f>IF([8]回答表!F18="下水道事業",IF([8]回答表!AD51="●",[8]回答表!B354,""),"")</f>
        <v>「北秋田市生活排水処理構想」に基づき、農業集落排水施設の統廃合に併せた公共下水道への編入等、処理施設の更新時期と受け入れ先の施設能力を見極めながら、適切な時期に各地域の中核となる公共下水処理場に集約予定。尚、一部農業集落排水施設については、令和５年度から公共下水道への統合に向けた準備中。
また、県及び３市町での事務処理・窓口対応等の共同化（ソフト）を検討中。</v>
      </c>
      <c r="V198" s="313"/>
      <c r="W198" s="313"/>
      <c r="X198" s="313"/>
      <c r="Y198" s="313"/>
      <c r="Z198" s="313"/>
      <c r="AA198" s="313"/>
      <c r="AB198" s="313"/>
      <c r="AC198" s="313"/>
      <c r="AD198" s="313"/>
      <c r="AE198" s="313"/>
      <c r="AF198" s="313"/>
      <c r="AG198" s="313"/>
      <c r="AH198" s="313"/>
      <c r="AI198" s="313"/>
      <c r="AJ198" s="314"/>
      <c r="AK198" s="189"/>
      <c r="AL198" s="189"/>
      <c r="AM198" s="312" t="str">
        <f>IF([8]回答表!F18="下水道事業",IF([8]回答表!AD51="●",[8]回答表!B360,""),"")</f>
        <v>今後の人口減少等を見据え、処理水量も減少するものと予測されるものの、１処理区では、し尿の受け入れに併せて処理機能の増強も行っており、適宜、施設・設備を更新することも検討。また、他事業も同時に進行していることから、全体的なバランスを踏まえた財政計画により、受け入れ時期も考慮しながら対応策を講じていく必要がある。</v>
      </c>
      <c r="AN198" s="313"/>
      <c r="AO198" s="313"/>
      <c r="AP198" s="313"/>
      <c r="AQ198" s="313"/>
      <c r="AR198" s="313"/>
      <c r="AS198" s="313"/>
      <c r="AT198" s="313"/>
      <c r="AU198" s="313"/>
      <c r="AV198" s="313"/>
      <c r="AW198" s="313"/>
      <c r="AX198" s="313"/>
      <c r="AY198" s="313"/>
      <c r="AZ198" s="313"/>
      <c r="BA198" s="313"/>
      <c r="BB198" s="313"/>
      <c r="BC198" s="313"/>
      <c r="BD198" s="313"/>
      <c r="BE198" s="313"/>
      <c r="BF198" s="313"/>
      <c r="BG198" s="313"/>
      <c r="BH198" s="313"/>
      <c r="BI198" s="313"/>
      <c r="BJ198" s="313"/>
      <c r="BK198" s="313"/>
      <c r="BL198" s="313"/>
      <c r="BM198" s="313"/>
      <c r="BN198" s="313"/>
      <c r="BO198" s="313"/>
      <c r="BP198" s="313"/>
      <c r="BQ198" s="314"/>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315"/>
      <c r="V199" s="316"/>
      <c r="W199" s="316"/>
      <c r="X199" s="316"/>
      <c r="Y199" s="316"/>
      <c r="Z199" s="316"/>
      <c r="AA199" s="316"/>
      <c r="AB199" s="316"/>
      <c r="AC199" s="316"/>
      <c r="AD199" s="316"/>
      <c r="AE199" s="316"/>
      <c r="AF199" s="316"/>
      <c r="AG199" s="316"/>
      <c r="AH199" s="316"/>
      <c r="AI199" s="316"/>
      <c r="AJ199" s="317"/>
      <c r="AK199" s="189"/>
      <c r="AL199" s="189"/>
      <c r="AM199" s="315"/>
      <c r="AN199" s="316"/>
      <c r="AO199" s="316"/>
      <c r="AP199" s="316"/>
      <c r="AQ199" s="316"/>
      <c r="AR199" s="316"/>
      <c r="AS199" s="316"/>
      <c r="AT199" s="316"/>
      <c r="AU199" s="316"/>
      <c r="AV199" s="316"/>
      <c r="AW199" s="316"/>
      <c r="AX199" s="316"/>
      <c r="AY199" s="316"/>
      <c r="AZ199" s="316"/>
      <c r="BA199" s="316"/>
      <c r="BB199" s="316"/>
      <c r="BC199" s="316"/>
      <c r="BD199" s="316"/>
      <c r="BE199" s="316"/>
      <c r="BF199" s="316"/>
      <c r="BG199" s="316"/>
      <c r="BH199" s="316"/>
      <c r="BI199" s="316"/>
      <c r="BJ199" s="316"/>
      <c r="BK199" s="316"/>
      <c r="BL199" s="316"/>
      <c r="BM199" s="316"/>
      <c r="BN199" s="316"/>
      <c r="BO199" s="316"/>
      <c r="BP199" s="316"/>
      <c r="BQ199" s="317"/>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315"/>
      <c r="V200" s="316"/>
      <c r="W200" s="316"/>
      <c r="X200" s="316"/>
      <c r="Y200" s="316"/>
      <c r="Z200" s="316"/>
      <c r="AA200" s="316"/>
      <c r="AB200" s="316"/>
      <c r="AC200" s="316"/>
      <c r="AD200" s="316"/>
      <c r="AE200" s="316"/>
      <c r="AF200" s="316"/>
      <c r="AG200" s="316"/>
      <c r="AH200" s="316"/>
      <c r="AI200" s="316"/>
      <c r="AJ200" s="317"/>
      <c r="AK200" s="189"/>
      <c r="AL200" s="189"/>
      <c r="AM200" s="315"/>
      <c r="AN200" s="316"/>
      <c r="AO200" s="316"/>
      <c r="AP200" s="316"/>
      <c r="AQ200" s="316"/>
      <c r="AR200" s="316"/>
      <c r="AS200" s="316"/>
      <c r="AT200" s="316"/>
      <c r="AU200" s="316"/>
      <c r="AV200" s="316"/>
      <c r="AW200" s="316"/>
      <c r="AX200" s="316"/>
      <c r="AY200" s="316"/>
      <c r="AZ200" s="316"/>
      <c r="BA200" s="316"/>
      <c r="BB200" s="316"/>
      <c r="BC200" s="316"/>
      <c r="BD200" s="316"/>
      <c r="BE200" s="316"/>
      <c r="BF200" s="316"/>
      <c r="BG200" s="316"/>
      <c r="BH200" s="316"/>
      <c r="BI200" s="316"/>
      <c r="BJ200" s="316"/>
      <c r="BK200" s="316"/>
      <c r="BL200" s="316"/>
      <c r="BM200" s="316"/>
      <c r="BN200" s="316"/>
      <c r="BO200" s="316"/>
      <c r="BP200" s="316"/>
      <c r="BQ200" s="317"/>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318"/>
      <c r="V201" s="319"/>
      <c r="W201" s="319"/>
      <c r="X201" s="319"/>
      <c r="Y201" s="319"/>
      <c r="Z201" s="319"/>
      <c r="AA201" s="319"/>
      <c r="AB201" s="319"/>
      <c r="AC201" s="319"/>
      <c r="AD201" s="319"/>
      <c r="AE201" s="319"/>
      <c r="AF201" s="319"/>
      <c r="AG201" s="319"/>
      <c r="AH201" s="319"/>
      <c r="AI201" s="319"/>
      <c r="AJ201" s="320"/>
      <c r="AK201" s="189"/>
      <c r="AL201" s="189"/>
      <c r="AM201" s="318"/>
      <c r="AN201" s="319"/>
      <c r="AO201" s="319"/>
      <c r="AP201" s="319"/>
      <c r="AQ201" s="319"/>
      <c r="AR201" s="319"/>
      <c r="AS201" s="319"/>
      <c r="AT201" s="319"/>
      <c r="AU201" s="319"/>
      <c r="AV201" s="319"/>
      <c r="AW201" s="319"/>
      <c r="AX201" s="319"/>
      <c r="AY201" s="319"/>
      <c r="AZ201" s="319"/>
      <c r="BA201" s="319"/>
      <c r="BB201" s="319"/>
      <c r="BC201" s="319"/>
      <c r="BD201" s="319"/>
      <c r="BE201" s="319"/>
      <c r="BF201" s="319"/>
      <c r="BG201" s="319"/>
      <c r="BH201" s="319"/>
      <c r="BI201" s="319"/>
      <c r="BJ201" s="319"/>
      <c r="BK201" s="319"/>
      <c r="BL201" s="319"/>
      <c r="BM201" s="319"/>
      <c r="BN201" s="319"/>
      <c r="BO201" s="319"/>
      <c r="BP201" s="319"/>
      <c r="BQ201" s="320"/>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IF([8]回答表!BD18="●",IF([8]回答表!X51="●","●",""),"")</f>
        <v/>
      </c>
      <c r="O210" s="131"/>
      <c r="P210" s="131"/>
      <c r="Q210" s="132"/>
      <c r="R210" s="119"/>
      <c r="S210" s="119"/>
      <c r="T210" s="119"/>
      <c r="U210" s="133" t="str">
        <f>IF([8]回答表!BD18="●",IF([8]回答表!X51="●",[8]回答表!B197,IF([8]回答表!AA51="●",[8]回答表!B275,"")),"")</f>
        <v/>
      </c>
      <c r="V210" s="134"/>
      <c r="W210" s="134"/>
      <c r="X210" s="134"/>
      <c r="Y210" s="134"/>
      <c r="Z210" s="134"/>
      <c r="AA210" s="134"/>
      <c r="AB210" s="134"/>
      <c r="AC210" s="134"/>
      <c r="AD210" s="134"/>
      <c r="AE210" s="134"/>
      <c r="AF210" s="134"/>
      <c r="AG210" s="134"/>
      <c r="AH210" s="134"/>
      <c r="AI210" s="134"/>
      <c r="AJ210" s="135"/>
      <c r="AK210" s="136"/>
      <c r="AL210" s="136"/>
      <c r="AM210" s="138" t="str">
        <f>IF([8]回答表!BD18="●",IF([8]回答表!X51="●",[8]回答表!B256,IF([8]回答表!AA51="●",[8]回答表!B335,"")),"")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IF([8]回答表!BD18="●",IF([8]回答表!X51="●",[8]回答表!E256,IF([8]回答表!AA51="●",[8]回答表!E335,"")),"")</f>
        <v/>
      </c>
      <c r="AN213" s="151"/>
      <c r="AO213" s="151"/>
      <c r="AP213" s="151"/>
      <c r="AQ213" s="150" t="str">
        <f>IF([8]回答表!BD18="●",IF([8]回答表!X51="●",[8]回答表!E257,IF([8]回答表!AA51="●",[8]回答表!E336,"")),"")</f>
        <v/>
      </c>
      <c r="AR213" s="151"/>
      <c r="AS213" s="151"/>
      <c r="AT213" s="151"/>
      <c r="AU213" s="150" t="str">
        <f>IF([8]回答表!BD18="●",IF([8]回答表!X51="●",[8]回答表!E258,IF([8]回答表!AA51="●",[8]回答表!E337,"")),"")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IF([8]回答表!BD18="●",IF([8]回答表!AA51="●","●",""),"")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IF([8]回答表!BD18="●",IF([8]回答表!X51="●",[8]回答表!E265,IF([8]回答表!AA51="●",[8]回答表!E344,"")),"")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IF([8]回答表!BD18="●",IF([8]回答表!X51="●",[8]回答表!B267,IF([8]回答表!AA51="●",[8]回答表!B346,"")),"")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IF([8]回答表!BD18="●",IF([8]回答表!AD51="●","●",""),"")</f>
        <v/>
      </c>
      <c r="O229" s="131"/>
      <c r="P229" s="131"/>
      <c r="Q229" s="132"/>
      <c r="R229" s="119"/>
      <c r="S229" s="119"/>
      <c r="T229" s="119"/>
      <c r="U229" s="133" t="str">
        <f>IF([8]回答表!BD18="●",IF([8]回答表!AD51="●",[8]回答表!B354,""),"")</f>
        <v/>
      </c>
      <c r="V229" s="134"/>
      <c r="W229" s="134"/>
      <c r="X229" s="134"/>
      <c r="Y229" s="134"/>
      <c r="Z229" s="134"/>
      <c r="AA229" s="134"/>
      <c r="AB229" s="134"/>
      <c r="AC229" s="134"/>
      <c r="AD229" s="134"/>
      <c r="AE229" s="134"/>
      <c r="AF229" s="134"/>
      <c r="AG229" s="134"/>
      <c r="AH229" s="134"/>
      <c r="AI229" s="134"/>
      <c r="AJ229" s="135"/>
      <c r="AK229" s="249"/>
      <c r="AL229" s="249"/>
      <c r="AM229" s="133" t="str">
        <f>IF([8]回答表!BD18="●",IF([8]回答表!AD51="●",[8]回答表!B360,""),"")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IF([8]回答表!X52="●","●","")</f>
        <v/>
      </c>
      <c r="O241" s="131"/>
      <c r="P241" s="131"/>
      <c r="Q241" s="132"/>
      <c r="R241" s="119"/>
      <c r="S241" s="119"/>
      <c r="T241" s="119"/>
      <c r="U241" s="133" t="str">
        <f>IF([8]回答表!X52="●",[8]回答表!B371,IF([8]回答表!AA52="●",[8]回答表!B396,""))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IF([8]回答表!X52="●",[8]回答表!U377,IF([8]回答表!AA52="●",[8]回答表!U402,""))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IF([8]回答表!X52="●",[8]回答表!G377,IF([8]回答表!AA52="●",[8]回答表!G402,""))</f>
        <v/>
      </c>
      <c r="AN244" s="83"/>
      <c r="AO244" s="83"/>
      <c r="AP244" s="83"/>
      <c r="AQ244" s="83"/>
      <c r="AR244" s="83"/>
      <c r="AS244" s="83"/>
      <c r="AT244" s="153"/>
      <c r="AU244" s="82" t="str">
        <f>IF([8]回答表!X52="●",[8]回答表!G378,IF([8]回答表!AA52="●",[8]回答表!G403,""))</f>
        <v/>
      </c>
      <c r="AV244" s="83"/>
      <c r="AW244" s="83"/>
      <c r="AX244" s="83"/>
      <c r="AY244" s="83"/>
      <c r="AZ244" s="83"/>
      <c r="BA244" s="83"/>
      <c r="BB244" s="153"/>
      <c r="BC244" s="120"/>
      <c r="BD244" s="109"/>
      <c r="BE244" s="109"/>
      <c r="BF244" s="150" t="str">
        <f>IF([8]回答表!X52="●",[8]回答表!X377,IF([8]回答表!AA52="●",[8]回答表!X402,""))</f>
        <v/>
      </c>
      <c r="BG244" s="151"/>
      <c r="BH244" s="151"/>
      <c r="BI244" s="151"/>
      <c r="BJ244" s="150" t="str">
        <f>IF([8]回答表!X52="●",[8]回答表!X378,IF([8]回答表!AA52="●",[8]回答表!X403,""))</f>
        <v/>
      </c>
      <c r="BK244" s="151"/>
      <c r="BL244" s="151"/>
      <c r="BM244" s="152"/>
      <c r="BN244" s="150" t="str">
        <f>IF([8]回答表!X52="●",[8]回答表!X379,IF([8]回答表!AA52="●",[8]回答表!X404,""))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IF([8]回答表!AA52="●","●","")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IF([8]回答表!X52="●",[8]回答表!E386,IF([8]回答表!AA52="●",[8]回答表!E407,""))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IF([8]回答表!X52="●",[8]回答表!B388,IF([8]回答表!AA52="●",[8]回答表!B409,""))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IF([8]回答表!AD52="●","●","")</f>
        <v/>
      </c>
      <c r="O260" s="131"/>
      <c r="P260" s="131"/>
      <c r="Q260" s="132"/>
      <c r="R260" s="119"/>
      <c r="S260" s="119"/>
      <c r="T260" s="119"/>
      <c r="U260" s="133" t="str">
        <f>IF([8]回答表!AD52="●",[8]回答表!B417,"")</f>
        <v/>
      </c>
      <c r="V260" s="134"/>
      <c r="W260" s="134"/>
      <c r="X260" s="134"/>
      <c r="Y260" s="134"/>
      <c r="Z260" s="134"/>
      <c r="AA260" s="134"/>
      <c r="AB260" s="134"/>
      <c r="AC260" s="134"/>
      <c r="AD260" s="134"/>
      <c r="AE260" s="134"/>
      <c r="AF260" s="134"/>
      <c r="AG260" s="134"/>
      <c r="AH260" s="134"/>
      <c r="AI260" s="134"/>
      <c r="AJ260" s="135"/>
      <c r="AK260" s="249"/>
      <c r="AL260" s="249"/>
      <c r="AM260" s="133" t="str">
        <f>IF([8]回答表!AD52="●",[8]回答表!B423,"")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IF([8]回答表!X53="●","●","")</f>
        <v/>
      </c>
      <c r="O272" s="131"/>
      <c r="P272" s="131"/>
      <c r="Q272" s="132"/>
      <c r="R272" s="119"/>
      <c r="S272" s="119"/>
      <c r="T272" s="119"/>
      <c r="U272" s="133" t="str">
        <f>IF([8]回答表!X53="●",[8]回答表!B434,IF([8]回答表!AA53="●",[8]回答表!B465,""))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IF([8]回答表!X53="●",[8]回答表!B440,"")</f>
        <v/>
      </c>
      <c r="AO272" s="262"/>
      <c r="AP272" s="262"/>
      <c r="AQ272" s="262"/>
      <c r="AR272" s="262"/>
      <c r="AS272" s="262"/>
      <c r="AT272" s="262"/>
      <c r="AU272" s="262"/>
      <c r="AV272" s="262"/>
      <c r="AW272" s="262"/>
      <c r="AX272" s="262"/>
      <c r="AY272" s="262"/>
      <c r="AZ272" s="262"/>
      <c r="BA272" s="262"/>
      <c r="BB272" s="263"/>
      <c r="BC272" s="120"/>
      <c r="BD272" s="109"/>
      <c r="BE272" s="109"/>
      <c r="BF272" s="138" t="str">
        <f>IF([8]回答表!X53="●",[8]回答表!B446,IF([8]回答表!AA53="●",[8]回答表!B471,""))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IF([8]回答表!X53="●",[8]回答表!E446,IF([8]回答表!AA53="●",[8]回答表!E471,""))</f>
        <v/>
      </c>
      <c r="BG275" s="151"/>
      <c r="BH275" s="151"/>
      <c r="BI275" s="151"/>
      <c r="BJ275" s="150" t="str">
        <f>IF([8]回答表!X53="●",[8]回答表!E447,IF([8]回答表!AA53="●",[8]回答表!E472,""))</f>
        <v/>
      </c>
      <c r="BK275" s="151"/>
      <c r="BL275" s="151"/>
      <c r="BM275" s="152"/>
      <c r="BN275" s="150" t="str">
        <f>IF([8]回答表!X53="●",[8]回答表!E448,IF([8]回答表!AA53="●",[8]回答表!E473,""))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IF([8]回答表!AA53="●","●","")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IF([8]回答表!X53="●",[8]回答表!E455,IF([8]回答表!AA53="●",[8]回答表!E476,""))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IF([8]回答表!X53="●",[8]回答表!B457,IF([8]回答表!AA53="●",[8]回答表!B478,""))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IF([8]回答表!AD53="●","●","")</f>
        <v/>
      </c>
      <c r="O291" s="131"/>
      <c r="P291" s="131"/>
      <c r="Q291" s="132"/>
      <c r="R291" s="119"/>
      <c r="S291" s="119"/>
      <c r="T291" s="119"/>
      <c r="U291" s="133" t="str">
        <f>IF([8]回答表!AD53="●",[8]回答表!B486,"")</f>
        <v/>
      </c>
      <c r="V291" s="134"/>
      <c r="W291" s="134"/>
      <c r="X291" s="134"/>
      <c r="Y291" s="134"/>
      <c r="Z291" s="134"/>
      <c r="AA291" s="134"/>
      <c r="AB291" s="134"/>
      <c r="AC291" s="134"/>
      <c r="AD291" s="134"/>
      <c r="AE291" s="134"/>
      <c r="AF291" s="134"/>
      <c r="AG291" s="134"/>
      <c r="AH291" s="134"/>
      <c r="AI291" s="134"/>
      <c r="AJ291" s="135"/>
      <c r="AK291" s="249"/>
      <c r="AL291" s="249"/>
      <c r="AM291" s="133" t="str">
        <f>IF([8]回答表!AD53="●",[8]回答表!B492,"")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IF([8]回答表!X54="●","●","")</f>
        <v/>
      </c>
      <c r="O303" s="131"/>
      <c r="P303" s="131"/>
      <c r="Q303" s="132"/>
      <c r="R303" s="119"/>
      <c r="S303" s="119"/>
      <c r="T303" s="119"/>
      <c r="U303" s="133" t="str">
        <f>IF([8]回答表!X54="●",[8]回答表!B503,IF([8]回答表!AA54="●",[8]回答表!B526,""))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IF([8]回答表!X54="●",[8]回答表!BC510,IF([8]回答表!AA54="●",[8]回答表!BC533,""))</f>
        <v/>
      </c>
      <c r="AR303" s="271"/>
      <c r="AS303" s="271"/>
      <c r="AT303" s="271"/>
      <c r="AU303" s="272" t="s">
        <v>74</v>
      </c>
      <c r="AV303" s="273"/>
      <c r="AW303" s="273"/>
      <c r="AX303" s="274"/>
      <c r="AY303" s="271" t="str">
        <f>IF([8]回答表!X54="●",[8]回答表!BC515,IF([8]回答表!AA54="●",[8]回答表!BC538,""))</f>
        <v/>
      </c>
      <c r="AZ303" s="271"/>
      <c r="BA303" s="271"/>
      <c r="BB303" s="271"/>
      <c r="BC303" s="120"/>
      <c r="BD303" s="109"/>
      <c r="BE303" s="109"/>
      <c r="BF303" s="138" t="str">
        <f>IF([8]回答表!X54="●",[8]回答表!S509,IF([8]回答表!AA54="●",[8]回答表!S532,""))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IF([8]回答表!X54="●",[8]回答表!BC511,IF([8]回答表!AA54="●",[8]回答表!BC534,""))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IF([8]回答表!X54="●",[8]回答表!V509,IF([8]回答表!AA54="●",[8]回答表!V532,""))</f>
        <v/>
      </c>
      <c r="BG306" s="151"/>
      <c r="BH306" s="151"/>
      <c r="BI306" s="151"/>
      <c r="BJ306" s="150" t="str">
        <f>IF([8]回答表!X54="●",[8]回答表!V510,IF([8]回答表!AA54="●",[8]回答表!V533,""))</f>
        <v/>
      </c>
      <c r="BK306" s="151"/>
      <c r="BL306" s="151"/>
      <c r="BM306" s="152"/>
      <c r="BN306" s="150" t="str">
        <f>IF([8]回答表!X54="●",[8]回答表!V511,IF([8]回答表!AA54="●",[8]回答表!V534,""))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IF([8]回答表!X54="●",[8]回答表!BC512,IF([8]回答表!AA54="●",[8]回答表!BC535,""))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IF([8]回答表!X54="●",[8]回答表!BC516,IF([8]回答表!AA54="●",[8]回答表!BC539,""))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IF([8]回答表!AA54="●","●","")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IF([8]回答表!X54="●",[8]回答表!BC513,IF([8]回答表!AA54="●",[8]回答表!BC536,""))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IF([8]回答表!X54="●",[8]回答表!BC514,IF([8]回答表!AA54="●",[8]回答表!BC537,""))</f>
        <v/>
      </c>
      <c r="AR311" s="271"/>
      <c r="AS311" s="271"/>
      <c r="AT311" s="271"/>
      <c r="AU311" s="222" t="s">
        <v>80</v>
      </c>
      <c r="AV311" s="223"/>
      <c r="AW311" s="223"/>
      <c r="AX311" s="224"/>
      <c r="AY311" s="281" t="str">
        <f>IF([8]回答表!X54="●",[8]回答表!BC517,IF([8]回答表!AA54="●",[8]回答表!BC540,""))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IF([8]回答表!X54="●",[8]回答表!E516,IF([8]回答表!AA54="●",[8]回答表!E538,""))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IF([8]回答表!X54="●",[8]回答表!B518,IF([8]回答表!AA54="●",[8]回答表!B540,""))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IF([8]回答表!AD54="●","●","")</f>
        <v/>
      </c>
      <c r="O322" s="131"/>
      <c r="P322" s="131"/>
      <c r="Q322" s="132"/>
      <c r="R322" s="119"/>
      <c r="S322" s="119"/>
      <c r="T322" s="119"/>
      <c r="U322" s="133" t="str">
        <f>IF([8]回答表!AD54="●",[8]回答表!B548,"")</f>
        <v/>
      </c>
      <c r="V322" s="134"/>
      <c r="W322" s="134"/>
      <c r="X322" s="134"/>
      <c r="Y322" s="134"/>
      <c r="Z322" s="134"/>
      <c r="AA322" s="134"/>
      <c r="AB322" s="134"/>
      <c r="AC322" s="134"/>
      <c r="AD322" s="134"/>
      <c r="AE322" s="134"/>
      <c r="AF322" s="134"/>
      <c r="AG322" s="134"/>
      <c r="AH322" s="134"/>
      <c r="AI322" s="134"/>
      <c r="AJ322" s="135"/>
      <c r="AK322" s="189"/>
      <c r="AL322" s="189"/>
      <c r="AM322" s="133" t="str">
        <f>IF([8]回答表!AD54="●",[8]回答表!B554,"")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IF([8]回答表!X55="●","●","")</f>
        <v/>
      </c>
      <c r="O333" s="131"/>
      <c r="P333" s="131"/>
      <c r="Q333" s="132"/>
      <c r="R333" s="119"/>
      <c r="S333" s="119"/>
      <c r="T333" s="119"/>
      <c r="U333" s="133" t="str">
        <f>IF([8]回答表!X55="●",[8]回答表!B565,IF([8]回答表!AA55="●",[8]回答表!B590,""))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IF([8]回答表!X55="●",[8]回答表!B575,IF([8]回答表!AA55="●",[8]回答表!B600,""))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IF([8]回答表!X55="●",[8]回答表!G571,IF([8]回答表!AA55="●",[8]回答表!G596,""))</f>
        <v/>
      </c>
      <c r="AN335" s="83"/>
      <c r="AO335" s="83"/>
      <c r="AP335" s="83"/>
      <c r="AQ335" s="83"/>
      <c r="AR335" s="83"/>
      <c r="AS335" s="83"/>
      <c r="AT335" s="153"/>
      <c r="AU335" s="82" t="str">
        <f>IF([8]回答表!X55="●",[8]回答表!G572,IF([8]回答表!AA55="●",[8]回答表!G597,""))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IF([8]回答表!X55="●",[8]回答表!E575,IF([8]回答表!AA55="●",[8]回答表!E600,""))</f>
        <v/>
      </c>
      <c r="BG336" s="151"/>
      <c r="BH336" s="151"/>
      <c r="BI336" s="151"/>
      <c r="BJ336" s="150" t="str">
        <f>IF([8]回答表!X55="●",[8]回答表!E576,IF([8]回答表!AA55="●",[8]回答表!E601,""))</f>
        <v/>
      </c>
      <c r="BK336" s="151"/>
      <c r="BL336" s="151"/>
      <c r="BM336" s="152"/>
      <c r="BN336" s="150" t="str">
        <f>IF([8]回答表!X55="●",[8]回答表!E577,IF([8]回答表!AA55="●",[8]回答表!E602,""))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IF([8]回答表!AA55="●","●","")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IF([8]回答表!X55="●",[8]回答表!E580,IF([8]回答表!AA55="●",[8]回答表!E605,""))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IF([8]回答表!X55="●",[8]回答表!B582,IF([8]回答表!AA55="●",[8]回答表!B607,""))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IF([8]回答表!AD55="●","●","")</f>
        <v/>
      </c>
      <c r="O352" s="131"/>
      <c r="P352" s="131"/>
      <c r="Q352" s="132"/>
      <c r="R352" s="119"/>
      <c r="S352" s="119"/>
      <c r="T352" s="119"/>
      <c r="U352" s="133" t="str">
        <f>IF([8]回答表!AD55="●",[8]回答表!B615,"")</f>
        <v/>
      </c>
      <c r="V352" s="134"/>
      <c r="W352" s="134"/>
      <c r="X352" s="134"/>
      <c r="Y352" s="134"/>
      <c r="Z352" s="134"/>
      <c r="AA352" s="134"/>
      <c r="AB352" s="134"/>
      <c r="AC352" s="134"/>
      <c r="AD352" s="134"/>
      <c r="AE352" s="134"/>
      <c r="AF352" s="134"/>
      <c r="AG352" s="134"/>
      <c r="AH352" s="134"/>
      <c r="AI352" s="134"/>
      <c r="AJ352" s="135"/>
      <c r="AK352" s="136"/>
      <c r="AL352" s="136"/>
      <c r="AM352" s="133" t="str">
        <f>IF([8]回答表!AD55="●",[8]回答表!B621,"")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IF([8]回答表!R56="●",[8]回答表!B634,"")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kaigo_dei</vt:lpstr>
      <vt:lpstr>hos</vt:lpstr>
      <vt:lpstr>suido</vt:lpstr>
      <vt:lpstr>kansui</vt:lpstr>
      <vt:lpstr>gesui_nousyu</vt:lpstr>
      <vt:lpstr>gesui_tokuhai</vt:lpstr>
      <vt:lpstr>gesui_tokkan</vt:lpstr>
      <vt:lpstr>gesui_koukyo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修平</dc:creator>
  <cp:lastModifiedBy>田村　修平</cp:lastModifiedBy>
  <dcterms:created xsi:type="dcterms:W3CDTF">2022-10-12T23:33:09Z</dcterms:created>
  <dcterms:modified xsi:type="dcterms:W3CDTF">2022-10-13T01:25:01Z</dcterms:modified>
</cp:coreProperties>
</file>