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726DE483-CA80-41F0-BDB9-CD185EFEBEDF}" xr6:coauthVersionLast="47" xr6:coauthVersionMax="47" xr10:uidLastSave="{00000000-0000-0000-0000-000000000000}"/>
  <bookViews>
    <workbookView xWindow="135" yWindow="600" windowWidth="28665" windowHeight="15600" firstSheet="2" activeTab="4" xr2:uid="{BC254DD8-AB24-4553-B0E1-D4723D9F9C95}"/>
  </bookViews>
  <sheets>
    <sheet name="suido" sheetId="1" r:id="rId1"/>
    <sheet name="gesui_nousyu" sheetId="2" r:id="rId2"/>
    <sheet name="gesui_tokuhai" sheetId="3" r:id="rId3"/>
    <sheet name="gesui_tokan" sheetId="4" r:id="rId4"/>
    <sheet name="gesui_koukyo" sheetId="5" r:id="rId5"/>
  </sheets>
  <externalReferences>
    <externalReference r:id="rId6"/>
    <externalReference r:id="rId7"/>
    <externalReference r:id="rId8"/>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5" l="1"/>
  <c r="AM352" i="5"/>
  <c r="U352" i="5"/>
  <c r="N352" i="5"/>
  <c r="AM345" i="5"/>
  <c r="U345" i="5"/>
  <c r="N339" i="5"/>
  <c r="BN336" i="5"/>
  <c r="BJ336" i="5"/>
  <c r="BF336" i="5"/>
  <c r="AU335" i="5"/>
  <c r="AM335" i="5"/>
  <c r="BF333" i="5"/>
  <c r="U333" i="5"/>
  <c r="N333" i="5"/>
  <c r="AM322" i="5"/>
  <c r="U322" i="5"/>
  <c r="N322" i="5"/>
  <c r="AM315" i="5"/>
  <c r="U315" i="5"/>
  <c r="AY311" i="5"/>
  <c r="AQ311" i="5"/>
  <c r="AQ309" i="5"/>
  <c r="N309" i="5"/>
  <c r="AY308" i="5"/>
  <c r="AQ307" i="5"/>
  <c r="BN306" i="5"/>
  <c r="BJ306" i="5"/>
  <c r="BF306" i="5"/>
  <c r="AQ305" i="5"/>
  <c r="BF303" i="5"/>
  <c r="AY303" i="5"/>
  <c r="AQ303" i="5"/>
  <c r="U303" i="5"/>
  <c r="N303" i="5"/>
  <c r="AM291" i="5"/>
  <c r="U291" i="5"/>
  <c r="N291" i="5"/>
  <c r="AM284" i="5"/>
  <c r="U284" i="5"/>
  <c r="N278" i="5"/>
  <c r="BN275" i="5"/>
  <c r="BJ275" i="5"/>
  <c r="BF275" i="5"/>
  <c r="BF272" i="5"/>
  <c r="AN272" i="5"/>
  <c r="U272" i="5"/>
  <c r="N272" i="5"/>
  <c r="AM260" i="5"/>
  <c r="U260" i="5"/>
  <c r="N260" i="5"/>
  <c r="AM253" i="5"/>
  <c r="U253" i="5"/>
  <c r="N247" i="5"/>
  <c r="BN244" i="5"/>
  <c r="BJ244" i="5"/>
  <c r="BF244" i="5"/>
  <c r="AU244" i="5"/>
  <c r="AM244" i="5"/>
  <c r="BF241" i="5"/>
  <c r="U241" i="5"/>
  <c r="N241" i="5"/>
  <c r="AM229" i="5"/>
  <c r="U229" i="5"/>
  <c r="N229" i="5"/>
  <c r="AM222" i="5"/>
  <c r="U222" i="5"/>
  <c r="N216" i="5"/>
  <c r="AU213" i="5"/>
  <c r="AQ213" i="5"/>
  <c r="AM213" i="5"/>
  <c r="AM210" i="5"/>
  <c r="U210" i="5"/>
  <c r="N210" i="5"/>
  <c r="AM198" i="5"/>
  <c r="U198" i="5"/>
  <c r="N198" i="5"/>
  <c r="AM191" i="5"/>
  <c r="U191" i="5"/>
  <c r="AK186" i="5"/>
  <c r="AC186" i="5"/>
  <c r="U186" i="5"/>
  <c r="N185" i="5"/>
  <c r="BA180" i="5"/>
  <c r="AS180" i="5"/>
  <c r="AK180" i="5"/>
  <c r="AC180" i="5"/>
  <c r="U180" i="5"/>
  <c r="AC174" i="5"/>
  <c r="U174" i="5"/>
  <c r="BX169" i="5"/>
  <c r="BN169" i="5"/>
  <c r="BJ169" i="5"/>
  <c r="BF169" i="5"/>
  <c r="U168" i="5"/>
  <c r="BF166" i="5"/>
  <c r="AM166" i="5"/>
  <c r="N166" i="5"/>
  <c r="AM154" i="5"/>
  <c r="U154" i="5"/>
  <c r="N154" i="5"/>
  <c r="AM147" i="5"/>
  <c r="U147" i="5"/>
  <c r="AY142" i="5"/>
  <c r="AS142" i="5"/>
  <c r="AM142" i="5"/>
  <c r="U142" i="5"/>
  <c r="N139" i="5"/>
  <c r="U137" i="5"/>
  <c r="BN133" i="5"/>
  <c r="BJ133" i="5"/>
  <c r="BF133" i="5"/>
  <c r="U132" i="5"/>
  <c r="N132" i="5"/>
  <c r="BF130" i="5"/>
  <c r="AM130" i="5"/>
  <c r="AM118" i="5"/>
  <c r="U118" i="5"/>
  <c r="N118" i="5"/>
  <c r="AM111" i="5"/>
  <c r="U111" i="5"/>
  <c r="AC106" i="5"/>
  <c r="U106" i="5"/>
  <c r="N105" i="5"/>
  <c r="BN102" i="5"/>
  <c r="BJ102" i="5"/>
  <c r="BF102" i="5"/>
  <c r="AC101" i="5"/>
  <c r="U101" i="5"/>
  <c r="BF99" i="5"/>
  <c r="AM99" i="5"/>
  <c r="N99" i="5"/>
  <c r="AM87" i="5"/>
  <c r="U87" i="5"/>
  <c r="N87" i="5"/>
  <c r="AM80" i="5"/>
  <c r="U80" i="5"/>
  <c r="N74" i="5"/>
  <c r="BN71" i="5"/>
  <c r="BJ71" i="5"/>
  <c r="BF71" i="5"/>
  <c r="AU71" i="5"/>
  <c r="AM71" i="5"/>
  <c r="BF68" i="5"/>
  <c r="U68" i="5"/>
  <c r="N68" i="5"/>
  <c r="AM57" i="5"/>
  <c r="U57" i="5"/>
  <c r="N57" i="5"/>
  <c r="AM50" i="5"/>
  <c r="U50"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365" i="4" l="1"/>
  <c r="AM352" i="4"/>
  <c r="U352" i="4"/>
  <c r="N352" i="4"/>
  <c r="AM345" i="4"/>
  <c r="U345" i="4"/>
  <c r="N339" i="4"/>
  <c r="BN336" i="4"/>
  <c r="BJ336" i="4"/>
  <c r="BF336" i="4"/>
  <c r="AU335" i="4"/>
  <c r="AM335" i="4"/>
  <c r="BF333" i="4"/>
  <c r="U333" i="4"/>
  <c r="N333" i="4"/>
  <c r="AM322" i="4"/>
  <c r="U322" i="4"/>
  <c r="N322" i="4"/>
  <c r="AM315" i="4"/>
  <c r="U315" i="4"/>
  <c r="AY311" i="4"/>
  <c r="AQ311" i="4"/>
  <c r="AQ309" i="4"/>
  <c r="N309" i="4"/>
  <c r="AY308" i="4"/>
  <c r="AQ307" i="4"/>
  <c r="BN306" i="4"/>
  <c r="BJ306" i="4"/>
  <c r="BF306" i="4"/>
  <c r="AQ305" i="4"/>
  <c r="BF303" i="4"/>
  <c r="AY303" i="4"/>
  <c r="AQ303" i="4"/>
  <c r="U303" i="4"/>
  <c r="N303" i="4"/>
  <c r="AM291" i="4"/>
  <c r="U291" i="4"/>
  <c r="N291" i="4"/>
  <c r="AM284" i="4"/>
  <c r="U284" i="4"/>
  <c r="N278" i="4"/>
  <c r="BN275" i="4"/>
  <c r="BJ275" i="4"/>
  <c r="BF275" i="4"/>
  <c r="BF272" i="4"/>
  <c r="AN272" i="4"/>
  <c r="U272" i="4"/>
  <c r="N272" i="4"/>
  <c r="AM260" i="4"/>
  <c r="U260" i="4"/>
  <c r="N260" i="4"/>
  <c r="AM253" i="4"/>
  <c r="U253" i="4"/>
  <c r="N247" i="4"/>
  <c r="BN244" i="4"/>
  <c r="BJ244" i="4"/>
  <c r="BF244" i="4"/>
  <c r="AU244" i="4"/>
  <c r="AM244" i="4"/>
  <c r="BF241" i="4"/>
  <c r="U241" i="4"/>
  <c r="N241" i="4"/>
  <c r="AM229" i="4"/>
  <c r="U229" i="4"/>
  <c r="N229" i="4"/>
  <c r="AM222" i="4"/>
  <c r="U222" i="4"/>
  <c r="N216" i="4"/>
  <c r="AU213" i="4"/>
  <c r="AQ213" i="4"/>
  <c r="AM213" i="4"/>
  <c r="AM210" i="4"/>
  <c r="U210" i="4"/>
  <c r="N210" i="4"/>
  <c r="AM198" i="4"/>
  <c r="U198" i="4"/>
  <c r="N198" i="4"/>
  <c r="AM191" i="4"/>
  <c r="U191" i="4"/>
  <c r="AK186" i="4"/>
  <c r="AC186" i="4"/>
  <c r="U186" i="4"/>
  <c r="N185" i="4"/>
  <c r="BA180" i="4"/>
  <c r="AS180" i="4"/>
  <c r="AK180" i="4"/>
  <c r="AC180" i="4"/>
  <c r="U180" i="4"/>
  <c r="AC174" i="4"/>
  <c r="U174" i="4"/>
  <c r="BX169" i="4"/>
  <c r="BN169" i="4"/>
  <c r="BJ169" i="4"/>
  <c r="BF169" i="4"/>
  <c r="U168" i="4"/>
  <c r="BF166" i="4"/>
  <c r="AM166" i="4"/>
  <c r="N166" i="4"/>
  <c r="AM154" i="4"/>
  <c r="U154" i="4"/>
  <c r="N154" i="4"/>
  <c r="AM147" i="4"/>
  <c r="U147" i="4"/>
  <c r="AY142" i="4"/>
  <c r="AS142" i="4"/>
  <c r="AM142" i="4"/>
  <c r="U142" i="4"/>
  <c r="N139" i="4"/>
  <c r="U137" i="4"/>
  <c r="BN133" i="4"/>
  <c r="BJ133" i="4"/>
  <c r="BF133" i="4"/>
  <c r="U132" i="4"/>
  <c r="N132" i="4"/>
  <c r="BF130" i="4"/>
  <c r="AM130" i="4"/>
  <c r="AM118" i="4"/>
  <c r="U118" i="4"/>
  <c r="N118" i="4"/>
  <c r="AM111" i="4"/>
  <c r="U111" i="4"/>
  <c r="AC106" i="4"/>
  <c r="U106" i="4"/>
  <c r="N105" i="4"/>
  <c r="BN102" i="4"/>
  <c r="BJ102" i="4"/>
  <c r="BF102" i="4"/>
  <c r="AC101" i="4"/>
  <c r="U101" i="4"/>
  <c r="BF99" i="4"/>
  <c r="AM99" i="4"/>
  <c r="N99"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<sst xmlns="http://schemas.openxmlformats.org/spreadsheetml/2006/main" count="1085" uniqueCount="86">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</sst>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46BFA51-554D-4E28-BD48-737FC2142EB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7813D5-4210-4567-9655-ABD42278E99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56398FA-6FE8-4F83-8F52-8EB43023A5E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B21F7E0-8C7E-477F-B619-D74608328F9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13992B3-F63D-4B10-95A5-6A4F0A8C477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0F6D120-F63F-4D1B-92A1-07D12A8E2DFC}"/>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288A659-3E37-4DDF-9584-0D379ADD167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AFCF11F9-86CA-407C-A896-7624956EC004}"/>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DCE9409A-1A1B-4C16-A775-99FF3BE5552C}"/>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11EB9C85-276D-4925-9341-3F2EC5D5BE8D}"/>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BD4651B1-B5FB-4017-899D-EA295A5B1BB6}"/>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4F12BE2-7F4F-4556-850A-C9EFC7B35CF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9600F0F0-5F47-4FA5-A4E2-95C6E28E758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F20077DF-B1C3-4AB2-96F0-11D66AA2A623}"/>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74D2DD55-8365-4934-BBAB-293E58534B8F}"/>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11CB9E93-C83B-47F8-913F-83DEC4666C8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BDE77600-4D32-459B-84FE-4BB736DCA617}"/>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A324F05E-AA9E-4620-831C-2BB13A864D43}"/>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402D13A3-0991-4F65-BBEF-0F8C9B843EE5}"/>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A46DCF8F-61A3-41D4-8D56-AAE1DB6E8672}"/>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AC0D21C1-7ABD-4704-9F56-AF254704EE4E}"/>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7D11DB61-87F5-4A13-81C1-FF431CFF600F}"/>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7191065E-32D4-4A02-908F-64B6778DF211}"/>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D7621038-E160-4B7F-A11B-28BD7076E58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4281E915-6188-43F4-8B67-BB297049AED4}"/>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5CFB42BA-3563-4842-B901-52F232B29BC8}"/>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42362D1-3F33-46E4-BF66-CB93EDAA737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CE5A813-13DD-4D93-8A34-E8DE2928EC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DEE35F9-7D60-475F-A07C-97322FBE2E4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E6B42A5-B8C5-4D09-9792-602E9C27CEC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6367646-032C-49C5-A5BE-F232D48F26E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1C7771F0-873E-4D7B-AFB5-E28CD2EA07A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2B84DBA-EF7C-43B6-8A95-0F2ADECBD51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456DF0C-50E1-455A-9DE5-9CE23C7BAFA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792CA41D-B547-4A37-ACF7-6DF2D3219375}"/>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8B494619-CF33-487A-A9FC-3A2EEA11205B}"/>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B00A951F-91FF-437E-9220-21A22EF4F5A9}"/>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01FC12F-6DB8-4A80-A90A-2FFE8266930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FFCF10BE-52BD-4E53-8B94-AA32A21C7A74}"/>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7B2D9319-9D33-4410-B83B-C2EB54C979FB}"/>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E15E42F5-B7B7-49A7-8E1E-94EC5AA08114}"/>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7D2C8BBD-42CD-4EC8-A091-E1FBF0463659}"/>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CC686C5E-842C-489C-AD4F-7DAC79DC61C8}"/>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3C3464E3-750B-443A-A329-00BAFC69761F}"/>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5228691B-4B8A-43D3-ADEF-1046896CF7B5}"/>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2DB41006-1198-4D13-ACF8-6F99ED81C114}"/>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4AA723DF-DC3A-4BA5-9BCA-09B34A5E2324}"/>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32876DEE-16BC-444D-AADE-8822C7C12264}"/>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CCEBAD5E-C2B2-4CDC-8618-BA4A764107C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F850DB93-E461-4A5B-81DC-CDA4C986D077}"/>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6AF6F67B-EA62-4653-BA7E-BCE2EE23ABD8}"/>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D049E963-1B60-4465-ADB4-38DBBD32F59C}"/>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FF36197-D725-4CCA-A598-BBC8533358F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9AF788E-EE68-46D2-BC95-49012D2D2F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FC25B9-5D94-4E5C-BA3C-11422D0C687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C25D18F-5998-47FE-8BD1-C5EA2EE5265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21593E1-B028-4BE1-BA96-E9274D4B44D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D48CEC4-BB21-4F22-AE02-73B6340D8FA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569C5D3C-526D-406D-A130-54EB940C304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8D94473-B4FB-4034-B911-F6814676A14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A32B634D-27B3-4CF8-A9E2-579B9939B9C9}"/>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E6A66488-A560-4A75-B0F6-FBF7FED50D3E}"/>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237B352-C7EF-428B-B053-9D1283225D2B}"/>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19B52BDE-01DE-405B-9844-6E7169E7D64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501AC4AC-689E-4C52-93CE-5CADE6C4C8B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B981E5D1-4B6C-4D86-8F2F-74FE6E58512A}"/>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F7596F7D-A07B-43A3-8FFA-0B5E667B8E4C}"/>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8669AA70-8FEA-4B3E-BA96-5AB7015744AE}"/>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E3B42FA3-681C-42C0-B1D9-427D85B874FF}"/>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E7C7F58C-C265-4E24-AD8B-96189221AB49}"/>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00AD5181-A545-471B-9A04-92AC6FED0834}"/>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9088909A-88AD-4166-8301-929D4914CCE4}"/>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EC487708-91F5-4AB0-8443-5CF98F4F87C1}"/>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3CF64BA9-1BA7-448F-BCBD-4577FB9997AE}"/>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8788D102-BA1F-4CEF-B864-F163D92A8303}"/>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F5FB1994-DABE-49A5-A979-5B2518C76F86}"/>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50D91348-AA5D-4F7A-B1FF-8E2ED18EDF3F}"/>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AD6ED132-2354-4CD0-B623-16F24C489394}"/>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B807A2E-57DE-4EEE-975F-A692124A8F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3CE2C3-2393-40C2-AF5B-872311507E3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E827EDF-4481-4E74-8C1E-BBEB3E90DE4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F06C99D-D0E7-4B1C-B363-80597F7656F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C271C57-904E-485C-8BA6-C18D60E9E83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9750146C-DDBB-4B44-A4F7-93BF7A40A192}"/>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44CFC9B-3197-432C-8CD7-064D1F851F32}"/>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CF261648-DE0B-4F32-9E38-1B35A1A6AA73}"/>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23CB09F1-6EA2-4040-8BF0-5304B4421A3B}"/>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80E37CBC-E059-4147-9F84-0548F2D9656F}"/>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CA4DD511-750A-4C2F-8DC7-E6D2FD3099FC}"/>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FF938495-EA7E-4D60-A4EC-9059B1195AC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39AEF875-10C1-498C-B8CC-E18F3338B58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B70B7C2B-F74A-4286-A128-916480723775}"/>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D2DF3125-2FA9-40A7-8BCF-BBBF87E8902D}"/>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16CFD990-8AD1-46AD-9B9E-3A62E91DCE16}"/>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69313E48-4D50-49C2-9EAB-2F21AD15D59E}"/>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0CC16BD5-F4EF-4CF7-B90D-0ABBED8EAFE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679450CF-C68D-4F83-8412-CEE2355DC40D}"/>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35EB67D2-C205-4D60-97B2-18EEABBB80E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C95D1BB6-2B54-447D-BA36-0ED1246184FD}"/>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FCF8891C-1F24-43A2-B371-CD4FA6C1704B}"/>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9D4D35F2-CE27-4F33-8777-02CEC696DBAE}"/>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807699CC-64A1-491A-9476-0BF6971B7773}"/>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76031F39-DF94-47E2-B3E0-623D46FB3427}"/>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2191FF93-2DF6-4C3D-8A7B-FD095DE4D40C}"/>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416A372-556E-4838-9304-A05C8C01E2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BCAD394-E678-49D1-BE22-32485556C7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B5A43AE-EBE7-441D-96D2-C119B2EA52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2F05A20-EC51-4F59-8DEA-EFA966604C9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542E444-D111-42FC-B30D-0C8C6187ABE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6FDC8CAD-021F-410F-ABAA-1C7FC27A80D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27D367A-884C-40A5-ADED-8E9E53E0BF11}"/>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DA008BBA-5F0E-4B22-8962-9BC38DC225D3}"/>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9E0F6AC-FB39-41C3-BFAD-541E2EADA747}"/>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D81355D5-A039-4B89-8110-472AC3BF89D2}"/>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6A623248-6071-467F-8B39-E7F04404943A}"/>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9F935A44-D955-42C2-BF88-3321CF6EF12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EBD3E52F-EE5F-4484-B33E-E2C3D6269908}"/>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C3CA4135-4DBC-43AA-AF40-3C38A923D28F}"/>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BFC15378-C4C2-4546-9FF4-0E4CD7C04075}"/>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975EBCB3-88DA-4302-8CAF-6F0BF34B383F}"/>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F9197E72-849D-4EC0-B503-CDC003DA6D61}"/>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AD88B5FF-EB05-4540-8CC5-D0DAF21677A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6CDC7580-2DE7-4EA8-938C-922C53829995}"/>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5F921AF7-8545-430B-AF11-60FF9A463911}"/>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FF297A23-9341-4D01-A930-7ABBD3DE1D27}"/>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AA9FF7C1-5236-4998-BBAA-FF9690153FF4}"/>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3ACB04C8-DB76-4869-91C7-2F06D140005D}"/>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E4B1D42F-FC1E-4DF8-8F74-7AE8764BC401}"/>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599311AF-E352-4FC9-8B50-646692A7EE41}"/>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F35C685F-AA25-475F-BF37-BA8E65BD43F7}"/>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9010\Desktop\&#35519;&#26619;&#31080;&#65288;&#28511;&#19978;&#24066;&#65289;\&#35519;&#26619;&#31080;&#65288;&#28511;&#19978;&#24066;&#12539;&#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9010\Desktop\&#35519;&#26619;&#31080;&#65288;&#28511;&#19978;&#24066;&#65289;\&#35519;&#26619;&#31080;&#65288;&#28511;&#19978;&#24066;&#12539;&#19979;&#27700;&#36947;&#20107;&#26989;&#12539;&#36786;&#385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9010\Desktop\&#35519;&#26619;&#31080;&#65288;&#28511;&#19978;&#24066;&#65289;\&#35519;&#26619;&#31080;&#65288;&#28511;&#19978;&#24066;&#12539;&#19979;&#27700;&#36947;&#20107;&#26989;&#12539;&#29305;&#2549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9010\Desktop\&#35519;&#26619;&#31080;&#65288;&#28511;&#19978;&#24066;&#65289;\&#35519;&#26619;&#31080;&#65288;&#28511;&#19978;&#24066;&#12539;&#19979;&#27700;&#36947;&#20107;&#26989;&#12539;&#29305;&#29872;&#19979;&#2770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9010\Desktop\&#35519;&#26619;&#31080;&#65288;&#28511;&#19978;&#24066;&#65289;\&#35519;&#26619;&#31080;&#65288;&#28511;&#19978;&#24066;&#12539;&#19979;&#27700;&#36947;&#20107;&#26989;&#12539;&#20844;&#20849;&#19979;&#2770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潟上市</v>
          </cell>
        </row>
        <row r="18">
          <cell r="F18" t="str">
            <v>水道事業</v>
          </cell>
          <cell r="W18" t="str">
            <v>―</v>
          </cell>
          <cell r="BD18" t="str">
            <v>×</v>
          </cell>
        </row>
        <row r="20">
          <cell r="F20" t="str">
            <v>ー</v>
          </cell>
        </row>
        <row r="49">
          <cell r="R49" t="str">
            <v xml:space="preserve"> </v>
          </cell>
          <cell r="AA49" t="str">
            <v xml:space="preserve"> </v>
          </cell>
          <cell r="AD49" t="str">
            <v xml:space="preserve"> </v>
          </cell>
        </row>
        <row r="50">
          <cell r="X50" t="str">
            <v xml:space="preserve"> </v>
          </cell>
        </row>
        <row r="51">
          <cell r="AA51" t="str">
            <v xml:space="preserve"> </v>
          </cell>
        </row>
        <row r="52">
          <cell r="AA52" t="str">
            <v xml:space="preserve"> </v>
          </cell>
        </row>
        <row r="53">
          <cell r="X53" t="str">
            <v xml:space="preserve"> </v>
          </cell>
          <cell r="AA53" t="str">
            <v xml:space="preserve"> </v>
          </cell>
        </row>
        <row r="54">
          <cell r="X54" t="str">
            <v xml:space="preserve"> </v>
          </cell>
          <cell r="AA54" t="str">
            <v xml:space="preserve"> </v>
          </cell>
        </row>
        <row r="55">
          <cell r="X55" t="str">
            <v xml:space="preserve"> </v>
          </cell>
          <cell r="AA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現行の経営体制・手法で健全な事業運営が実施できている。近年管路の更新については、今年度着手予定である浄水場の統合整備事業を終えた後、計画的に更新をする予定。
　広域化については、多数の団体で構成されなければ、広域化または個別業務の共同委託、共同発注のメリットがないため、検討が難しい。
　民間活用については、受託水道業務技術管理者の資格を持った会社や、業務を包括的に実施できる組織が近隣に無いため難しい。また、委託に要する経費等を調査しながら委託の適否を判断することとなるが、職員の知見やノウハウ不足により抜本的な改革の検討に至らない。</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潟上市</v>
          </cell>
        </row>
        <row r="18">
          <cell r="F18" t="str">
            <v>下水道事業</v>
          </cell>
          <cell r="W18" t="str">
            <v>農業集落排水施設</v>
          </cell>
          <cell r="BD18" t="str">
            <v>×</v>
          </cell>
        </row>
        <row r="20">
          <cell r="F20" t="str">
            <v>ー</v>
          </cell>
        </row>
        <row r="49">
          <cell r="R49" t="str">
            <v>●</v>
          </cell>
          <cell r="AA49" t="str">
            <v>●</v>
          </cell>
        </row>
        <row r="50">
          <cell r="X50" t="str">
            <v xml:space="preserve"> </v>
          </cell>
          <cell r="AD50" t="str">
            <v xml:space="preserve"> </v>
          </cell>
        </row>
        <row r="51">
          <cell r="R51" t="str">
            <v>●</v>
          </cell>
          <cell r="AA51" t="str">
            <v>●</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95">
          <cell r="B95" t="str">
            <v>豊川地区農業集落排水施設は、供用開始後１８年経過しており電気機械設備の更新が必要となるほか、計画人口１，５３０人に対し接続人口が６７４人に留まり、単独施設としての維持管理が困難になってきている。そのため農業集落排水施設を廃止し、公共下水道に切り替えることにより、処理場の維持管理費年間約３００万円の削減が見込まれる。</v>
          </cell>
        </row>
        <row r="101">
          <cell r="G101" t="str">
            <v>●</v>
          </cell>
          <cell r="S101" t="str">
            <v>令和</v>
          </cell>
          <cell r="V101">
            <v>5</v>
          </cell>
        </row>
        <row r="102">
          <cell r="G102" t="str">
            <v xml:space="preserve"> </v>
          </cell>
          <cell r="V102">
            <v>3</v>
          </cell>
        </row>
        <row r="103">
          <cell r="V103">
            <v>31</v>
          </cell>
        </row>
        <row r="107">
          <cell r="O107" t="str">
            <v xml:space="preserve"> </v>
          </cell>
          <cell r="AG107" t="str">
            <v>●</v>
          </cell>
        </row>
        <row r="108">
          <cell r="O108" t="str">
            <v xml:space="preserve"> </v>
          </cell>
          <cell r="AG108" t="str">
            <v xml:space="preserve"> </v>
          </cell>
        </row>
        <row r="109">
          <cell r="O109" t="str">
            <v xml:space="preserve"> </v>
          </cell>
        </row>
        <row r="110">
          <cell r="O110" t="str">
            <v xml:space="preserve"> </v>
          </cell>
        </row>
        <row r="113">
          <cell r="E113">
            <v>3</v>
          </cell>
        </row>
        <row r="115">
          <cell r="B115" t="str">
            <v>維持管理費</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50">
          <cell r="N250" t="str">
            <v xml:space="preserve"> </v>
          </cell>
        </row>
        <row r="275">
          <cell r="B275" t="str">
            <v>農業集落排水施設については、平成１９年に八郎湖が指定湖沼となったため、平成２２年度に大崎地区、平成２４年度に湖岸・羽立地区の計３地区の施設が広域化等（公共下水道へ接続替え）を実施している。また、秋田県の主導により秋田湾雄物川流域下水道臨海処理区に属する７市町村と秋田県が共同で下水道管路施設の包括的管理を令和４年４月に実施する予定であり、効果としては共同発注による維持管理費の削減が見込まれる。</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7">
          <cell r="Y317" t="str">
            <v xml:space="preserve"> </v>
          </cell>
        </row>
        <row r="319">
          <cell r="Y319" t="str">
            <v xml:space="preserve"> </v>
          </cell>
        </row>
        <row r="320">
          <cell r="Y320" t="str">
            <v xml:space="preserve"> </v>
          </cell>
        </row>
        <row r="322">
          <cell r="Y322" t="str">
            <v xml:space="preserve"> </v>
          </cell>
        </row>
        <row r="323">
          <cell r="Y323" t="str">
            <v xml:space="preserve"> </v>
          </cell>
        </row>
        <row r="328">
          <cell r="N328" t="str">
            <v xml:space="preserve"> </v>
          </cell>
        </row>
        <row r="329">
          <cell r="N329" t="str">
            <v>●</v>
          </cell>
        </row>
        <row r="330">
          <cell r="N330" t="str">
            <v xml:space="preserve"> </v>
          </cell>
        </row>
        <row r="335">
          <cell r="B335" t="str">
            <v>令和</v>
          </cell>
          <cell r="E335">
            <v>4</v>
          </cell>
        </row>
        <row r="336">
          <cell r="E336">
            <v>4</v>
          </cell>
        </row>
        <row r="337">
          <cell r="E337">
            <v>1</v>
          </cell>
        </row>
        <row r="344">
          <cell r="E344">
            <v>1</v>
          </cell>
        </row>
        <row r="346">
          <cell r="B346" t="str">
            <v>維持管理費</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xml:space="preserve"> 特定地域生活排水処理事業については、下水道整備が困難である箇所を地域住民の理解を得たうえで整備していることから、廃止や個人設置への切り替えが難しく、現行の体制を継続していくしかないのが現状である。しかし、将来的に事業を継続していくためには、広域的な取り組み等を模索していく必要がある。</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潟上市</v>
          </cell>
        </row>
        <row r="18">
          <cell r="F18" t="str">
            <v>下水道事業</v>
          </cell>
          <cell r="W18" t="str">
            <v>特定地域排水処理施設</v>
          </cell>
          <cell r="BD18" t="str">
            <v>×</v>
          </cell>
        </row>
        <row r="20">
          <cell r="F20" t="str">
            <v>ー</v>
          </cell>
        </row>
        <row r="49">
          <cell r="AA49" t="str">
            <v xml:space="preserve"> </v>
          </cell>
        </row>
        <row r="50">
          <cell r="X50" t="str">
            <v xml:space="preserve"> </v>
          </cell>
          <cell r="AD50" t="str">
            <v xml:space="preserve"> </v>
          </cell>
        </row>
        <row r="51">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50">
          <cell r="N250"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30">
          <cell r="N330"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xml:space="preserve"> 特定地域生活排水処理事業については、下水道整備が困難である箇所を地域住民の理解を得たうえで整備していることから、廃止や個人設置への切り替えが難しく、現行の体制を継続していくしかないのが現状である。しかし、将来的に事業を継続していくためには、広域的な取り組み等を模索していく必要がある。</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潟上市</v>
          </cell>
        </row>
        <row r="18">
          <cell r="F18" t="str">
            <v>下水道事業</v>
          </cell>
          <cell r="W18" t="str">
            <v>特定環境保全公共下水道</v>
          </cell>
          <cell r="BD18" t="str">
            <v>×</v>
          </cell>
        </row>
        <row r="20">
          <cell r="F20" t="str">
            <v>ー</v>
          </cell>
        </row>
        <row r="49">
          <cell r="AA49" t="str">
            <v xml:space="preserve"> </v>
          </cell>
        </row>
        <row r="50">
          <cell r="X50" t="str">
            <v xml:space="preserve"> </v>
          </cell>
          <cell r="AD50" t="str">
            <v xml:space="preserve"> </v>
          </cell>
        </row>
        <row r="51">
          <cell r="R51" t="str">
            <v>●</v>
          </cell>
          <cell r="AA51" t="str">
            <v>●</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50">
          <cell r="N250" t="str">
            <v xml:space="preserve"> </v>
          </cell>
        </row>
        <row r="275">
          <cell r="B275" t="str">
            <v>平成１９年に八郎湖が指定湖沼となったため、平成２２年度に大崎地区、平成２４年度に湖岸・羽立地区の計３地区の農業集落排水施設を公共下水道へ切り替えている。豊川地区についても令和５年４月に公共下水道に切り替えを予定しており、その後農業集落排水施設は事業廃止となる予定。また、秋田県の主導により秋田湾雄物川流域下水道臨海処理区に属する７市町村と秋田県が共同で下水道管路施設の包括的管理を令和４年４月に実施する予定であり、効果としては共同発注による維持管理費の削減が見込まれる。</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v>
          </cell>
        </row>
        <row r="316">
          <cell r="Y316" t="str">
            <v>●</v>
          </cell>
        </row>
        <row r="317">
          <cell r="Y317" t="str">
            <v xml:space="preserve"> </v>
          </cell>
        </row>
        <row r="319">
          <cell r="Y319" t="str">
            <v xml:space="preserve"> </v>
          </cell>
        </row>
        <row r="320">
          <cell r="Y320" t="str">
            <v xml:space="preserve"> </v>
          </cell>
        </row>
        <row r="321">
          <cell r="Y321" t="str">
            <v>●</v>
          </cell>
        </row>
        <row r="322">
          <cell r="Y322" t="str">
            <v xml:space="preserve"> </v>
          </cell>
        </row>
        <row r="323">
          <cell r="Y323" t="str">
            <v xml:space="preserve"> </v>
          </cell>
        </row>
        <row r="328">
          <cell r="N328" t="str">
            <v xml:space="preserve"> </v>
          </cell>
        </row>
        <row r="329">
          <cell r="N329" t="str">
            <v>●</v>
          </cell>
        </row>
        <row r="330">
          <cell r="N330" t="str">
            <v xml:space="preserve"> </v>
          </cell>
        </row>
        <row r="335">
          <cell r="B335" t="str">
            <v>令和</v>
          </cell>
          <cell r="E335">
            <v>4</v>
          </cell>
        </row>
        <row r="336">
          <cell r="E336">
            <v>4</v>
          </cell>
        </row>
        <row r="337">
          <cell r="E337">
            <v>1</v>
          </cell>
        </row>
        <row r="344">
          <cell r="E344">
            <v>4</v>
          </cell>
        </row>
        <row r="346">
          <cell r="B346" t="str">
            <v>維持管理費（流域下水道包括的管理）　年▲1
維持管理費（公共下水道への接続替え）　年▲3</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潟上市</v>
          </cell>
        </row>
        <row r="18">
          <cell r="F18" t="str">
            <v>下水道事業</v>
          </cell>
          <cell r="W18" t="str">
            <v>公共下水道</v>
          </cell>
          <cell r="BD18" t="str">
            <v>×</v>
          </cell>
        </row>
        <row r="20">
          <cell r="F20" t="str">
            <v>ー</v>
          </cell>
        </row>
        <row r="49">
          <cell r="AA49" t="str">
            <v xml:space="preserve"> </v>
          </cell>
        </row>
        <row r="50">
          <cell r="X50" t="str">
            <v xml:space="preserve"> </v>
          </cell>
          <cell r="AD50" t="str">
            <v xml:space="preserve"> </v>
          </cell>
        </row>
        <row r="51">
          <cell r="R51" t="str">
            <v>●</v>
          </cell>
          <cell r="AA51" t="str">
            <v>●</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50">
          <cell r="N250" t="str">
            <v xml:space="preserve"> </v>
          </cell>
        </row>
        <row r="275">
          <cell r="B275" t="str">
            <v>秋田県の主導により秋田湾雄物川流域下水道臨海処理区に属する７市町村と秋田県が共同で下水道管路施設の包括的管理を実施する予定であり、効果としては共同発注による維持管理費の削減が見込まれる。</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v>
          </cell>
        </row>
        <row r="330">
          <cell r="N330" t="str">
            <v xml:space="preserve"> </v>
          </cell>
        </row>
        <row r="335">
          <cell r="B335" t="str">
            <v>令和</v>
          </cell>
          <cell r="E335">
            <v>4</v>
          </cell>
        </row>
        <row r="336">
          <cell r="E336">
            <v>4</v>
          </cell>
        </row>
        <row r="337">
          <cell r="E337">
            <v>1</v>
          </cell>
        </row>
        <row r="344">
          <cell r="E344">
            <v>2</v>
          </cell>
        </row>
        <row r="346">
          <cell r="B346" t="str">
            <v>維持管理費</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潟上市</v>
      </c>
      <c r="D11" s="8"/>
      <c r="E11" s="8"/>
      <c r="F11" s="8"/>
      <c r="G11" s="8"/>
      <c r="H11" s="8"/>
      <c r="I11" s="8"/>
      <c r="J11" s="8"/>
      <c r="K11" s="8"/>
      <c r="L11" s="8"/>
      <c r="M11" s="8"/>
      <c r="N11" s="8"/>
      <c r="O11" s="8"/>
      <c r="P11" s="8"/>
      <c r="Q11" s="8"/>
      <c r="R11" s="8"/>
      <c r="S11" s="8"/>
      <c r="T11" s="8"/>
      <c r="U11" s="22" t="str">
        <f>IF(COUNTIF([1]回答表!F18,"*")&gt;0,[1]回答表!F18,"")</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v>
      </c>
      <c r="AP11" s="10"/>
      <c r="AQ11" s="10"/>
      <c r="AR11" s="10"/>
      <c r="AS11" s="10"/>
      <c r="AT11" s="10"/>
      <c r="AU11" s="10"/>
      <c r="AV11" s="10"/>
      <c r="AW11" s="10"/>
      <c r="AX11" s="10"/>
      <c r="AY11" s="10"/>
      <c r="AZ11" s="10"/>
      <c r="BA11" s="10"/>
      <c r="BB11" s="10"/>
      <c r="BC11" s="10"/>
      <c r="BD11" s="10"/>
      <c r="BE11" s="10"/>
      <c r="BF11" s="11"/>
      <c r="BG11" s="21" t="str">
        <f>IF(COUNTIF([1]回答表!F20,"*")&gt;0,[1]回答表!F20,"")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
      </c>
      <c r="L24" s="80"/>
      <c r="M24" s="80"/>
      <c r="N24" s="80"/>
      <c r="O24" s="80"/>
      <c r="P24" s="80"/>
      <c r="Q24" s="81"/>
      <c r="R24" s="79" t="str">
        <f>IF([1]回答表!R51="●","●","")</f>
        <v/>
      </c>
      <c r="S24" s="80"/>
      <c r="T24" s="80"/>
      <c r="U24" s="80"/>
      <c r="V24" s="80"/>
      <c r="W24" s="80"/>
      <c r="X24" s="81"/>
      <c r="Y24" s="79" t="str">
        <f>IF([1]回答表!R52="●","●","")</f>
        <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　現行の経営体制・手法で健全な事業運営が実施できている。近年管路の更新については、今年度着手予定である浄水場の統合整備事業を終えた後、計画的に更新をする予定。
　広域化については、多数の団体で構成されなければ、広域化または個別業務の共同委託、共同発注のメリットがないため、検討が難しい。
　民間活用については、受託水道業務技術管理者の資格を持った会社や、業務を包括的に実施できる組織が近隣に無いため難しい。また、委託に要する経費等を調査しながら委託の適否を判断することとなるが、職員の知見やノウハウ不足により抜本的な改革の検討に至らない。</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CF2F0-E2E1-42DD-97F3-6CA92727BC8F}">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IF(COUNTIF([2]回答表!K16,"*")&gt;0,[2]回答表!K16,"")</f>
        <v>潟上市</v>
      </c>
      <c r="D11" s="8"/>
      <c r="E11" s="8"/>
      <c r="F11" s="8"/>
      <c r="G11" s="8"/>
      <c r="H11" s="8"/>
      <c r="I11" s="8"/>
      <c r="J11" s="8"/>
      <c r="K11" s="8"/>
      <c r="L11" s="8"/>
      <c r="M11" s="8"/>
      <c r="N11" s="8"/>
      <c r="O11" s="8"/>
      <c r="P11" s="8"/>
      <c r="Q11" s="8"/>
      <c r="R11" s="8"/>
      <c r="S11" s="8"/>
      <c r="T11" s="8"/>
      <c r="U11" s="22" t="str">
        <f>IF(COUNTIF([2]回答表!F18,"*")&gt;0,[2]回答表!F18,"")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IF(COUNTIF([2]回答表!W18,"*")&gt;0,[2]回答表!W18,"")</f>
        <v>農業集落排水施設</v>
      </c>
      <c r="AP11" s="10"/>
      <c r="AQ11" s="10"/>
      <c r="AR11" s="10"/>
      <c r="AS11" s="10"/>
      <c r="AT11" s="10"/>
      <c r="AU11" s="10"/>
      <c r="AV11" s="10"/>
      <c r="AW11" s="10"/>
      <c r="AX11" s="10"/>
      <c r="AY11" s="10"/>
      <c r="AZ11" s="10"/>
      <c r="BA11" s="10"/>
      <c r="BB11" s="10"/>
      <c r="BC11" s="10"/>
      <c r="BD11" s="10"/>
      <c r="BE11" s="10"/>
      <c r="BF11" s="11"/>
      <c r="BG11" s="21" t="str">
        <f>IF(COUNTIF([2]回答表!F20,"*")&gt;0,[2]回答表!F20,"")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IF([2]回答表!R49="●","●","")</f>
        <v>●</v>
      </c>
      <c r="E24" s="80"/>
      <c r="F24" s="80"/>
      <c r="G24" s="80"/>
      <c r="H24" s="80"/>
      <c r="I24" s="80"/>
      <c r="J24" s="81"/>
      <c r="K24" s="79" t="str">
        <f>IF([2]回答表!R50="●","●","")</f>
        <v/>
      </c>
      <c r="L24" s="80"/>
      <c r="M24" s="80"/>
      <c r="N24" s="80"/>
      <c r="O24" s="80"/>
      <c r="P24" s="80"/>
      <c r="Q24" s="81"/>
      <c r="R24" s="79" t="str">
        <f>IF([2]回答表!R51="●","●","")</f>
        <v>●</v>
      </c>
      <c r="S24" s="80"/>
      <c r="T24" s="80"/>
      <c r="U24" s="80"/>
      <c r="V24" s="80"/>
      <c r="W24" s="80"/>
      <c r="X24" s="81"/>
      <c r="Y24" s="79" t="str">
        <f>IF([2]回答表!R52="●","●","")</f>
        <v/>
      </c>
      <c r="Z24" s="80"/>
      <c r="AA24" s="80"/>
      <c r="AB24" s="80"/>
      <c r="AC24" s="80"/>
      <c r="AD24" s="80"/>
      <c r="AE24" s="81"/>
      <c r="AF24" s="79" t="str">
        <f>IF([2]回答表!R53="●","●","")</f>
        <v/>
      </c>
      <c r="AG24" s="80"/>
      <c r="AH24" s="80"/>
      <c r="AI24" s="80"/>
      <c r="AJ24" s="80"/>
      <c r="AK24" s="80"/>
      <c r="AL24" s="81"/>
      <c r="AM24" s="79" t="str">
        <f>IF([2]回答表!R54="●","●","")</f>
        <v/>
      </c>
      <c r="AN24" s="80"/>
      <c r="AO24" s="80"/>
      <c r="AP24" s="80"/>
      <c r="AQ24" s="80"/>
      <c r="AR24" s="80"/>
      <c r="AS24" s="81"/>
      <c r="AT24" s="79" t="str">
        <f>IF([2]回答表!R55="●","●","")</f>
        <v/>
      </c>
      <c r="AU24" s="80"/>
      <c r="AV24" s="80"/>
      <c r="AW24" s="80"/>
      <c r="AX24" s="80"/>
      <c r="AY24" s="80"/>
      <c r="AZ24" s="81"/>
      <c r="BA24" s="68"/>
      <c r="BB24" s="82" t="str">
        <f>IF([2]回答表!R56="●","●","")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IF([2]回答表!X49="●","●","")</f>
        <v/>
      </c>
      <c r="O36" s="131"/>
      <c r="P36" s="131"/>
      <c r="Q36" s="132"/>
      <c r="R36" s="119"/>
      <c r="S36" s="119"/>
      <c r="T36" s="119"/>
      <c r="U36" s="133" t="str">
        <f>IF([2]回答表!X49="●",[2]回答表!B67,IF([2]回答表!AA49="●",[2]回答表!B95,""))</f>
        <v>豊川地区農業集落排水施設は、供用開始後１８年経過しており電気機械設備の更新が必要となるほか、計画人口１，５３０人に対し接続人口が６７４人に留まり、単独施設としての維持管理が困難になってきている。そのため農業集落排水施設を廃止し、公共下水道に切り替えることにより、処理場の維持管理費年間約３００万円の削減が見込まれる。</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IF([2]回答表!X49="●",[2]回答表!S73,IF([2]回答表!AA49="●",[2]回答表!S101,""))</f>
        <v>令和</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IF([2]回答表!X49="●",[2]回答表!G73,IF([2]回答表!AA49="●",[2]回答表!G101,""))</f>
        <v>●</v>
      </c>
      <c r="AN38" s="83"/>
      <c r="AO38" s="83"/>
      <c r="AP38" s="83"/>
      <c r="AQ38" s="83"/>
      <c r="AR38" s="83"/>
      <c r="AS38" s="83"/>
      <c r="AT38" s="153"/>
      <c r="AU38" s="82" t="str">
        <f>IF([2]回答表!X49="●",[2]回答表!G74,IF([2]回答表!AA49="●",[2]回答表!G102,""))</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IF([2]回答表!X49="●",[2]回答表!V73,IF([2]回答表!AA49="●",[2]回答表!V101,""))</f>
        <v>5</v>
      </c>
      <c r="BG39" s="16"/>
      <c r="BH39" s="16"/>
      <c r="BI39" s="17"/>
      <c r="BJ39" s="150">
        <f>IF([2]回答表!X49="●",[2]回答表!V74,IF([2]回答表!AA49="●",[2]回答表!V102,""))</f>
        <v>3</v>
      </c>
      <c r="BK39" s="16"/>
      <c r="BL39" s="16"/>
      <c r="BM39" s="17"/>
      <c r="BN39" s="150">
        <f>IF([2]回答表!X49="●",[2]回答表!V75,IF([2]回答表!AA49="●",[2]回答表!V103,""))</f>
        <v>31</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IF([2]回答表!X49="●",[2]回答表!O79,IF([2]回答表!AA49="●",[2]回答表!O107,""))</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IF([2]回答表!X49="●",[2]回答表!O80,IF([2]回答表!AA49="●",[2]回答表!O108,""))</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IF([2]回答表!AA49="●","●","")</f>
        <v>●</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IF([2]回答表!X49="●",[2]回答表!O81,IF([2]回答表!AA49="●",[2]回答表!O109,""))</f>
        <v xml:space="preserve">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IF([2]回答表!X49="●",[2]回答表!O82,IF([2]回答表!AA49="●",[2]回答表!O110,""))</f>
        <v xml:space="preserve">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IF([2]回答表!X49="●",[2]回答表!AG79,IF([2]回答表!AA49="●",[2]回答表!AG107,""))</f>
        <v>●</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IF([2]回答表!X49="●",[2]回答表!AG80,IF([2]回答表!AA49="●",[2]回答表!AG108,""))</f>
        <v xml:space="preserve">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f>IF([2]回答表!X49="●",[2]回答表!E85,IF([2]回答表!AA49="●",[2]回答表!E113,""))</f>
        <v>3</v>
      </c>
      <c r="V50" s="182"/>
      <c r="W50" s="182"/>
      <c r="X50" s="182"/>
      <c r="Y50" s="182"/>
      <c r="Z50" s="182"/>
      <c r="AA50" s="182"/>
      <c r="AB50" s="182"/>
      <c r="AC50" s="182"/>
      <c r="AD50" s="182"/>
      <c r="AE50" s="183" t="s">
        <v>33</v>
      </c>
      <c r="AF50" s="183"/>
      <c r="AG50" s="183"/>
      <c r="AH50" s="183"/>
      <c r="AI50" s="183"/>
      <c r="AJ50" s="184"/>
      <c r="AK50" s="136"/>
      <c r="AL50" s="136"/>
      <c r="AM50" s="133" t="str">
        <f>IF([2]回答表!X49="●",[2]回答表!B87,IF([2]回答表!AA49="●",[2]回答表!B115,""))</f>
        <v>維持管理費</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IF([2]回答表!AD49="●","●","")</f>
        <v/>
      </c>
      <c r="O57" s="131"/>
      <c r="P57" s="131"/>
      <c r="Q57" s="132"/>
      <c r="R57" s="119"/>
      <c r="S57" s="119"/>
      <c r="T57" s="119"/>
      <c r="U57" s="133" t="str">
        <f>IF([2]回答表!AD49="●",[2]回答表!B123,"")</f>
        <v/>
      </c>
      <c r="V57" s="134"/>
      <c r="W57" s="134"/>
      <c r="X57" s="134"/>
      <c r="Y57" s="134"/>
      <c r="Z57" s="134"/>
      <c r="AA57" s="134"/>
      <c r="AB57" s="134"/>
      <c r="AC57" s="134"/>
      <c r="AD57" s="134"/>
      <c r="AE57" s="134"/>
      <c r="AF57" s="134"/>
      <c r="AG57" s="134"/>
      <c r="AH57" s="134"/>
      <c r="AI57" s="134"/>
      <c r="AJ57" s="135"/>
      <c r="AK57" s="189"/>
      <c r="AL57" s="189"/>
      <c r="AM57" s="133" t="str">
        <f>IF([2]回答表!AD49="●",[2]回答表!B128,"")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IF([2]回答表!X50="●","●","")</f>
        <v/>
      </c>
      <c r="O68" s="131"/>
      <c r="P68" s="131"/>
      <c r="Q68" s="132"/>
      <c r="R68" s="119"/>
      <c r="S68" s="119"/>
      <c r="T68" s="119"/>
      <c r="U68" s="133" t="str">
        <f>IF([2]回答表!X50="●",[2]回答表!B138,IF([2]回答表!AA50="●",[2]回答表!B159,""))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IF([2]回答表!X50="●",[2]回答表!S144,IF([2]回答表!AA50="●",[2]回答表!S165,""))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IF([2]回答表!X50="●",[2]回答表!J144,IF([2]回答表!AA50="●",[2]回答表!J165,""))</f>
        <v/>
      </c>
      <c r="AN71" s="83"/>
      <c r="AO71" s="83"/>
      <c r="AP71" s="83"/>
      <c r="AQ71" s="83"/>
      <c r="AR71" s="83"/>
      <c r="AS71" s="83"/>
      <c r="AT71" s="153"/>
      <c r="AU71" s="82" t="str">
        <f>IF([2]回答表!X50="●",[2]回答表!J145,IF([2]回答表!AA50="●",[2]回答表!J166,""))</f>
        <v/>
      </c>
      <c r="AV71" s="83"/>
      <c r="AW71" s="83"/>
      <c r="AX71" s="83"/>
      <c r="AY71" s="83"/>
      <c r="AZ71" s="83"/>
      <c r="BA71" s="83"/>
      <c r="BB71" s="153"/>
      <c r="BC71" s="120"/>
      <c r="BD71" s="109"/>
      <c r="BE71" s="109"/>
      <c r="BF71" s="150" t="str">
        <f>IF([2]回答表!X50="●",[2]回答表!V144,IF([2]回答表!AA50="●",[2]回答表!V165,""))</f>
        <v/>
      </c>
      <c r="BG71" s="151"/>
      <c r="BH71" s="151"/>
      <c r="BI71" s="151"/>
      <c r="BJ71" s="150" t="str">
        <f>IF([2]回答表!X50="●",[2]回答表!V145,IF([2]回答表!AA50="●",[2]回答表!V166,""))</f>
        <v/>
      </c>
      <c r="BK71" s="151"/>
      <c r="BL71" s="151"/>
      <c r="BM71" s="151"/>
      <c r="BN71" s="150" t="str">
        <f>IF([2]回答表!X50="●",[2]回答表!V146,IF([2]回答表!AA50="●",[2]回答表!V167,""))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IF([2]回答表!X50="●",[2]回答表!E149,IF([2]回答表!AA50="●",[2]回答表!E170,""))</f>
        <v/>
      </c>
      <c r="V80" s="182"/>
      <c r="W80" s="182"/>
      <c r="X80" s="182"/>
      <c r="Y80" s="182"/>
      <c r="Z80" s="182"/>
      <c r="AA80" s="182"/>
      <c r="AB80" s="182"/>
      <c r="AC80" s="182"/>
      <c r="AD80" s="182"/>
      <c r="AE80" s="183" t="s">
        <v>33</v>
      </c>
      <c r="AF80" s="183"/>
      <c r="AG80" s="183"/>
      <c r="AH80" s="183"/>
      <c r="AI80" s="183"/>
      <c r="AJ80" s="184"/>
      <c r="AK80" s="136"/>
      <c r="AL80" s="136"/>
      <c r="AM80" s="133" t="str">
        <f>IF([2]回答表!X50="●",[2]回答表!B151,IF([2]回答表!AA50="●",[2]回答表!B172,""))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IF([2]回答表!AD50="●","●","")</f>
        <v/>
      </c>
      <c r="O87" s="131"/>
      <c r="P87" s="131"/>
      <c r="Q87" s="132"/>
      <c r="R87" s="119"/>
      <c r="S87" s="119"/>
      <c r="T87" s="119"/>
      <c r="U87" s="133" t="str">
        <f>IF([2]回答表!AD50="●",[2]回答表!B180,"")</f>
        <v/>
      </c>
      <c r="V87" s="134"/>
      <c r="W87" s="134"/>
      <c r="X87" s="134"/>
      <c r="Y87" s="134"/>
      <c r="Z87" s="134"/>
      <c r="AA87" s="134"/>
      <c r="AB87" s="134"/>
      <c r="AC87" s="134"/>
      <c r="AD87" s="134"/>
      <c r="AE87" s="134"/>
      <c r="AF87" s="134"/>
      <c r="AG87" s="134"/>
      <c r="AH87" s="134"/>
      <c r="AI87" s="134"/>
      <c r="AJ87" s="135"/>
      <c r="AK87" s="189"/>
      <c r="AL87" s="189"/>
      <c r="AM87" s="133" t="str">
        <f>IF([2]回答表!AD50="●",[2]回答表!B186,"")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IF([2]回答表!F18="水道事業",IF([2]回答表!X51="●","●",""),"")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IF([2]回答表!F18="水道事業",IF([2]回答表!X51="●",[2]回答表!B197,IF([2]回答表!AA51="●",[2]回答表!B275,"")),"")</f>
        <v/>
      </c>
      <c r="AN99" s="134"/>
      <c r="AO99" s="134"/>
      <c r="AP99" s="134"/>
      <c r="AQ99" s="134"/>
      <c r="AR99" s="134"/>
      <c r="AS99" s="134"/>
      <c r="AT99" s="134"/>
      <c r="AU99" s="134"/>
      <c r="AV99" s="134"/>
      <c r="AW99" s="134"/>
      <c r="AX99" s="134"/>
      <c r="AY99" s="134"/>
      <c r="AZ99" s="134"/>
      <c r="BA99" s="134"/>
      <c r="BB99" s="134"/>
      <c r="BC99" s="135"/>
      <c r="BD99" s="109"/>
      <c r="BE99" s="109"/>
      <c r="BF99" s="138" t="str">
        <f>IF([2]回答表!F18="水道事業",IF([2]回答表!X51="●",[2]回答表!B256,IF([2]回答表!AA51="●",[2]回答表!B335,"")),"")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IF([2]回答表!F18="水道事業",IF([2]回答表!X51="●",[2]回答表!J205,IF([2]回答表!AA51="●",[2]回答表!J283,"")),"")</f>
        <v/>
      </c>
      <c r="V101" s="83"/>
      <c r="W101" s="83"/>
      <c r="X101" s="83"/>
      <c r="Y101" s="83"/>
      <c r="Z101" s="83"/>
      <c r="AA101" s="83"/>
      <c r="AB101" s="153"/>
      <c r="AC101" s="82" t="str">
        <f>IF([2]回答表!F18="水道事業",IF([2]回答表!X51="●",[2]回答表!J210,IF([2]回答表!AA51="●",[2]回答表!J290,"")),"")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IF([2]回答表!F18="水道事業",IF([2]回答表!X51="●",[2]回答表!E256,IF([2]回答表!AA51="●",[2]回答表!E335,"")),"")</f>
        <v/>
      </c>
      <c r="BG102" s="151"/>
      <c r="BH102" s="151"/>
      <c r="BI102" s="151"/>
      <c r="BJ102" s="150" t="str">
        <f>IF([2]回答表!F18="水道事業",IF([2]回答表!X51="●",[2]回答表!E257,IF([2]回答表!AA51="●",[2]回答表!E336,"")),"")</f>
        <v/>
      </c>
      <c r="BK102" s="151"/>
      <c r="BL102" s="151"/>
      <c r="BM102" s="151"/>
      <c r="BN102" s="150" t="str">
        <f>IF([2]回答表!F18="水道事業",IF([2]回答表!X51="●",[2]回答表!E258,IF([2]回答表!AA51="●",[2]回答表!E337,"")),"")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IF([2]回答表!F18="水道事業",IF([2]回答表!AA51="●","●",""),"")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IF([2]回答表!F18="水道事業",IF([2]回答表!X51="●",[2]回答表!J213,IF([2]回答表!AA51="●",[2]回答表!J293,"")),"")</f>
        <v/>
      </c>
      <c r="V106" s="83"/>
      <c r="W106" s="83"/>
      <c r="X106" s="83"/>
      <c r="Y106" s="83"/>
      <c r="Z106" s="83"/>
      <c r="AA106" s="83"/>
      <c r="AB106" s="153"/>
      <c r="AC106" s="82" t="str">
        <f>IF([2]回答表!F18="水道事業",IF([2]回答表!X51="●",[2]回答表!J217,IF([2]回答表!AA51="●",[2]回答表!J297,"")),"")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IF([2]回答表!F18="水道事業",IF([2]回答表!X51="●",[2]回答表!E265,IF([2]回答表!AA51="●",[2]回答表!E344,"")),"")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IF([2]回答表!F18="水道事業",IF([2]回答表!X51="●",[2]回答表!B267,IF([2]回答表!AA51="●",[2]回答表!B346,"")),"")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IF([2]回答表!F18="水道事業",IF([2]回答表!AD51="●","●",""),"")</f>
        <v/>
      </c>
      <c r="O118" s="131"/>
      <c r="P118" s="131"/>
      <c r="Q118" s="132"/>
      <c r="R118" s="119"/>
      <c r="S118" s="119"/>
      <c r="T118" s="119"/>
      <c r="U118" s="133" t="str">
        <f>IF([2]回答表!F18="水道事業",IF([2]回答表!AD51="●",[2]回答表!B354,""),"")</f>
        <v/>
      </c>
      <c r="V118" s="134"/>
      <c r="W118" s="134"/>
      <c r="X118" s="134"/>
      <c r="Y118" s="134"/>
      <c r="Z118" s="134"/>
      <c r="AA118" s="134"/>
      <c r="AB118" s="134"/>
      <c r="AC118" s="134"/>
      <c r="AD118" s="134"/>
      <c r="AE118" s="134"/>
      <c r="AF118" s="134"/>
      <c r="AG118" s="134"/>
      <c r="AH118" s="134"/>
      <c r="AI118" s="134"/>
      <c r="AJ118" s="135"/>
      <c r="AK118" s="189"/>
      <c r="AL118" s="189"/>
      <c r="AM118" s="133" t="str">
        <f>IF([2]回答表!F18="水道事業",IF([2]回答表!AD51="●",[2]回答表!B360,""),"")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IF([2]回答表!F18="簡易水道事業",IF([2]回答表!X51="●",[2]回答表!B197,IF([2]回答表!AA51="●",[2]回答表!B275,"")),"")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IF([2]回答表!F18="簡易水道事業",IF([2]回答表!X51="●",[2]回答表!B256,IF([2]回答表!AA51="●",[2]回答表!B335,"")),"")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IF([2]回答表!F18="簡易水道事業",IF([2]回答表!X51="●","●",""),"")</f>
        <v/>
      </c>
      <c r="O132" s="131"/>
      <c r="P132" s="131"/>
      <c r="Q132" s="132"/>
      <c r="R132" s="119"/>
      <c r="S132" s="119"/>
      <c r="T132" s="119"/>
      <c r="U132" s="82" t="str">
        <f>IF([2]回答表!F18="簡易水道事業",IF([2]回答表!X51="●",[2]回答表!S224,IF([2]回答表!AA51="●",[2]回答表!S304,"")),"")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IF([2]回答表!F18="簡易水道事業",IF([2]回答表!X51="●",[2]回答表!E256,IF([2]回答表!AA51="●",[2]回答表!E335,"")),"")</f>
        <v/>
      </c>
      <c r="BG133" s="151"/>
      <c r="BH133" s="151"/>
      <c r="BI133" s="151"/>
      <c r="BJ133" s="150" t="str">
        <f>IF([2]回答表!F18="簡易水道事業",IF([2]回答表!X51="●",[2]回答表!E257,IF([2]回答表!AA51="●",[2]回答表!E336,"")),"")</f>
        <v/>
      </c>
      <c r="BK133" s="151"/>
      <c r="BL133" s="151"/>
      <c r="BM133" s="151"/>
      <c r="BN133" s="150" t="str">
        <f>IF([2]回答表!F18="簡易水道事業",IF([2]回答表!X51="●",[2]回答表!E258,IF([2]回答表!AA51="●",[2]回答表!E337,"")),"")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IF([2]回答表!F18="簡易水道事業",IF([2]回答表!X51="●",[2]回答表!S225,IF([2]回答表!AA51="●",[2]回答表!S305,"")),"")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IF([2]回答表!F18="簡易水道事業",IF([2]回答表!AA51="●","●",""),"")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IF([2]回答表!F18="簡易水道事業",IF([2]回答表!X51="●",[2]回答表!S226,IF([2]回答表!AA51="●",[2]回答表!S306,"")),"")</f>
        <v/>
      </c>
      <c r="V142" s="83"/>
      <c r="W142" s="83"/>
      <c r="X142" s="83"/>
      <c r="Y142" s="83"/>
      <c r="Z142" s="83"/>
      <c r="AA142" s="83"/>
      <c r="AB142" s="83"/>
      <c r="AC142" s="83"/>
      <c r="AD142" s="83"/>
      <c r="AE142" s="83"/>
      <c r="AF142" s="83"/>
      <c r="AG142" s="83"/>
      <c r="AH142" s="83"/>
      <c r="AI142" s="83"/>
      <c r="AJ142" s="153"/>
      <c r="AK142" s="68"/>
      <c r="AL142" s="68"/>
      <c r="AM142" s="231" t="str">
        <f>IF([2]回答表!F18="簡易水道事業",IF([2]回答表!X51="●",[2]回答表!Y228,IF([2]回答表!AA51="●",[2]回答表!Y308,"")),"")</f>
        <v/>
      </c>
      <c r="AN142" s="231"/>
      <c r="AO142" s="231"/>
      <c r="AP142" s="231"/>
      <c r="AQ142" s="231"/>
      <c r="AR142" s="231"/>
      <c r="AS142" s="231" t="str">
        <f>IF([2]回答表!F18="簡易水道事業",IF([2]回答表!X51="●",[2]回答表!Y229,IF([2]回答表!AA51="●",[2]回答表!Y309,"")),"")</f>
        <v/>
      </c>
      <c r="AT142" s="231"/>
      <c r="AU142" s="231"/>
      <c r="AV142" s="231"/>
      <c r="AW142" s="231"/>
      <c r="AX142" s="231"/>
      <c r="AY142" s="231" t="str">
        <f>IF([2]回答表!F18="簡易水道事業",IF([2]回答表!X51="●",[2]回答表!Y230,IF([2]回答表!AA51="●",[2]回答表!Y310,"")),"")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IF([2]回答表!F18="簡易水道事業",IF([2]回答表!X51="●",[2]回答表!E265,IF([2]回答表!AA51="●",[2]回答表!E344,"")),"")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IF([2]回答表!F18="簡易水道事業",IF([2]回答表!X51="●",[2]回答表!B267,IF([2]回答表!AA51="●",[2]回答表!B346,"")),"")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IF([2]回答表!F18="簡易水道事業",IF([2]回答表!AD51="●","●",""),"")</f>
        <v/>
      </c>
      <c r="O154" s="131"/>
      <c r="P154" s="131"/>
      <c r="Q154" s="132"/>
      <c r="R154" s="119"/>
      <c r="S154" s="119"/>
      <c r="T154" s="119"/>
      <c r="U154" s="133" t="str">
        <f>IF([2]回答表!F18="簡易水道事業",IF([2]回答表!AD51="●",[2]回答表!B354,""),"")</f>
        <v/>
      </c>
      <c r="V154" s="134"/>
      <c r="W154" s="134"/>
      <c r="X154" s="134"/>
      <c r="Y154" s="134"/>
      <c r="Z154" s="134"/>
      <c r="AA154" s="134"/>
      <c r="AB154" s="134"/>
      <c r="AC154" s="134"/>
      <c r="AD154" s="134"/>
      <c r="AE154" s="134"/>
      <c r="AF154" s="134"/>
      <c r="AG154" s="134"/>
      <c r="AH154" s="134"/>
      <c r="AI154" s="134"/>
      <c r="AJ154" s="135"/>
      <c r="AK154" s="189"/>
      <c r="AL154" s="189"/>
      <c r="AM154" s="133" t="str">
        <f>IF([2]回答表!F18="簡易水道事業",IF([2]回答表!AD51="●",[2]回答表!B360,""),"")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IF([2]回答表!F18="下水道事業",IF([2]回答表!X51="●","●",""),"")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IF([2]回答表!F18="下水道事業",IF([2]回答表!X51="●",[2]回答表!B197,IF([2]回答表!AA51="●",[2]回答表!B275,"")),"")</f>
        <v>農業集落排水施設については、平成１９年に八郎湖が指定湖沼となったため、平成２２年度に大崎地区、平成２４年度に湖岸・羽立地区の計３地区の施設が広域化等（公共下水道へ接続替え）を実施している。また、秋田県の主導により秋田湾雄物川流域下水道臨海処理区に属する７市町村と秋田県が共同で下水道管路施設の包括的管理を令和４年４月に実施する予定であり、効果としては共同発注による維持管理費の削減が見込まれる。</v>
      </c>
      <c r="AN166" s="134"/>
      <c r="AO166" s="134"/>
      <c r="AP166" s="134"/>
      <c r="AQ166" s="134"/>
      <c r="AR166" s="134"/>
      <c r="AS166" s="134"/>
      <c r="AT166" s="134"/>
      <c r="AU166" s="134"/>
      <c r="AV166" s="134"/>
      <c r="AW166" s="134"/>
      <c r="AX166" s="134"/>
      <c r="AY166" s="134"/>
      <c r="AZ166" s="134"/>
      <c r="BA166" s="134"/>
      <c r="BB166" s="134"/>
      <c r="BC166" s="135"/>
      <c r="BD166" s="109"/>
      <c r="BE166" s="109"/>
      <c r="BF166" s="138" t="str">
        <f>IF([2]回答表!F18="下水道事業",IF([2]回答表!X51="●",[2]回答表!B256,IF([2]回答表!AA51="●",[2]回答表!B335,"")),"")</f>
        <v>令和</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f>IF([2]回答表!F18="下水道事業",IF([2]回答表!X51="●",[2]回答表!N234,IF([2]回答表!AA51="●",[2]回答表!N314,"")),"")</f>
        <v>0</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IF([2]回答表!F18="下水道事業",IF([2]回答表!X51="●",[2]回答表!E256,IF([2]回答表!AA51="●",[2]回答表!E335,"")),"")</f>
        <v>4</v>
      </c>
      <c r="BG169" s="151"/>
      <c r="BH169" s="151"/>
      <c r="BI169" s="151"/>
      <c r="BJ169" s="150">
        <f>IF([2]回答表!F18="下水道事業",IF([2]回答表!X51="●",[2]回答表!E257,IF([2]回答表!AA51="●",[2]回答表!E336,"")),"")</f>
        <v>4</v>
      </c>
      <c r="BK169" s="151"/>
      <c r="BL169" s="151"/>
      <c r="BM169" s="151"/>
      <c r="BN169" s="150">
        <f>IF([2]回答表!F18="下水道事業",IF([2]回答表!X51="●",[2]回答表!E258,IF([2]回答表!AA51="●",[2]回答表!E337,"")),"")</f>
        <v>1</v>
      </c>
      <c r="BO169" s="151"/>
      <c r="BP169" s="151"/>
      <c r="BQ169" s="152"/>
      <c r="BR169" s="112"/>
      <c r="BX169" s="234" t="str">
        <f>IF([2]回答表!AQ21="下水道事業",IF([2]回答表!BI54="○",[2]回答表!AM200,IF([2]回答表!BL54="○",[2]回答表!AM278,"")),"")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f>IF([2]回答表!F18="下水道事業",IF([2]回答表!X51="●",[2]回答表!Y236,IF([2]回答表!AA51="●",[2]回答表!Y316,"")),"")</f>
        <v>0</v>
      </c>
      <c r="V174" s="83"/>
      <c r="W174" s="83"/>
      <c r="X174" s="83"/>
      <c r="Y174" s="83"/>
      <c r="Z174" s="83"/>
      <c r="AA174" s="83"/>
      <c r="AB174" s="153"/>
      <c r="AC174" s="82" t="str">
        <f>IF([2]回答表!F18="下水道事業",IF([2]回答表!X51="●",[2]回答表!Y237,IF([2]回答表!AA51="●",[2]回答表!Y317,"")),"")</f>
        <v xml:space="preserve">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IF([2]回答表!F18="下水道事業",IF([2]回答表!X51="●",[2]回答表!Y239,IF([2]回答表!AA51="●",[2]回答表!Y319,"")),"")</f>
        <v xml:space="preserve"> </v>
      </c>
      <c r="V180" s="83"/>
      <c r="W180" s="83"/>
      <c r="X180" s="83"/>
      <c r="Y180" s="83"/>
      <c r="Z180" s="83"/>
      <c r="AA180" s="83"/>
      <c r="AB180" s="153"/>
      <c r="AC180" s="82" t="str">
        <f>IF([2]回答表!F18="下水道事業",IF([2]回答表!X51="●",[2]回答表!Y240,IF([2]回答表!AA51="●",[2]回答表!Y320,"")),"")</f>
        <v xml:space="preserve"> </v>
      </c>
      <c r="AD180" s="83"/>
      <c r="AE180" s="83"/>
      <c r="AF180" s="83"/>
      <c r="AG180" s="83"/>
      <c r="AH180" s="83"/>
      <c r="AI180" s="83"/>
      <c r="AJ180" s="153"/>
      <c r="AK180" s="82">
        <f>IF([2]回答表!F18="下水道事業",IF([2]回答表!X51="●",[2]回答表!Y241,IF([2]回答表!AA51="●",[2]回答表!Y321,"")),"")</f>
        <v>0</v>
      </c>
      <c r="AL180" s="83"/>
      <c r="AM180" s="83"/>
      <c r="AN180" s="83"/>
      <c r="AO180" s="83"/>
      <c r="AP180" s="83"/>
      <c r="AQ180" s="83"/>
      <c r="AR180" s="153"/>
      <c r="AS180" s="82" t="str">
        <f>IF([2]回答表!F18="下水道事業",IF([2]回答表!X51="●",[2]回答表!Y242,IF([2]回答表!AA51="●",[2]回答表!Y322,"")),"")</f>
        <v xml:space="preserve"> </v>
      </c>
      <c r="AT180" s="83"/>
      <c r="AU180" s="83"/>
      <c r="AV180" s="83"/>
      <c r="AW180" s="83"/>
      <c r="AX180" s="83"/>
      <c r="AY180" s="83"/>
      <c r="AZ180" s="153"/>
      <c r="BA180" s="82" t="str">
        <f>IF([2]回答表!F18="下水道事業",IF([2]回答表!X51="●",[2]回答表!Y243,IF([2]回答表!AA51="●",[2]回答表!Y323,"")),"")</f>
        <v xml:space="preserve">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IF([2]回答表!F18="下水道事業",IF([2]回答表!AA51="●","●",""),"")</f>
        <v>●</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IF([2]回答表!F18="下水道事業",IF([2]回答表!X51="●",[2]回答表!N248,IF([2]回答表!AA51="●",[2]回答表!N328,"")),"")</f>
        <v xml:space="preserve"> </v>
      </c>
      <c r="V186" s="83"/>
      <c r="W186" s="83"/>
      <c r="X186" s="83"/>
      <c r="Y186" s="83"/>
      <c r="Z186" s="83"/>
      <c r="AA186" s="83"/>
      <c r="AB186" s="153"/>
      <c r="AC186" s="82" t="str">
        <f>IF([2]回答表!F18="下水道事業",IF([2]回答表!X51="●",[2]回答表!N249,IF([2]回答表!AA51="●",[2]回答表!N329,"")),"")</f>
        <v>●</v>
      </c>
      <c r="AD186" s="83"/>
      <c r="AE186" s="83"/>
      <c r="AF186" s="83"/>
      <c r="AG186" s="83"/>
      <c r="AH186" s="83"/>
      <c r="AI186" s="83"/>
      <c r="AJ186" s="153"/>
      <c r="AK186" s="82" t="str">
        <f>IF([2]回答表!F18="下水道事業",IF([2]回答表!X51="●",[2]回答表!N250,IF([2]回答表!AA51="●",[2]回答表!N330,"")),"")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IF([2]回答表!F18="下水道事業",IF([2]回答表!X51="●",[2]回答表!E265,IF([2]回答表!AA51="●",[2]回答表!E344,"")),"")</f>
        <v>1</v>
      </c>
      <c r="V191" s="182"/>
      <c r="W191" s="182"/>
      <c r="X191" s="182"/>
      <c r="Y191" s="182"/>
      <c r="Z191" s="182"/>
      <c r="AA191" s="182"/>
      <c r="AB191" s="182"/>
      <c r="AC191" s="182"/>
      <c r="AD191" s="182"/>
      <c r="AE191" s="183" t="s">
        <v>33</v>
      </c>
      <c r="AF191" s="183"/>
      <c r="AG191" s="183"/>
      <c r="AH191" s="183"/>
      <c r="AI191" s="183"/>
      <c r="AJ191" s="184"/>
      <c r="AK191" s="136"/>
      <c r="AL191" s="136"/>
      <c r="AM191" s="133" t="str">
        <f>IF([2]回答表!F18="下水道事業",IF([2]回答表!X51="●",[2]回答表!B267,IF([2]回答表!AA51="●",[2]回答表!B346,"")),"")</f>
        <v>維持管理費</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IF([2]回答表!F18="下水道事業",IF([2]回答表!AD51="●","●",""),"")</f>
        <v/>
      </c>
      <c r="O198" s="131"/>
      <c r="P198" s="131"/>
      <c r="Q198" s="132"/>
      <c r="R198" s="119"/>
      <c r="S198" s="119"/>
      <c r="T198" s="119"/>
      <c r="U198" s="133" t="str">
        <f>IF([2]回答表!F18="下水道事業",IF([2]回答表!AD51="●",[2]回答表!B354,""),"")</f>
        <v/>
      </c>
      <c r="V198" s="134"/>
      <c r="W198" s="134"/>
      <c r="X198" s="134"/>
      <c r="Y198" s="134"/>
      <c r="Z198" s="134"/>
      <c r="AA198" s="134"/>
      <c r="AB198" s="134"/>
      <c r="AC198" s="134"/>
      <c r="AD198" s="134"/>
      <c r="AE198" s="134"/>
      <c r="AF198" s="134"/>
      <c r="AG198" s="134"/>
      <c r="AH198" s="134"/>
      <c r="AI198" s="134"/>
      <c r="AJ198" s="135"/>
      <c r="AK198" s="189"/>
      <c r="AL198" s="189"/>
      <c r="AM198" s="133" t="str">
        <f>IF([2]回答表!F18="下水道事業",IF([2]回答表!AD51="●",[2]回答表!B360,""),"")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IF([2]回答表!BD18="●",IF([2]回答表!X51="●","●",""),"")</f>
        <v/>
      </c>
      <c r="O210" s="131"/>
      <c r="P210" s="131"/>
      <c r="Q210" s="132"/>
      <c r="R210" s="119"/>
      <c r="S210" s="119"/>
      <c r="T210" s="119"/>
      <c r="U210" s="133" t="str">
        <f>IF([2]回答表!BD18="●",IF([2]回答表!X51="●",[2]回答表!B197,IF([2]回答表!AA51="●",[2]回答表!B275,"")),"")</f>
        <v/>
      </c>
      <c r="V210" s="134"/>
      <c r="W210" s="134"/>
      <c r="X210" s="134"/>
      <c r="Y210" s="134"/>
      <c r="Z210" s="134"/>
      <c r="AA210" s="134"/>
      <c r="AB210" s="134"/>
      <c r="AC210" s="134"/>
      <c r="AD210" s="134"/>
      <c r="AE210" s="134"/>
      <c r="AF210" s="134"/>
      <c r="AG210" s="134"/>
      <c r="AH210" s="134"/>
      <c r="AI210" s="134"/>
      <c r="AJ210" s="135"/>
      <c r="AK210" s="136"/>
      <c r="AL210" s="136"/>
      <c r="AM210" s="138" t="str">
        <f>IF([2]回答表!BD18="●",IF([2]回答表!X51="●",[2]回答表!B256,IF([2]回答表!AA51="●",[2]回答表!B335,"")),"")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IF([2]回答表!BD18="●",IF([2]回答表!X51="●",[2]回答表!E256,IF([2]回答表!AA51="●",[2]回答表!E335,"")),"")</f>
        <v/>
      </c>
      <c r="AN213" s="151"/>
      <c r="AO213" s="151"/>
      <c r="AP213" s="151"/>
      <c r="AQ213" s="150" t="str">
        <f>IF([2]回答表!BD18="●",IF([2]回答表!X51="●",[2]回答表!E257,IF([2]回答表!AA51="●",[2]回答表!E336,"")),"")</f>
        <v/>
      </c>
      <c r="AR213" s="151"/>
      <c r="AS213" s="151"/>
      <c r="AT213" s="151"/>
      <c r="AU213" s="150" t="str">
        <f>IF([2]回答表!BD18="●",IF([2]回答表!X51="●",[2]回答表!E258,IF([2]回答表!AA51="●",[2]回答表!E337,"")),"")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IF([2]回答表!BD18="●",IF([2]回答表!AA51="●","●",""),"")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IF([2]回答表!BD18="●",IF([2]回答表!X51="●",[2]回答表!E265,IF([2]回答表!AA51="●",[2]回答表!E344,"")),"")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IF([2]回答表!BD18="●",IF([2]回答表!X51="●",[2]回答表!B267,IF([2]回答表!AA51="●",[2]回答表!B346,"")),"")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IF([2]回答表!BD18="●",IF([2]回答表!AD51="●","●",""),"")</f>
        <v/>
      </c>
      <c r="O229" s="131"/>
      <c r="P229" s="131"/>
      <c r="Q229" s="132"/>
      <c r="R229" s="119"/>
      <c r="S229" s="119"/>
      <c r="T229" s="119"/>
      <c r="U229" s="133" t="str">
        <f>IF([2]回答表!BD18="●",IF([2]回答表!AD51="●",[2]回答表!B354,""),"")</f>
        <v/>
      </c>
      <c r="V229" s="134"/>
      <c r="W229" s="134"/>
      <c r="X229" s="134"/>
      <c r="Y229" s="134"/>
      <c r="Z229" s="134"/>
      <c r="AA229" s="134"/>
      <c r="AB229" s="134"/>
      <c r="AC229" s="134"/>
      <c r="AD229" s="134"/>
      <c r="AE229" s="134"/>
      <c r="AF229" s="134"/>
      <c r="AG229" s="134"/>
      <c r="AH229" s="134"/>
      <c r="AI229" s="134"/>
      <c r="AJ229" s="135"/>
      <c r="AK229" s="249"/>
      <c r="AL229" s="249"/>
      <c r="AM229" s="133" t="str">
        <f>IF([2]回答表!BD18="●",IF([2]回答表!AD51="●",[2]回答表!B360,""),"")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IF([2]回答表!X52="●","●","")</f>
        <v/>
      </c>
      <c r="O241" s="131"/>
      <c r="P241" s="131"/>
      <c r="Q241" s="132"/>
      <c r="R241" s="119"/>
      <c r="S241" s="119"/>
      <c r="T241" s="119"/>
      <c r="U241" s="133" t="str">
        <f>IF([2]回答表!X52="●",[2]回答表!B371,IF([2]回答表!AA52="●",[2]回答表!B396,""))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IF([2]回答表!X52="●",[2]回答表!U377,IF([2]回答表!AA52="●",[2]回答表!U402,""))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IF([2]回答表!X52="●",[2]回答表!G377,IF([2]回答表!AA52="●",[2]回答表!G402,""))</f>
        <v/>
      </c>
      <c r="AN244" s="83"/>
      <c r="AO244" s="83"/>
      <c r="AP244" s="83"/>
      <c r="AQ244" s="83"/>
      <c r="AR244" s="83"/>
      <c r="AS244" s="83"/>
      <c r="AT244" s="153"/>
      <c r="AU244" s="82" t="str">
        <f>IF([2]回答表!X52="●",[2]回答表!G378,IF([2]回答表!AA52="●",[2]回答表!G403,""))</f>
        <v/>
      </c>
      <c r="AV244" s="83"/>
      <c r="AW244" s="83"/>
      <c r="AX244" s="83"/>
      <c r="AY244" s="83"/>
      <c r="AZ244" s="83"/>
      <c r="BA244" s="83"/>
      <c r="BB244" s="153"/>
      <c r="BC244" s="120"/>
      <c r="BD244" s="109"/>
      <c r="BE244" s="109"/>
      <c r="BF244" s="150" t="str">
        <f>IF([2]回答表!X52="●",[2]回答表!X377,IF([2]回答表!AA52="●",[2]回答表!X402,""))</f>
        <v/>
      </c>
      <c r="BG244" s="151"/>
      <c r="BH244" s="151"/>
      <c r="BI244" s="151"/>
      <c r="BJ244" s="150" t="str">
        <f>IF([2]回答表!X52="●",[2]回答表!X378,IF([2]回答表!AA52="●",[2]回答表!X403,""))</f>
        <v/>
      </c>
      <c r="BK244" s="151"/>
      <c r="BL244" s="151"/>
      <c r="BM244" s="152"/>
      <c r="BN244" s="150" t="str">
        <f>IF([2]回答表!X52="●",[2]回答表!X379,IF([2]回答表!AA52="●",[2]回答表!X404,""))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IF([2]回答表!X52="●",[2]回答表!E386,IF([2]回答表!AA52="●",[2]回答表!E407,""))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IF([2]回答表!X52="●",[2]回答表!B388,IF([2]回答表!AA52="●",[2]回答表!B409,""))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IF([2]回答表!AD52="●","●","")</f>
        <v/>
      </c>
      <c r="O260" s="131"/>
      <c r="P260" s="131"/>
      <c r="Q260" s="132"/>
      <c r="R260" s="119"/>
      <c r="S260" s="119"/>
      <c r="T260" s="119"/>
      <c r="U260" s="133" t="str">
        <f>IF([2]回答表!AD52="●",[2]回答表!B417,"")</f>
        <v/>
      </c>
      <c r="V260" s="134"/>
      <c r="W260" s="134"/>
      <c r="X260" s="134"/>
      <c r="Y260" s="134"/>
      <c r="Z260" s="134"/>
      <c r="AA260" s="134"/>
      <c r="AB260" s="134"/>
      <c r="AC260" s="134"/>
      <c r="AD260" s="134"/>
      <c r="AE260" s="134"/>
      <c r="AF260" s="134"/>
      <c r="AG260" s="134"/>
      <c r="AH260" s="134"/>
      <c r="AI260" s="134"/>
      <c r="AJ260" s="135"/>
      <c r="AK260" s="249"/>
      <c r="AL260" s="249"/>
      <c r="AM260" s="133" t="str">
        <f>IF([2]回答表!AD52="●",[2]回答表!B423,"")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IF([2]回答表!X53="●","●","")</f>
        <v/>
      </c>
      <c r="O272" s="131"/>
      <c r="P272" s="131"/>
      <c r="Q272" s="132"/>
      <c r="R272" s="119"/>
      <c r="S272" s="119"/>
      <c r="T272" s="119"/>
      <c r="U272" s="133" t="str">
        <f>IF([2]回答表!X53="●",[2]回答表!B434,IF([2]回答表!AA53="●",[2]回答表!B465,""))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IF([2]回答表!X53="●",[2]回答表!B440,"")</f>
        <v/>
      </c>
      <c r="AO272" s="262"/>
      <c r="AP272" s="262"/>
      <c r="AQ272" s="262"/>
      <c r="AR272" s="262"/>
      <c r="AS272" s="262"/>
      <c r="AT272" s="262"/>
      <c r="AU272" s="262"/>
      <c r="AV272" s="262"/>
      <c r="AW272" s="262"/>
      <c r="AX272" s="262"/>
      <c r="AY272" s="262"/>
      <c r="AZ272" s="262"/>
      <c r="BA272" s="262"/>
      <c r="BB272" s="263"/>
      <c r="BC272" s="120"/>
      <c r="BD272" s="109"/>
      <c r="BE272" s="109"/>
      <c r="BF272" s="138" t="str">
        <f>IF([2]回答表!X53="●",[2]回答表!B446,IF([2]回答表!AA53="●",[2]回答表!B471,""))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IF([2]回答表!X53="●",[2]回答表!E446,IF([2]回答表!AA53="●",[2]回答表!E471,""))</f>
        <v/>
      </c>
      <c r="BG275" s="151"/>
      <c r="BH275" s="151"/>
      <c r="BI275" s="151"/>
      <c r="BJ275" s="150" t="str">
        <f>IF([2]回答表!X53="●",[2]回答表!E447,IF([2]回答表!AA53="●",[2]回答表!E472,""))</f>
        <v/>
      </c>
      <c r="BK275" s="151"/>
      <c r="BL275" s="151"/>
      <c r="BM275" s="152"/>
      <c r="BN275" s="150" t="str">
        <f>IF([2]回答表!X53="●",[2]回答表!E448,IF([2]回答表!AA53="●",[2]回答表!E473,""))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IF([2]回答表!X53="●",[2]回答表!E455,IF([2]回答表!AA53="●",[2]回答表!E476,""))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IF([2]回答表!X53="●",[2]回答表!B457,IF([2]回答表!AA53="●",[2]回答表!B478,""))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IF([2]回答表!AD53="●","●","")</f>
        <v/>
      </c>
      <c r="O291" s="131"/>
      <c r="P291" s="131"/>
      <c r="Q291" s="132"/>
      <c r="R291" s="119"/>
      <c r="S291" s="119"/>
      <c r="T291" s="119"/>
      <c r="U291" s="133" t="str">
        <f>IF([2]回答表!AD53="●",[2]回答表!B486,"")</f>
        <v/>
      </c>
      <c r="V291" s="134"/>
      <c r="W291" s="134"/>
      <c r="X291" s="134"/>
      <c r="Y291" s="134"/>
      <c r="Z291" s="134"/>
      <c r="AA291" s="134"/>
      <c r="AB291" s="134"/>
      <c r="AC291" s="134"/>
      <c r="AD291" s="134"/>
      <c r="AE291" s="134"/>
      <c r="AF291" s="134"/>
      <c r="AG291" s="134"/>
      <c r="AH291" s="134"/>
      <c r="AI291" s="134"/>
      <c r="AJ291" s="135"/>
      <c r="AK291" s="249"/>
      <c r="AL291" s="249"/>
      <c r="AM291" s="133" t="str">
        <f>IF([2]回答表!AD53="●",[2]回答表!B492,"")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IF([2]回答表!X54="●","●","")</f>
        <v/>
      </c>
      <c r="O303" s="131"/>
      <c r="P303" s="131"/>
      <c r="Q303" s="132"/>
      <c r="R303" s="119"/>
      <c r="S303" s="119"/>
      <c r="T303" s="119"/>
      <c r="U303" s="133" t="str">
        <f>IF([2]回答表!X54="●",[2]回答表!B503,IF([2]回答表!AA54="●",[2]回答表!B526,""))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IF([2]回答表!X54="●",[2]回答表!BC510,IF([2]回答表!AA54="●",[2]回答表!BC533,""))</f>
        <v/>
      </c>
      <c r="AR303" s="271"/>
      <c r="AS303" s="271"/>
      <c r="AT303" s="271"/>
      <c r="AU303" s="272" t="s">
        <v>74</v>
      </c>
      <c r="AV303" s="273"/>
      <c r="AW303" s="273"/>
      <c r="AX303" s="274"/>
      <c r="AY303" s="271" t="str">
        <f>IF([2]回答表!X54="●",[2]回答表!BC515,IF([2]回答表!AA54="●",[2]回答表!BC538,""))</f>
        <v/>
      </c>
      <c r="AZ303" s="271"/>
      <c r="BA303" s="271"/>
      <c r="BB303" s="271"/>
      <c r="BC303" s="120"/>
      <c r="BD303" s="109"/>
      <c r="BE303" s="109"/>
      <c r="BF303" s="138" t="str">
        <f>IF([2]回答表!X54="●",[2]回答表!S509,IF([2]回答表!AA54="●",[2]回答表!S532,""))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IF([2]回答表!X54="●",[2]回答表!BC511,IF([2]回答表!AA54="●",[2]回答表!BC534,""))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IF([2]回答表!X54="●",[2]回答表!V509,IF([2]回答表!AA54="●",[2]回答表!V532,""))</f>
        <v/>
      </c>
      <c r="BG306" s="151"/>
      <c r="BH306" s="151"/>
      <c r="BI306" s="151"/>
      <c r="BJ306" s="150" t="str">
        <f>IF([2]回答表!X54="●",[2]回答表!V510,IF([2]回答表!AA54="●",[2]回答表!V533,""))</f>
        <v/>
      </c>
      <c r="BK306" s="151"/>
      <c r="BL306" s="151"/>
      <c r="BM306" s="152"/>
      <c r="BN306" s="150" t="str">
        <f>IF([2]回答表!X54="●",[2]回答表!V511,IF([2]回答表!AA54="●",[2]回答表!V534,""))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IF([2]回答表!X54="●",[2]回答表!BC512,IF([2]回答表!AA54="●",[2]回答表!BC535,""))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IF([2]回答表!X54="●",[2]回答表!BC516,IF([2]回答表!AA54="●",[2]回答表!BC539,""))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IF([2]回答表!X54="●",[2]回答表!BC513,IF([2]回答表!AA54="●",[2]回答表!BC536,""))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IF([2]回答表!X54="●",[2]回答表!BC514,IF([2]回答表!AA54="●",[2]回答表!BC537,""))</f>
        <v/>
      </c>
      <c r="AR311" s="271"/>
      <c r="AS311" s="271"/>
      <c r="AT311" s="271"/>
      <c r="AU311" s="222" t="s">
        <v>80</v>
      </c>
      <c r="AV311" s="223"/>
      <c r="AW311" s="223"/>
      <c r="AX311" s="224"/>
      <c r="AY311" s="281" t="str">
        <f>IF([2]回答表!X54="●",[2]回答表!BC517,IF([2]回答表!AA54="●",[2]回答表!BC540,""))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IF([2]回答表!X54="●",[2]回答表!E516,IF([2]回答表!AA54="●",[2]回答表!E538,""))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IF([2]回答表!X54="●",[2]回答表!B518,IF([2]回答表!AA54="●",[2]回答表!B540,""))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IF([2]回答表!AD54="●","●","")</f>
        <v/>
      </c>
      <c r="O322" s="131"/>
      <c r="P322" s="131"/>
      <c r="Q322" s="132"/>
      <c r="R322" s="119"/>
      <c r="S322" s="119"/>
      <c r="T322" s="119"/>
      <c r="U322" s="133" t="str">
        <f>IF([2]回答表!AD54="●",[2]回答表!B548,"")</f>
        <v/>
      </c>
      <c r="V322" s="134"/>
      <c r="W322" s="134"/>
      <c r="X322" s="134"/>
      <c r="Y322" s="134"/>
      <c r="Z322" s="134"/>
      <c r="AA322" s="134"/>
      <c r="AB322" s="134"/>
      <c r="AC322" s="134"/>
      <c r="AD322" s="134"/>
      <c r="AE322" s="134"/>
      <c r="AF322" s="134"/>
      <c r="AG322" s="134"/>
      <c r="AH322" s="134"/>
      <c r="AI322" s="134"/>
      <c r="AJ322" s="135"/>
      <c r="AK322" s="189"/>
      <c r="AL322" s="189"/>
      <c r="AM322" s="133" t="str">
        <f>IF([2]回答表!AD54="●",[2]回答表!B554,"")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IF([2]回答表!X55="●","●","")</f>
        <v/>
      </c>
      <c r="O333" s="131"/>
      <c r="P333" s="131"/>
      <c r="Q333" s="132"/>
      <c r="R333" s="119"/>
      <c r="S333" s="119"/>
      <c r="T333" s="119"/>
      <c r="U333" s="133" t="str">
        <f>IF([2]回答表!X55="●",[2]回答表!B565,IF([2]回答表!AA55="●",[2]回答表!B590,""))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IF([2]回答表!X55="●",[2]回答表!B575,IF([2]回答表!AA55="●",[2]回答表!B600,""))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IF([2]回答表!X55="●",[2]回答表!G571,IF([2]回答表!AA55="●",[2]回答表!G596,""))</f>
        <v/>
      </c>
      <c r="AN335" s="83"/>
      <c r="AO335" s="83"/>
      <c r="AP335" s="83"/>
      <c r="AQ335" s="83"/>
      <c r="AR335" s="83"/>
      <c r="AS335" s="83"/>
      <c r="AT335" s="153"/>
      <c r="AU335" s="82" t="str">
        <f>IF([2]回答表!X55="●",[2]回答表!G572,IF([2]回答表!AA55="●",[2]回答表!G597,""))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IF([2]回答表!X55="●",[2]回答表!E575,IF([2]回答表!AA55="●",[2]回答表!E600,""))</f>
        <v/>
      </c>
      <c r="BG336" s="151"/>
      <c r="BH336" s="151"/>
      <c r="BI336" s="151"/>
      <c r="BJ336" s="150" t="str">
        <f>IF([2]回答表!X55="●",[2]回答表!E576,IF([2]回答表!AA55="●",[2]回答表!E601,""))</f>
        <v/>
      </c>
      <c r="BK336" s="151"/>
      <c r="BL336" s="151"/>
      <c r="BM336" s="152"/>
      <c r="BN336" s="150" t="str">
        <f>IF([2]回答表!X55="●",[2]回答表!E577,IF([2]回答表!AA55="●",[2]回答表!E602,""))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IF([2]回答表!X55="●",[2]回答表!E580,IF([2]回答表!AA55="●",[2]回答表!E605,""))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IF([2]回答表!X55="●",[2]回答表!B582,IF([2]回答表!AA55="●",[2]回答表!B607,""))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IF([2]回答表!AD55="●","●","")</f>
        <v/>
      </c>
      <c r="O352" s="131"/>
      <c r="P352" s="131"/>
      <c r="Q352" s="132"/>
      <c r="R352" s="119"/>
      <c r="S352" s="119"/>
      <c r="T352" s="119"/>
      <c r="U352" s="133" t="str">
        <f>IF([2]回答表!AD55="●",[2]回答表!B615,"")</f>
        <v/>
      </c>
      <c r="V352" s="134"/>
      <c r="W352" s="134"/>
      <c r="X352" s="134"/>
      <c r="Y352" s="134"/>
      <c r="Z352" s="134"/>
      <c r="AA352" s="134"/>
      <c r="AB352" s="134"/>
      <c r="AC352" s="134"/>
      <c r="AD352" s="134"/>
      <c r="AE352" s="134"/>
      <c r="AF352" s="134"/>
      <c r="AG352" s="134"/>
      <c r="AH352" s="134"/>
      <c r="AI352" s="134"/>
      <c r="AJ352" s="135"/>
      <c r="AK352" s="136"/>
      <c r="AL352" s="136"/>
      <c r="AM352" s="133" t="str">
        <f>IF([2]回答表!AD55="●",[2]回答表!B621,"")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IF([2]回答表!R56="●",[2]回答表!B634,"")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175A9-F9EE-4E7C-AC6E-4F9B9D938F56}">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IF(COUNTIF([3]回答表!K16,"*")&gt;0,[3]回答表!K16,"")</f>
        <v>潟上市</v>
      </c>
      <c r="D11" s="8"/>
      <c r="E11" s="8"/>
      <c r="F11" s="8"/>
      <c r="G11" s="8"/>
      <c r="H11" s="8"/>
      <c r="I11" s="8"/>
      <c r="J11" s="8"/>
      <c r="K11" s="8"/>
      <c r="L11" s="8"/>
      <c r="M11" s="8"/>
      <c r="N11" s="8"/>
      <c r="O11" s="8"/>
      <c r="P11" s="8"/>
      <c r="Q11" s="8"/>
      <c r="R11" s="8"/>
      <c r="S11" s="8"/>
      <c r="T11" s="8"/>
      <c r="U11" s="22" t="str">
        <f>IF(COUNTIF([3]回答表!F18,"*")&gt;0,[3]回答表!F18,"")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IF(COUNTIF([3]回答表!W18,"*")&gt;0,[3]回答表!W18,"")</f>
        <v>特定地域排水処理施設</v>
      </c>
      <c r="AP11" s="10"/>
      <c r="AQ11" s="10"/>
      <c r="AR11" s="10"/>
      <c r="AS11" s="10"/>
      <c r="AT11" s="10"/>
      <c r="AU11" s="10"/>
      <c r="AV11" s="10"/>
      <c r="AW11" s="10"/>
      <c r="AX11" s="10"/>
      <c r="AY11" s="10"/>
      <c r="AZ11" s="10"/>
      <c r="BA11" s="10"/>
      <c r="BB11" s="10"/>
      <c r="BC11" s="10"/>
      <c r="BD11" s="10"/>
      <c r="BE11" s="10"/>
      <c r="BF11" s="11"/>
      <c r="BG11" s="21" t="str">
        <f>IF(COUNTIF([3]回答表!F20,"*")&gt;0,[3]回答表!F20,"")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IF([3]回答表!R49="●","●","")</f>
        <v/>
      </c>
      <c r="E24" s="80"/>
      <c r="F24" s="80"/>
      <c r="G24" s="80"/>
      <c r="H24" s="80"/>
      <c r="I24" s="80"/>
      <c r="J24" s="81"/>
      <c r="K24" s="79" t="str">
        <f>IF([3]回答表!R50="●","●","")</f>
        <v/>
      </c>
      <c r="L24" s="80"/>
      <c r="M24" s="80"/>
      <c r="N24" s="80"/>
      <c r="O24" s="80"/>
      <c r="P24" s="80"/>
      <c r="Q24" s="81"/>
      <c r="R24" s="79" t="str">
        <f>IF([3]回答表!R51="●","●","")</f>
        <v/>
      </c>
      <c r="S24" s="80"/>
      <c r="T24" s="80"/>
      <c r="U24" s="80"/>
      <c r="V24" s="80"/>
      <c r="W24" s="80"/>
      <c r="X24" s="81"/>
      <c r="Y24" s="79" t="str">
        <f>IF([3]回答表!R52="●","●","")</f>
        <v/>
      </c>
      <c r="Z24" s="80"/>
      <c r="AA24" s="80"/>
      <c r="AB24" s="80"/>
      <c r="AC24" s="80"/>
      <c r="AD24" s="80"/>
      <c r="AE24" s="81"/>
      <c r="AF24" s="79" t="str">
        <f>IF([3]回答表!R53="●","●","")</f>
        <v/>
      </c>
      <c r="AG24" s="80"/>
      <c r="AH24" s="80"/>
      <c r="AI24" s="80"/>
      <c r="AJ24" s="80"/>
      <c r="AK24" s="80"/>
      <c r="AL24" s="81"/>
      <c r="AM24" s="79" t="str">
        <f>IF([3]回答表!R54="●","●","")</f>
        <v/>
      </c>
      <c r="AN24" s="80"/>
      <c r="AO24" s="80"/>
      <c r="AP24" s="80"/>
      <c r="AQ24" s="80"/>
      <c r="AR24" s="80"/>
      <c r="AS24" s="81"/>
      <c r="AT24" s="79" t="str">
        <f>IF([3]回答表!R55="●","●","")</f>
        <v/>
      </c>
      <c r="AU24" s="80"/>
      <c r="AV24" s="80"/>
      <c r="AW24" s="80"/>
      <c r="AX24" s="80"/>
      <c r="AY24" s="80"/>
      <c r="AZ24" s="81"/>
      <c r="BA24" s="68"/>
      <c r="BB24" s="82" t="str">
        <f>IF([3]回答表!R56="●","●","")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IF([3]回答表!X49="●","●","")</f>
        <v/>
      </c>
      <c r="O36" s="131"/>
      <c r="P36" s="131"/>
      <c r="Q36" s="132"/>
      <c r="R36" s="119"/>
      <c r="S36" s="119"/>
      <c r="T36" s="119"/>
      <c r="U36" s="133" t="str">
        <f>IF([3]回答表!X49="●",[3]回答表!B67,IF([3]回答表!AA49="●",[3]回答表!B95,""))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IF([3]回答表!X49="●",[3]回答表!S73,IF([3]回答表!AA49="●",[3]回答表!S101,""))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IF([3]回答表!X49="●",[3]回答表!G73,IF([3]回答表!AA49="●",[3]回答表!G101,""))</f>
        <v/>
      </c>
      <c r="AN38" s="83"/>
      <c r="AO38" s="83"/>
      <c r="AP38" s="83"/>
      <c r="AQ38" s="83"/>
      <c r="AR38" s="83"/>
      <c r="AS38" s="83"/>
      <c r="AT38" s="153"/>
      <c r="AU38" s="82" t="str">
        <f>IF([3]回答表!X49="●",[3]回答表!G74,IF([3]回答表!AA49="●",[3]回答表!G102,""))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IF([3]回答表!X49="●",[3]回答表!V73,IF([3]回答表!AA49="●",[3]回答表!V101,""))</f>
        <v/>
      </c>
      <c r="BG39" s="16"/>
      <c r="BH39" s="16"/>
      <c r="BI39" s="17"/>
      <c r="BJ39" s="150" t="str">
        <f>IF([3]回答表!X49="●",[3]回答表!V74,IF([3]回答表!AA49="●",[3]回答表!V102,""))</f>
        <v/>
      </c>
      <c r="BK39" s="16"/>
      <c r="BL39" s="16"/>
      <c r="BM39" s="17"/>
      <c r="BN39" s="150" t="str">
        <f>IF([3]回答表!X49="●",[3]回答表!V75,IF([3]回答表!AA49="●",[3]回答表!V103,""))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IF([3]回答表!X49="●",[3]回答表!O79,IF([3]回答表!AA49="●",[3]回答表!O107,""))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IF([3]回答表!X49="●",[3]回答表!O80,IF([3]回答表!AA49="●",[3]回答表!O108,""))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IF([3]回答表!X49="●",[3]回答表!O81,IF([3]回答表!AA49="●",[3]回答表!O109,""))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IF([3]回答表!X49="●",[3]回答表!O82,IF([3]回答表!AA49="●",[3]回答表!O110,""))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IF([3]回答表!X49="●",[3]回答表!AG79,IF([3]回答表!AA49="●",[3]回答表!AG107,""))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IF([3]回答表!X49="●",[3]回答表!AG80,IF([3]回答表!AA49="●",[3]回答表!AG108,""))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IF([3]回答表!X49="●",[3]回答表!E85,IF([3]回答表!AA49="●",[3]回答表!E113,""))</f>
        <v/>
      </c>
      <c r="V50" s="182"/>
      <c r="W50" s="182"/>
      <c r="X50" s="182"/>
      <c r="Y50" s="182"/>
      <c r="Z50" s="182"/>
      <c r="AA50" s="182"/>
      <c r="AB50" s="182"/>
      <c r="AC50" s="182"/>
      <c r="AD50" s="182"/>
      <c r="AE50" s="183" t="s">
        <v>33</v>
      </c>
      <c r="AF50" s="183"/>
      <c r="AG50" s="183"/>
      <c r="AH50" s="183"/>
      <c r="AI50" s="183"/>
      <c r="AJ50" s="184"/>
      <c r="AK50" s="136"/>
      <c r="AL50" s="136"/>
      <c r="AM50" s="133" t="str">
        <f>IF([3]回答表!X49="●",[3]回答表!B87,IF([3]回答表!AA49="●",[3]回答表!B115,""))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IF([3]回答表!AD49="●","●","")</f>
        <v/>
      </c>
      <c r="O57" s="131"/>
      <c r="P57" s="131"/>
      <c r="Q57" s="132"/>
      <c r="R57" s="119"/>
      <c r="S57" s="119"/>
      <c r="T57" s="119"/>
      <c r="U57" s="133" t="str">
        <f>IF([3]回答表!AD49="●",[3]回答表!B123,"")</f>
        <v/>
      </c>
      <c r="V57" s="134"/>
      <c r="W57" s="134"/>
      <c r="X57" s="134"/>
      <c r="Y57" s="134"/>
      <c r="Z57" s="134"/>
      <c r="AA57" s="134"/>
      <c r="AB57" s="134"/>
      <c r="AC57" s="134"/>
      <c r="AD57" s="134"/>
      <c r="AE57" s="134"/>
      <c r="AF57" s="134"/>
      <c r="AG57" s="134"/>
      <c r="AH57" s="134"/>
      <c r="AI57" s="134"/>
      <c r="AJ57" s="135"/>
      <c r="AK57" s="189"/>
      <c r="AL57" s="189"/>
      <c r="AM57" s="133" t="str">
        <f>IF([3]回答表!AD49="●",[3]回答表!B128,"")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IF([3]回答表!X50="●","●","")</f>
        <v/>
      </c>
      <c r="O68" s="131"/>
      <c r="P68" s="131"/>
      <c r="Q68" s="132"/>
      <c r="R68" s="119"/>
      <c r="S68" s="119"/>
      <c r="T68" s="119"/>
      <c r="U68" s="133" t="str">
        <f>IF([3]回答表!X50="●",[3]回答表!B138,IF([3]回答表!AA50="●",[3]回答表!B159,""))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IF([3]回答表!X50="●",[3]回答表!S144,IF([3]回答表!AA50="●",[3]回答表!S165,""))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IF([3]回答表!X50="●",[3]回答表!J144,IF([3]回答表!AA50="●",[3]回答表!J165,""))</f>
        <v/>
      </c>
      <c r="AN71" s="83"/>
      <c r="AO71" s="83"/>
      <c r="AP71" s="83"/>
      <c r="AQ71" s="83"/>
      <c r="AR71" s="83"/>
      <c r="AS71" s="83"/>
      <c r="AT71" s="153"/>
      <c r="AU71" s="82" t="str">
        <f>IF([3]回答表!X50="●",[3]回答表!J145,IF([3]回答表!AA50="●",[3]回答表!J166,""))</f>
        <v/>
      </c>
      <c r="AV71" s="83"/>
      <c r="AW71" s="83"/>
      <c r="AX71" s="83"/>
      <c r="AY71" s="83"/>
      <c r="AZ71" s="83"/>
      <c r="BA71" s="83"/>
      <c r="BB71" s="153"/>
      <c r="BC71" s="120"/>
      <c r="BD71" s="109"/>
      <c r="BE71" s="109"/>
      <c r="BF71" s="150" t="str">
        <f>IF([3]回答表!X50="●",[3]回答表!V144,IF([3]回答表!AA50="●",[3]回答表!V165,""))</f>
        <v/>
      </c>
      <c r="BG71" s="151"/>
      <c r="BH71" s="151"/>
      <c r="BI71" s="151"/>
      <c r="BJ71" s="150" t="str">
        <f>IF([3]回答表!X50="●",[3]回答表!V145,IF([3]回答表!AA50="●",[3]回答表!V166,""))</f>
        <v/>
      </c>
      <c r="BK71" s="151"/>
      <c r="BL71" s="151"/>
      <c r="BM71" s="151"/>
      <c r="BN71" s="150" t="str">
        <f>IF([3]回答表!X50="●",[3]回答表!V146,IF([3]回答表!AA50="●",[3]回答表!V167,""))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IF([3]回答表!X50="●",[3]回答表!E149,IF([3]回答表!AA50="●",[3]回答表!E170,""))</f>
        <v/>
      </c>
      <c r="V80" s="182"/>
      <c r="W80" s="182"/>
      <c r="X80" s="182"/>
      <c r="Y80" s="182"/>
      <c r="Z80" s="182"/>
      <c r="AA80" s="182"/>
      <c r="AB80" s="182"/>
      <c r="AC80" s="182"/>
      <c r="AD80" s="182"/>
      <c r="AE80" s="183" t="s">
        <v>33</v>
      </c>
      <c r="AF80" s="183"/>
      <c r="AG80" s="183"/>
      <c r="AH80" s="183"/>
      <c r="AI80" s="183"/>
      <c r="AJ80" s="184"/>
      <c r="AK80" s="136"/>
      <c r="AL80" s="136"/>
      <c r="AM80" s="133" t="str">
        <f>IF([3]回答表!X50="●",[3]回答表!B151,IF([3]回答表!AA50="●",[3]回答表!B172,""))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IF([3]回答表!AD50="●","●","")</f>
        <v/>
      </c>
      <c r="O87" s="131"/>
      <c r="P87" s="131"/>
      <c r="Q87" s="132"/>
      <c r="R87" s="119"/>
      <c r="S87" s="119"/>
      <c r="T87" s="119"/>
      <c r="U87" s="133" t="str">
        <f>IF([3]回答表!AD50="●",[3]回答表!B180,"")</f>
        <v/>
      </c>
      <c r="V87" s="134"/>
      <c r="W87" s="134"/>
      <c r="X87" s="134"/>
      <c r="Y87" s="134"/>
      <c r="Z87" s="134"/>
      <c r="AA87" s="134"/>
      <c r="AB87" s="134"/>
      <c r="AC87" s="134"/>
      <c r="AD87" s="134"/>
      <c r="AE87" s="134"/>
      <c r="AF87" s="134"/>
      <c r="AG87" s="134"/>
      <c r="AH87" s="134"/>
      <c r="AI87" s="134"/>
      <c r="AJ87" s="135"/>
      <c r="AK87" s="189"/>
      <c r="AL87" s="189"/>
      <c r="AM87" s="133" t="str">
        <f>IF([3]回答表!AD50="●",[3]回答表!B186,"")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IF([3]回答表!F18="水道事業",IF([3]回答表!X51="●","●",""),"")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IF([3]回答表!F18="水道事業",IF([3]回答表!X51="●",[3]回答表!B197,IF([3]回答表!AA51="●",[3]回答表!B275,"")),"")</f>
        <v/>
      </c>
      <c r="AN99" s="134"/>
      <c r="AO99" s="134"/>
      <c r="AP99" s="134"/>
      <c r="AQ99" s="134"/>
      <c r="AR99" s="134"/>
      <c r="AS99" s="134"/>
      <c r="AT99" s="134"/>
      <c r="AU99" s="134"/>
      <c r="AV99" s="134"/>
      <c r="AW99" s="134"/>
      <c r="AX99" s="134"/>
      <c r="AY99" s="134"/>
      <c r="AZ99" s="134"/>
      <c r="BA99" s="134"/>
      <c r="BB99" s="134"/>
      <c r="BC99" s="135"/>
      <c r="BD99" s="109"/>
      <c r="BE99" s="109"/>
      <c r="BF99" s="138" t="str">
        <f>IF([3]回答表!F18="水道事業",IF([3]回答表!X51="●",[3]回答表!B256,IF([3]回答表!AA51="●",[3]回答表!B335,"")),"")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IF([3]回答表!F18="水道事業",IF([3]回答表!X51="●",[3]回答表!J205,IF([3]回答表!AA51="●",[3]回答表!J283,"")),"")</f>
        <v/>
      </c>
      <c r="V101" s="83"/>
      <c r="W101" s="83"/>
      <c r="X101" s="83"/>
      <c r="Y101" s="83"/>
      <c r="Z101" s="83"/>
      <c r="AA101" s="83"/>
      <c r="AB101" s="153"/>
      <c r="AC101" s="82" t="str">
        <f>IF([3]回答表!F18="水道事業",IF([3]回答表!X51="●",[3]回答表!J210,IF([3]回答表!AA51="●",[3]回答表!J290,"")),"")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IF([3]回答表!F18="水道事業",IF([3]回答表!X51="●",[3]回答表!E256,IF([3]回答表!AA51="●",[3]回答表!E335,"")),"")</f>
        <v/>
      </c>
      <c r="BG102" s="151"/>
      <c r="BH102" s="151"/>
      <c r="BI102" s="151"/>
      <c r="BJ102" s="150" t="str">
        <f>IF([3]回答表!F18="水道事業",IF([3]回答表!X51="●",[3]回答表!E257,IF([3]回答表!AA51="●",[3]回答表!E336,"")),"")</f>
        <v/>
      </c>
      <c r="BK102" s="151"/>
      <c r="BL102" s="151"/>
      <c r="BM102" s="151"/>
      <c r="BN102" s="150" t="str">
        <f>IF([3]回答表!F18="水道事業",IF([3]回答表!X51="●",[3]回答表!E258,IF([3]回答表!AA51="●",[3]回答表!E337,"")),"")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IF([3]回答表!F18="水道事業",IF([3]回答表!AA51="●","●",""),"")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IF([3]回答表!F18="水道事業",IF([3]回答表!X51="●",[3]回答表!J213,IF([3]回答表!AA51="●",[3]回答表!J293,"")),"")</f>
        <v/>
      </c>
      <c r="V106" s="83"/>
      <c r="W106" s="83"/>
      <c r="X106" s="83"/>
      <c r="Y106" s="83"/>
      <c r="Z106" s="83"/>
      <c r="AA106" s="83"/>
      <c r="AB106" s="153"/>
      <c r="AC106" s="82" t="str">
        <f>IF([3]回答表!F18="水道事業",IF([3]回答表!X51="●",[3]回答表!J217,IF([3]回答表!AA51="●",[3]回答表!J297,"")),"")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IF([3]回答表!F18="水道事業",IF([3]回答表!X51="●",[3]回答表!E265,IF([3]回答表!AA51="●",[3]回答表!E344,"")),"")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IF([3]回答表!F18="水道事業",IF([3]回答表!X51="●",[3]回答表!B267,IF([3]回答表!AA51="●",[3]回答表!B346,"")),"")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IF([3]回答表!F18="水道事業",IF([3]回答表!AD51="●","●",""),"")</f>
        <v/>
      </c>
      <c r="O118" s="131"/>
      <c r="P118" s="131"/>
      <c r="Q118" s="132"/>
      <c r="R118" s="119"/>
      <c r="S118" s="119"/>
      <c r="T118" s="119"/>
      <c r="U118" s="133" t="str">
        <f>IF([3]回答表!F18="水道事業",IF([3]回答表!AD51="●",[3]回答表!B354,""),"")</f>
        <v/>
      </c>
      <c r="V118" s="134"/>
      <c r="W118" s="134"/>
      <c r="X118" s="134"/>
      <c r="Y118" s="134"/>
      <c r="Z118" s="134"/>
      <c r="AA118" s="134"/>
      <c r="AB118" s="134"/>
      <c r="AC118" s="134"/>
      <c r="AD118" s="134"/>
      <c r="AE118" s="134"/>
      <c r="AF118" s="134"/>
      <c r="AG118" s="134"/>
      <c r="AH118" s="134"/>
      <c r="AI118" s="134"/>
      <c r="AJ118" s="135"/>
      <c r="AK118" s="189"/>
      <c r="AL118" s="189"/>
      <c r="AM118" s="133" t="str">
        <f>IF([3]回答表!F18="水道事業",IF([3]回答表!AD51="●",[3]回答表!B360,""),"")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IF([3]回答表!F18="簡易水道事業",IF([3]回答表!X51="●",[3]回答表!B197,IF([3]回答表!AA51="●",[3]回答表!B275,"")),"")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IF([3]回答表!F18="簡易水道事業",IF([3]回答表!X51="●",[3]回答表!B256,IF([3]回答表!AA51="●",[3]回答表!B335,"")),"")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IF([3]回答表!F18="簡易水道事業",IF([3]回答表!X51="●","●",""),"")</f>
        <v/>
      </c>
      <c r="O132" s="131"/>
      <c r="P132" s="131"/>
      <c r="Q132" s="132"/>
      <c r="R132" s="119"/>
      <c r="S132" s="119"/>
      <c r="T132" s="119"/>
      <c r="U132" s="82" t="str">
        <f>IF([3]回答表!F18="簡易水道事業",IF([3]回答表!X51="●",[3]回答表!S224,IF([3]回答表!AA51="●",[3]回答表!S304,"")),"")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IF([3]回答表!F18="簡易水道事業",IF([3]回答表!X51="●",[3]回答表!E256,IF([3]回答表!AA51="●",[3]回答表!E335,"")),"")</f>
        <v/>
      </c>
      <c r="BG133" s="151"/>
      <c r="BH133" s="151"/>
      <c r="BI133" s="151"/>
      <c r="BJ133" s="150" t="str">
        <f>IF([3]回答表!F18="簡易水道事業",IF([3]回答表!X51="●",[3]回答表!E257,IF([3]回答表!AA51="●",[3]回答表!E336,"")),"")</f>
        <v/>
      </c>
      <c r="BK133" s="151"/>
      <c r="BL133" s="151"/>
      <c r="BM133" s="151"/>
      <c r="BN133" s="150" t="str">
        <f>IF([3]回答表!F18="簡易水道事業",IF([3]回答表!X51="●",[3]回答表!E258,IF([3]回答表!AA51="●",[3]回答表!E337,"")),"")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IF([3]回答表!F18="簡易水道事業",IF([3]回答表!X51="●",[3]回答表!S225,IF([3]回答表!AA51="●",[3]回答表!S305,"")),"")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IF([3]回答表!F18="簡易水道事業",IF([3]回答表!AA51="●","●",""),"")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IF([3]回答表!F18="簡易水道事業",IF([3]回答表!X51="●",[3]回答表!S226,IF([3]回答表!AA51="●",[3]回答表!S306,"")),"")</f>
        <v/>
      </c>
      <c r="V142" s="83"/>
      <c r="W142" s="83"/>
      <c r="X142" s="83"/>
      <c r="Y142" s="83"/>
      <c r="Z142" s="83"/>
      <c r="AA142" s="83"/>
      <c r="AB142" s="83"/>
      <c r="AC142" s="83"/>
      <c r="AD142" s="83"/>
      <c r="AE142" s="83"/>
      <c r="AF142" s="83"/>
      <c r="AG142" s="83"/>
      <c r="AH142" s="83"/>
      <c r="AI142" s="83"/>
      <c r="AJ142" s="153"/>
      <c r="AK142" s="68"/>
      <c r="AL142" s="68"/>
      <c r="AM142" s="231" t="str">
        <f>IF([3]回答表!F18="簡易水道事業",IF([3]回答表!X51="●",[3]回答表!Y228,IF([3]回答表!AA51="●",[3]回答表!Y308,"")),"")</f>
        <v/>
      </c>
      <c r="AN142" s="231"/>
      <c r="AO142" s="231"/>
      <c r="AP142" s="231"/>
      <c r="AQ142" s="231"/>
      <c r="AR142" s="231"/>
      <c r="AS142" s="231" t="str">
        <f>IF([3]回答表!F18="簡易水道事業",IF([3]回答表!X51="●",[3]回答表!Y229,IF([3]回答表!AA51="●",[3]回答表!Y309,"")),"")</f>
        <v/>
      </c>
      <c r="AT142" s="231"/>
      <c r="AU142" s="231"/>
      <c r="AV142" s="231"/>
      <c r="AW142" s="231"/>
      <c r="AX142" s="231"/>
      <c r="AY142" s="231" t="str">
        <f>IF([3]回答表!F18="簡易水道事業",IF([3]回答表!X51="●",[3]回答表!Y230,IF([3]回答表!AA51="●",[3]回答表!Y310,"")),"")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IF([3]回答表!F18="簡易水道事業",IF([3]回答表!X51="●",[3]回答表!E265,IF([3]回答表!AA51="●",[3]回答表!E344,"")),"")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IF([3]回答表!F18="簡易水道事業",IF([3]回答表!X51="●",[3]回答表!B267,IF([3]回答表!AA51="●",[3]回答表!B346,"")),"")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IF([3]回答表!F18="簡易水道事業",IF([3]回答表!AD51="●","●",""),"")</f>
        <v/>
      </c>
      <c r="O154" s="131"/>
      <c r="P154" s="131"/>
      <c r="Q154" s="132"/>
      <c r="R154" s="119"/>
      <c r="S154" s="119"/>
      <c r="T154" s="119"/>
      <c r="U154" s="133" t="str">
        <f>IF([3]回答表!F18="簡易水道事業",IF([3]回答表!AD51="●",[3]回答表!B354,""),"")</f>
        <v/>
      </c>
      <c r="V154" s="134"/>
      <c r="W154" s="134"/>
      <c r="X154" s="134"/>
      <c r="Y154" s="134"/>
      <c r="Z154" s="134"/>
      <c r="AA154" s="134"/>
      <c r="AB154" s="134"/>
      <c r="AC154" s="134"/>
      <c r="AD154" s="134"/>
      <c r="AE154" s="134"/>
      <c r="AF154" s="134"/>
      <c r="AG154" s="134"/>
      <c r="AH154" s="134"/>
      <c r="AI154" s="134"/>
      <c r="AJ154" s="135"/>
      <c r="AK154" s="189"/>
      <c r="AL154" s="189"/>
      <c r="AM154" s="133" t="str">
        <f>IF([3]回答表!F18="簡易水道事業",IF([3]回答表!AD51="●",[3]回答表!B360,""),"")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IF([3]回答表!F18="下水道事業",IF([3]回答表!X51="●","●",""),"")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IF([3]回答表!F18="下水道事業",IF([3]回答表!X51="●",[3]回答表!B197,IF([3]回答表!AA51="●",[3]回答表!B275,"")),"")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IF([3]回答表!F18="下水道事業",IF([3]回答表!X51="●",[3]回答表!B256,IF([3]回答表!AA51="●",[3]回答表!B335,"")),"")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IF([3]回答表!F18="下水道事業",IF([3]回答表!X51="●",[3]回答表!N234,IF([3]回答表!AA51="●",[3]回答表!N314,"")),"")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IF([3]回答表!F18="下水道事業",IF([3]回答表!X51="●",[3]回答表!E256,IF([3]回答表!AA51="●",[3]回答表!E335,"")),"")</f>
        <v/>
      </c>
      <c r="BG169" s="151"/>
      <c r="BH169" s="151"/>
      <c r="BI169" s="151"/>
      <c r="BJ169" s="150" t="str">
        <f>IF([3]回答表!F18="下水道事業",IF([3]回答表!X51="●",[3]回答表!E257,IF([3]回答表!AA51="●",[3]回答表!E336,"")),"")</f>
        <v/>
      </c>
      <c r="BK169" s="151"/>
      <c r="BL169" s="151"/>
      <c r="BM169" s="151"/>
      <c r="BN169" s="150" t="str">
        <f>IF([3]回答表!F18="下水道事業",IF([3]回答表!X51="●",[3]回答表!E258,IF([3]回答表!AA51="●",[3]回答表!E337,"")),"")</f>
        <v/>
      </c>
      <c r="BO169" s="151"/>
      <c r="BP169" s="151"/>
      <c r="BQ169" s="152"/>
      <c r="BR169" s="112"/>
      <c r="BX169" s="234" t="str">
        <f>IF([3]回答表!AQ21="下水道事業",IF([3]回答表!BI54="○",[3]回答表!AM200,IF([3]回答表!BL54="○",[3]回答表!AM278,"")),"")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IF([3]回答表!F18="下水道事業",IF([3]回答表!X51="●",[3]回答表!Y236,IF([3]回答表!AA51="●",[3]回答表!Y316,"")),"")</f>
        <v/>
      </c>
      <c r="V174" s="83"/>
      <c r="W174" s="83"/>
      <c r="X174" s="83"/>
      <c r="Y174" s="83"/>
      <c r="Z174" s="83"/>
      <c r="AA174" s="83"/>
      <c r="AB174" s="153"/>
      <c r="AC174" s="82" t="str">
        <f>IF([3]回答表!F18="下水道事業",IF([3]回答表!X51="●",[3]回答表!Y237,IF([3]回答表!AA51="●",[3]回答表!Y317,"")),"")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IF([3]回答表!F18="下水道事業",IF([3]回答表!X51="●",[3]回答表!Y239,IF([3]回答表!AA51="●",[3]回答表!Y319,"")),"")</f>
        <v/>
      </c>
      <c r="V180" s="83"/>
      <c r="W180" s="83"/>
      <c r="X180" s="83"/>
      <c r="Y180" s="83"/>
      <c r="Z180" s="83"/>
      <c r="AA180" s="83"/>
      <c r="AB180" s="153"/>
      <c r="AC180" s="82" t="str">
        <f>IF([3]回答表!F18="下水道事業",IF([3]回答表!X51="●",[3]回答表!Y240,IF([3]回答表!AA51="●",[3]回答表!Y320,"")),"")</f>
        <v/>
      </c>
      <c r="AD180" s="83"/>
      <c r="AE180" s="83"/>
      <c r="AF180" s="83"/>
      <c r="AG180" s="83"/>
      <c r="AH180" s="83"/>
      <c r="AI180" s="83"/>
      <c r="AJ180" s="153"/>
      <c r="AK180" s="82" t="str">
        <f>IF([3]回答表!F18="下水道事業",IF([3]回答表!X51="●",[3]回答表!Y241,IF([3]回答表!AA51="●",[3]回答表!Y321,"")),"")</f>
        <v/>
      </c>
      <c r="AL180" s="83"/>
      <c r="AM180" s="83"/>
      <c r="AN180" s="83"/>
      <c r="AO180" s="83"/>
      <c r="AP180" s="83"/>
      <c r="AQ180" s="83"/>
      <c r="AR180" s="153"/>
      <c r="AS180" s="82" t="str">
        <f>IF([3]回答表!F18="下水道事業",IF([3]回答表!X51="●",[3]回答表!Y242,IF([3]回答表!AA51="●",[3]回答表!Y322,"")),"")</f>
        <v/>
      </c>
      <c r="AT180" s="83"/>
      <c r="AU180" s="83"/>
      <c r="AV180" s="83"/>
      <c r="AW180" s="83"/>
      <c r="AX180" s="83"/>
      <c r="AY180" s="83"/>
      <c r="AZ180" s="153"/>
      <c r="BA180" s="82" t="str">
        <f>IF([3]回答表!F18="下水道事業",IF([3]回答表!X51="●",[3]回答表!Y243,IF([3]回答表!AA51="●",[3]回答表!Y323,"")),"")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IF([3]回答表!F18="下水道事業",IF([3]回答表!AA51="●","●",""),"")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IF([3]回答表!F18="下水道事業",IF([3]回答表!X51="●",[3]回答表!N248,IF([3]回答表!AA51="●",[3]回答表!N328,"")),"")</f>
        <v/>
      </c>
      <c r="V186" s="83"/>
      <c r="W186" s="83"/>
      <c r="X186" s="83"/>
      <c r="Y186" s="83"/>
      <c r="Z186" s="83"/>
      <c r="AA186" s="83"/>
      <c r="AB186" s="153"/>
      <c r="AC186" s="82" t="str">
        <f>IF([3]回答表!F18="下水道事業",IF([3]回答表!X51="●",[3]回答表!N249,IF([3]回答表!AA51="●",[3]回答表!N329,"")),"")</f>
        <v/>
      </c>
      <c r="AD186" s="83"/>
      <c r="AE186" s="83"/>
      <c r="AF186" s="83"/>
      <c r="AG186" s="83"/>
      <c r="AH186" s="83"/>
      <c r="AI186" s="83"/>
      <c r="AJ186" s="153"/>
      <c r="AK186" s="82" t="str">
        <f>IF([3]回答表!F18="下水道事業",IF([3]回答表!X51="●",[3]回答表!N250,IF([3]回答表!AA51="●",[3]回答表!N330,"")),"")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IF([3]回答表!F18="下水道事業",IF([3]回答表!X51="●",[3]回答表!E265,IF([3]回答表!AA51="●",[3]回答表!E344,"")),"")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IF([3]回答表!F18="下水道事業",IF([3]回答表!X51="●",[3]回答表!B267,IF([3]回答表!AA51="●",[3]回答表!B346,"")),"")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IF([3]回答表!F18="下水道事業",IF([3]回答表!AD51="●","●",""),"")</f>
        <v/>
      </c>
      <c r="O198" s="131"/>
      <c r="P198" s="131"/>
      <c r="Q198" s="132"/>
      <c r="R198" s="119"/>
      <c r="S198" s="119"/>
      <c r="T198" s="119"/>
      <c r="U198" s="133" t="str">
        <f>IF([3]回答表!F18="下水道事業",IF([3]回答表!AD51="●",[3]回答表!B354,""),"")</f>
        <v/>
      </c>
      <c r="V198" s="134"/>
      <c r="W198" s="134"/>
      <c r="X198" s="134"/>
      <c r="Y198" s="134"/>
      <c r="Z198" s="134"/>
      <c r="AA198" s="134"/>
      <c r="AB198" s="134"/>
      <c r="AC198" s="134"/>
      <c r="AD198" s="134"/>
      <c r="AE198" s="134"/>
      <c r="AF198" s="134"/>
      <c r="AG198" s="134"/>
      <c r="AH198" s="134"/>
      <c r="AI198" s="134"/>
      <c r="AJ198" s="135"/>
      <c r="AK198" s="189"/>
      <c r="AL198" s="189"/>
      <c r="AM198" s="133" t="str">
        <f>IF([3]回答表!F18="下水道事業",IF([3]回答表!AD51="●",[3]回答表!B360,""),"")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IF([3]回答表!BD18="●",IF([3]回答表!X51="●","●",""),"")</f>
        <v/>
      </c>
      <c r="O210" s="131"/>
      <c r="P210" s="131"/>
      <c r="Q210" s="132"/>
      <c r="R210" s="119"/>
      <c r="S210" s="119"/>
      <c r="T210" s="119"/>
      <c r="U210" s="133" t="str">
        <f>IF([3]回答表!BD18="●",IF([3]回答表!X51="●",[3]回答表!B197,IF([3]回答表!AA51="●",[3]回答表!B275,"")),"")</f>
        <v/>
      </c>
      <c r="V210" s="134"/>
      <c r="W210" s="134"/>
      <c r="X210" s="134"/>
      <c r="Y210" s="134"/>
      <c r="Z210" s="134"/>
      <c r="AA210" s="134"/>
      <c r="AB210" s="134"/>
      <c r="AC210" s="134"/>
      <c r="AD210" s="134"/>
      <c r="AE210" s="134"/>
      <c r="AF210" s="134"/>
      <c r="AG210" s="134"/>
      <c r="AH210" s="134"/>
      <c r="AI210" s="134"/>
      <c r="AJ210" s="135"/>
      <c r="AK210" s="136"/>
      <c r="AL210" s="136"/>
      <c r="AM210" s="138" t="str">
        <f>IF([3]回答表!BD18="●",IF([3]回答表!X51="●",[3]回答表!B256,IF([3]回答表!AA51="●",[3]回答表!B335,"")),"")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IF([3]回答表!BD18="●",IF([3]回答表!X51="●",[3]回答表!E256,IF([3]回答表!AA51="●",[3]回答表!E335,"")),"")</f>
        <v/>
      </c>
      <c r="AN213" s="151"/>
      <c r="AO213" s="151"/>
      <c r="AP213" s="151"/>
      <c r="AQ213" s="150" t="str">
        <f>IF([3]回答表!BD18="●",IF([3]回答表!X51="●",[3]回答表!E257,IF([3]回答表!AA51="●",[3]回答表!E336,"")),"")</f>
        <v/>
      </c>
      <c r="AR213" s="151"/>
      <c r="AS213" s="151"/>
      <c r="AT213" s="151"/>
      <c r="AU213" s="150" t="str">
        <f>IF([3]回答表!BD18="●",IF([3]回答表!X51="●",[3]回答表!E258,IF([3]回答表!AA51="●",[3]回答表!E337,"")),"")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IF([3]回答表!BD18="●",IF([3]回答表!AA51="●","●",""),"")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IF([3]回答表!BD18="●",IF([3]回答表!X51="●",[3]回答表!E265,IF([3]回答表!AA51="●",[3]回答表!E344,"")),"")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IF([3]回答表!BD18="●",IF([3]回答表!X51="●",[3]回答表!B267,IF([3]回答表!AA51="●",[3]回答表!B346,"")),"")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IF([3]回答表!BD18="●",IF([3]回答表!AD51="●","●",""),"")</f>
        <v/>
      </c>
      <c r="O229" s="131"/>
      <c r="P229" s="131"/>
      <c r="Q229" s="132"/>
      <c r="R229" s="119"/>
      <c r="S229" s="119"/>
      <c r="T229" s="119"/>
      <c r="U229" s="133" t="str">
        <f>IF([3]回答表!BD18="●",IF([3]回答表!AD51="●",[3]回答表!B354,""),"")</f>
        <v/>
      </c>
      <c r="V229" s="134"/>
      <c r="W229" s="134"/>
      <c r="X229" s="134"/>
      <c r="Y229" s="134"/>
      <c r="Z229" s="134"/>
      <c r="AA229" s="134"/>
      <c r="AB229" s="134"/>
      <c r="AC229" s="134"/>
      <c r="AD229" s="134"/>
      <c r="AE229" s="134"/>
      <c r="AF229" s="134"/>
      <c r="AG229" s="134"/>
      <c r="AH229" s="134"/>
      <c r="AI229" s="134"/>
      <c r="AJ229" s="135"/>
      <c r="AK229" s="249"/>
      <c r="AL229" s="249"/>
      <c r="AM229" s="133" t="str">
        <f>IF([3]回答表!BD18="●",IF([3]回答表!AD51="●",[3]回答表!B360,""),"")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IF([3]回答表!X52="●","●","")</f>
        <v/>
      </c>
      <c r="O241" s="131"/>
      <c r="P241" s="131"/>
      <c r="Q241" s="132"/>
      <c r="R241" s="119"/>
      <c r="S241" s="119"/>
      <c r="T241" s="119"/>
      <c r="U241" s="133" t="str">
        <f>IF([3]回答表!X52="●",[3]回答表!B371,IF([3]回答表!AA52="●",[3]回答表!B396,""))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IF([3]回答表!X52="●",[3]回答表!U377,IF([3]回答表!AA52="●",[3]回答表!U402,""))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IF([3]回答表!X52="●",[3]回答表!G377,IF([3]回答表!AA52="●",[3]回答表!G402,""))</f>
        <v/>
      </c>
      <c r="AN244" s="83"/>
      <c r="AO244" s="83"/>
      <c r="AP244" s="83"/>
      <c r="AQ244" s="83"/>
      <c r="AR244" s="83"/>
      <c r="AS244" s="83"/>
      <c r="AT244" s="153"/>
      <c r="AU244" s="82" t="str">
        <f>IF([3]回答表!X52="●",[3]回答表!G378,IF([3]回答表!AA52="●",[3]回答表!G403,""))</f>
        <v/>
      </c>
      <c r="AV244" s="83"/>
      <c r="AW244" s="83"/>
      <c r="AX244" s="83"/>
      <c r="AY244" s="83"/>
      <c r="AZ244" s="83"/>
      <c r="BA244" s="83"/>
      <c r="BB244" s="153"/>
      <c r="BC244" s="120"/>
      <c r="BD244" s="109"/>
      <c r="BE244" s="109"/>
      <c r="BF244" s="150" t="str">
        <f>IF([3]回答表!X52="●",[3]回答表!X377,IF([3]回答表!AA52="●",[3]回答表!X402,""))</f>
        <v/>
      </c>
      <c r="BG244" s="151"/>
      <c r="BH244" s="151"/>
      <c r="BI244" s="151"/>
      <c r="BJ244" s="150" t="str">
        <f>IF([3]回答表!X52="●",[3]回答表!X378,IF([3]回答表!AA52="●",[3]回答表!X403,""))</f>
        <v/>
      </c>
      <c r="BK244" s="151"/>
      <c r="BL244" s="151"/>
      <c r="BM244" s="152"/>
      <c r="BN244" s="150" t="str">
        <f>IF([3]回答表!X52="●",[3]回答表!X379,IF([3]回答表!AA52="●",[3]回答表!X404,""))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IF([3]回答表!X52="●",[3]回答表!E386,IF([3]回答表!AA52="●",[3]回答表!E407,""))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IF([3]回答表!X52="●",[3]回答表!B388,IF([3]回答表!AA52="●",[3]回答表!B409,""))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IF([3]回答表!AD52="●","●","")</f>
        <v/>
      </c>
      <c r="O260" s="131"/>
      <c r="P260" s="131"/>
      <c r="Q260" s="132"/>
      <c r="R260" s="119"/>
      <c r="S260" s="119"/>
      <c r="T260" s="119"/>
      <c r="U260" s="133" t="str">
        <f>IF([3]回答表!AD52="●",[3]回答表!B417,"")</f>
        <v/>
      </c>
      <c r="V260" s="134"/>
      <c r="W260" s="134"/>
      <c r="X260" s="134"/>
      <c r="Y260" s="134"/>
      <c r="Z260" s="134"/>
      <c r="AA260" s="134"/>
      <c r="AB260" s="134"/>
      <c r="AC260" s="134"/>
      <c r="AD260" s="134"/>
      <c r="AE260" s="134"/>
      <c r="AF260" s="134"/>
      <c r="AG260" s="134"/>
      <c r="AH260" s="134"/>
      <c r="AI260" s="134"/>
      <c r="AJ260" s="135"/>
      <c r="AK260" s="249"/>
      <c r="AL260" s="249"/>
      <c r="AM260" s="133" t="str">
        <f>IF([3]回答表!AD52="●",[3]回答表!B423,"")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IF([3]回答表!X53="●","●","")</f>
        <v/>
      </c>
      <c r="O272" s="131"/>
      <c r="P272" s="131"/>
      <c r="Q272" s="132"/>
      <c r="R272" s="119"/>
      <c r="S272" s="119"/>
      <c r="T272" s="119"/>
      <c r="U272" s="133" t="str">
        <f>IF([3]回答表!X53="●",[3]回答表!B434,IF([3]回答表!AA53="●",[3]回答表!B465,""))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IF([3]回答表!X53="●",[3]回答表!B440,"")</f>
        <v/>
      </c>
      <c r="AO272" s="262"/>
      <c r="AP272" s="262"/>
      <c r="AQ272" s="262"/>
      <c r="AR272" s="262"/>
      <c r="AS272" s="262"/>
      <c r="AT272" s="262"/>
      <c r="AU272" s="262"/>
      <c r="AV272" s="262"/>
      <c r="AW272" s="262"/>
      <c r="AX272" s="262"/>
      <c r="AY272" s="262"/>
      <c r="AZ272" s="262"/>
      <c r="BA272" s="262"/>
      <c r="BB272" s="263"/>
      <c r="BC272" s="120"/>
      <c r="BD272" s="109"/>
      <c r="BE272" s="109"/>
      <c r="BF272" s="138" t="str">
        <f>IF([3]回答表!X53="●",[3]回答表!B446,IF([3]回答表!AA53="●",[3]回答表!B471,""))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IF([3]回答表!X53="●",[3]回答表!E446,IF([3]回答表!AA53="●",[3]回答表!E471,""))</f>
        <v/>
      </c>
      <c r="BG275" s="151"/>
      <c r="BH275" s="151"/>
      <c r="BI275" s="151"/>
      <c r="BJ275" s="150" t="str">
        <f>IF([3]回答表!X53="●",[3]回答表!E447,IF([3]回答表!AA53="●",[3]回答表!E472,""))</f>
        <v/>
      </c>
      <c r="BK275" s="151"/>
      <c r="BL275" s="151"/>
      <c r="BM275" s="152"/>
      <c r="BN275" s="150" t="str">
        <f>IF([3]回答表!X53="●",[3]回答表!E448,IF([3]回答表!AA53="●",[3]回答表!E473,""))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IF([3]回答表!X53="●",[3]回答表!E455,IF([3]回答表!AA53="●",[3]回答表!E476,""))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IF([3]回答表!X53="●",[3]回答表!B457,IF([3]回答表!AA53="●",[3]回答表!B478,""))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IF([3]回答表!AD53="●","●","")</f>
        <v/>
      </c>
      <c r="O291" s="131"/>
      <c r="P291" s="131"/>
      <c r="Q291" s="132"/>
      <c r="R291" s="119"/>
      <c r="S291" s="119"/>
      <c r="T291" s="119"/>
      <c r="U291" s="133" t="str">
        <f>IF([3]回答表!AD53="●",[3]回答表!B486,"")</f>
        <v/>
      </c>
      <c r="V291" s="134"/>
      <c r="W291" s="134"/>
      <c r="X291" s="134"/>
      <c r="Y291" s="134"/>
      <c r="Z291" s="134"/>
      <c r="AA291" s="134"/>
      <c r="AB291" s="134"/>
      <c r="AC291" s="134"/>
      <c r="AD291" s="134"/>
      <c r="AE291" s="134"/>
      <c r="AF291" s="134"/>
      <c r="AG291" s="134"/>
      <c r="AH291" s="134"/>
      <c r="AI291" s="134"/>
      <c r="AJ291" s="135"/>
      <c r="AK291" s="249"/>
      <c r="AL291" s="249"/>
      <c r="AM291" s="133" t="str">
        <f>IF([3]回答表!AD53="●",[3]回答表!B492,"")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IF([3]回答表!X54="●","●","")</f>
        <v/>
      </c>
      <c r="O303" s="131"/>
      <c r="P303" s="131"/>
      <c r="Q303" s="132"/>
      <c r="R303" s="119"/>
      <c r="S303" s="119"/>
      <c r="T303" s="119"/>
      <c r="U303" s="133" t="str">
        <f>IF([3]回答表!X54="●",[3]回答表!B503,IF([3]回答表!AA54="●",[3]回答表!B526,""))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IF([3]回答表!X54="●",[3]回答表!BC510,IF([3]回答表!AA54="●",[3]回答表!BC533,""))</f>
        <v/>
      </c>
      <c r="AR303" s="271"/>
      <c r="AS303" s="271"/>
      <c r="AT303" s="271"/>
      <c r="AU303" s="272" t="s">
        <v>74</v>
      </c>
      <c r="AV303" s="273"/>
      <c r="AW303" s="273"/>
      <c r="AX303" s="274"/>
      <c r="AY303" s="271" t="str">
        <f>IF([3]回答表!X54="●",[3]回答表!BC515,IF([3]回答表!AA54="●",[3]回答表!BC538,""))</f>
        <v/>
      </c>
      <c r="AZ303" s="271"/>
      <c r="BA303" s="271"/>
      <c r="BB303" s="271"/>
      <c r="BC303" s="120"/>
      <c r="BD303" s="109"/>
      <c r="BE303" s="109"/>
      <c r="BF303" s="138" t="str">
        <f>IF([3]回答表!X54="●",[3]回答表!S509,IF([3]回答表!AA54="●",[3]回答表!S532,""))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IF([3]回答表!X54="●",[3]回答表!BC511,IF([3]回答表!AA54="●",[3]回答表!BC534,""))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IF([3]回答表!X54="●",[3]回答表!V509,IF([3]回答表!AA54="●",[3]回答表!V532,""))</f>
        <v/>
      </c>
      <c r="BG306" s="151"/>
      <c r="BH306" s="151"/>
      <c r="BI306" s="151"/>
      <c r="BJ306" s="150" t="str">
        <f>IF([3]回答表!X54="●",[3]回答表!V510,IF([3]回答表!AA54="●",[3]回答表!V533,""))</f>
        <v/>
      </c>
      <c r="BK306" s="151"/>
      <c r="BL306" s="151"/>
      <c r="BM306" s="152"/>
      <c r="BN306" s="150" t="str">
        <f>IF([3]回答表!X54="●",[3]回答表!V511,IF([3]回答表!AA54="●",[3]回答表!V534,""))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IF([3]回答表!X54="●",[3]回答表!BC512,IF([3]回答表!AA54="●",[3]回答表!BC535,""))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IF([3]回答表!X54="●",[3]回答表!BC516,IF([3]回答表!AA54="●",[3]回答表!BC539,""))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IF([3]回答表!X54="●",[3]回答表!BC513,IF([3]回答表!AA54="●",[3]回答表!BC536,""))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IF([3]回答表!X54="●",[3]回答表!BC514,IF([3]回答表!AA54="●",[3]回答表!BC537,""))</f>
        <v/>
      </c>
      <c r="AR311" s="271"/>
      <c r="AS311" s="271"/>
      <c r="AT311" s="271"/>
      <c r="AU311" s="222" t="s">
        <v>80</v>
      </c>
      <c r="AV311" s="223"/>
      <c r="AW311" s="223"/>
      <c r="AX311" s="224"/>
      <c r="AY311" s="281" t="str">
        <f>IF([3]回答表!X54="●",[3]回答表!BC517,IF([3]回答表!AA54="●",[3]回答表!BC540,""))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IF([3]回答表!X54="●",[3]回答表!E516,IF([3]回答表!AA54="●",[3]回答表!E538,""))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IF([3]回答表!X54="●",[3]回答表!B518,IF([3]回答表!AA54="●",[3]回答表!B540,""))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IF([3]回答表!AD54="●","●","")</f>
        <v/>
      </c>
      <c r="O322" s="131"/>
      <c r="P322" s="131"/>
      <c r="Q322" s="132"/>
      <c r="R322" s="119"/>
      <c r="S322" s="119"/>
      <c r="T322" s="119"/>
      <c r="U322" s="133" t="str">
        <f>IF([3]回答表!AD54="●",[3]回答表!B548,"")</f>
        <v/>
      </c>
      <c r="V322" s="134"/>
      <c r="W322" s="134"/>
      <c r="X322" s="134"/>
      <c r="Y322" s="134"/>
      <c r="Z322" s="134"/>
      <c r="AA322" s="134"/>
      <c r="AB322" s="134"/>
      <c r="AC322" s="134"/>
      <c r="AD322" s="134"/>
      <c r="AE322" s="134"/>
      <c r="AF322" s="134"/>
      <c r="AG322" s="134"/>
      <c r="AH322" s="134"/>
      <c r="AI322" s="134"/>
      <c r="AJ322" s="135"/>
      <c r="AK322" s="189"/>
      <c r="AL322" s="189"/>
      <c r="AM322" s="133" t="str">
        <f>IF([3]回答表!AD54="●",[3]回答表!B554,"")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IF([3]回答表!X55="●","●","")</f>
        <v/>
      </c>
      <c r="O333" s="131"/>
      <c r="P333" s="131"/>
      <c r="Q333" s="132"/>
      <c r="R333" s="119"/>
      <c r="S333" s="119"/>
      <c r="T333" s="119"/>
      <c r="U333" s="133" t="str">
        <f>IF([3]回答表!X55="●",[3]回答表!B565,IF([3]回答表!AA55="●",[3]回答表!B590,""))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IF([3]回答表!X55="●",[3]回答表!B575,IF([3]回答表!AA55="●",[3]回答表!B600,""))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IF([3]回答表!X55="●",[3]回答表!G571,IF([3]回答表!AA55="●",[3]回答表!G596,""))</f>
        <v/>
      </c>
      <c r="AN335" s="83"/>
      <c r="AO335" s="83"/>
      <c r="AP335" s="83"/>
      <c r="AQ335" s="83"/>
      <c r="AR335" s="83"/>
      <c r="AS335" s="83"/>
      <c r="AT335" s="153"/>
      <c r="AU335" s="82" t="str">
        <f>IF([3]回答表!X55="●",[3]回答表!G572,IF([3]回答表!AA55="●",[3]回答表!G597,""))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IF([3]回答表!X55="●",[3]回答表!E575,IF([3]回答表!AA55="●",[3]回答表!E600,""))</f>
        <v/>
      </c>
      <c r="BG336" s="151"/>
      <c r="BH336" s="151"/>
      <c r="BI336" s="151"/>
      <c r="BJ336" s="150" t="str">
        <f>IF([3]回答表!X55="●",[3]回答表!E576,IF([3]回答表!AA55="●",[3]回答表!E601,""))</f>
        <v/>
      </c>
      <c r="BK336" s="151"/>
      <c r="BL336" s="151"/>
      <c r="BM336" s="152"/>
      <c r="BN336" s="150" t="str">
        <f>IF([3]回答表!X55="●",[3]回答表!E577,IF([3]回答表!AA55="●",[3]回答表!E602,""))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IF([3]回答表!X55="●",[3]回答表!E580,IF([3]回答表!AA55="●",[3]回答表!E605,""))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IF([3]回答表!X55="●",[3]回答表!B582,IF([3]回答表!AA55="●",[3]回答表!B607,""))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IF([3]回答表!AD55="●","●","")</f>
        <v/>
      </c>
      <c r="O352" s="131"/>
      <c r="P352" s="131"/>
      <c r="Q352" s="132"/>
      <c r="R352" s="119"/>
      <c r="S352" s="119"/>
      <c r="T352" s="119"/>
      <c r="U352" s="133" t="str">
        <f>IF([3]回答表!AD55="●",[3]回答表!B615,"")</f>
        <v/>
      </c>
      <c r="V352" s="134"/>
      <c r="W352" s="134"/>
      <c r="X352" s="134"/>
      <c r="Y352" s="134"/>
      <c r="Z352" s="134"/>
      <c r="AA352" s="134"/>
      <c r="AB352" s="134"/>
      <c r="AC352" s="134"/>
      <c r="AD352" s="134"/>
      <c r="AE352" s="134"/>
      <c r="AF352" s="134"/>
      <c r="AG352" s="134"/>
      <c r="AH352" s="134"/>
      <c r="AI352" s="134"/>
      <c r="AJ352" s="135"/>
      <c r="AK352" s="136"/>
      <c r="AL352" s="136"/>
      <c r="AM352" s="133" t="str">
        <f>IF([3]回答表!AD55="●",[3]回答表!B621,"")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IF([3]回答表!R56="●",[3]回答表!B634,"")</f>
        <v xml:space="preserve"> 特定地域生活排水処理事業については、下水道整備が困難である箇所を地域住民の理解を得たうえで整備していることから、廃止や個人設置への切り替えが難しく、現行の体制を継続していくしかないのが現状である。しかし、将来的に事業を継続していくためには、広域的な取り組み等を模索していく必要があ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8F852-E82A-4AC6-8B90-1234FD5982F7}">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IF(COUNTIF([4]回答表!K16,"*")&gt;0,[4]回答表!K16,"")</f>
        <v>潟上市</v>
      </c>
      <c r="D11" s="8"/>
      <c r="E11" s="8"/>
      <c r="F11" s="8"/>
      <c r="G11" s="8"/>
      <c r="H11" s="8"/>
      <c r="I11" s="8"/>
      <c r="J11" s="8"/>
      <c r="K11" s="8"/>
      <c r="L11" s="8"/>
      <c r="M11" s="8"/>
      <c r="N11" s="8"/>
      <c r="O11" s="8"/>
      <c r="P11" s="8"/>
      <c r="Q11" s="8"/>
      <c r="R11" s="8"/>
      <c r="S11" s="8"/>
      <c r="T11" s="8"/>
      <c r="U11" s="22" t="str">
        <f>IF(COUNTIF([4]回答表!F18,"*")&gt;0,[4]回答表!F18,"")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IF(COUNTIF([4]回答表!W18,"*")&gt;0,[4]回答表!W18,"")</f>
        <v>特定環境保全公共下水道</v>
      </c>
      <c r="AP11" s="10"/>
      <c r="AQ11" s="10"/>
      <c r="AR11" s="10"/>
      <c r="AS11" s="10"/>
      <c r="AT11" s="10"/>
      <c r="AU11" s="10"/>
      <c r="AV11" s="10"/>
      <c r="AW11" s="10"/>
      <c r="AX11" s="10"/>
      <c r="AY11" s="10"/>
      <c r="AZ11" s="10"/>
      <c r="BA11" s="10"/>
      <c r="BB11" s="10"/>
      <c r="BC11" s="10"/>
      <c r="BD11" s="10"/>
      <c r="BE11" s="10"/>
      <c r="BF11" s="11"/>
      <c r="BG11" s="21" t="str">
        <f>IF(COUNTIF([4]回答表!F20,"*")&gt;0,[4]回答表!F20,"")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IF([4]回答表!R49="●","●","")</f>
        <v/>
      </c>
      <c r="E24" s="80"/>
      <c r="F24" s="80"/>
      <c r="G24" s="80"/>
      <c r="H24" s="80"/>
      <c r="I24" s="80"/>
      <c r="J24" s="81"/>
      <c r="K24" s="79" t="str">
        <f>IF([4]回答表!R50="●","●","")</f>
        <v/>
      </c>
      <c r="L24" s="80"/>
      <c r="M24" s="80"/>
      <c r="N24" s="80"/>
      <c r="O24" s="80"/>
      <c r="P24" s="80"/>
      <c r="Q24" s="81"/>
      <c r="R24" s="79" t="str">
        <f>IF([4]回答表!R51="●","●","")</f>
        <v>●</v>
      </c>
      <c r="S24" s="80"/>
      <c r="T24" s="80"/>
      <c r="U24" s="80"/>
      <c r="V24" s="80"/>
      <c r="W24" s="80"/>
      <c r="X24" s="81"/>
      <c r="Y24" s="79" t="str">
        <f>IF([4]回答表!R52="●","●","")</f>
        <v/>
      </c>
      <c r="Z24" s="80"/>
      <c r="AA24" s="80"/>
      <c r="AB24" s="80"/>
      <c r="AC24" s="80"/>
      <c r="AD24" s="80"/>
      <c r="AE24" s="81"/>
      <c r="AF24" s="79" t="str">
        <f>IF([4]回答表!R53="●","●","")</f>
        <v/>
      </c>
      <c r="AG24" s="80"/>
      <c r="AH24" s="80"/>
      <c r="AI24" s="80"/>
      <c r="AJ24" s="80"/>
      <c r="AK24" s="80"/>
      <c r="AL24" s="81"/>
      <c r="AM24" s="79" t="str">
        <f>IF([4]回答表!R54="●","●","")</f>
        <v/>
      </c>
      <c r="AN24" s="80"/>
      <c r="AO24" s="80"/>
      <c r="AP24" s="80"/>
      <c r="AQ24" s="80"/>
      <c r="AR24" s="80"/>
      <c r="AS24" s="81"/>
      <c r="AT24" s="79" t="str">
        <f>IF([4]回答表!R55="●","●","")</f>
        <v/>
      </c>
      <c r="AU24" s="80"/>
      <c r="AV24" s="80"/>
      <c r="AW24" s="80"/>
      <c r="AX24" s="80"/>
      <c r="AY24" s="80"/>
      <c r="AZ24" s="81"/>
      <c r="BA24" s="68"/>
      <c r="BB24" s="82" t="str">
        <f>IF([4]回答表!R56="●","●","")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IF([4]回答表!X49="●","●","")</f>
        <v/>
      </c>
      <c r="O36" s="131"/>
      <c r="P36" s="131"/>
      <c r="Q36" s="132"/>
      <c r="R36" s="119"/>
      <c r="S36" s="119"/>
      <c r="T36" s="119"/>
      <c r="U36" s="133" t="str">
        <f>IF([4]回答表!X49="●",[4]回答表!B67,IF([4]回答表!AA49="●",[4]回答表!B95,""))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IF([4]回答表!X49="●",[4]回答表!S73,IF([4]回答表!AA49="●",[4]回答表!S101,""))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IF([4]回答表!X49="●",[4]回答表!G73,IF([4]回答表!AA49="●",[4]回答表!G101,""))</f>
        <v/>
      </c>
      <c r="AN38" s="83"/>
      <c r="AO38" s="83"/>
      <c r="AP38" s="83"/>
      <c r="AQ38" s="83"/>
      <c r="AR38" s="83"/>
      <c r="AS38" s="83"/>
      <c r="AT38" s="153"/>
      <c r="AU38" s="82" t="str">
        <f>IF([4]回答表!X49="●",[4]回答表!G74,IF([4]回答表!AA49="●",[4]回答表!G102,""))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IF([4]回答表!X49="●",[4]回答表!V73,IF([4]回答表!AA49="●",[4]回答表!V101,""))</f>
        <v/>
      </c>
      <c r="BG39" s="16"/>
      <c r="BH39" s="16"/>
      <c r="BI39" s="17"/>
      <c r="BJ39" s="150" t="str">
        <f>IF([4]回答表!X49="●",[4]回答表!V74,IF([4]回答表!AA49="●",[4]回答表!V102,""))</f>
        <v/>
      </c>
      <c r="BK39" s="16"/>
      <c r="BL39" s="16"/>
      <c r="BM39" s="17"/>
      <c r="BN39" s="150" t="str">
        <f>IF([4]回答表!X49="●",[4]回答表!V75,IF([4]回答表!AA49="●",[4]回答表!V103,""))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IF([4]回答表!X49="●",[4]回答表!O79,IF([4]回答表!AA49="●",[4]回答表!O107,""))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IF([4]回答表!X49="●",[4]回答表!O80,IF([4]回答表!AA49="●",[4]回答表!O108,""))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IF([4]回答表!AA49="●","●","")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IF([4]回答表!X49="●",[4]回答表!O81,IF([4]回答表!AA49="●",[4]回答表!O109,""))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IF([4]回答表!X49="●",[4]回答表!O82,IF([4]回答表!AA49="●",[4]回答表!O110,""))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IF([4]回答表!X49="●",[4]回答表!AG79,IF([4]回答表!AA49="●",[4]回答表!AG107,""))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IF([4]回答表!X49="●",[4]回答表!AG80,IF([4]回答表!AA49="●",[4]回答表!AG108,""))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IF([4]回答表!X49="●",[4]回答表!E85,IF([4]回答表!AA49="●",[4]回答表!E113,""))</f>
        <v/>
      </c>
      <c r="V50" s="182"/>
      <c r="W50" s="182"/>
      <c r="X50" s="182"/>
      <c r="Y50" s="182"/>
      <c r="Z50" s="182"/>
      <c r="AA50" s="182"/>
      <c r="AB50" s="182"/>
      <c r="AC50" s="182"/>
      <c r="AD50" s="182"/>
      <c r="AE50" s="183" t="s">
        <v>33</v>
      </c>
      <c r="AF50" s="183"/>
      <c r="AG50" s="183"/>
      <c r="AH50" s="183"/>
      <c r="AI50" s="183"/>
      <c r="AJ50" s="184"/>
      <c r="AK50" s="136"/>
      <c r="AL50" s="136"/>
      <c r="AM50" s="133" t="str">
        <f>IF([4]回答表!X49="●",[4]回答表!B87,IF([4]回答表!AA49="●",[4]回答表!B115,""))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IF([4]回答表!AD49="●","●","")</f>
        <v/>
      </c>
      <c r="O57" s="131"/>
      <c r="P57" s="131"/>
      <c r="Q57" s="132"/>
      <c r="R57" s="119"/>
      <c r="S57" s="119"/>
      <c r="T57" s="119"/>
      <c r="U57" s="133" t="str">
        <f>IF([4]回答表!AD49="●",[4]回答表!B123,"")</f>
        <v/>
      </c>
      <c r="V57" s="134"/>
      <c r="W57" s="134"/>
      <c r="X57" s="134"/>
      <c r="Y57" s="134"/>
      <c r="Z57" s="134"/>
      <c r="AA57" s="134"/>
      <c r="AB57" s="134"/>
      <c r="AC57" s="134"/>
      <c r="AD57" s="134"/>
      <c r="AE57" s="134"/>
      <c r="AF57" s="134"/>
      <c r="AG57" s="134"/>
      <c r="AH57" s="134"/>
      <c r="AI57" s="134"/>
      <c r="AJ57" s="135"/>
      <c r="AK57" s="189"/>
      <c r="AL57" s="189"/>
      <c r="AM57" s="133" t="str">
        <f>IF([4]回答表!AD49="●",[4]回答表!B128,"")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IF([4]回答表!X50="●","●","")</f>
        <v/>
      </c>
      <c r="O68" s="131"/>
      <c r="P68" s="131"/>
      <c r="Q68" s="132"/>
      <c r="R68" s="119"/>
      <c r="S68" s="119"/>
      <c r="T68" s="119"/>
      <c r="U68" s="133" t="str">
        <f>IF([4]回答表!X50="●",[4]回答表!B138,IF([4]回答表!AA50="●",[4]回答表!B159,""))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IF([4]回答表!X50="●",[4]回答表!S144,IF([4]回答表!AA50="●",[4]回答表!S165,""))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IF([4]回答表!X50="●",[4]回答表!J144,IF([4]回答表!AA50="●",[4]回答表!J165,""))</f>
        <v/>
      </c>
      <c r="AN71" s="83"/>
      <c r="AO71" s="83"/>
      <c r="AP71" s="83"/>
      <c r="AQ71" s="83"/>
      <c r="AR71" s="83"/>
      <c r="AS71" s="83"/>
      <c r="AT71" s="153"/>
      <c r="AU71" s="82" t="str">
        <f>IF([4]回答表!X50="●",[4]回答表!J145,IF([4]回答表!AA50="●",[4]回答表!J166,""))</f>
        <v/>
      </c>
      <c r="AV71" s="83"/>
      <c r="AW71" s="83"/>
      <c r="AX71" s="83"/>
      <c r="AY71" s="83"/>
      <c r="AZ71" s="83"/>
      <c r="BA71" s="83"/>
      <c r="BB71" s="153"/>
      <c r="BC71" s="120"/>
      <c r="BD71" s="109"/>
      <c r="BE71" s="109"/>
      <c r="BF71" s="150" t="str">
        <f>IF([4]回答表!X50="●",[4]回答表!V144,IF([4]回答表!AA50="●",[4]回答表!V165,""))</f>
        <v/>
      </c>
      <c r="BG71" s="151"/>
      <c r="BH71" s="151"/>
      <c r="BI71" s="151"/>
      <c r="BJ71" s="150" t="str">
        <f>IF([4]回答表!X50="●",[4]回答表!V145,IF([4]回答表!AA50="●",[4]回答表!V166,""))</f>
        <v/>
      </c>
      <c r="BK71" s="151"/>
      <c r="BL71" s="151"/>
      <c r="BM71" s="151"/>
      <c r="BN71" s="150" t="str">
        <f>IF([4]回答表!X50="●",[4]回答表!V146,IF([4]回答表!AA50="●",[4]回答表!V167,""))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IF([4]回答表!AA50="●","●","")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IF([4]回答表!X50="●",[4]回答表!E149,IF([4]回答表!AA50="●",[4]回答表!E170,""))</f>
        <v/>
      </c>
      <c r="V80" s="182"/>
      <c r="W80" s="182"/>
      <c r="X80" s="182"/>
      <c r="Y80" s="182"/>
      <c r="Z80" s="182"/>
      <c r="AA80" s="182"/>
      <c r="AB80" s="182"/>
      <c r="AC80" s="182"/>
      <c r="AD80" s="182"/>
      <c r="AE80" s="183" t="s">
        <v>33</v>
      </c>
      <c r="AF80" s="183"/>
      <c r="AG80" s="183"/>
      <c r="AH80" s="183"/>
      <c r="AI80" s="183"/>
      <c r="AJ80" s="184"/>
      <c r="AK80" s="136"/>
      <c r="AL80" s="136"/>
      <c r="AM80" s="133" t="str">
        <f>IF([4]回答表!X50="●",[4]回答表!B151,IF([4]回答表!AA50="●",[4]回答表!B172,""))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IF([4]回答表!AD50="●","●","")</f>
        <v/>
      </c>
      <c r="O87" s="131"/>
      <c r="P87" s="131"/>
      <c r="Q87" s="132"/>
      <c r="R87" s="119"/>
      <c r="S87" s="119"/>
      <c r="T87" s="119"/>
      <c r="U87" s="133" t="str">
        <f>IF([4]回答表!AD50="●",[4]回答表!B180,"")</f>
        <v/>
      </c>
      <c r="V87" s="134"/>
      <c r="W87" s="134"/>
      <c r="X87" s="134"/>
      <c r="Y87" s="134"/>
      <c r="Z87" s="134"/>
      <c r="AA87" s="134"/>
      <c r="AB87" s="134"/>
      <c r="AC87" s="134"/>
      <c r="AD87" s="134"/>
      <c r="AE87" s="134"/>
      <c r="AF87" s="134"/>
      <c r="AG87" s="134"/>
      <c r="AH87" s="134"/>
      <c r="AI87" s="134"/>
      <c r="AJ87" s="135"/>
      <c r="AK87" s="189"/>
      <c r="AL87" s="189"/>
      <c r="AM87" s="133" t="str">
        <f>IF([4]回答表!AD50="●",[4]回答表!B186,"")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IF([4]回答表!F18="水道事業",IF([4]回答表!X51="●","●",""),"")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IF([4]回答表!F18="水道事業",IF([4]回答表!X51="●",[4]回答表!B197,IF([4]回答表!AA51="●",[4]回答表!B275,"")),"")</f>
        <v/>
      </c>
      <c r="AN99" s="134"/>
      <c r="AO99" s="134"/>
      <c r="AP99" s="134"/>
      <c r="AQ99" s="134"/>
      <c r="AR99" s="134"/>
      <c r="AS99" s="134"/>
      <c r="AT99" s="134"/>
      <c r="AU99" s="134"/>
      <c r="AV99" s="134"/>
      <c r="AW99" s="134"/>
      <c r="AX99" s="134"/>
      <c r="AY99" s="134"/>
      <c r="AZ99" s="134"/>
      <c r="BA99" s="134"/>
      <c r="BB99" s="134"/>
      <c r="BC99" s="135"/>
      <c r="BD99" s="109"/>
      <c r="BE99" s="109"/>
      <c r="BF99" s="138" t="str">
        <f>IF([4]回答表!F18="水道事業",IF([4]回答表!X51="●",[4]回答表!B256,IF([4]回答表!AA51="●",[4]回答表!B335,"")),"")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IF([4]回答表!F18="水道事業",IF([4]回答表!X51="●",[4]回答表!J205,IF([4]回答表!AA51="●",[4]回答表!J283,"")),"")</f>
        <v/>
      </c>
      <c r="V101" s="83"/>
      <c r="W101" s="83"/>
      <c r="X101" s="83"/>
      <c r="Y101" s="83"/>
      <c r="Z101" s="83"/>
      <c r="AA101" s="83"/>
      <c r="AB101" s="153"/>
      <c r="AC101" s="82" t="str">
        <f>IF([4]回答表!F18="水道事業",IF([4]回答表!X51="●",[4]回答表!J210,IF([4]回答表!AA51="●",[4]回答表!J290,"")),"")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IF([4]回答表!F18="水道事業",IF([4]回答表!X51="●",[4]回答表!E256,IF([4]回答表!AA51="●",[4]回答表!E335,"")),"")</f>
        <v/>
      </c>
      <c r="BG102" s="151"/>
      <c r="BH102" s="151"/>
      <c r="BI102" s="151"/>
      <c r="BJ102" s="150" t="str">
        <f>IF([4]回答表!F18="水道事業",IF([4]回答表!X51="●",[4]回答表!E257,IF([4]回答表!AA51="●",[4]回答表!E336,"")),"")</f>
        <v/>
      </c>
      <c r="BK102" s="151"/>
      <c r="BL102" s="151"/>
      <c r="BM102" s="151"/>
      <c r="BN102" s="150" t="str">
        <f>IF([4]回答表!F18="水道事業",IF([4]回答表!X51="●",[4]回答表!E258,IF([4]回答表!AA51="●",[4]回答表!E337,"")),"")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IF([4]回答表!F18="水道事業",IF([4]回答表!AA51="●","●",""),"")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IF([4]回答表!F18="水道事業",IF([4]回答表!X51="●",[4]回答表!J213,IF([4]回答表!AA51="●",[4]回答表!J293,"")),"")</f>
        <v/>
      </c>
      <c r="V106" s="83"/>
      <c r="W106" s="83"/>
      <c r="X106" s="83"/>
      <c r="Y106" s="83"/>
      <c r="Z106" s="83"/>
      <c r="AA106" s="83"/>
      <c r="AB106" s="153"/>
      <c r="AC106" s="82" t="str">
        <f>IF([4]回答表!F18="水道事業",IF([4]回答表!X51="●",[4]回答表!J217,IF([4]回答表!AA51="●",[4]回答表!J297,"")),"")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IF([4]回答表!F18="水道事業",IF([4]回答表!X51="●",[4]回答表!E265,IF([4]回答表!AA51="●",[4]回答表!E344,"")),"")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IF([4]回答表!F18="水道事業",IF([4]回答表!X51="●",[4]回答表!B267,IF([4]回答表!AA51="●",[4]回答表!B346,"")),"")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IF([4]回答表!F18="水道事業",IF([4]回答表!AD51="●","●",""),"")</f>
        <v/>
      </c>
      <c r="O118" s="131"/>
      <c r="P118" s="131"/>
      <c r="Q118" s="132"/>
      <c r="R118" s="119"/>
      <c r="S118" s="119"/>
      <c r="T118" s="119"/>
      <c r="U118" s="133" t="str">
        <f>IF([4]回答表!F18="水道事業",IF([4]回答表!AD51="●",[4]回答表!B354,""),"")</f>
        <v/>
      </c>
      <c r="V118" s="134"/>
      <c r="W118" s="134"/>
      <c r="X118" s="134"/>
      <c r="Y118" s="134"/>
      <c r="Z118" s="134"/>
      <c r="AA118" s="134"/>
      <c r="AB118" s="134"/>
      <c r="AC118" s="134"/>
      <c r="AD118" s="134"/>
      <c r="AE118" s="134"/>
      <c r="AF118" s="134"/>
      <c r="AG118" s="134"/>
      <c r="AH118" s="134"/>
      <c r="AI118" s="134"/>
      <c r="AJ118" s="135"/>
      <c r="AK118" s="189"/>
      <c r="AL118" s="189"/>
      <c r="AM118" s="133" t="str">
        <f>IF([4]回答表!F18="水道事業",IF([4]回答表!AD51="●",[4]回答表!B360,""),"")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IF([4]回答表!F18="簡易水道事業",IF([4]回答表!X51="●",[4]回答表!B197,IF([4]回答表!AA51="●",[4]回答表!B275,"")),"")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IF([4]回答表!F18="簡易水道事業",IF([4]回答表!X51="●",[4]回答表!B256,IF([4]回答表!AA51="●",[4]回答表!B335,"")),"")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IF([4]回答表!F18="簡易水道事業",IF([4]回答表!X51="●","●",""),"")</f>
        <v/>
      </c>
      <c r="O132" s="131"/>
      <c r="P132" s="131"/>
      <c r="Q132" s="132"/>
      <c r="R132" s="119"/>
      <c r="S132" s="119"/>
      <c r="T132" s="119"/>
      <c r="U132" s="82" t="str">
        <f>IF([4]回答表!F18="簡易水道事業",IF([4]回答表!X51="●",[4]回答表!S224,IF([4]回答表!AA51="●",[4]回答表!S304,"")),"")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IF([4]回答表!F18="簡易水道事業",IF([4]回答表!X51="●",[4]回答表!E256,IF([4]回答表!AA51="●",[4]回答表!E335,"")),"")</f>
        <v/>
      </c>
      <c r="BG133" s="151"/>
      <c r="BH133" s="151"/>
      <c r="BI133" s="151"/>
      <c r="BJ133" s="150" t="str">
        <f>IF([4]回答表!F18="簡易水道事業",IF([4]回答表!X51="●",[4]回答表!E257,IF([4]回答表!AA51="●",[4]回答表!E336,"")),"")</f>
        <v/>
      </c>
      <c r="BK133" s="151"/>
      <c r="BL133" s="151"/>
      <c r="BM133" s="151"/>
      <c r="BN133" s="150" t="str">
        <f>IF([4]回答表!F18="簡易水道事業",IF([4]回答表!X51="●",[4]回答表!E258,IF([4]回答表!AA51="●",[4]回答表!E337,"")),"")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IF([4]回答表!F18="簡易水道事業",IF([4]回答表!X51="●",[4]回答表!S225,IF([4]回答表!AA51="●",[4]回答表!S305,"")),"")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IF([4]回答表!F18="簡易水道事業",IF([4]回答表!AA51="●","●",""),"")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IF([4]回答表!F18="簡易水道事業",IF([4]回答表!X51="●",[4]回答表!S226,IF([4]回答表!AA51="●",[4]回答表!S306,"")),"")</f>
        <v/>
      </c>
      <c r="V142" s="83"/>
      <c r="W142" s="83"/>
      <c r="X142" s="83"/>
      <c r="Y142" s="83"/>
      <c r="Z142" s="83"/>
      <c r="AA142" s="83"/>
      <c r="AB142" s="83"/>
      <c r="AC142" s="83"/>
      <c r="AD142" s="83"/>
      <c r="AE142" s="83"/>
      <c r="AF142" s="83"/>
      <c r="AG142" s="83"/>
      <c r="AH142" s="83"/>
      <c r="AI142" s="83"/>
      <c r="AJ142" s="153"/>
      <c r="AK142" s="68"/>
      <c r="AL142" s="68"/>
      <c r="AM142" s="231" t="str">
        <f>IF([4]回答表!F18="簡易水道事業",IF([4]回答表!X51="●",[4]回答表!Y228,IF([4]回答表!AA51="●",[4]回答表!Y308,"")),"")</f>
        <v/>
      </c>
      <c r="AN142" s="231"/>
      <c r="AO142" s="231"/>
      <c r="AP142" s="231"/>
      <c r="AQ142" s="231"/>
      <c r="AR142" s="231"/>
      <c r="AS142" s="231" t="str">
        <f>IF([4]回答表!F18="簡易水道事業",IF([4]回答表!X51="●",[4]回答表!Y229,IF([4]回答表!AA51="●",[4]回答表!Y309,"")),"")</f>
        <v/>
      </c>
      <c r="AT142" s="231"/>
      <c r="AU142" s="231"/>
      <c r="AV142" s="231"/>
      <c r="AW142" s="231"/>
      <c r="AX142" s="231"/>
      <c r="AY142" s="231" t="str">
        <f>IF([4]回答表!F18="簡易水道事業",IF([4]回答表!X51="●",[4]回答表!Y230,IF([4]回答表!AA51="●",[4]回答表!Y310,"")),"")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IF([4]回答表!F18="簡易水道事業",IF([4]回答表!X51="●",[4]回答表!E265,IF([4]回答表!AA51="●",[4]回答表!E344,"")),"")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IF([4]回答表!F18="簡易水道事業",IF([4]回答表!X51="●",[4]回答表!B267,IF([4]回答表!AA51="●",[4]回答表!B346,"")),"")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IF([4]回答表!F18="簡易水道事業",IF([4]回答表!AD51="●","●",""),"")</f>
        <v/>
      </c>
      <c r="O154" s="131"/>
      <c r="P154" s="131"/>
      <c r="Q154" s="132"/>
      <c r="R154" s="119"/>
      <c r="S154" s="119"/>
      <c r="T154" s="119"/>
      <c r="U154" s="133" t="str">
        <f>IF([4]回答表!F18="簡易水道事業",IF([4]回答表!AD51="●",[4]回答表!B354,""),"")</f>
        <v/>
      </c>
      <c r="V154" s="134"/>
      <c r="W154" s="134"/>
      <c r="X154" s="134"/>
      <c r="Y154" s="134"/>
      <c r="Z154" s="134"/>
      <c r="AA154" s="134"/>
      <c r="AB154" s="134"/>
      <c r="AC154" s="134"/>
      <c r="AD154" s="134"/>
      <c r="AE154" s="134"/>
      <c r="AF154" s="134"/>
      <c r="AG154" s="134"/>
      <c r="AH154" s="134"/>
      <c r="AI154" s="134"/>
      <c r="AJ154" s="135"/>
      <c r="AK154" s="189"/>
      <c r="AL154" s="189"/>
      <c r="AM154" s="133" t="str">
        <f>IF([4]回答表!F18="簡易水道事業",IF([4]回答表!AD51="●",[4]回答表!B360,""),"")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IF([4]回答表!F18="下水道事業",IF([4]回答表!X51="●","●",""),"")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IF([4]回答表!F18="下水道事業",IF([4]回答表!X51="●",[4]回答表!B197,IF([4]回答表!AA51="●",[4]回答表!B275,"")),"")</f>
        <v>平成１９年に八郎湖が指定湖沼となったため、平成２２年度に大崎地区、平成２４年度に湖岸・羽立地区の計３地区の農業集落排水施設を公共下水道へ切り替えている。豊川地区についても令和５年４月に公共下水道に切り替えを予定しており、その後農業集落排水施設は事業廃止となる予定。また、秋田県の主導により秋田湾雄物川流域下水道臨海処理区に属する７市町村と秋田県が共同で下水道管路施設の包括的管理を令和４年４月に実施する予定であり、効果としては共同発注による維持管理費の削減が見込まれる。</v>
      </c>
      <c r="AN166" s="134"/>
      <c r="AO166" s="134"/>
      <c r="AP166" s="134"/>
      <c r="AQ166" s="134"/>
      <c r="AR166" s="134"/>
      <c r="AS166" s="134"/>
      <c r="AT166" s="134"/>
      <c r="AU166" s="134"/>
      <c r="AV166" s="134"/>
      <c r="AW166" s="134"/>
      <c r="AX166" s="134"/>
      <c r="AY166" s="134"/>
      <c r="AZ166" s="134"/>
      <c r="BA166" s="134"/>
      <c r="BB166" s="134"/>
      <c r="BC166" s="135"/>
      <c r="BD166" s="109"/>
      <c r="BE166" s="109"/>
      <c r="BF166" s="138" t="str">
        <f>IF([4]回答表!F18="下水道事業",IF([4]回答表!X51="●",[4]回答表!B256,IF([4]回答表!AA51="●",[4]回答表!B335,"")),"")</f>
        <v>令和</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IF([4]回答表!F18="下水道事業",IF([4]回答表!X51="●",[4]回答表!N234,IF([4]回答表!AA51="●",[4]回答表!N314,"")),"")</f>
        <v>●</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IF([4]回答表!F18="下水道事業",IF([4]回答表!X51="●",[4]回答表!E256,IF([4]回答表!AA51="●",[4]回答表!E335,"")),"")</f>
        <v>4</v>
      </c>
      <c r="BG169" s="151"/>
      <c r="BH169" s="151"/>
      <c r="BI169" s="151"/>
      <c r="BJ169" s="150">
        <f>IF([4]回答表!F18="下水道事業",IF([4]回答表!X51="●",[4]回答表!E257,IF([4]回答表!AA51="●",[4]回答表!E336,"")),"")</f>
        <v>4</v>
      </c>
      <c r="BK169" s="151"/>
      <c r="BL169" s="151"/>
      <c r="BM169" s="151"/>
      <c r="BN169" s="150">
        <f>IF([4]回答表!F18="下水道事業",IF([4]回答表!X51="●",[4]回答表!E258,IF([4]回答表!AA51="●",[4]回答表!E337,"")),"")</f>
        <v>1</v>
      </c>
      <c r="BO169" s="151"/>
      <c r="BP169" s="151"/>
      <c r="BQ169" s="152"/>
      <c r="BR169" s="112"/>
      <c r="BX169" s="234" t="str">
        <f>IF([4]回答表!AQ21="下水道事業",IF([4]回答表!BI54="○",[4]回答表!AM200,IF([4]回答表!BL54="○",[4]回答表!AM278,"")),"")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IF([4]回答表!F18="下水道事業",IF([4]回答表!X51="●",[4]回答表!Y236,IF([4]回答表!AA51="●",[4]回答表!Y316,"")),"")</f>
        <v>●</v>
      </c>
      <c r="V174" s="83"/>
      <c r="W174" s="83"/>
      <c r="X174" s="83"/>
      <c r="Y174" s="83"/>
      <c r="Z174" s="83"/>
      <c r="AA174" s="83"/>
      <c r="AB174" s="153"/>
      <c r="AC174" s="82" t="str">
        <f>IF([4]回答表!F18="下水道事業",IF([4]回答表!X51="●",[4]回答表!Y237,IF([4]回答表!AA51="●",[4]回答表!Y317,"")),"")</f>
        <v xml:space="preserve">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IF([4]回答表!F18="下水道事業",IF([4]回答表!X51="●",[4]回答表!Y239,IF([4]回答表!AA51="●",[4]回答表!Y319,"")),"")</f>
        <v xml:space="preserve"> </v>
      </c>
      <c r="V180" s="83"/>
      <c r="W180" s="83"/>
      <c r="X180" s="83"/>
      <c r="Y180" s="83"/>
      <c r="Z180" s="83"/>
      <c r="AA180" s="83"/>
      <c r="AB180" s="153"/>
      <c r="AC180" s="82" t="str">
        <f>IF([4]回答表!F18="下水道事業",IF([4]回答表!X51="●",[4]回答表!Y240,IF([4]回答表!AA51="●",[4]回答表!Y320,"")),"")</f>
        <v xml:space="preserve"> </v>
      </c>
      <c r="AD180" s="83"/>
      <c r="AE180" s="83"/>
      <c r="AF180" s="83"/>
      <c r="AG180" s="83"/>
      <c r="AH180" s="83"/>
      <c r="AI180" s="83"/>
      <c r="AJ180" s="153"/>
      <c r="AK180" s="82" t="str">
        <f>IF([4]回答表!F18="下水道事業",IF([4]回答表!X51="●",[4]回答表!Y241,IF([4]回答表!AA51="●",[4]回答表!Y321,"")),"")</f>
        <v>●</v>
      </c>
      <c r="AL180" s="83"/>
      <c r="AM180" s="83"/>
      <c r="AN180" s="83"/>
      <c r="AO180" s="83"/>
      <c r="AP180" s="83"/>
      <c r="AQ180" s="83"/>
      <c r="AR180" s="153"/>
      <c r="AS180" s="82" t="str">
        <f>IF([4]回答表!F18="下水道事業",IF([4]回答表!X51="●",[4]回答表!Y242,IF([4]回答表!AA51="●",[4]回答表!Y322,"")),"")</f>
        <v xml:space="preserve"> </v>
      </c>
      <c r="AT180" s="83"/>
      <c r="AU180" s="83"/>
      <c r="AV180" s="83"/>
      <c r="AW180" s="83"/>
      <c r="AX180" s="83"/>
      <c r="AY180" s="83"/>
      <c r="AZ180" s="153"/>
      <c r="BA180" s="82" t="str">
        <f>IF([4]回答表!F18="下水道事業",IF([4]回答表!X51="●",[4]回答表!Y243,IF([4]回答表!AA51="●",[4]回答表!Y323,"")),"")</f>
        <v xml:space="preserve">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IF([4]回答表!F18="下水道事業",IF([4]回答表!AA51="●","●",""),"")</f>
        <v>●</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IF([4]回答表!F18="下水道事業",IF([4]回答表!X51="●",[4]回答表!N248,IF([4]回答表!AA51="●",[4]回答表!N328,"")),"")</f>
        <v xml:space="preserve"> </v>
      </c>
      <c r="V186" s="83"/>
      <c r="W186" s="83"/>
      <c r="X186" s="83"/>
      <c r="Y186" s="83"/>
      <c r="Z186" s="83"/>
      <c r="AA186" s="83"/>
      <c r="AB186" s="153"/>
      <c r="AC186" s="82" t="str">
        <f>IF([4]回答表!F18="下水道事業",IF([4]回答表!X51="●",[4]回答表!N249,IF([4]回答表!AA51="●",[4]回答表!N329,"")),"")</f>
        <v>●</v>
      </c>
      <c r="AD186" s="83"/>
      <c r="AE186" s="83"/>
      <c r="AF186" s="83"/>
      <c r="AG186" s="83"/>
      <c r="AH186" s="83"/>
      <c r="AI186" s="83"/>
      <c r="AJ186" s="153"/>
      <c r="AK186" s="82" t="str">
        <f>IF([4]回答表!F18="下水道事業",IF([4]回答表!X51="●",[4]回答表!N250,IF([4]回答表!AA51="●",[4]回答表!N330,"")),"")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IF([4]回答表!F18="下水道事業",IF([4]回答表!X51="●",[4]回答表!E265,IF([4]回答表!AA51="●",[4]回答表!E344,"")),"")</f>
        <v>4</v>
      </c>
      <c r="V191" s="182"/>
      <c r="W191" s="182"/>
      <c r="X191" s="182"/>
      <c r="Y191" s="182"/>
      <c r="Z191" s="182"/>
      <c r="AA191" s="182"/>
      <c r="AB191" s="182"/>
      <c r="AC191" s="182"/>
      <c r="AD191" s="182"/>
      <c r="AE191" s="183" t="s">
        <v>33</v>
      </c>
      <c r="AF191" s="183"/>
      <c r="AG191" s="183"/>
      <c r="AH191" s="183"/>
      <c r="AI191" s="183"/>
      <c r="AJ191" s="184"/>
      <c r="AK191" s="136"/>
      <c r="AL191" s="136"/>
      <c r="AM191" s="133" t="str">
        <f>IF([4]回答表!F18="下水道事業",IF([4]回答表!X51="●",[4]回答表!B267,IF([4]回答表!AA51="●",[4]回答表!B346,"")),"")</f>
        <v>維持管理費（流域下水道包括的管理）　年▲1
維持管理費（公共下水道への接続替え）　年▲3</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IF([4]回答表!F18="下水道事業",IF([4]回答表!AD51="●","●",""),"")</f>
        <v/>
      </c>
      <c r="O198" s="131"/>
      <c r="P198" s="131"/>
      <c r="Q198" s="132"/>
      <c r="R198" s="119"/>
      <c r="S198" s="119"/>
      <c r="T198" s="119"/>
      <c r="U198" s="133" t="str">
        <f>IF([4]回答表!F18="下水道事業",IF([4]回答表!AD51="●",[4]回答表!B354,""),"")</f>
        <v/>
      </c>
      <c r="V198" s="134"/>
      <c r="W198" s="134"/>
      <c r="X198" s="134"/>
      <c r="Y198" s="134"/>
      <c r="Z198" s="134"/>
      <c r="AA198" s="134"/>
      <c r="AB198" s="134"/>
      <c r="AC198" s="134"/>
      <c r="AD198" s="134"/>
      <c r="AE198" s="134"/>
      <c r="AF198" s="134"/>
      <c r="AG198" s="134"/>
      <c r="AH198" s="134"/>
      <c r="AI198" s="134"/>
      <c r="AJ198" s="135"/>
      <c r="AK198" s="189"/>
      <c r="AL198" s="189"/>
      <c r="AM198" s="133" t="str">
        <f>IF([4]回答表!F18="下水道事業",IF([4]回答表!AD51="●",[4]回答表!B360,""),"")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IF([4]回答表!BD18="●",IF([4]回答表!X51="●","●",""),"")</f>
        <v/>
      </c>
      <c r="O210" s="131"/>
      <c r="P210" s="131"/>
      <c r="Q210" s="132"/>
      <c r="R210" s="119"/>
      <c r="S210" s="119"/>
      <c r="T210" s="119"/>
      <c r="U210" s="133" t="str">
        <f>IF([4]回答表!BD18="●",IF([4]回答表!X51="●",[4]回答表!B197,IF([4]回答表!AA51="●",[4]回答表!B275,"")),"")</f>
        <v/>
      </c>
      <c r="V210" s="134"/>
      <c r="W210" s="134"/>
      <c r="X210" s="134"/>
      <c r="Y210" s="134"/>
      <c r="Z210" s="134"/>
      <c r="AA210" s="134"/>
      <c r="AB210" s="134"/>
      <c r="AC210" s="134"/>
      <c r="AD210" s="134"/>
      <c r="AE210" s="134"/>
      <c r="AF210" s="134"/>
      <c r="AG210" s="134"/>
      <c r="AH210" s="134"/>
      <c r="AI210" s="134"/>
      <c r="AJ210" s="135"/>
      <c r="AK210" s="136"/>
      <c r="AL210" s="136"/>
      <c r="AM210" s="138" t="str">
        <f>IF([4]回答表!BD18="●",IF([4]回答表!X51="●",[4]回答表!B256,IF([4]回答表!AA51="●",[4]回答表!B335,"")),"")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IF([4]回答表!BD18="●",IF([4]回答表!X51="●",[4]回答表!E256,IF([4]回答表!AA51="●",[4]回答表!E335,"")),"")</f>
        <v/>
      </c>
      <c r="AN213" s="151"/>
      <c r="AO213" s="151"/>
      <c r="AP213" s="151"/>
      <c r="AQ213" s="150" t="str">
        <f>IF([4]回答表!BD18="●",IF([4]回答表!X51="●",[4]回答表!E257,IF([4]回答表!AA51="●",[4]回答表!E336,"")),"")</f>
        <v/>
      </c>
      <c r="AR213" s="151"/>
      <c r="AS213" s="151"/>
      <c r="AT213" s="151"/>
      <c r="AU213" s="150" t="str">
        <f>IF([4]回答表!BD18="●",IF([4]回答表!X51="●",[4]回答表!E258,IF([4]回答表!AA51="●",[4]回答表!E337,"")),"")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IF([4]回答表!BD18="●",IF([4]回答表!AA51="●","●",""),"")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IF([4]回答表!BD18="●",IF([4]回答表!X51="●",[4]回答表!E265,IF([4]回答表!AA51="●",[4]回答表!E344,"")),"")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IF([4]回答表!BD18="●",IF([4]回答表!X51="●",[4]回答表!B267,IF([4]回答表!AA51="●",[4]回答表!B346,"")),"")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IF([4]回答表!BD18="●",IF([4]回答表!AD51="●","●",""),"")</f>
        <v/>
      </c>
      <c r="O229" s="131"/>
      <c r="P229" s="131"/>
      <c r="Q229" s="132"/>
      <c r="R229" s="119"/>
      <c r="S229" s="119"/>
      <c r="T229" s="119"/>
      <c r="U229" s="133" t="str">
        <f>IF([4]回答表!BD18="●",IF([4]回答表!AD51="●",[4]回答表!B354,""),"")</f>
        <v/>
      </c>
      <c r="V229" s="134"/>
      <c r="W229" s="134"/>
      <c r="X229" s="134"/>
      <c r="Y229" s="134"/>
      <c r="Z229" s="134"/>
      <c r="AA229" s="134"/>
      <c r="AB229" s="134"/>
      <c r="AC229" s="134"/>
      <c r="AD229" s="134"/>
      <c r="AE229" s="134"/>
      <c r="AF229" s="134"/>
      <c r="AG229" s="134"/>
      <c r="AH229" s="134"/>
      <c r="AI229" s="134"/>
      <c r="AJ229" s="135"/>
      <c r="AK229" s="249"/>
      <c r="AL229" s="249"/>
      <c r="AM229" s="133" t="str">
        <f>IF([4]回答表!BD18="●",IF([4]回答表!AD51="●",[4]回答表!B360,""),"")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IF([4]回答表!X52="●","●","")</f>
        <v/>
      </c>
      <c r="O241" s="131"/>
      <c r="P241" s="131"/>
      <c r="Q241" s="132"/>
      <c r="R241" s="119"/>
      <c r="S241" s="119"/>
      <c r="T241" s="119"/>
      <c r="U241" s="133" t="str">
        <f>IF([4]回答表!X52="●",[4]回答表!B371,IF([4]回答表!AA52="●",[4]回答表!B396,""))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IF([4]回答表!X52="●",[4]回答表!U377,IF([4]回答表!AA52="●",[4]回答表!U402,""))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IF([4]回答表!X52="●",[4]回答表!G377,IF([4]回答表!AA52="●",[4]回答表!G402,""))</f>
        <v/>
      </c>
      <c r="AN244" s="83"/>
      <c r="AO244" s="83"/>
      <c r="AP244" s="83"/>
      <c r="AQ244" s="83"/>
      <c r="AR244" s="83"/>
      <c r="AS244" s="83"/>
      <c r="AT244" s="153"/>
      <c r="AU244" s="82" t="str">
        <f>IF([4]回答表!X52="●",[4]回答表!G378,IF([4]回答表!AA52="●",[4]回答表!G403,""))</f>
        <v/>
      </c>
      <c r="AV244" s="83"/>
      <c r="AW244" s="83"/>
      <c r="AX244" s="83"/>
      <c r="AY244" s="83"/>
      <c r="AZ244" s="83"/>
      <c r="BA244" s="83"/>
      <c r="BB244" s="153"/>
      <c r="BC244" s="120"/>
      <c r="BD244" s="109"/>
      <c r="BE244" s="109"/>
      <c r="BF244" s="150" t="str">
        <f>IF([4]回答表!X52="●",[4]回答表!X377,IF([4]回答表!AA52="●",[4]回答表!X402,""))</f>
        <v/>
      </c>
      <c r="BG244" s="151"/>
      <c r="BH244" s="151"/>
      <c r="BI244" s="151"/>
      <c r="BJ244" s="150" t="str">
        <f>IF([4]回答表!X52="●",[4]回答表!X378,IF([4]回答表!AA52="●",[4]回答表!X403,""))</f>
        <v/>
      </c>
      <c r="BK244" s="151"/>
      <c r="BL244" s="151"/>
      <c r="BM244" s="152"/>
      <c r="BN244" s="150" t="str">
        <f>IF([4]回答表!X52="●",[4]回答表!X379,IF([4]回答表!AA52="●",[4]回答表!X404,""))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IF([4]回答表!AA52="●","●","")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IF([4]回答表!X52="●",[4]回答表!E386,IF([4]回答表!AA52="●",[4]回答表!E407,""))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IF([4]回答表!X52="●",[4]回答表!B388,IF([4]回答表!AA52="●",[4]回答表!B409,""))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IF([4]回答表!AD52="●","●","")</f>
        <v/>
      </c>
      <c r="O260" s="131"/>
      <c r="P260" s="131"/>
      <c r="Q260" s="132"/>
      <c r="R260" s="119"/>
      <c r="S260" s="119"/>
      <c r="T260" s="119"/>
      <c r="U260" s="133" t="str">
        <f>IF([4]回答表!AD52="●",[4]回答表!B417,"")</f>
        <v/>
      </c>
      <c r="V260" s="134"/>
      <c r="W260" s="134"/>
      <c r="X260" s="134"/>
      <c r="Y260" s="134"/>
      <c r="Z260" s="134"/>
      <c r="AA260" s="134"/>
      <c r="AB260" s="134"/>
      <c r="AC260" s="134"/>
      <c r="AD260" s="134"/>
      <c r="AE260" s="134"/>
      <c r="AF260" s="134"/>
      <c r="AG260" s="134"/>
      <c r="AH260" s="134"/>
      <c r="AI260" s="134"/>
      <c r="AJ260" s="135"/>
      <c r="AK260" s="249"/>
      <c r="AL260" s="249"/>
      <c r="AM260" s="133" t="str">
        <f>IF([4]回答表!AD52="●",[4]回答表!B423,"")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IF([4]回答表!X53="●","●","")</f>
        <v/>
      </c>
      <c r="O272" s="131"/>
      <c r="P272" s="131"/>
      <c r="Q272" s="132"/>
      <c r="R272" s="119"/>
      <c r="S272" s="119"/>
      <c r="T272" s="119"/>
      <c r="U272" s="133" t="str">
        <f>IF([4]回答表!X53="●",[4]回答表!B434,IF([4]回答表!AA53="●",[4]回答表!B465,""))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IF([4]回答表!X53="●",[4]回答表!B440,"")</f>
        <v/>
      </c>
      <c r="AO272" s="262"/>
      <c r="AP272" s="262"/>
      <c r="AQ272" s="262"/>
      <c r="AR272" s="262"/>
      <c r="AS272" s="262"/>
      <c r="AT272" s="262"/>
      <c r="AU272" s="262"/>
      <c r="AV272" s="262"/>
      <c r="AW272" s="262"/>
      <c r="AX272" s="262"/>
      <c r="AY272" s="262"/>
      <c r="AZ272" s="262"/>
      <c r="BA272" s="262"/>
      <c r="BB272" s="263"/>
      <c r="BC272" s="120"/>
      <c r="BD272" s="109"/>
      <c r="BE272" s="109"/>
      <c r="BF272" s="138" t="str">
        <f>IF([4]回答表!X53="●",[4]回答表!B446,IF([4]回答表!AA53="●",[4]回答表!B471,""))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IF([4]回答表!X53="●",[4]回答表!E446,IF([4]回答表!AA53="●",[4]回答表!E471,""))</f>
        <v/>
      </c>
      <c r="BG275" s="151"/>
      <c r="BH275" s="151"/>
      <c r="BI275" s="151"/>
      <c r="BJ275" s="150" t="str">
        <f>IF([4]回答表!X53="●",[4]回答表!E447,IF([4]回答表!AA53="●",[4]回答表!E472,""))</f>
        <v/>
      </c>
      <c r="BK275" s="151"/>
      <c r="BL275" s="151"/>
      <c r="BM275" s="152"/>
      <c r="BN275" s="150" t="str">
        <f>IF([4]回答表!X53="●",[4]回答表!E448,IF([4]回答表!AA53="●",[4]回答表!E473,""))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IF([4]回答表!AA53="●","●","")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IF([4]回答表!X53="●",[4]回答表!E455,IF([4]回答表!AA53="●",[4]回答表!E476,""))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IF([4]回答表!X53="●",[4]回答表!B457,IF([4]回答表!AA53="●",[4]回答表!B478,""))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IF([4]回答表!AD53="●","●","")</f>
        <v/>
      </c>
      <c r="O291" s="131"/>
      <c r="P291" s="131"/>
      <c r="Q291" s="132"/>
      <c r="R291" s="119"/>
      <c r="S291" s="119"/>
      <c r="T291" s="119"/>
      <c r="U291" s="133" t="str">
        <f>IF([4]回答表!AD53="●",[4]回答表!B486,"")</f>
        <v/>
      </c>
      <c r="V291" s="134"/>
      <c r="W291" s="134"/>
      <c r="X291" s="134"/>
      <c r="Y291" s="134"/>
      <c r="Z291" s="134"/>
      <c r="AA291" s="134"/>
      <c r="AB291" s="134"/>
      <c r="AC291" s="134"/>
      <c r="AD291" s="134"/>
      <c r="AE291" s="134"/>
      <c r="AF291" s="134"/>
      <c r="AG291" s="134"/>
      <c r="AH291" s="134"/>
      <c r="AI291" s="134"/>
      <c r="AJ291" s="135"/>
      <c r="AK291" s="249"/>
      <c r="AL291" s="249"/>
      <c r="AM291" s="133" t="str">
        <f>IF([4]回答表!AD53="●",[4]回答表!B492,"")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IF([4]回答表!X54="●","●","")</f>
        <v/>
      </c>
      <c r="O303" s="131"/>
      <c r="P303" s="131"/>
      <c r="Q303" s="132"/>
      <c r="R303" s="119"/>
      <c r="S303" s="119"/>
      <c r="T303" s="119"/>
      <c r="U303" s="133" t="str">
        <f>IF([4]回答表!X54="●",[4]回答表!B503,IF([4]回答表!AA54="●",[4]回答表!B526,""))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IF([4]回答表!X54="●",[4]回答表!BC510,IF([4]回答表!AA54="●",[4]回答表!BC533,""))</f>
        <v/>
      </c>
      <c r="AR303" s="271"/>
      <c r="AS303" s="271"/>
      <c r="AT303" s="271"/>
      <c r="AU303" s="272" t="s">
        <v>74</v>
      </c>
      <c r="AV303" s="273"/>
      <c r="AW303" s="273"/>
      <c r="AX303" s="274"/>
      <c r="AY303" s="271" t="str">
        <f>IF([4]回答表!X54="●",[4]回答表!BC515,IF([4]回答表!AA54="●",[4]回答表!BC538,""))</f>
        <v/>
      </c>
      <c r="AZ303" s="271"/>
      <c r="BA303" s="271"/>
      <c r="BB303" s="271"/>
      <c r="BC303" s="120"/>
      <c r="BD303" s="109"/>
      <c r="BE303" s="109"/>
      <c r="BF303" s="138" t="str">
        <f>IF([4]回答表!X54="●",[4]回答表!S509,IF([4]回答表!AA54="●",[4]回答表!S532,""))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IF([4]回答表!X54="●",[4]回答表!BC511,IF([4]回答表!AA54="●",[4]回答表!BC534,""))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IF([4]回答表!X54="●",[4]回答表!V509,IF([4]回答表!AA54="●",[4]回答表!V532,""))</f>
        <v/>
      </c>
      <c r="BG306" s="151"/>
      <c r="BH306" s="151"/>
      <c r="BI306" s="151"/>
      <c r="BJ306" s="150" t="str">
        <f>IF([4]回答表!X54="●",[4]回答表!V510,IF([4]回答表!AA54="●",[4]回答表!V533,""))</f>
        <v/>
      </c>
      <c r="BK306" s="151"/>
      <c r="BL306" s="151"/>
      <c r="BM306" s="152"/>
      <c r="BN306" s="150" t="str">
        <f>IF([4]回答表!X54="●",[4]回答表!V511,IF([4]回答表!AA54="●",[4]回答表!V534,""))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IF([4]回答表!X54="●",[4]回答表!BC512,IF([4]回答表!AA54="●",[4]回答表!BC535,""))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IF([4]回答表!X54="●",[4]回答表!BC516,IF([4]回答表!AA54="●",[4]回答表!BC539,""))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IF([4]回答表!AA54="●","●","")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IF([4]回答表!X54="●",[4]回答表!BC513,IF([4]回答表!AA54="●",[4]回答表!BC536,""))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IF([4]回答表!X54="●",[4]回答表!BC514,IF([4]回答表!AA54="●",[4]回答表!BC537,""))</f>
        <v/>
      </c>
      <c r="AR311" s="271"/>
      <c r="AS311" s="271"/>
      <c r="AT311" s="271"/>
      <c r="AU311" s="222" t="s">
        <v>80</v>
      </c>
      <c r="AV311" s="223"/>
      <c r="AW311" s="223"/>
      <c r="AX311" s="224"/>
      <c r="AY311" s="281" t="str">
        <f>IF([4]回答表!X54="●",[4]回答表!BC517,IF([4]回答表!AA54="●",[4]回答表!BC540,""))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IF([4]回答表!X54="●",[4]回答表!E516,IF([4]回答表!AA54="●",[4]回答表!E538,""))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IF([4]回答表!X54="●",[4]回答表!B518,IF([4]回答表!AA54="●",[4]回答表!B540,""))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IF([4]回答表!AD54="●","●","")</f>
        <v/>
      </c>
      <c r="O322" s="131"/>
      <c r="P322" s="131"/>
      <c r="Q322" s="132"/>
      <c r="R322" s="119"/>
      <c r="S322" s="119"/>
      <c r="T322" s="119"/>
      <c r="U322" s="133" t="str">
        <f>IF([4]回答表!AD54="●",[4]回答表!B548,"")</f>
        <v/>
      </c>
      <c r="V322" s="134"/>
      <c r="W322" s="134"/>
      <c r="X322" s="134"/>
      <c r="Y322" s="134"/>
      <c r="Z322" s="134"/>
      <c r="AA322" s="134"/>
      <c r="AB322" s="134"/>
      <c r="AC322" s="134"/>
      <c r="AD322" s="134"/>
      <c r="AE322" s="134"/>
      <c r="AF322" s="134"/>
      <c r="AG322" s="134"/>
      <c r="AH322" s="134"/>
      <c r="AI322" s="134"/>
      <c r="AJ322" s="135"/>
      <c r="AK322" s="189"/>
      <c r="AL322" s="189"/>
      <c r="AM322" s="133" t="str">
        <f>IF([4]回答表!AD54="●",[4]回答表!B554,"")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IF([4]回答表!X55="●","●","")</f>
        <v/>
      </c>
      <c r="O333" s="131"/>
      <c r="P333" s="131"/>
      <c r="Q333" s="132"/>
      <c r="R333" s="119"/>
      <c r="S333" s="119"/>
      <c r="T333" s="119"/>
      <c r="U333" s="133" t="str">
        <f>IF([4]回答表!X55="●",[4]回答表!B565,IF([4]回答表!AA55="●",[4]回答表!B590,""))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IF([4]回答表!X55="●",[4]回答表!B575,IF([4]回答表!AA55="●",[4]回答表!B600,""))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IF([4]回答表!X55="●",[4]回答表!G571,IF([4]回答表!AA55="●",[4]回答表!G596,""))</f>
        <v/>
      </c>
      <c r="AN335" s="83"/>
      <c r="AO335" s="83"/>
      <c r="AP335" s="83"/>
      <c r="AQ335" s="83"/>
      <c r="AR335" s="83"/>
      <c r="AS335" s="83"/>
      <c r="AT335" s="153"/>
      <c r="AU335" s="82" t="str">
        <f>IF([4]回答表!X55="●",[4]回答表!G572,IF([4]回答表!AA55="●",[4]回答表!G597,""))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IF([4]回答表!X55="●",[4]回答表!E575,IF([4]回答表!AA55="●",[4]回答表!E600,""))</f>
        <v/>
      </c>
      <c r="BG336" s="151"/>
      <c r="BH336" s="151"/>
      <c r="BI336" s="151"/>
      <c r="BJ336" s="150" t="str">
        <f>IF([4]回答表!X55="●",[4]回答表!E576,IF([4]回答表!AA55="●",[4]回答表!E601,""))</f>
        <v/>
      </c>
      <c r="BK336" s="151"/>
      <c r="BL336" s="151"/>
      <c r="BM336" s="152"/>
      <c r="BN336" s="150" t="str">
        <f>IF([4]回答表!X55="●",[4]回答表!E577,IF([4]回答表!AA55="●",[4]回答表!E602,""))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IF([4]回答表!AA55="●","●","")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IF([4]回答表!X55="●",[4]回答表!E580,IF([4]回答表!AA55="●",[4]回答表!E605,""))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IF([4]回答表!X55="●",[4]回答表!B582,IF([4]回答表!AA55="●",[4]回答表!B607,""))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IF([4]回答表!AD55="●","●","")</f>
        <v/>
      </c>
      <c r="O352" s="131"/>
      <c r="P352" s="131"/>
      <c r="Q352" s="132"/>
      <c r="R352" s="119"/>
      <c r="S352" s="119"/>
      <c r="T352" s="119"/>
      <c r="U352" s="133" t="str">
        <f>IF([4]回答表!AD55="●",[4]回答表!B615,"")</f>
        <v/>
      </c>
      <c r="V352" s="134"/>
      <c r="W352" s="134"/>
      <c r="X352" s="134"/>
      <c r="Y352" s="134"/>
      <c r="Z352" s="134"/>
      <c r="AA352" s="134"/>
      <c r="AB352" s="134"/>
      <c r="AC352" s="134"/>
      <c r="AD352" s="134"/>
      <c r="AE352" s="134"/>
      <c r="AF352" s="134"/>
      <c r="AG352" s="134"/>
      <c r="AH352" s="134"/>
      <c r="AI352" s="134"/>
      <c r="AJ352" s="135"/>
      <c r="AK352" s="136"/>
      <c r="AL352" s="136"/>
      <c r="AM352" s="133" t="str">
        <f>IF([4]回答表!AD55="●",[4]回答表!B621,"")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IF([4]回答表!R56="●",[4]回答表!B634,"")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BE4F8-BC6B-45F1-8020-3CCA65A11507}">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IF(COUNTIF([5]回答表!K16,"*")&gt;0,[5]回答表!K16,"")</f>
        <v>潟上市</v>
      </c>
      <c r="D11" s="8"/>
      <c r="E11" s="8"/>
      <c r="F11" s="8"/>
      <c r="G11" s="8"/>
      <c r="H11" s="8"/>
      <c r="I11" s="8"/>
      <c r="J11" s="8"/>
      <c r="K11" s="8"/>
      <c r="L11" s="8"/>
      <c r="M11" s="8"/>
      <c r="N11" s="8"/>
      <c r="O11" s="8"/>
      <c r="P11" s="8"/>
      <c r="Q11" s="8"/>
      <c r="R11" s="8"/>
      <c r="S11" s="8"/>
      <c r="T11" s="8"/>
      <c r="U11" s="22" t="str">
        <f>IF(COUNTIF([5]回答表!F18,"*")&gt;0,[5]回答表!F18,"")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IF(COUNTIF([5]回答表!W18,"*")&gt;0,[5]回答表!W18,"")</f>
        <v>公共下水道</v>
      </c>
      <c r="AP11" s="10"/>
      <c r="AQ11" s="10"/>
      <c r="AR11" s="10"/>
      <c r="AS11" s="10"/>
      <c r="AT11" s="10"/>
      <c r="AU11" s="10"/>
      <c r="AV11" s="10"/>
      <c r="AW11" s="10"/>
      <c r="AX11" s="10"/>
      <c r="AY11" s="10"/>
      <c r="AZ11" s="10"/>
      <c r="BA11" s="10"/>
      <c r="BB11" s="10"/>
      <c r="BC11" s="10"/>
      <c r="BD11" s="10"/>
      <c r="BE11" s="10"/>
      <c r="BF11" s="11"/>
      <c r="BG11" s="21" t="str">
        <f>IF(COUNTIF([5]回答表!F20,"*")&gt;0,[5]回答表!F20,"")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IF([5]回答表!R49="●","●","")</f>
        <v/>
      </c>
      <c r="E24" s="80"/>
      <c r="F24" s="80"/>
      <c r="G24" s="80"/>
      <c r="H24" s="80"/>
      <c r="I24" s="80"/>
      <c r="J24" s="81"/>
      <c r="K24" s="79" t="str">
        <f>IF([5]回答表!R50="●","●","")</f>
        <v/>
      </c>
      <c r="L24" s="80"/>
      <c r="M24" s="80"/>
      <c r="N24" s="80"/>
      <c r="O24" s="80"/>
      <c r="P24" s="80"/>
      <c r="Q24" s="81"/>
      <c r="R24" s="79" t="str">
        <f>IF([5]回答表!R51="●","●","")</f>
        <v>●</v>
      </c>
      <c r="S24" s="80"/>
      <c r="T24" s="80"/>
      <c r="U24" s="80"/>
      <c r="V24" s="80"/>
      <c r="W24" s="80"/>
      <c r="X24" s="81"/>
      <c r="Y24" s="79" t="str">
        <f>IF([5]回答表!R52="●","●","")</f>
        <v/>
      </c>
      <c r="Z24" s="80"/>
      <c r="AA24" s="80"/>
      <c r="AB24" s="80"/>
      <c r="AC24" s="80"/>
      <c r="AD24" s="80"/>
      <c r="AE24" s="81"/>
      <c r="AF24" s="79" t="str">
        <f>IF([5]回答表!R53="●","●","")</f>
        <v/>
      </c>
      <c r="AG24" s="80"/>
      <c r="AH24" s="80"/>
      <c r="AI24" s="80"/>
      <c r="AJ24" s="80"/>
      <c r="AK24" s="80"/>
      <c r="AL24" s="81"/>
      <c r="AM24" s="79" t="str">
        <f>IF([5]回答表!R54="●","●","")</f>
        <v/>
      </c>
      <c r="AN24" s="80"/>
      <c r="AO24" s="80"/>
      <c r="AP24" s="80"/>
      <c r="AQ24" s="80"/>
      <c r="AR24" s="80"/>
      <c r="AS24" s="81"/>
      <c r="AT24" s="79" t="str">
        <f>IF([5]回答表!R55="●","●","")</f>
        <v/>
      </c>
      <c r="AU24" s="80"/>
      <c r="AV24" s="80"/>
      <c r="AW24" s="80"/>
      <c r="AX24" s="80"/>
      <c r="AY24" s="80"/>
      <c r="AZ24" s="81"/>
      <c r="BA24" s="68"/>
      <c r="BB24" s="82" t="str">
        <f>IF([5]回答表!R56="●","●","")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IF([5]回答表!X49="●","●","")</f>
        <v/>
      </c>
      <c r="O36" s="131"/>
      <c r="P36" s="131"/>
      <c r="Q36" s="132"/>
      <c r="R36" s="119"/>
      <c r="S36" s="119"/>
      <c r="T36" s="119"/>
      <c r="U36" s="133" t="str">
        <f>IF([5]回答表!X49="●",[5]回答表!B67,IF([5]回答表!AA49="●",[5]回答表!B95,""))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IF([5]回答表!X49="●",[5]回答表!S73,IF([5]回答表!AA49="●",[5]回答表!S101,""))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IF([5]回答表!X49="●",[5]回答表!G73,IF([5]回答表!AA49="●",[5]回答表!G101,""))</f>
        <v/>
      </c>
      <c r="AN38" s="83"/>
      <c r="AO38" s="83"/>
      <c r="AP38" s="83"/>
      <c r="AQ38" s="83"/>
      <c r="AR38" s="83"/>
      <c r="AS38" s="83"/>
      <c r="AT38" s="153"/>
      <c r="AU38" s="82" t="str">
        <f>IF([5]回答表!X49="●",[5]回答表!G74,IF([5]回答表!AA49="●",[5]回答表!G102,""))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IF([5]回答表!X49="●",[5]回答表!V73,IF([5]回答表!AA49="●",[5]回答表!V101,""))</f>
        <v/>
      </c>
      <c r="BG39" s="16"/>
      <c r="BH39" s="16"/>
      <c r="BI39" s="17"/>
      <c r="BJ39" s="150" t="str">
        <f>IF([5]回答表!X49="●",[5]回答表!V74,IF([5]回答表!AA49="●",[5]回答表!V102,""))</f>
        <v/>
      </c>
      <c r="BK39" s="16"/>
      <c r="BL39" s="16"/>
      <c r="BM39" s="17"/>
      <c r="BN39" s="150" t="str">
        <f>IF([5]回答表!X49="●",[5]回答表!V75,IF([5]回答表!AA49="●",[5]回答表!V103,""))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IF([5]回答表!X49="●",[5]回答表!O79,IF([5]回答表!AA49="●",[5]回答表!O107,""))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IF([5]回答表!X49="●",[5]回答表!O80,IF([5]回答表!AA49="●",[5]回答表!O108,""))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IF([5]回答表!AA49="●","●","")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IF([5]回答表!X49="●",[5]回答表!O81,IF([5]回答表!AA49="●",[5]回答表!O109,""))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IF([5]回答表!X49="●",[5]回答表!O82,IF([5]回答表!AA49="●",[5]回答表!O110,""))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IF([5]回答表!X49="●",[5]回答表!AG79,IF([5]回答表!AA49="●",[5]回答表!AG107,""))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IF([5]回答表!X49="●",[5]回答表!AG80,IF([5]回答表!AA49="●",[5]回答表!AG108,""))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IF([5]回答表!X49="●",[5]回答表!E85,IF([5]回答表!AA49="●",[5]回答表!E113,""))</f>
        <v/>
      </c>
      <c r="V50" s="182"/>
      <c r="W50" s="182"/>
      <c r="X50" s="182"/>
      <c r="Y50" s="182"/>
      <c r="Z50" s="182"/>
      <c r="AA50" s="182"/>
      <c r="AB50" s="182"/>
      <c r="AC50" s="182"/>
      <c r="AD50" s="182"/>
      <c r="AE50" s="183" t="s">
        <v>33</v>
      </c>
      <c r="AF50" s="183"/>
      <c r="AG50" s="183"/>
      <c r="AH50" s="183"/>
      <c r="AI50" s="183"/>
      <c r="AJ50" s="184"/>
      <c r="AK50" s="136"/>
      <c r="AL50" s="136"/>
      <c r="AM50" s="133" t="str">
        <f>IF([5]回答表!X49="●",[5]回答表!B87,IF([5]回答表!AA49="●",[5]回答表!B115,""))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IF([5]回答表!AD49="●","●","")</f>
        <v/>
      </c>
      <c r="O57" s="131"/>
      <c r="P57" s="131"/>
      <c r="Q57" s="132"/>
      <c r="R57" s="119"/>
      <c r="S57" s="119"/>
      <c r="T57" s="119"/>
      <c r="U57" s="133" t="str">
        <f>IF([5]回答表!AD49="●",[5]回答表!B123,"")</f>
        <v/>
      </c>
      <c r="V57" s="134"/>
      <c r="W57" s="134"/>
      <c r="X57" s="134"/>
      <c r="Y57" s="134"/>
      <c r="Z57" s="134"/>
      <c r="AA57" s="134"/>
      <c r="AB57" s="134"/>
      <c r="AC57" s="134"/>
      <c r="AD57" s="134"/>
      <c r="AE57" s="134"/>
      <c r="AF57" s="134"/>
      <c r="AG57" s="134"/>
      <c r="AH57" s="134"/>
      <c r="AI57" s="134"/>
      <c r="AJ57" s="135"/>
      <c r="AK57" s="189"/>
      <c r="AL57" s="189"/>
      <c r="AM57" s="133" t="str">
        <f>IF([5]回答表!AD49="●",[5]回答表!B128,"")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IF([5]回答表!X50="●","●","")</f>
        <v/>
      </c>
      <c r="O68" s="131"/>
      <c r="P68" s="131"/>
      <c r="Q68" s="132"/>
      <c r="R68" s="119"/>
      <c r="S68" s="119"/>
      <c r="T68" s="119"/>
      <c r="U68" s="133" t="str">
        <f>IF([5]回答表!X50="●",[5]回答表!B138,IF([5]回答表!AA50="●",[5]回答表!B159,""))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IF([5]回答表!X50="●",[5]回答表!S144,IF([5]回答表!AA50="●",[5]回答表!S165,""))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IF([5]回答表!X50="●",[5]回答表!J144,IF([5]回答表!AA50="●",[5]回答表!J165,""))</f>
        <v/>
      </c>
      <c r="AN71" s="83"/>
      <c r="AO71" s="83"/>
      <c r="AP71" s="83"/>
      <c r="AQ71" s="83"/>
      <c r="AR71" s="83"/>
      <c r="AS71" s="83"/>
      <c r="AT71" s="153"/>
      <c r="AU71" s="82" t="str">
        <f>IF([5]回答表!X50="●",[5]回答表!J145,IF([5]回答表!AA50="●",[5]回答表!J166,""))</f>
        <v/>
      </c>
      <c r="AV71" s="83"/>
      <c r="AW71" s="83"/>
      <c r="AX71" s="83"/>
      <c r="AY71" s="83"/>
      <c r="AZ71" s="83"/>
      <c r="BA71" s="83"/>
      <c r="BB71" s="153"/>
      <c r="BC71" s="120"/>
      <c r="BD71" s="109"/>
      <c r="BE71" s="109"/>
      <c r="BF71" s="150" t="str">
        <f>IF([5]回答表!X50="●",[5]回答表!V144,IF([5]回答表!AA50="●",[5]回答表!V165,""))</f>
        <v/>
      </c>
      <c r="BG71" s="151"/>
      <c r="BH71" s="151"/>
      <c r="BI71" s="151"/>
      <c r="BJ71" s="150" t="str">
        <f>IF([5]回答表!X50="●",[5]回答表!V145,IF([5]回答表!AA50="●",[5]回答表!V166,""))</f>
        <v/>
      </c>
      <c r="BK71" s="151"/>
      <c r="BL71" s="151"/>
      <c r="BM71" s="151"/>
      <c r="BN71" s="150" t="str">
        <f>IF([5]回答表!X50="●",[5]回答表!V146,IF([5]回答表!AA50="●",[5]回答表!V167,""))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IF([5]回答表!AA50="●","●","")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IF([5]回答表!X50="●",[5]回答表!E149,IF([5]回答表!AA50="●",[5]回答表!E170,""))</f>
        <v/>
      </c>
      <c r="V80" s="182"/>
      <c r="W80" s="182"/>
      <c r="X80" s="182"/>
      <c r="Y80" s="182"/>
      <c r="Z80" s="182"/>
      <c r="AA80" s="182"/>
      <c r="AB80" s="182"/>
      <c r="AC80" s="182"/>
      <c r="AD80" s="182"/>
      <c r="AE80" s="183" t="s">
        <v>33</v>
      </c>
      <c r="AF80" s="183"/>
      <c r="AG80" s="183"/>
      <c r="AH80" s="183"/>
      <c r="AI80" s="183"/>
      <c r="AJ80" s="184"/>
      <c r="AK80" s="136"/>
      <c r="AL80" s="136"/>
      <c r="AM80" s="133" t="str">
        <f>IF([5]回答表!X50="●",[5]回答表!B151,IF([5]回答表!AA50="●",[5]回答表!B172,""))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IF([5]回答表!AD50="●","●","")</f>
        <v/>
      </c>
      <c r="O87" s="131"/>
      <c r="P87" s="131"/>
      <c r="Q87" s="132"/>
      <c r="R87" s="119"/>
      <c r="S87" s="119"/>
      <c r="T87" s="119"/>
      <c r="U87" s="133" t="str">
        <f>IF([5]回答表!AD50="●",[5]回答表!B180,"")</f>
        <v/>
      </c>
      <c r="V87" s="134"/>
      <c r="W87" s="134"/>
      <c r="X87" s="134"/>
      <c r="Y87" s="134"/>
      <c r="Z87" s="134"/>
      <c r="AA87" s="134"/>
      <c r="AB87" s="134"/>
      <c r="AC87" s="134"/>
      <c r="AD87" s="134"/>
      <c r="AE87" s="134"/>
      <c r="AF87" s="134"/>
      <c r="AG87" s="134"/>
      <c r="AH87" s="134"/>
      <c r="AI87" s="134"/>
      <c r="AJ87" s="135"/>
      <c r="AK87" s="189"/>
      <c r="AL87" s="189"/>
      <c r="AM87" s="133" t="str">
        <f>IF([5]回答表!AD50="●",[5]回答表!B186,"")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IF([5]回答表!F18="水道事業",IF([5]回答表!X51="●","●",""),"")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IF([5]回答表!F18="水道事業",IF([5]回答表!X51="●",[5]回答表!B197,IF([5]回答表!AA51="●",[5]回答表!B275,"")),"")</f>
        <v/>
      </c>
      <c r="AN99" s="134"/>
      <c r="AO99" s="134"/>
      <c r="AP99" s="134"/>
      <c r="AQ99" s="134"/>
      <c r="AR99" s="134"/>
      <c r="AS99" s="134"/>
      <c r="AT99" s="134"/>
      <c r="AU99" s="134"/>
      <c r="AV99" s="134"/>
      <c r="AW99" s="134"/>
      <c r="AX99" s="134"/>
      <c r="AY99" s="134"/>
      <c r="AZ99" s="134"/>
      <c r="BA99" s="134"/>
      <c r="BB99" s="134"/>
      <c r="BC99" s="135"/>
      <c r="BD99" s="109"/>
      <c r="BE99" s="109"/>
      <c r="BF99" s="138" t="str">
        <f>IF([5]回答表!F18="水道事業",IF([5]回答表!X51="●",[5]回答表!B256,IF([5]回答表!AA51="●",[5]回答表!B335,"")),"")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IF([5]回答表!F18="水道事業",IF([5]回答表!X51="●",[5]回答表!J205,IF([5]回答表!AA51="●",[5]回答表!J283,"")),"")</f>
        <v/>
      </c>
      <c r="V101" s="83"/>
      <c r="W101" s="83"/>
      <c r="X101" s="83"/>
      <c r="Y101" s="83"/>
      <c r="Z101" s="83"/>
      <c r="AA101" s="83"/>
      <c r="AB101" s="153"/>
      <c r="AC101" s="82" t="str">
        <f>IF([5]回答表!F18="水道事業",IF([5]回答表!X51="●",[5]回答表!J210,IF([5]回答表!AA51="●",[5]回答表!J290,"")),"")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IF([5]回答表!F18="水道事業",IF([5]回答表!X51="●",[5]回答表!E256,IF([5]回答表!AA51="●",[5]回答表!E335,"")),"")</f>
        <v/>
      </c>
      <c r="BG102" s="151"/>
      <c r="BH102" s="151"/>
      <c r="BI102" s="151"/>
      <c r="BJ102" s="150" t="str">
        <f>IF([5]回答表!F18="水道事業",IF([5]回答表!X51="●",[5]回答表!E257,IF([5]回答表!AA51="●",[5]回答表!E336,"")),"")</f>
        <v/>
      </c>
      <c r="BK102" s="151"/>
      <c r="BL102" s="151"/>
      <c r="BM102" s="151"/>
      <c r="BN102" s="150" t="str">
        <f>IF([5]回答表!F18="水道事業",IF([5]回答表!X51="●",[5]回答表!E258,IF([5]回答表!AA51="●",[5]回答表!E337,"")),"")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IF([5]回答表!F18="水道事業",IF([5]回答表!AA51="●","●",""),"")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IF([5]回答表!F18="水道事業",IF([5]回答表!X51="●",[5]回答表!J213,IF([5]回答表!AA51="●",[5]回答表!J293,"")),"")</f>
        <v/>
      </c>
      <c r="V106" s="83"/>
      <c r="W106" s="83"/>
      <c r="X106" s="83"/>
      <c r="Y106" s="83"/>
      <c r="Z106" s="83"/>
      <c r="AA106" s="83"/>
      <c r="AB106" s="153"/>
      <c r="AC106" s="82" t="str">
        <f>IF([5]回答表!F18="水道事業",IF([5]回答表!X51="●",[5]回答表!J217,IF([5]回答表!AA51="●",[5]回答表!J297,"")),"")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IF([5]回答表!F18="水道事業",IF([5]回答表!X51="●",[5]回答表!E265,IF([5]回答表!AA51="●",[5]回答表!E344,"")),"")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IF([5]回答表!F18="水道事業",IF([5]回答表!X51="●",[5]回答表!B267,IF([5]回答表!AA51="●",[5]回答表!B346,"")),"")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IF([5]回答表!F18="水道事業",IF([5]回答表!AD51="●","●",""),"")</f>
        <v/>
      </c>
      <c r="O118" s="131"/>
      <c r="P118" s="131"/>
      <c r="Q118" s="132"/>
      <c r="R118" s="119"/>
      <c r="S118" s="119"/>
      <c r="T118" s="119"/>
      <c r="U118" s="133" t="str">
        <f>IF([5]回答表!F18="水道事業",IF([5]回答表!AD51="●",[5]回答表!B354,""),"")</f>
        <v/>
      </c>
      <c r="V118" s="134"/>
      <c r="W118" s="134"/>
      <c r="X118" s="134"/>
      <c r="Y118" s="134"/>
      <c r="Z118" s="134"/>
      <c r="AA118" s="134"/>
      <c r="AB118" s="134"/>
      <c r="AC118" s="134"/>
      <c r="AD118" s="134"/>
      <c r="AE118" s="134"/>
      <c r="AF118" s="134"/>
      <c r="AG118" s="134"/>
      <c r="AH118" s="134"/>
      <c r="AI118" s="134"/>
      <c r="AJ118" s="135"/>
      <c r="AK118" s="189"/>
      <c r="AL118" s="189"/>
      <c r="AM118" s="133" t="str">
        <f>IF([5]回答表!F18="水道事業",IF([5]回答表!AD51="●",[5]回答表!B360,""),"")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IF([5]回答表!F18="簡易水道事業",IF([5]回答表!X51="●",[5]回答表!B197,IF([5]回答表!AA51="●",[5]回答表!B275,"")),"")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IF([5]回答表!F18="簡易水道事業",IF([5]回答表!X51="●",[5]回答表!B256,IF([5]回答表!AA51="●",[5]回答表!B335,"")),"")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IF([5]回答表!F18="簡易水道事業",IF([5]回答表!X51="●","●",""),"")</f>
        <v/>
      </c>
      <c r="O132" s="131"/>
      <c r="P132" s="131"/>
      <c r="Q132" s="132"/>
      <c r="R132" s="119"/>
      <c r="S132" s="119"/>
      <c r="T132" s="119"/>
      <c r="U132" s="82" t="str">
        <f>IF([5]回答表!F18="簡易水道事業",IF([5]回答表!X51="●",[5]回答表!S224,IF([5]回答表!AA51="●",[5]回答表!S304,"")),"")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IF([5]回答表!F18="簡易水道事業",IF([5]回答表!X51="●",[5]回答表!E256,IF([5]回答表!AA51="●",[5]回答表!E335,"")),"")</f>
        <v/>
      </c>
      <c r="BG133" s="151"/>
      <c r="BH133" s="151"/>
      <c r="BI133" s="151"/>
      <c r="BJ133" s="150" t="str">
        <f>IF([5]回答表!F18="簡易水道事業",IF([5]回答表!X51="●",[5]回答表!E257,IF([5]回答表!AA51="●",[5]回答表!E336,"")),"")</f>
        <v/>
      </c>
      <c r="BK133" s="151"/>
      <c r="BL133" s="151"/>
      <c r="BM133" s="151"/>
      <c r="BN133" s="150" t="str">
        <f>IF([5]回答表!F18="簡易水道事業",IF([5]回答表!X51="●",[5]回答表!E258,IF([5]回答表!AA51="●",[5]回答表!E337,"")),"")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IF([5]回答表!F18="簡易水道事業",IF([5]回答表!X51="●",[5]回答表!S225,IF([5]回答表!AA51="●",[5]回答表!S305,"")),"")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IF([5]回答表!F18="簡易水道事業",IF([5]回答表!AA51="●","●",""),"")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IF([5]回答表!F18="簡易水道事業",IF([5]回答表!X51="●",[5]回答表!S226,IF([5]回答表!AA51="●",[5]回答表!S306,"")),"")</f>
        <v/>
      </c>
      <c r="V142" s="83"/>
      <c r="W142" s="83"/>
      <c r="X142" s="83"/>
      <c r="Y142" s="83"/>
      <c r="Z142" s="83"/>
      <c r="AA142" s="83"/>
      <c r="AB142" s="83"/>
      <c r="AC142" s="83"/>
      <c r="AD142" s="83"/>
      <c r="AE142" s="83"/>
      <c r="AF142" s="83"/>
      <c r="AG142" s="83"/>
      <c r="AH142" s="83"/>
      <c r="AI142" s="83"/>
      <c r="AJ142" s="153"/>
      <c r="AK142" s="68"/>
      <c r="AL142" s="68"/>
      <c r="AM142" s="231" t="str">
        <f>IF([5]回答表!F18="簡易水道事業",IF([5]回答表!X51="●",[5]回答表!Y228,IF([5]回答表!AA51="●",[5]回答表!Y308,"")),"")</f>
        <v/>
      </c>
      <c r="AN142" s="231"/>
      <c r="AO142" s="231"/>
      <c r="AP142" s="231"/>
      <c r="AQ142" s="231"/>
      <c r="AR142" s="231"/>
      <c r="AS142" s="231" t="str">
        <f>IF([5]回答表!F18="簡易水道事業",IF([5]回答表!X51="●",[5]回答表!Y229,IF([5]回答表!AA51="●",[5]回答表!Y309,"")),"")</f>
        <v/>
      </c>
      <c r="AT142" s="231"/>
      <c r="AU142" s="231"/>
      <c r="AV142" s="231"/>
      <c r="AW142" s="231"/>
      <c r="AX142" s="231"/>
      <c r="AY142" s="231" t="str">
        <f>IF([5]回答表!F18="簡易水道事業",IF([5]回答表!X51="●",[5]回答表!Y230,IF([5]回答表!AA51="●",[5]回答表!Y310,"")),"")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IF([5]回答表!F18="簡易水道事業",IF([5]回答表!X51="●",[5]回答表!E265,IF([5]回答表!AA51="●",[5]回答表!E344,"")),"")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IF([5]回答表!F18="簡易水道事業",IF([5]回答表!X51="●",[5]回答表!B267,IF([5]回答表!AA51="●",[5]回答表!B346,"")),"")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IF([5]回答表!F18="簡易水道事業",IF([5]回答表!AD51="●","●",""),"")</f>
        <v/>
      </c>
      <c r="O154" s="131"/>
      <c r="P154" s="131"/>
      <c r="Q154" s="132"/>
      <c r="R154" s="119"/>
      <c r="S154" s="119"/>
      <c r="T154" s="119"/>
      <c r="U154" s="133" t="str">
        <f>IF([5]回答表!F18="簡易水道事業",IF([5]回答表!AD51="●",[5]回答表!B354,""),"")</f>
        <v/>
      </c>
      <c r="V154" s="134"/>
      <c r="W154" s="134"/>
      <c r="X154" s="134"/>
      <c r="Y154" s="134"/>
      <c r="Z154" s="134"/>
      <c r="AA154" s="134"/>
      <c r="AB154" s="134"/>
      <c r="AC154" s="134"/>
      <c r="AD154" s="134"/>
      <c r="AE154" s="134"/>
      <c r="AF154" s="134"/>
      <c r="AG154" s="134"/>
      <c r="AH154" s="134"/>
      <c r="AI154" s="134"/>
      <c r="AJ154" s="135"/>
      <c r="AK154" s="189"/>
      <c r="AL154" s="189"/>
      <c r="AM154" s="133" t="str">
        <f>IF([5]回答表!F18="簡易水道事業",IF([5]回答表!AD51="●",[5]回答表!B360,""),"")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IF([5]回答表!F18="下水道事業",IF([5]回答表!X51="●","●",""),"")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IF([5]回答表!F18="下水道事業",IF([5]回答表!X51="●",[5]回答表!B197,IF([5]回答表!AA51="●",[5]回答表!B275,"")),"")</f>
        <v>秋田県の主導により秋田湾雄物川流域下水道臨海処理区に属する７市町村と秋田県が共同で下水道管路施設の包括的管理を実施する予定であり、効果としては共同発注による維持管理費の削減が見込まれる。</v>
      </c>
      <c r="AN166" s="134"/>
      <c r="AO166" s="134"/>
      <c r="AP166" s="134"/>
      <c r="AQ166" s="134"/>
      <c r="AR166" s="134"/>
      <c r="AS166" s="134"/>
      <c r="AT166" s="134"/>
      <c r="AU166" s="134"/>
      <c r="AV166" s="134"/>
      <c r="AW166" s="134"/>
      <c r="AX166" s="134"/>
      <c r="AY166" s="134"/>
      <c r="AZ166" s="134"/>
      <c r="BA166" s="134"/>
      <c r="BB166" s="134"/>
      <c r="BC166" s="135"/>
      <c r="BD166" s="109"/>
      <c r="BE166" s="109"/>
      <c r="BF166" s="138" t="str">
        <f>IF([5]回答表!F18="下水道事業",IF([5]回答表!X51="●",[5]回答表!B256,IF([5]回答表!AA51="●",[5]回答表!B335,"")),"")</f>
        <v>令和</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IF([5]回答表!F18="下水道事業",IF([5]回答表!X51="●",[5]回答表!N234,IF([5]回答表!AA51="●",[5]回答表!N314,"")),"")</f>
        <v xml:space="preserve">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IF([5]回答表!F18="下水道事業",IF([5]回答表!X51="●",[5]回答表!E256,IF([5]回答表!AA51="●",[5]回答表!E335,"")),"")</f>
        <v>4</v>
      </c>
      <c r="BG169" s="151"/>
      <c r="BH169" s="151"/>
      <c r="BI169" s="151"/>
      <c r="BJ169" s="150">
        <f>IF([5]回答表!F18="下水道事業",IF([5]回答表!X51="●",[5]回答表!E257,IF([5]回答表!AA51="●",[5]回答表!E336,"")),"")</f>
        <v>4</v>
      </c>
      <c r="BK169" s="151"/>
      <c r="BL169" s="151"/>
      <c r="BM169" s="151"/>
      <c r="BN169" s="150">
        <f>IF([5]回答表!F18="下水道事業",IF([5]回答表!X51="●",[5]回答表!E258,IF([5]回答表!AA51="●",[5]回答表!E337,"")),"")</f>
        <v>1</v>
      </c>
      <c r="BO169" s="151"/>
      <c r="BP169" s="151"/>
      <c r="BQ169" s="152"/>
      <c r="BR169" s="112"/>
      <c r="BX169" s="234" t="str">
        <f>IF([5]回答表!AQ21="下水道事業",IF([5]回答表!BI54="○",[5]回答表!AM200,IF([5]回答表!BL54="○",[5]回答表!AM278,"")),"")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IF([5]回答表!F18="下水道事業",IF([5]回答表!X51="●",[5]回答表!Y236,IF([5]回答表!AA51="●",[5]回答表!Y316,"")),"")</f>
        <v xml:space="preserve"> </v>
      </c>
      <c r="V174" s="83"/>
      <c r="W174" s="83"/>
      <c r="X174" s="83"/>
      <c r="Y174" s="83"/>
      <c r="Z174" s="83"/>
      <c r="AA174" s="83"/>
      <c r="AB174" s="153"/>
      <c r="AC174" s="82" t="str">
        <f>IF([5]回答表!F18="下水道事業",IF([5]回答表!X51="●",[5]回答表!Y237,IF([5]回答表!AA51="●",[5]回答表!Y317,"")),"")</f>
        <v xml:space="preserve">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IF([5]回答表!F18="下水道事業",IF([5]回答表!X51="●",[5]回答表!Y239,IF([5]回答表!AA51="●",[5]回答表!Y319,"")),"")</f>
        <v xml:space="preserve"> </v>
      </c>
      <c r="V180" s="83"/>
      <c r="W180" s="83"/>
      <c r="X180" s="83"/>
      <c r="Y180" s="83"/>
      <c r="Z180" s="83"/>
      <c r="AA180" s="83"/>
      <c r="AB180" s="153"/>
      <c r="AC180" s="82" t="str">
        <f>IF([5]回答表!F18="下水道事業",IF([5]回答表!X51="●",[5]回答表!Y240,IF([5]回答表!AA51="●",[5]回答表!Y320,"")),"")</f>
        <v xml:space="preserve"> </v>
      </c>
      <c r="AD180" s="83"/>
      <c r="AE180" s="83"/>
      <c r="AF180" s="83"/>
      <c r="AG180" s="83"/>
      <c r="AH180" s="83"/>
      <c r="AI180" s="83"/>
      <c r="AJ180" s="153"/>
      <c r="AK180" s="82" t="str">
        <f>IF([5]回答表!F18="下水道事業",IF([5]回答表!X51="●",[5]回答表!Y241,IF([5]回答表!AA51="●",[5]回答表!Y321,"")),"")</f>
        <v xml:space="preserve"> </v>
      </c>
      <c r="AL180" s="83"/>
      <c r="AM180" s="83"/>
      <c r="AN180" s="83"/>
      <c r="AO180" s="83"/>
      <c r="AP180" s="83"/>
      <c r="AQ180" s="83"/>
      <c r="AR180" s="153"/>
      <c r="AS180" s="82" t="str">
        <f>IF([5]回答表!F18="下水道事業",IF([5]回答表!X51="●",[5]回答表!Y242,IF([5]回答表!AA51="●",[5]回答表!Y322,"")),"")</f>
        <v xml:space="preserve"> </v>
      </c>
      <c r="AT180" s="83"/>
      <c r="AU180" s="83"/>
      <c r="AV180" s="83"/>
      <c r="AW180" s="83"/>
      <c r="AX180" s="83"/>
      <c r="AY180" s="83"/>
      <c r="AZ180" s="153"/>
      <c r="BA180" s="82" t="str">
        <f>IF([5]回答表!F18="下水道事業",IF([5]回答表!X51="●",[5]回答表!Y243,IF([5]回答表!AA51="●",[5]回答表!Y323,"")),"")</f>
        <v xml:space="preserve">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IF([5]回答表!F18="下水道事業",IF([5]回答表!AA51="●","●",""),"")</f>
        <v>●</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IF([5]回答表!F18="下水道事業",IF([5]回答表!X51="●",[5]回答表!N248,IF([5]回答表!AA51="●",[5]回答表!N328,"")),"")</f>
        <v xml:space="preserve"> </v>
      </c>
      <c r="V186" s="83"/>
      <c r="W186" s="83"/>
      <c r="X186" s="83"/>
      <c r="Y186" s="83"/>
      <c r="Z186" s="83"/>
      <c r="AA186" s="83"/>
      <c r="AB186" s="153"/>
      <c r="AC186" s="82" t="str">
        <f>IF([5]回答表!F18="下水道事業",IF([5]回答表!X51="●",[5]回答表!N249,IF([5]回答表!AA51="●",[5]回答表!N329,"")),"")</f>
        <v>●</v>
      </c>
      <c r="AD186" s="83"/>
      <c r="AE186" s="83"/>
      <c r="AF186" s="83"/>
      <c r="AG186" s="83"/>
      <c r="AH186" s="83"/>
      <c r="AI186" s="83"/>
      <c r="AJ186" s="153"/>
      <c r="AK186" s="82" t="str">
        <f>IF([5]回答表!F18="下水道事業",IF([5]回答表!X51="●",[5]回答表!N250,IF([5]回答表!AA51="●",[5]回答表!N330,"")),"")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IF([5]回答表!F18="下水道事業",IF([5]回答表!X51="●",[5]回答表!E265,IF([5]回答表!AA51="●",[5]回答表!E344,"")),"")</f>
        <v>2</v>
      </c>
      <c r="V191" s="182"/>
      <c r="W191" s="182"/>
      <c r="X191" s="182"/>
      <c r="Y191" s="182"/>
      <c r="Z191" s="182"/>
      <c r="AA191" s="182"/>
      <c r="AB191" s="182"/>
      <c r="AC191" s="182"/>
      <c r="AD191" s="182"/>
      <c r="AE191" s="183" t="s">
        <v>33</v>
      </c>
      <c r="AF191" s="183"/>
      <c r="AG191" s="183"/>
      <c r="AH191" s="183"/>
      <c r="AI191" s="183"/>
      <c r="AJ191" s="184"/>
      <c r="AK191" s="136"/>
      <c r="AL191" s="136"/>
      <c r="AM191" s="133" t="str">
        <f>IF([5]回答表!F18="下水道事業",IF([5]回答表!X51="●",[5]回答表!B267,IF([5]回答表!AA51="●",[5]回答表!B346,"")),"")</f>
        <v>維持管理費</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IF([5]回答表!F18="下水道事業",IF([5]回答表!AD51="●","●",""),"")</f>
        <v/>
      </c>
      <c r="O198" s="131"/>
      <c r="P198" s="131"/>
      <c r="Q198" s="132"/>
      <c r="R198" s="119"/>
      <c r="S198" s="119"/>
      <c r="T198" s="119"/>
      <c r="U198" s="133" t="str">
        <f>IF([5]回答表!F18="下水道事業",IF([5]回答表!AD51="●",[5]回答表!B354,""),"")</f>
        <v/>
      </c>
      <c r="V198" s="134"/>
      <c r="W198" s="134"/>
      <c r="X198" s="134"/>
      <c r="Y198" s="134"/>
      <c r="Z198" s="134"/>
      <c r="AA198" s="134"/>
      <c r="AB198" s="134"/>
      <c r="AC198" s="134"/>
      <c r="AD198" s="134"/>
      <c r="AE198" s="134"/>
      <c r="AF198" s="134"/>
      <c r="AG198" s="134"/>
      <c r="AH198" s="134"/>
      <c r="AI198" s="134"/>
      <c r="AJ198" s="135"/>
      <c r="AK198" s="189"/>
      <c r="AL198" s="189"/>
      <c r="AM198" s="133" t="str">
        <f>IF([5]回答表!F18="下水道事業",IF([5]回答表!AD51="●",[5]回答表!B360,""),"")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IF([5]回答表!BD18="●",IF([5]回答表!X51="●","●",""),"")</f>
        <v/>
      </c>
      <c r="O210" s="131"/>
      <c r="P210" s="131"/>
      <c r="Q210" s="132"/>
      <c r="R210" s="119"/>
      <c r="S210" s="119"/>
      <c r="T210" s="119"/>
      <c r="U210" s="133" t="str">
        <f>IF([5]回答表!BD18="●",IF([5]回答表!X51="●",[5]回答表!B197,IF([5]回答表!AA51="●",[5]回答表!B275,"")),"")</f>
        <v/>
      </c>
      <c r="V210" s="134"/>
      <c r="W210" s="134"/>
      <c r="X210" s="134"/>
      <c r="Y210" s="134"/>
      <c r="Z210" s="134"/>
      <c r="AA210" s="134"/>
      <c r="AB210" s="134"/>
      <c r="AC210" s="134"/>
      <c r="AD210" s="134"/>
      <c r="AE210" s="134"/>
      <c r="AF210" s="134"/>
      <c r="AG210" s="134"/>
      <c r="AH210" s="134"/>
      <c r="AI210" s="134"/>
      <c r="AJ210" s="135"/>
      <c r="AK210" s="136"/>
      <c r="AL210" s="136"/>
      <c r="AM210" s="138" t="str">
        <f>IF([5]回答表!BD18="●",IF([5]回答表!X51="●",[5]回答表!B256,IF([5]回答表!AA51="●",[5]回答表!B335,"")),"")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IF([5]回答表!BD18="●",IF([5]回答表!X51="●",[5]回答表!E256,IF([5]回答表!AA51="●",[5]回答表!E335,"")),"")</f>
        <v/>
      </c>
      <c r="AN213" s="151"/>
      <c r="AO213" s="151"/>
      <c r="AP213" s="151"/>
      <c r="AQ213" s="150" t="str">
        <f>IF([5]回答表!BD18="●",IF([5]回答表!X51="●",[5]回答表!E257,IF([5]回答表!AA51="●",[5]回答表!E336,"")),"")</f>
        <v/>
      </c>
      <c r="AR213" s="151"/>
      <c r="AS213" s="151"/>
      <c r="AT213" s="151"/>
      <c r="AU213" s="150" t="str">
        <f>IF([5]回答表!BD18="●",IF([5]回答表!X51="●",[5]回答表!E258,IF([5]回答表!AA51="●",[5]回答表!E337,"")),"")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IF([5]回答表!BD18="●",IF([5]回答表!AA51="●","●",""),"")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IF([5]回答表!BD18="●",IF([5]回答表!X51="●",[5]回答表!E265,IF([5]回答表!AA51="●",[5]回答表!E344,"")),"")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IF([5]回答表!BD18="●",IF([5]回答表!X51="●",[5]回答表!B267,IF([5]回答表!AA51="●",[5]回答表!B346,"")),"")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IF([5]回答表!BD18="●",IF([5]回答表!AD51="●","●",""),"")</f>
        <v/>
      </c>
      <c r="O229" s="131"/>
      <c r="P229" s="131"/>
      <c r="Q229" s="132"/>
      <c r="R229" s="119"/>
      <c r="S229" s="119"/>
      <c r="T229" s="119"/>
      <c r="U229" s="133" t="str">
        <f>IF([5]回答表!BD18="●",IF([5]回答表!AD51="●",[5]回答表!B354,""),"")</f>
        <v/>
      </c>
      <c r="V229" s="134"/>
      <c r="W229" s="134"/>
      <c r="X229" s="134"/>
      <c r="Y229" s="134"/>
      <c r="Z229" s="134"/>
      <c r="AA229" s="134"/>
      <c r="AB229" s="134"/>
      <c r="AC229" s="134"/>
      <c r="AD229" s="134"/>
      <c r="AE229" s="134"/>
      <c r="AF229" s="134"/>
      <c r="AG229" s="134"/>
      <c r="AH229" s="134"/>
      <c r="AI229" s="134"/>
      <c r="AJ229" s="135"/>
      <c r="AK229" s="249"/>
      <c r="AL229" s="249"/>
      <c r="AM229" s="133" t="str">
        <f>IF([5]回答表!BD18="●",IF([5]回答表!AD51="●",[5]回答表!B360,""),"")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IF([5]回答表!X52="●","●","")</f>
        <v/>
      </c>
      <c r="O241" s="131"/>
      <c r="P241" s="131"/>
      <c r="Q241" s="132"/>
      <c r="R241" s="119"/>
      <c r="S241" s="119"/>
      <c r="T241" s="119"/>
      <c r="U241" s="133" t="str">
        <f>IF([5]回答表!X52="●",[5]回答表!B371,IF([5]回答表!AA52="●",[5]回答表!B396,""))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IF([5]回答表!X52="●",[5]回答表!U377,IF([5]回答表!AA52="●",[5]回答表!U402,""))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IF([5]回答表!X52="●",[5]回答表!G377,IF([5]回答表!AA52="●",[5]回答表!G402,""))</f>
        <v/>
      </c>
      <c r="AN244" s="83"/>
      <c r="AO244" s="83"/>
      <c r="AP244" s="83"/>
      <c r="AQ244" s="83"/>
      <c r="AR244" s="83"/>
      <c r="AS244" s="83"/>
      <c r="AT244" s="153"/>
      <c r="AU244" s="82" t="str">
        <f>IF([5]回答表!X52="●",[5]回答表!G378,IF([5]回答表!AA52="●",[5]回答表!G403,""))</f>
        <v/>
      </c>
      <c r="AV244" s="83"/>
      <c r="AW244" s="83"/>
      <c r="AX244" s="83"/>
      <c r="AY244" s="83"/>
      <c r="AZ244" s="83"/>
      <c r="BA244" s="83"/>
      <c r="BB244" s="153"/>
      <c r="BC244" s="120"/>
      <c r="BD244" s="109"/>
      <c r="BE244" s="109"/>
      <c r="BF244" s="150" t="str">
        <f>IF([5]回答表!X52="●",[5]回答表!X377,IF([5]回答表!AA52="●",[5]回答表!X402,""))</f>
        <v/>
      </c>
      <c r="BG244" s="151"/>
      <c r="BH244" s="151"/>
      <c r="BI244" s="151"/>
      <c r="BJ244" s="150" t="str">
        <f>IF([5]回答表!X52="●",[5]回答表!X378,IF([5]回答表!AA52="●",[5]回答表!X403,""))</f>
        <v/>
      </c>
      <c r="BK244" s="151"/>
      <c r="BL244" s="151"/>
      <c r="BM244" s="152"/>
      <c r="BN244" s="150" t="str">
        <f>IF([5]回答表!X52="●",[5]回答表!X379,IF([5]回答表!AA52="●",[5]回答表!X404,""))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IF([5]回答表!AA52="●","●","")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IF([5]回答表!X52="●",[5]回答表!E386,IF([5]回答表!AA52="●",[5]回答表!E407,""))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IF([5]回答表!X52="●",[5]回答表!B388,IF([5]回答表!AA52="●",[5]回答表!B409,""))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IF([5]回答表!AD52="●","●","")</f>
        <v/>
      </c>
      <c r="O260" s="131"/>
      <c r="P260" s="131"/>
      <c r="Q260" s="132"/>
      <c r="R260" s="119"/>
      <c r="S260" s="119"/>
      <c r="T260" s="119"/>
      <c r="U260" s="133" t="str">
        <f>IF([5]回答表!AD52="●",[5]回答表!B417,"")</f>
        <v/>
      </c>
      <c r="V260" s="134"/>
      <c r="W260" s="134"/>
      <c r="X260" s="134"/>
      <c r="Y260" s="134"/>
      <c r="Z260" s="134"/>
      <c r="AA260" s="134"/>
      <c r="AB260" s="134"/>
      <c r="AC260" s="134"/>
      <c r="AD260" s="134"/>
      <c r="AE260" s="134"/>
      <c r="AF260" s="134"/>
      <c r="AG260" s="134"/>
      <c r="AH260" s="134"/>
      <c r="AI260" s="134"/>
      <c r="AJ260" s="135"/>
      <c r="AK260" s="249"/>
      <c r="AL260" s="249"/>
      <c r="AM260" s="133" t="str">
        <f>IF([5]回答表!AD52="●",[5]回答表!B423,"")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IF([5]回答表!X53="●","●","")</f>
        <v/>
      </c>
      <c r="O272" s="131"/>
      <c r="P272" s="131"/>
      <c r="Q272" s="132"/>
      <c r="R272" s="119"/>
      <c r="S272" s="119"/>
      <c r="T272" s="119"/>
      <c r="U272" s="133" t="str">
        <f>IF([5]回答表!X53="●",[5]回答表!B434,IF([5]回答表!AA53="●",[5]回答表!B465,""))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IF([5]回答表!X53="●",[5]回答表!B440,"")</f>
        <v/>
      </c>
      <c r="AO272" s="262"/>
      <c r="AP272" s="262"/>
      <c r="AQ272" s="262"/>
      <c r="AR272" s="262"/>
      <c r="AS272" s="262"/>
      <c r="AT272" s="262"/>
      <c r="AU272" s="262"/>
      <c r="AV272" s="262"/>
      <c r="AW272" s="262"/>
      <c r="AX272" s="262"/>
      <c r="AY272" s="262"/>
      <c r="AZ272" s="262"/>
      <c r="BA272" s="262"/>
      <c r="BB272" s="263"/>
      <c r="BC272" s="120"/>
      <c r="BD272" s="109"/>
      <c r="BE272" s="109"/>
      <c r="BF272" s="138" t="str">
        <f>IF([5]回答表!X53="●",[5]回答表!B446,IF([5]回答表!AA53="●",[5]回答表!B471,""))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IF([5]回答表!X53="●",[5]回答表!E446,IF([5]回答表!AA53="●",[5]回答表!E471,""))</f>
        <v/>
      </c>
      <c r="BG275" s="151"/>
      <c r="BH275" s="151"/>
      <c r="BI275" s="151"/>
      <c r="BJ275" s="150" t="str">
        <f>IF([5]回答表!X53="●",[5]回答表!E447,IF([5]回答表!AA53="●",[5]回答表!E472,""))</f>
        <v/>
      </c>
      <c r="BK275" s="151"/>
      <c r="BL275" s="151"/>
      <c r="BM275" s="152"/>
      <c r="BN275" s="150" t="str">
        <f>IF([5]回答表!X53="●",[5]回答表!E448,IF([5]回答表!AA53="●",[5]回答表!E473,""))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IF([5]回答表!AA53="●","●","")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IF([5]回答表!X53="●",[5]回答表!E455,IF([5]回答表!AA53="●",[5]回答表!E476,""))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IF([5]回答表!X53="●",[5]回答表!B457,IF([5]回答表!AA53="●",[5]回答表!B478,""))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IF([5]回答表!AD53="●","●","")</f>
        <v/>
      </c>
      <c r="O291" s="131"/>
      <c r="P291" s="131"/>
      <c r="Q291" s="132"/>
      <c r="R291" s="119"/>
      <c r="S291" s="119"/>
      <c r="T291" s="119"/>
      <c r="U291" s="133" t="str">
        <f>IF([5]回答表!AD53="●",[5]回答表!B486,"")</f>
        <v/>
      </c>
      <c r="V291" s="134"/>
      <c r="W291" s="134"/>
      <c r="X291" s="134"/>
      <c r="Y291" s="134"/>
      <c r="Z291" s="134"/>
      <c r="AA291" s="134"/>
      <c r="AB291" s="134"/>
      <c r="AC291" s="134"/>
      <c r="AD291" s="134"/>
      <c r="AE291" s="134"/>
      <c r="AF291" s="134"/>
      <c r="AG291" s="134"/>
      <c r="AH291" s="134"/>
      <c r="AI291" s="134"/>
      <c r="AJ291" s="135"/>
      <c r="AK291" s="249"/>
      <c r="AL291" s="249"/>
      <c r="AM291" s="133" t="str">
        <f>IF([5]回答表!AD53="●",[5]回答表!B492,"")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IF([5]回答表!X54="●","●","")</f>
        <v/>
      </c>
      <c r="O303" s="131"/>
      <c r="P303" s="131"/>
      <c r="Q303" s="132"/>
      <c r="R303" s="119"/>
      <c r="S303" s="119"/>
      <c r="T303" s="119"/>
      <c r="U303" s="133" t="str">
        <f>IF([5]回答表!X54="●",[5]回答表!B503,IF([5]回答表!AA54="●",[5]回答表!B526,""))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IF([5]回答表!X54="●",[5]回答表!BC510,IF([5]回答表!AA54="●",[5]回答表!BC533,""))</f>
        <v/>
      </c>
      <c r="AR303" s="271"/>
      <c r="AS303" s="271"/>
      <c r="AT303" s="271"/>
      <c r="AU303" s="272" t="s">
        <v>74</v>
      </c>
      <c r="AV303" s="273"/>
      <c r="AW303" s="273"/>
      <c r="AX303" s="274"/>
      <c r="AY303" s="271" t="str">
        <f>IF([5]回答表!X54="●",[5]回答表!BC515,IF([5]回答表!AA54="●",[5]回答表!BC538,""))</f>
        <v/>
      </c>
      <c r="AZ303" s="271"/>
      <c r="BA303" s="271"/>
      <c r="BB303" s="271"/>
      <c r="BC303" s="120"/>
      <c r="BD303" s="109"/>
      <c r="BE303" s="109"/>
      <c r="BF303" s="138" t="str">
        <f>IF([5]回答表!X54="●",[5]回答表!S509,IF([5]回答表!AA54="●",[5]回答表!S532,""))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IF([5]回答表!X54="●",[5]回答表!BC511,IF([5]回答表!AA54="●",[5]回答表!BC534,""))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IF([5]回答表!X54="●",[5]回答表!V509,IF([5]回答表!AA54="●",[5]回答表!V532,""))</f>
        <v/>
      </c>
      <c r="BG306" s="151"/>
      <c r="BH306" s="151"/>
      <c r="BI306" s="151"/>
      <c r="BJ306" s="150" t="str">
        <f>IF([5]回答表!X54="●",[5]回答表!V510,IF([5]回答表!AA54="●",[5]回答表!V533,""))</f>
        <v/>
      </c>
      <c r="BK306" s="151"/>
      <c r="BL306" s="151"/>
      <c r="BM306" s="152"/>
      <c r="BN306" s="150" t="str">
        <f>IF([5]回答表!X54="●",[5]回答表!V511,IF([5]回答表!AA54="●",[5]回答表!V534,""))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IF([5]回答表!X54="●",[5]回答表!BC512,IF([5]回答表!AA54="●",[5]回答表!BC535,""))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IF([5]回答表!X54="●",[5]回答表!BC516,IF([5]回答表!AA54="●",[5]回答表!BC539,""))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IF([5]回答表!AA54="●","●","")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IF([5]回答表!X54="●",[5]回答表!BC513,IF([5]回答表!AA54="●",[5]回答表!BC536,""))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IF([5]回答表!X54="●",[5]回答表!BC514,IF([5]回答表!AA54="●",[5]回答表!BC537,""))</f>
        <v/>
      </c>
      <c r="AR311" s="271"/>
      <c r="AS311" s="271"/>
      <c r="AT311" s="271"/>
      <c r="AU311" s="222" t="s">
        <v>80</v>
      </c>
      <c r="AV311" s="223"/>
      <c r="AW311" s="223"/>
      <c r="AX311" s="224"/>
      <c r="AY311" s="281" t="str">
        <f>IF([5]回答表!X54="●",[5]回答表!BC517,IF([5]回答表!AA54="●",[5]回答表!BC540,""))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IF([5]回答表!X54="●",[5]回答表!E516,IF([5]回答表!AA54="●",[5]回答表!E538,""))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IF([5]回答表!X54="●",[5]回答表!B518,IF([5]回答表!AA54="●",[5]回答表!B540,""))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IF([5]回答表!AD54="●","●","")</f>
        <v/>
      </c>
      <c r="O322" s="131"/>
      <c r="P322" s="131"/>
      <c r="Q322" s="132"/>
      <c r="R322" s="119"/>
      <c r="S322" s="119"/>
      <c r="T322" s="119"/>
      <c r="U322" s="133" t="str">
        <f>IF([5]回答表!AD54="●",[5]回答表!B548,"")</f>
        <v/>
      </c>
      <c r="V322" s="134"/>
      <c r="W322" s="134"/>
      <c r="X322" s="134"/>
      <c r="Y322" s="134"/>
      <c r="Z322" s="134"/>
      <c r="AA322" s="134"/>
      <c r="AB322" s="134"/>
      <c r="AC322" s="134"/>
      <c r="AD322" s="134"/>
      <c r="AE322" s="134"/>
      <c r="AF322" s="134"/>
      <c r="AG322" s="134"/>
      <c r="AH322" s="134"/>
      <c r="AI322" s="134"/>
      <c r="AJ322" s="135"/>
      <c r="AK322" s="189"/>
      <c r="AL322" s="189"/>
      <c r="AM322" s="133" t="str">
        <f>IF([5]回答表!AD54="●",[5]回答表!B554,"")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IF([5]回答表!X55="●","●","")</f>
        <v/>
      </c>
      <c r="O333" s="131"/>
      <c r="P333" s="131"/>
      <c r="Q333" s="132"/>
      <c r="R333" s="119"/>
      <c r="S333" s="119"/>
      <c r="T333" s="119"/>
      <c r="U333" s="133" t="str">
        <f>IF([5]回答表!X55="●",[5]回答表!B565,IF([5]回答表!AA55="●",[5]回答表!B590,""))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IF([5]回答表!X55="●",[5]回答表!B575,IF([5]回答表!AA55="●",[5]回答表!B600,""))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IF([5]回答表!X55="●",[5]回答表!G571,IF([5]回答表!AA55="●",[5]回答表!G596,""))</f>
        <v/>
      </c>
      <c r="AN335" s="83"/>
      <c r="AO335" s="83"/>
      <c r="AP335" s="83"/>
      <c r="AQ335" s="83"/>
      <c r="AR335" s="83"/>
      <c r="AS335" s="83"/>
      <c r="AT335" s="153"/>
      <c r="AU335" s="82" t="str">
        <f>IF([5]回答表!X55="●",[5]回答表!G572,IF([5]回答表!AA55="●",[5]回答表!G597,""))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IF([5]回答表!X55="●",[5]回答表!E575,IF([5]回答表!AA55="●",[5]回答表!E600,""))</f>
        <v/>
      </c>
      <c r="BG336" s="151"/>
      <c r="BH336" s="151"/>
      <c r="BI336" s="151"/>
      <c r="BJ336" s="150" t="str">
        <f>IF([5]回答表!X55="●",[5]回答表!E576,IF([5]回答表!AA55="●",[5]回答表!E601,""))</f>
        <v/>
      </c>
      <c r="BK336" s="151"/>
      <c r="BL336" s="151"/>
      <c r="BM336" s="152"/>
      <c r="BN336" s="150" t="str">
        <f>IF([5]回答表!X55="●",[5]回答表!E577,IF([5]回答表!AA55="●",[5]回答表!E602,""))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IF([5]回答表!AA55="●","●","")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IF([5]回答表!X55="●",[5]回答表!E580,IF([5]回答表!AA55="●",[5]回答表!E605,""))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IF([5]回答表!X55="●",[5]回答表!B582,IF([5]回答表!AA55="●",[5]回答表!B607,""))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IF([5]回答表!AD55="●","●","")</f>
        <v/>
      </c>
      <c r="O352" s="131"/>
      <c r="P352" s="131"/>
      <c r="Q352" s="132"/>
      <c r="R352" s="119"/>
      <c r="S352" s="119"/>
      <c r="T352" s="119"/>
      <c r="U352" s="133" t="str">
        <f>IF([5]回答表!AD55="●",[5]回答表!B615,"")</f>
        <v/>
      </c>
      <c r="V352" s="134"/>
      <c r="W352" s="134"/>
      <c r="X352" s="134"/>
      <c r="Y352" s="134"/>
      <c r="Z352" s="134"/>
      <c r="AA352" s="134"/>
      <c r="AB352" s="134"/>
      <c r="AC352" s="134"/>
      <c r="AD352" s="134"/>
      <c r="AE352" s="134"/>
      <c r="AF352" s="134"/>
      <c r="AG352" s="134"/>
      <c r="AH352" s="134"/>
      <c r="AI352" s="134"/>
      <c r="AJ352" s="135"/>
      <c r="AK352" s="136"/>
      <c r="AL352" s="136"/>
      <c r="AM352" s="133" t="str">
        <f>IF([5]回答表!AD55="●",[5]回答表!B621,"")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IF([5]回答表!R56="●",[5]回答表!B634,"")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suido</vt:lpstr>
      <vt:lpstr>gesui_nousyu</vt:lpstr>
      <vt:lpstr>gesui_tokuhai</vt:lpstr>
      <vt:lpstr>gesui_tokan</vt:lpstr>
      <vt:lpstr>gesui_koukyo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2022-10-13T01:07:28Z</dcterms:modified>
</cp:coreProperties>
</file>