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B4663B43-B507-4CE1-B715-D57BF0356FD9}" xr6:coauthVersionLast="47" xr6:coauthVersionMax="47" xr10:uidLastSave="{00000000-0000-0000-0000-000000000000}"/>
  <bookViews>
    <workbookView xWindow="135" yWindow="390" windowWidth="28665" windowHeight="15600" firstSheet="5" activeTab="7" xr2:uid="{BC254DD8-AB24-4553-B0E1-D4723D9F9C95}"/>
  </bookViews>
  <sheets>
    <sheet name="suido" sheetId="1" r:id="rId1"/>
    <sheet name="kaigo_tanki" sheetId="2" r:id="rId2"/>
    <sheet name="kaigo_dei" sheetId="3" r:id="rId3"/>
    <sheet name="kaigo_sitei" sheetId="4" r:id="rId4"/>
    <sheet name="gesui_nousyu" sheetId="5" r:id="rId5"/>
    <sheet name="gesui_tokuhai" sheetId="6" r:id="rId6"/>
    <sheet name="gesui_tokan" sheetId="7" r:id="rId7"/>
    <sheet name="gesui_koukyo" sheetId="8" r:id="rId8"/>
  </sheets>
  <externalReferences>
    <externalReference r:id="rId9"/>
    <externalReference r:id="rId10"/>
    <externalReference r:id="rId11"/>
    <externalReference r:id="rId12"/>
    <externalReference r:id="rId13"/>
    <externalReference r:id="rId14"/>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8" l="1"/>
  <c r="AM352" i="8"/>
  <c r="U352" i="8"/>
  <c r="N352" i="8"/>
  <c r="AM345" i="8"/>
  <c r="U345" i="8"/>
  <c r="N339" i="8"/>
  <c r="BN336" i="8"/>
  <c r="BJ336" i="8"/>
  <c r="BF336" i="8"/>
  <c r="AU335" i="8"/>
  <c r="AM335" i="8"/>
  <c r="BF333" i="8"/>
  <c r="U333" i="8"/>
  <c r="N333" i="8"/>
  <c r="AM322" i="8"/>
  <c r="U322" i="8"/>
  <c r="N322" i="8"/>
  <c r="AM315" i="8"/>
  <c r="U315" i="8"/>
  <c r="AY311" i="8"/>
  <c r="AQ311" i="8"/>
  <c r="AQ309" i="8"/>
  <c r="N309" i="8"/>
  <c r="AY308" i="8"/>
  <c r="AQ307" i="8"/>
  <c r="BN306" i="8"/>
  <c r="BJ306" i="8"/>
  <c r="BF306" i="8"/>
  <c r="AQ305" i="8"/>
  <c r="BF303" i="8"/>
  <c r="AY303" i="8"/>
  <c r="AQ303" i="8"/>
  <c r="U303" i="8"/>
  <c r="N303" i="8"/>
  <c r="AM291" i="8"/>
  <c r="U291" i="8"/>
  <c r="N291" i="8"/>
  <c r="AM284" i="8"/>
  <c r="U284" i="8"/>
  <c r="N278" i="8"/>
  <c r="BN275" i="8"/>
  <c r="BJ275" i="8"/>
  <c r="BF275" i="8"/>
  <c r="BF272" i="8"/>
  <c r="AN272" i="8"/>
  <c r="U272" i="8"/>
  <c r="N272" i="8"/>
  <c r="AM260" i="8"/>
  <c r="U260" i="8"/>
  <c r="N260" i="8"/>
  <c r="AM253" i="8"/>
  <c r="U253" i="8"/>
  <c r="N247" i="8"/>
  <c r="BN244" i="8"/>
  <c r="BJ244" i="8"/>
  <c r="BF244" i="8"/>
  <c r="AU244" i="8"/>
  <c r="AM244" i="8"/>
  <c r="BF241" i="8"/>
  <c r="U241" i="8"/>
  <c r="N241" i="8"/>
  <c r="AM229" i="8"/>
  <c r="U229" i="8"/>
  <c r="N229" i="8"/>
  <c r="AM222" i="8"/>
  <c r="U222" i="8"/>
  <c r="N216" i="8"/>
  <c r="AU213" i="8"/>
  <c r="AQ213" i="8"/>
  <c r="AM213" i="8"/>
  <c r="AM210" i="8"/>
  <c r="U210" i="8"/>
  <c r="N210" i="8"/>
  <c r="AM198" i="8"/>
  <c r="U198" i="8"/>
  <c r="N198" i="8"/>
  <c r="AM191" i="8"/>
  <c r="U191" i="8"/>
  <c r="AK186" i="8"/>
  <c r="AC186" i="8"/>
  <c r="U186" i="8"/>
  <c r="N185" i="8"/>
  <c r="BA180" i="8"/>
  <c r="AS180" i="8"/>
  <c r="AK180" i="8"/>
  <c r="AC180" i="8"/>
  <c r="U180" i="8"/>
  <c r="AC174" i="8"/>
  <c r="U174" i="8"/>
  <c r="BX169" i="8"/>
  <c r="BN169" i="8"/>
  <c r="BJ169" i="8"/>
  <c r="BF169" i="8"/>
  <c r="U168" i="8"/>
  <c r="BF166" i="8"/>
  <c r="AM166" i="8"/>
  <c r="N166" i="8"/>
  <c r="AM154" i="8"/>
  <c r="U154" i="8"/>
  <c r="N154" i="8"/>
  <c r="AM147" i="8"/>
  <c r="U147" i="8"/>
  <c r="AY142" i="8"/>
  <c r="AS142" i="8"/>
  <c r="AM142" i="8"/>
  <c r="U142" i="8"/>
  <c r="N139" i="8"/>
  <c r="U137" i="8"/>
  <c r="BN133" i="8"/>
  <c r="BJ133" i="8"/>
  <c r="BF133" i="8"/>
  <c r="U132" i="8"/>
  <c r="N132" i="8"/>
  <c r="BF130" i="8"/>
  <c r="AM130" i="8"/>
  <c r="AM118" i="8"/>
  <c r="U118" i="8"/>
  <c r="N118" i="8"/>
  <c r="AM111" i="8"/>
  <c r="U111" i="8"/>
  <c r="AC106" i="8"/>
  <c r="U106" i="8"/>
  <c r="N105" i="8"/>
  <c r="BN102" i="8"/>
  <c r="BJ102" i="8"/>
  <c r="BF102" i="8"/>
  <c r="AC101" i="8"/>
  <c r="U101" i="8"/>
  <c r="BF99" i="8"/>
  <c r="AM99" i="8"/>
  <c r="N99" i="8"/>
  <c r="AM87" i="8"/>
  <c r="U87" i="8"/>
  <c r="N87" i="8"/>
  <c r="AM80" i="8"/>
  <c r="U80" i="8"/>
  <c r="N74" i="8"/>
  <c r="BN71" i="8"/>
  <c r="BJ71" i="8"/>
  <c r="BF71" i="8"/>
  <c r="AU71" i="8"/>
  <c r="AM71" i="8"/>
  <c r="BF68" i="8"/>
  <c r="U68" i="8"/>
  <c r="N68" i="8"/>
  <c r="AM57" i="8"/>
  <c r="U57" i="8"/>
  <c r="N57" i="8"/>
  <c r="AM50" i="8"/>
  <c r="U50" i="8"/>
  <c r="AM47" i="8"/>
  <c r="AM46" i="8"/>
  <c r="AM45" i="8"/>
  <c r="AM44" i="8"/>
  <c r="N44" i="8"/>
  <c r="AM43" i="8"/>
  <c r="AM42" i="8"/>
  <c r="BN39" i="8"/>
  <c r="BJ39" i="8"/>
  <c r="BF39" i="8"/>
  <c r="AU38" i="8"/>
  <c r="AM38" i="8"/>
  <c r="BF36" i="8"/>
  <c r="U36" i="8"/>
  <c r="N36" i="8"/>
  <c r="BB24" i="8"/>
  <c r="AT24" i="8"/>
  <c r="AM24" i="8"/>
  <c r="AF24" i="8"/>
  <c r="Y24" i="8"/>
  <c r="R24" i="8"/>
  <c r="K24" i="8"/>
  <c r="D24" i="8"/>
  <c r="BG11" i="8"/>
  <c r="AO11" i="8"/>
  <c r="U11" i="8"/>
  <c r="C11" i="8"/>
  <c r="D365" i="7" l="1"/>
  <c r="AM352" i="7"/>
  <c r="U352" i="7"/>
  <c r="N352" i="7"/>
  <c r="AM345" i="7"/>
  <c r="U345" i="7"/>
  <c r="N339" i="7"/>
  <c r="BN336" i="7"/>
  <c r="BJ336" i="7"/>
  <c r="BF336" i="7"/>
  <c r="AU335" i="7"/>
  <c r="AM335" i="7"/>
  <c r="BF333" i="7"/>
  <c r="U333" i="7"/>
  <c r="N333" i="7"/>
  <c r="AM322" i="7"/>
  <c r="U322" i="7"/>
  <c r="N322" i="7"/>
  <c r="AM315" i="7"/>
  <c r="U315" i="7"/>
  <c r="AY311" i="7"/>
  <c r="AQ311" i="7"/>
  <c r="AQ309" i="7"/>
  <c r="N309" i="7"/>
  <c r="AY308" i="7"/>
  <c r="AQ307" i="7"/>
  <c r="BN306" i="7"/>
  <c r="BJ306" i="7"/>
  <c r="BF306" i="7"/>
  <c r="AQ305" i="7"/>
  <c r="BF303" i="7"/>
  <c r="AY303" i="7"/>
  <c r="AQ303" i="7"/>
  <c r="U303" i="7"/>
  <c r="N303" i="7"/>
  <c r="AM291" i="7"/>
  <c r="U291" i="7"/>
  <c r="N291" i="7"/>
  <c r="AM284" i="7"/>
  <c r="U284" i="7"/>
  <c r="N278" i="7"/>
  <c r="BN275" i="7"/>
  <c r="BJ275" i="7"/>
  <c r="BF275" i="7"/>
  <c r="BF272" i="7"/>
  <c r="AN272" i="7"/>
  <c r="U272" i="7"/>
  <c r="N272" i="7"/>
  <c r="AM260" i="7"/>
  <c r="U260" i="7"/>
  <c r="N260" i="7"/>
  <c r="AM253" i="7"/>
  <c r="U253" i="7"/>
  <c r="N247" i="7"/>
  <c r="BN244" i="7"/>
  <c r="BJ244" i="7"/>
  <c r="BF244" i="7"/>
  <c r="AU244" i="7"/>
  <c r="AM244" i="7"/>
  <c r="BF241" i="7"/>
  <c r="U241" i="7"/>
  <c r="N241" i="7"/>
  <c r="AM229" i="7"/>
  <c r="U229" i="7"/>
  <c r="N229" i="7"/>
  <c r="AM222" i="7"/>
  <c r="U222" i="7"/>
  <c r="N216" i="7"/>
  <c r="AU213" i="7"/>
  <c r="AQ213" i="7"/>
  <c r="AM213" i="7"/>
  <c r="AM210" i="7"/>
  <c r="U210" i="7"/>
  <c r="N210" i="7"/>
  <c r="AM198" i="7"/>
  <c r="U198" i="7"/>
  <c r="N198" i="7"/>
  <c r="AM191" i="7"/>
  <c r="U191" i="7"/>
  <c r="AK186" i="7"/>
  <c r="AC186" i="7"/>
  <c r="U186" i="7"/>
  <c r="N185" i="7"/>
  <c r="BA180" i="7"/>
  <c r="AS180" i="7"/>
  <c r="AK180" i="7"/>
  <c r="AC180" i="7"/>
  <c r="U180" i="7"/>
  <c r="AC174" i="7"/>
  <c r="U174" i="7"/>
  <c r="BX169" i="7"/>
  <c r="BN169" i="7"/>
  <c r="BJ169" i="7"/>
  <c r="BF169" i="7"/>
  <c r="U168" i="7"/>
  <c r="BF166" i="7"/>
  <c r="AM166" i="7"/>
  <c r="N166" i="7"/>
  <c r="AM154" i="7"/>
  <c r="U154" i="7"/>
  <c r="N154" i="7"/>
  <c r="AM147" i="7"/>
  <c r="U147" i="7"/>
  <c r="AY142" i="7"/>
  <c r="AS142" i="7"/>
  <c r="AM142" i="7"/>
  <c r="U142" i="7"/>
  <c r="N139" i="7"/>
  <c r="U137" i="7"/>
  <c r="BN133" i="7"/>
  <c r="BJ133" i="7"/>
  <c r="BF133" i="7"/>
  <c r="U132" i="7"/>
  <c r="N132" i="7"/>
  <c r="BF130" i="7"/>
  <c r="AM130" i="7"/>
  <c r="AM118" i="7"/>
  <c r="U118" i="7"/>
  <c r="N118" i="7"/>
  <c r="AM111" i="7"/>
  <c r="U111" i="7"/>
  <c r="AC106" i="7"/>
  <c r="U106" i="7"/>
  <c r="N105" i="7"/>
  <c r="BN102" i="7"/>
  <c r="BJ102" i="7"/>
  <c r="BF102" i="7"/>
  <c r="AC101" i="7"/>
  <c r="U101" i="7"/>
  <c r="BF99" i="7"/>
  <c r="AM99" i="7"/>
  <c r="N99" i="7"/>
  <c r="AM87" i="7"/>
  <c r="U87" i="7"/>
  <c r="N87" i="7"/>
  <c r="AM80" i="7"/>
  <c r="U80" i="7"/>
  <c r="N74" i="7"/>
  <c r="BN71" i="7"/>
  <c r="BJ71" i="7"/>
  <c r="BF71" i="7"/>
  <c r="AU71" i="7"/>
  <c r="AM71" i="7"/>
  <c r="BF68" i="7"/>
  <c r="U68" i="7"/>
  <c r="N68" i="7"/>
  <c r="AM57" i="7"/>
  <c r="U57" i="7"/>
  <c r="N57" i="7"/>
  <c r="AM50" i="7"/>
  <c r="U50"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365" i="6" l="1"/>
  <c r="AM352" i="6"/>
  <c r="U352" i="6"/>
  <c r="N352" i="6"/>
  <c r="AM345" i="6"/>
  <c r="U345" i="6"/>
  <c r="N339" i="6"/>
  <c r="BN336" i="6"/>
  <c r="BJ336" i="6"/>
  <c r="BF336" i="6"/>
  <c r="AU335" i="6"/>
  <c r="AM335" i="6"/>
  <c r="BF333" i="6"/>
  <c r="U333" i="6"/>
  <c r="N333" i="6"/>
  <c r="AM322" i="6"/>
  <c r="U322" i="6"/>
  <c r="N322" i="6"/>
  <c r="AM315" i="6"/>
  <c r="U315" i="6"/>
  <c r="AY311" i="6"/>
  <c r="AQ311" i="6"/>
  <c r="AQ309" i="6"/>
  <c r="N309" i="6"/>
  <c r="AY308" i="6"/>
  <c r="AQ307" i="6"/>
  <c r="BN306" i="6"/>
  <c r="BJ306" i="6"/>
  <c r="BF306" i="6"/>
  <c r="AQ305" i="6"/>
  <c r="BF303" i="6"/>
  <c r="AY303" i="6"/>
  <c r="AQ303" i="6"/>
  <c r="U303" i="6"/>
  <c r="N303" i="6"/>
  <c r="AM291" i="6"/>
  <c r="U291" i="6"/>
  <c r="N291" i="6"/>
  <c r="AM284" i="6"/>
  <c r="U284" i="6"/>
  <c r="N278" i="6"/>
  <c r="BN275" i="6"/>
  <c r="BJ275" i="6"/>
  <c r="BF275" i="6"/>
  <c r="BF272" i="6"/>
  <c r="AN272" i="6"/>
  <c r="U272" i="6"/>
  <c r="N272" i="6"/>
  <c r="AM260" i="6"/>
  <c r="U260" i="6"/>
  <c r="N260" i="6"/>
  <c r="AM253" i="6"/>
  <c r="U253" i="6"/>
  <c r="N247" i="6"/>
  <c r="BN244" i="6"/>
  <c r="BJ244" i="6"/>
  <c r="BF244" i="6"/>
  <c r="AU244" i="6"/>
  <c r="AM244" i="6"/>
  <c r="BF241" i="6"/>
  <c r="U241" i="6"/>
  <c r="N241" i="6"/>
  <c r="AM229" i="6"/>
  <c r="U229" i="6"/>
  <c r="N229" i="6"/>
  <c r="AM222" i="6"/>
  <c r="U222" i="6"/>
  <c r="N216" i="6"/>
  <c r="AU213" i="6"/>
  <c r="AQ213" i="6"/>
  <c r="AM213" i="6"/>
  <c r="AM210" i="6"/>
  <c r="U210" i="6"/>
  <c r="N210" i="6"/>
  <c r="AM198" i="6"/>
  <c r="U198" i="6"/>
  <c r="N198" i="6"/>
  <c r="AM191" i="6"/>
  <c r="U191" i="6"/>
  <c r="AK186" i="6"/>
  <c r="AC186" i="6"/>
  <c r="U186" i="6"/>
  <c r="N185" i="6"/>
  <c r="BA180" i="6"/>
  <c r="AS180" i="6"/>
  <c r="AK180" i="6"/>
  <c r="AC180" i="6"/>
  <c r="U180" i="6"/>
  <c r="AC174" i="6"/>
  <c r="U174" i="6"/>
  <c r="BX169" i="6"/>
  <c r="BN169" i="6"/>
  <c r="BJ169" i="6"/>
  <c r="BF169" i="6"/>
  <c r="U168" i="6"/>
  <c r="BF166" i="6"/>
  <c r="AM166" i="6"/>
  <c r="N166" i="6"/>
  <c r="AM154" i="6"/>
  <c r="U154" i="6"/>
  <c r="N154" i="6"/>
  <c r="AM147" i="6"/>
  <c r="U147" i="6"/>
  <c r="AY142" i="6"/>
  <c r="AS142" i="6"/>
  <c r="AM142" i="6"/>
  <c r="U142" i="6"/>
  <c r="N139" i="6"/>
  <c r="U137" i="6"/>
  <c r="BN133" i="6"/>
  <c r="BJ133" i="6"/>
  <c r="BF133" i="6"/>
  <c r="U132" i="6"/>
  <c r="N132" i="6"/>
  <c r="BF130" i="6"/>
  <c r="AM130" i="6"/>
  <c r="AM118" i="6"/>
  <c r="U118" i="6"/>
  <c r="N118" i="6"/>
  <c r="AM111" i="6"/>
  <c r="U111" i="6"/>
  <c r="AC106" i="6"/>
  <c r="U106" i="6"/>
  <c r="N105" i="6"/>
  <c r="BN102" i="6"/>
  <c r="BJ102" i="6"/>
  <c r="BF102" i="6"/>
  <c r="AC101" i="6"/>
  <c r="U101" i="6"/>
  <c r="BF99" i="6"/>
  <c r="AM99" i="6"/>
  <c r="N99" i="6"/>
  <c r="AM87" i="6"/>
  <c r="U87" i="6"/>
  <c r="N87" i="6"/>
  <c r="AM80" i="6"/>
  <c r="U80" i="6"/>
  <c r="N74" i="6"/>
  <c r="BN71" i="6"/>
  <c r="BJ71" i="6"/>
  <c r="BF71" i="6"/>
  <c r="AU71" i="6"/>
  <c r="AM71" i="6"/>
  <c r="BF68" i="6"/>
  <c r="U68" i="6"/>
  <c r="N68" i="6"/>
  <c r="AM57" i="6"/>
  <c r="U57" i="6"/>
  <c r="N57" i="6"/>
  <c r="AM50" i="6"/>
  <c r="U50"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<sst xmlns="http://schemas.openxmlformats.org/spreadsheetml/2006/main" count="1736" uniqueCount="86">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</sst>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9389D5-E92A-4CB0-B9B6-223467B44E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D5CDA0-CFDB-4A96-B004-CE3CACDB3D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0D1AB29-4380-4DF0-8AC9-1448D34844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1BCC9DD-FED5-4088-B7B0-F16F187854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0307827-2FED-475E-A937-8DDD6326D1C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4F99677-0C2D-4281-AEC1-6A9DB5CAF75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C4F4693-5103-4B8A-8E43-3CDFDFA9D18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51128327-1739-4697-A2D8-C35C3305779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41ED6E11-C7D9-47F1-908B-9EE4C7E8284D}"/>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891186C-965F-426A-B4CF-25324DC5005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3D1A93EF-5313-49FE-B976-08D3BAFA060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CD6D2A9-52F0-4819-B1F4-7C003D4CA4E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990E12F-AFE0-435A-8CA2-905335EE17E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779C6536-DC79-45BD-9984-1D890B4C5D9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217DCCB9-B368-439A-B162-4A1535F7A00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771818A0-DD1B-47FB-B293-4E06698A5081}"/>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24E902AB-EFFF-4A78-BF72-A40B7AA81B5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00F0FCA-5EF4-4153-8F84-AE488C76504C}"/>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D7D95E9-7CDB-4991-AF85-FE5C1F66B2B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5BB0EE1F-3691-42B6-B03F-AFA65BB51707}"/>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4BF16BA-8DC3-485D-9610-54FEB0D50B79}"/>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6D6DF452-9D8A-43A4-ABC6-E3485A01DB3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2CF47D08-49F4-48B0-A54A-FFE82E12339E}"/>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8693B03-69B8-4CDE-86EA-C35FF5F108A5}"/>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F95CC46D-6F67-4EF7-8884-BE45F12234FA}"/>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9D5AD9DF-ED26-4B78-8071-8B600DF7431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F573E8-2A26-4105-A06D-44A31AFE88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0BA45B-32A0-4E2E-8BAE-2568CC0464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97470D-B207-49FC-8CF5-912732C36F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5508393-17C8-4396-BA71-D7EA7BB18EC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E46B1A9-BF12-4286-B2C0-570AF6F4EB6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A6AB306-2F59-4718-BC7E-E479A201A5C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6799564-4557-405A-8FE6-8022D5B933C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8A25F418-A1B8-4FF5-95C1-EB854DE51B9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16C2E653-048E-411A-BEDE-3BA7AAC1853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D1EA4D2-7C88-426B-BFDB-62200B0AF639}"/>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2E9B6724-71C6-4254-992C-E8CE1F4A9B7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1108484-33AD-4472-9616-AE1C695847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64FDE0A-BCD2-43C2-B651-B25E9AD014B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18C227C6-437B-465F-A6BA-7E3E749275A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80B51D5-B5D3-4942-A0E4-E46A2C139BB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EB28A5F-FA66-47F0-B969-271C49AF79EF}"/>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C220322-3F4A-4E7B-AF8C-EDA0A75128C8}"/>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E10905D-4C80-4E2E-8025-21CC0052CCE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B38D0D75-4EE1-4445-93CC-B3AB652343D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8ACF2CA1-0EB8-4ADA-9528-D33655363CB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B212781B-86F4-4F77-9DA6-77147F757D33}"/>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755655E-ECA9-4C9D-8E22-5EE0E88298A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E7B348C-FE97-466B-AC0D-DDBE0380822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7051EF8-7F93-4CC7-8CD3-1327A53B5DDE}"/>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D2988E0-591F-45BB-801D-0DABCCD68501}"/>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80987F03-EC36-48DE-92C6-21E55FBDDAC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EFE071-0E44-4CCC-9E26-25FE05E4CC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5AD739-2269-450F-9953-B7D3CC2F76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BE62C3-7C2D-4C1F-B206-109C6AB4E6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E976FEC-2202-42EF-9BAD-7D04E8DDBB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78ABB94-C284-454D-BB19-4E12B7055D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AE8FB02-B36E-4033-A6F3-CB27186A5F2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C61BDD5-C103-4F37-A4CB-0F4357BDFA5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1CD7C128-8321-4C14-AC8B-E82CFBE6133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17050E5-43ED-4790-8602-7338BE4CBA18}"/>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F1A6C7C-E848-4CB1-A364-32DB6714AD9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5A73CB2-EC3F-46C4-9142-5850D2B2D58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EEAA3B9-2BF5-465E-AAA6-9B2BA383374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542F077-9057-484B-92B9-D2BD85B92B85}"/>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127A0D8-E28C-4D88-881D-971DC5E9A0F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3E0BC28-4818-48C1-A5B1-BC5631A535C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D9344FD8-5E32-48FA-82C7-C790ED464182}"/>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B0A7BE34-CD09-4351-ADE6-4E055D02F9B7}"/>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F8E6565-02E8-4D1F-941E-80E95AB5902E}"/>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8B6C02C5-28FB-46CF-A843-5FBF670F7846}"/>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AB08352-5B0E-4915-87E3-C9DBF04B6EE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6DA6A06-E9F3-44FB-B8D0-1FBB9CA0475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2819B64-CEFF-4A81-8CDE-B7856F621E0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3CC37D7-BEC1-4FED-A458-2721F84EAF7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16AB2A6-47D9-47B8-8A63-05E70437D2E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4202B69A-AD81-44D9-9A47-3EFDB975726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BAE6116-DA55-46E1-89FB-6E0F15BF208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B41824-98C8-49DF-A196-5125B35B52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7B94E6-35DC-4CE7-9A79-D1BFD6CA4A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890023-3619-466E-AFBF-A71034A0B6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2BF77EB-1D56-47DA-AECD-32C1D74EABA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3C760CC-4D0C-4924-8FF7-0B48711833C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ADCE644-7EA8-4364-9C6D-A60B6BA2916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2C3596E-A4C1-492E-821F-487BC4B143A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9EFD858A-6D6F-474C-BEC7-D94096F00CA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9DF6195-D746-4976-9AAC-2FAECDE73A9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C676C7AA-8AF7-41CD-A9CB-0488FC0C424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210154E8-D922-45A1-B33C-D5FEE574345B}"/>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ECFA292-6A33-4A97-83C0-2D4D856892D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D7E93F17-FF53-4596-BB82-350D9353AC2E}"/>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2FFE4801-427F-4A42-9A43-997FCB1EA86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1C85C17-B0F7-49DF-9DD9-ED9C633A8A1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6187511-AFCF-4D0D-AD3E-277EF51D6343}"/>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48211223-65DD-48D3-A6E8-00AB044DEBD2}"/>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A86A4D9-A838-40AB-81BB-A736E309C36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5588D3D5-AC7B-46CA-8D02-6A1655BBC0D6}"/>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B6605F93-8D58-46F8-8ECC-A210AF4D9E4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905E6C6-F018-4B46-8D46-6F9A61777FC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09A018A-0921-432F-8A2F-7E4DD549D3A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C9E184C-7C63-43AE-8BC5-77CC3F8369D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6C5FA238-DB86-4B05-A409-9BD19ED98FE3}"/>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7F811AF4-84B8-401D-9331-DB43112DF75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3FFAF92-EFDA-455E-BA11-6F4A84A56B4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4C87944-2CE6-4FC7-80D8-7ACBC77549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D81ED4-69FF-46D5-A479-CE27D29CC0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185520-FB7F-4725-9A20-0C32A14C5A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F3F67C-CA45-420D-A56A-B9EAABDCC43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A6089D1-3D9D-4B5D-83B8-F40C756DA47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128542A-6D56-46A2-8B57-93760AC4530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5C36E63-92DE-4F25-939E-BE31F7AC904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A0978E44-FD71-483D-AB03-928C8580635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33B80D5-BD92-4498-8DB1-C825EA141ED1}"/>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2ABC552-8639-47E6-ADC8-5910F15E41D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27B3ED37-D356-4440-AC06-C8470EA9534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D4F3F06-CD94-43B5-A04C-11BA05DA33B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DB4DE6C1-D78F-456A-BE4B-3B84BC5F62C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A1B58151-3B00-4A6B-BFC9-2C7A2D292CA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DB8BE12E-38A2-48B2-BF86-F6A3FC2334DD}"/>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80165E25-E3B1-4FB8-93C4-326A1F1B1B16}"/>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9097AEE-F1D3-4A3A-8807-15F6B6EDC8B6}"/>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2784B12-EA6D-493E-B82D-1E9B4061484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2D4639C-7E6F-4636-B843-53DC6089F5A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347DFCF-63A2-450A-9C9C-EEA5F3BB192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7A2CFCCC-9460-458A-A0B7-5411F6C52AF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39A26FFE-D4A5-4056-AA28-9997796D041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3124707E-C377-4C13-8F47-A28AE118274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2C968F8-2C1F-41F0-A564-D2170110FA7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C0B4F11-7AD9-4593-B264-5A49AAC26AD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CCBF55B5-A8E3-4C97-95EB-4626D9B626A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6FEBD-667A-4354-B9A0-5EB854233E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4D8A5A-D12F-415A-AAF6-F84D77FD51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4A37194-CE30-405E-AB66-3C8B1FF4D3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4B074CA-6D9D-4FC5-99AE-B1D693BBE53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7D3A0D9-72A7-4B51-A102-8D67A30A6BB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FDDDDF0-FE09-4583-95E8-B3AEBBA7201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34F0371-CEC1-4DC6-9968-D5ABF0F416D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535738AC-573F-4309-BF03-D0A614F0A1C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10BE9C74-6CBC-4D2A-A782-F0C0BBAED39D}"/>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ECDB2D84-EFB5-4D5B-957B-423BE0DCD42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02E1B61-9047-4D25-AC18-79F2B4300F0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1960155-FD31-4430-85C0-DF7F858B6CF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BB21F445-D837-4997-BE3C-D86BF6E9248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B03D83A2-7CD6-4A92-AAB3-AF83308BC34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3C63698B-7DC1-4D74-96B3-69A4FEF9742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F1E678B-C041-4ABA-9CF1-1FB52E37FF5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B8D14FDA-8F9A-4FE3-A6A5-77817512D491}"/>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E96AEE8-003D-4CC3-9D1B-03F4C91BB24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C7A3D6C-588B-4B41-B351-C01EE84C8C2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5E47FDB-6BFD-434E-9631-24D02E6F3B6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9685AD7-DFF1-4FF8-B28B-9FABAEAB1B97}"/>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3632829-2AA6-49EA-81D7-022D188F80E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48AE567-BD28-4DC9-AB28-79EC01EF054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8505A07-6102-463F-8ABB-A5E0A59C317F}"/>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63AF3AB9-2C21-4F00-98DF-70375029F6F7}"/>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814333E-9281-48CE-A835-2A8C9A2165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87C6E2-61A5-4295-B77C-939EFBBF69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E0F22B-ED2C-4442-8AA6-F323413798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601E391-A7C6-43C5-B720-BC7AAA53EF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32E9B5F-CFB7-4D42-BA91-195D7EBBB82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A2BD2F0-A57E-448F-B7D3-C51723C8B03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140576D-C663-4314-BA6C-31E6273F997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F030F67-97FC-4A5C-849B-4F0572F109A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625B8139-C07B-4864-B65C-86A23704723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D89E5B5D-5D72-4D1E-916A-A2AB33AAAC67}"/>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74656AE-DF16-45DB-9DFE-7AD37AE782B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B6F9560-42D4-4E03-AAF8-482ECEDE8D2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E4817E5-486D-4779-8F6F-FCFBD2638DB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CC05390-7407-4DA5-B2FC-121B97A651DE}"/>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44012BFF-9E36-492A-91AD-F21B4A00B5F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E1E19D58-07CF-454B-A7A5-2F23BF6D2D89}"/>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94A43A7-650C-448A-BD36-066F5E4BA5A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D296509-9EE0-4EDF-BBB4-1EFC41F4D64A}"/>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0F0FBDC-E340-4607-8C0B-E3FF44B9CDC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8CA62730-5D70-446B-9568-06B5440B1D83}"/>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5A383E3-73D7-4163-A0F4-EFBB8808173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A9F2B21-8929-4CB1-AF30-271014D9EBC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E749F3AE-2DD8-4452-A410-B1F48D2BC1D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C6123F0-1100-424F-B342-25314CCDFB79}"/>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2AF4DFA-5E64-41EA-813D-253F9BDFF20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81C25984-D73A-4372-A16F-360CB6D0037C}"/>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81387743-D161-434B-AEB0-618F1FF5F82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AAB1E8-276A-4779-A36F-7B6BEC316E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6E13F5-553F-423A-8B4F-1B971997A6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C0B847-5B25-4088-AC03-E35AB9C067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184FED5-2A4B-4103-B7E9-6A9DD364387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6A34388-6041-418E-8E90-8881AEF36D2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52A7ABA-C5FB-4660-9001-49163C53123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F1BD077-9062-4B76-B4C2-2CE8FCEB523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29321E00-48DE-4C71-AC27-BC5EDA0BE9A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32B4AAB-1D74-432A-BC6B-5D0F39152586}"/>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9EC5FF43-2DC1-475D-B08D-12A502889C6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32924A4E-974B-49F0-9459-4CA6397B5FE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143DAB5-EF79-4E29-A292-03E0466000A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D17066D6-C526-4950-86A2-F3BFE1419FE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8DD6BDE3-C028-45EA-83FC-7A93E1BA06C4}"/>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DBB2AB6-61D0-4F6D-B085-2F44B61A863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7948A89E-D094-4E24-AA66-F2CB0E358803}"/>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6F2C43B6-5E60-44BA-A733-D39860716B4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943BE23-4E1F-4B37-A058-FFA6BC4391C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73E41E4-0013-4B53-A28F-C12596B2B25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3882A6A-B8FD-4D9C-AA5A-89A84DE9147A}"/>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D3D8142-FB57-4D44-BBA1-BADA07661259}"/>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BB7E28C-55CF-4336-B44A-E6BD17A0716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9C6FA61A-9158-4AFF-A306-3A92FC11536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28EEBD9-AE93-4B24-841C-1693F821CC3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6FFAC5A-2911-4137-AB80-A3A215439D8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5AB3454-03C4-428D-B3FE-923EA218D2F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20171;&#35703;&#12469;&#12540;&#12499;&#12473;&#20107;&#26989;&#12539;&#32769;&#20154;&#30701;&#26399;&#20837;&#25152;&#26045;&#3537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20171;&#35703;&#12469;&#12540;&#12499;&#12473;&#20107;&#26989;&#12539;&#32769;&#20154;&#12487;&#12452;&#12469;&#12540;&#12499;&#12473;&#12475;&#12531;&#12479;&#1254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20171;&#35703;&#12469;&#12540;&#12499;&#12473;&#20107;&#26989;&#12539;&#25351;&#23450;&#20171;&#35703;&#32769;&#20154;&#31119;&#31049;&#26045;&#3537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19979;&#27700;&#36947;&#20107;&#26989;&#12539;&#36786;&#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19979;&#27700;&#36947;&#20107;&#26989;&#12539;&#29305;&#2549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19979;&#27700;&#36947;&#20107;&#26989;&#12539;&#29305;&#2987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9010\Desktop\&#35519;&#26619;&#34920;&#65288;&#28271;&#27810;&#24066;&#65289;\&#35519;&#26619;&#34920;&#65288;&#28271;&#27810;&#24066;&#12539;&#19979;&#27700;&#36947;&#20107;&#26989;&#12539;&#20844;&#2084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v>
          </cell>
          <cell r="X53" t="str">
            <v>●</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34">
          <cell r="B434" t="str">
            <v>正職員のみでは事業承継が困難となり、効率的な事業運営が求められたことから、平成29年度より上水道施設及び簡易水道施設の維持管理・運営を民間に委託し、3年委託により、35,436千円の経費を削減した。令和2年度より5年委託を更新。また、上下水道料金徴収等業務についても令和2年度より5年委託を実施している。</v>
          </cell>
        </row>
        <row r="440">
          <cell r="B440" t="str">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量水器交換業務、量水器管理等業務、給水装置の管理業務、排水設備の管理業務、下水道負担金等調定収納業務等、にごり水等への対応業務、電子計算業務（料金システムを含む）、企業会計補助等業務　</v>
          </cell>
        </row>
        <row r="446">
          <cell r="B446" t="str">
            <v>平成</v>
          </cell>
          <cell r="E446">
            <v>29</v>
          </cell>
        </row>
        <row r="447">
          <cell r="E447">
            <v>4</v>
          </cell>
        </row>
        <row r="448">
          <cell r="E448">
            <v>1</v>
          </cell>
        </row>
        <row r="455">
          <cell r="E455">
            <v>44.351999999999997</v>
          </cell>
        </row>
        <row r="457">
          <cell r="B457" t="str">
            <v>内訳
人件費　年▲48.515百万円
経費　　年　4.163百万円
計　　　年▲44.352百万円</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介護サービス事業</v>
          </cell>
          <cell r="W18" t="str">
            <v>老人短期入所施設</v>
          </cell>
          <cell r="BD18" t="str">
            <v>●</v>
          </cell>
        </row>
        <row r="20">
          <cell r="F20" t="str">
            <v>介護サービス特別会計</v>
          </cell>
        </row>
        <row r="49">
          <cell r="AA49" t="str">
            <v xml:space="preserve"> </v>
          </cell>
        </row>
        <row r="50">
          <cell r="R50" t="str">
            <v>●</v>
          </cell>
          <cell r="X50" t="str">
            <v>●</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38">
          <cell r="B138" t="str">
            <v>　短期入所生活介護事業について雄勝福祉会（現：雄勝なごみ会）に譲渡。
　施設譲渡による市有財産の縮減や、複合サービス提供に係る施設管理費や人件費等28,724千円の経費節減が図られ、職員の配置替えにより他の住民サービス業務の充実が可能となった。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44">
          <cell r="J144" t="str">
            <v>●</v>
          </cell>
          <cell r="S144" t="str">
            <v>平成</v>
          </cell>
          <cell r="V144">
            <v>28</v>
          </cell>
        </row>
        <row r="145">
          <cell r="J145" t="str">
            <v xml:space="preserve"> </v>
          </cell>
          <cell r="V145">
            <v>4</v>
          </cell>
        </row>
        <row r="146">
          <cell r="V146">
            <v>1</v>
          </cell>
        </row>
        <row r="149">
          <cell r="E149">
            <v>29</v>
          </cell>
        </row>
        <row r="151">
          <cell r="B151" t="str">
            <v>①人件費　　　年▲18
②材料費　　　年▲4
③支払利息　 年▲2
④その他　　　年▲5</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介護サービス事業</v>
          </cell>
          <cell r="W18" t="str">
            <v>老人デイサービスセンター</v>
          </cell>
          <cell r="BD18" t="str">
            <v>●</v>
          </cell>
        </row>
        <row r="20">
          <cell r="F20" t="str">
            <v>介護サービス特別会計</v>
          </cell>
        </row>
        <row r="49">
          <cell r="R49" t="str">
            <v>●</v>
          </cell>
          <cell r="X49" t="str">
            <v>●</v>
          </cell>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　デイサービス事業について、平成28年３月31日をもって事業廃止した。施設譲渡による市有財産の縮減や、複合サービス提供に係る施設管理費や人件費等54,001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v>
          </cell>
        </row>
        <row r="73">
          <cell r="G73" t="str">
            <v>●</v>
          </cell>
          <cell r="S73" t="str">
            <v>平成</v>
          </cell>
          <cell r="V73">
            <v>28</v>
          </cell>
        </row>
        <row r="74">
          <cell r="G74" t="str">
            <v xml:space="preserve"> </v>
          </cell>
          <cell r="V74">
            <v>3</v>
          </cell>
        </row>
        <row r="75">
          <cell r="V75">
            <v>31</v>
          </cell>
        </row>
        <row r="79">
          <cell r="O79" t="str">
            <v xml:space="preserve"> </v>
          </cell>
          <cell r="AG79" t="str">
            <v xml:space="preserve"> </v>
          </cell>
        </row>
        <row r="80">
          <cell r="O80" t="str">
            <v xml:space="preserve"> </v>
          </cell>
          <cell r="AG80" t="str">
            <v xml:space="preserve"> </v>
          </cell>
        </row>
        <row r="81">
          <cell r="O81" t="str">
            <v xml:space="preserve"> </v>
          </cell>
        </row>
        <row r="82">
          <cell r="O82" t="str">
            <v>●</v>
          </cell>
        </row>
        <row r="85">
          <cell r="E85">
            <v>54</v>
          </cell>
        </row>
        <row r="87">
          <cell r="B87" t="str">
            <v>①人件費　　　年▲42
②光熱水費　 年▲3
③材料費　　　年▲2
④その他　　　年▲7</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介護サービス事業</v>
          </cell>
          <cell r="W18" t="str">
            <v>指定介護老人福祉施設</v>
          </cell>
          <cell r="BD18" t="str">
            <v>●</v>
          </cell>
        </row>
        <row r="20">
          <cell r="F20" t="str">
            <v>介護サービス特別会計</v>
          </cell>
        </row>
        <row r="49">
          <cell r="AA49" t="str">
            <v xml:space="preserve"> </v>
          </cell>
        </row>
        <row r="50">
          <cell r="R50" t="str">
            <v>●</v>
          </cell>
          <cell r="X50" t="str">
            <v>●</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38">
          <cell r="B138" t="str">
            <v>　短期入所生活介護事業について雄勝福祉会（現：雄勝なごみ会）に譲渡。
　施設譲渡による市有財産の縮減や、複合サービス提供に係る施設管理費や人件費等241,388千円の経費節減が図られ、職員の配置替えにより他の住民サービス業務の充実が可能となった。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44">
          <cell r="J144" t="str">
            <v>●</v>
          </cell>
          <cell r="S144" t="str">
            <v>平成</v>
          </cell>
          <cell r="V144">
            <v>28</v>
          </cell>
        </row>
        <row r="145">
          <cell r="J145" t="str">
            <v xml:space="preserve"> </v>
          </cell>
          <cell r="V145">
            <v>4</v>
          </cell>
        </row>
        <row r="146">
          <cell r="V146">
            <v>1</v>
          </cell>
        </row>
        <row r="149">
          <cell r="E149">
            <v>241</v>
          </cell>
        </row>
        <row r="151">
          <cell r="B151" t="str">
            <v>①人件費　　　年▲165
②材料費　　　年▲25
③光熱水費　 年▲12
④その他　　　年▲39</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v>
          </cell>
          <cell r="X53" t="str">
            <v xml:space="preserve"> </v>
          </cell>
          <cell r="AA53" t="str">
            <v xml:space="preserve"> </v>
          </cell>
          <cell r="AD53" t="str">
            <v>●</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平成６年供用開始し、２０年経過していた旧山田中央浄化センターについて、平成２８年から平成２９年度の管渠工事等を行い、近隣にある山田東部浄化センターに流入させて施設の統合を図った。（平成２９年度より）</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v>
          </cell>
        </row>
        <row r="236">
          <cell r="Y236" t="str">
            <v>●</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v>
          </cell>
        </row>
        <row r="248">
          <cell r="N248" t="str">
            <v xml:space="preserve"> </v>
          </cell>
        </row>
        <row r="249">
          <cell r="N249" t="str">
            <v xml:space="preserve"> </v>
          </cell>
        </row>
        <row r="250">
          <cell r="N250" t="str">
            <v xml:space="preserve"> </v>
          </cell>
        </row>
        <row r="256">
          <cell r="B256" t="str">
            <v>平成</v>
          </cell>
          <cell r="E256">
            <v>30</v>
          </cell>
        </row>
        <row r="257">
          <cell r="E257">
            <v>3</v>
          </cell>
        </row>
        <row r="258">
          <cell r="E258">
            <v>31</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486">
          <cell r="B486" t="str">
            <v>施設管理に関する事務業務の削減を図るため、稼働中の農業集落排水処理施設４箇所及びマンホールポンプ施設を対象とした施設管理運営業務の他、ユーティリティの調達及び５０万円未満の保守修繕業務を検討中。</v>
          </cell>
        </row>
        <row r="492">
          <cell r="B492" t="str">
            <v>現在、一部業務を管理委託している任意組合の包括的民間委託に対する理解が必要不可欠である。</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下水道事業</v>
          </cell>
          <cell r="W18" t="str">
            <v>特定地域排水処理施設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v>
          </cell>
          <cell r="X53" t="str">
            <v xml:space="preserve"> </v>
          </cell>
          <cell r="AA53" t="str">
            <v xml:space="preserve"> </v>
          </cell>
          <cell r="AD53" t="str">
            <v>●</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486">
          <cell r="B486" t="str">
            <v>施設管理に関する業務削減を図るため、特排の施設管理運営業務の他、ユーティリティの調達及び５０万円未満の保守修繕業務を検討中。</v>
          </cell>
        </row>
        <row r="492">
          <cell r="B492" t="str">
            <v>浄化槽清掃業者の包括的民間委託制度に対する理解が必要不可欠となる。</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v>
          </cell>
          <cell r="X53" t="str">
            <v>●</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75">
          <cell r="B275" t="str">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v>
          </cell>
        </row>
        <row r="329">
          <cell r="N329" t="str">
            <v xml:space="preserve"> </v>
          </cell>
        </row>
        <row r="330">
          <cell r="N330" t="str">
            <v xml:space="preserve"> </v>
          </cell>
        </row>
        <row r="335">
          <cell r="B335" t="str">
            <v>令和</v>
          </cell>
          <cell r="E335">
            <v>7</v>
          </cell>
        </row>
        <row r="336">
          <cell r="E336" t="str">
            <v xml:space="preserve"> </v>
          </cell>
        </row>
        <row r="337">
          <cell r="E337" t="str">
            <v xml:space="preserve"> </v>
          </cell>
        </row>
        <row r="344">
          <cell r="E344">
            <v>12.6</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34">
          <cell r="B434" t="str">
            <v>施設管理に関する事務事業の削減を図るため、特環下水道の４浄化センター及びマンホールポンプ施設を対象とし、施設管理及び管理運営業務の他、ユーティリティの調達及び１３０万円未満の保守修繕業務を委託。</v>
          </cell>
        </row>
        <row r="440">
          <cell r="B440" t="str">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ell>
        </row>
        <row r="446">
          <cell r="B446" t="str">
            <v>平成</v>
          </cell>
          <cell r="E446">
            <v>28</v>
          </cell>
        </row>
        <row r="447">
          <cell r="E447">
            <v>3</v>
          </cell>
        </row>
        <row r="448">
          <cell r="E448">
            <v>15</v>
          </cell>
        </row>
        <row r="455">
          <cell r="E455">
            <v>11.429</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湯沢市</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X51" t="str">
            <v xml:space="preserve"> </v>
          </cell>
          <cell r="AA51" t="str">
            <v>●</v>
          </cell>
          <cell r="AD51" t="str">
            <v xml:space="preserve"> </v>
          </cell>
        </row>
        <row r="52">
          <cell r="AA52" t="str">
            <v xml:space="preserve"> </v>
          </cell>
          <cell r="AD52" t="str">
            <v xml:space="preserve"> </v>
          </cell>
        </row>
        <row r="53">
          <cell r="R53" t="str">
            <v>●</v>
          </cell>
          <cell r="X53" t="str">
            <v>●</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75">
          <cell r="B275" t="str">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v>
          </cell>
        </row>
        <row r="329">
          <cell r="N329" t="str">
            <v xml:space="preserve"> </v>
          </cell>
        </row>
        <row r="330">
          <cell r="N330" t="str">
            <v xml:space="preserve"> </v>
          </cell>
        </row>
        <row r="335">
          <cell r="B335" t="str">
            <v>令和</v>
          </cell>
          <cell r="E335">
            <v>7</v>
          </cell>
        </row>
        <row r="336">
          <cell r="E336" t="str">
            <v xml:space="preserve"> </v>
          </cell>
        </row>
        <row r="337">
          <cell r="E337" t="str">
            <v xml:space="preserve"> </v>
          </cell>
        </row>
        <row r="344">
          <cell r="E344">
            <v>12.6</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34">
          <cell r="B434" t="str">
            <v>施設管理に関する事務事業の削減を図るため、公共下水道の浄化センター１箇所及びマンホールポンプ施設を対象とし、施設管理及び管理運営業務の他、ユーティリティの調達及び１３０万円未満の保守修繕業務を委託。</v>
          </cell>
        </row>
        <row r="440">
          <cell r="B440" t="str">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ell>
        </row>
        <row r="446">
          <cell r="B446" t="str">
            <v>平成</v>
          </cell>
          <cell r="E446">
            <v>28</v>
          </cell>
        </row>
        <row r="447">
          <cell r="E447">
            <v>3</v>
          </cell>
        </row>
        <row r="448">
          <cell r="E448">
            <v>15</v>
          </cell>
        </row>
        <row r="455">
          <cell r="E455">
            <v>13.967000000000001</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湯沢市</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v>
      </c>
      <c r="O272" s="131"/>
      <c r="P272" s="131"/>
      <c r="Q272" s="132"/>
      <c r="R272" s="119"/>
      <c r="S272" s="119"/>
      <c r="T272" s="119"/>
      <c r="U272" s="133" t="str">
        <f>IF([1]回答表!X53="●",[1]回答表!B434,IF([1]回答表!AA53="●",[1]回答表!B465,""))</f>
        <v>正職員のみでは事業承継が困難となり、効率的な事業運営が求められたことから、平成29年度より上水道施設及び簡易水道施設の維持管理・運営を民間に委託し、3年委託により、35,436千円の経費を削減した。令和2年度より5年委託を更新。また、上下水道料金徴収等業務についても令和2年度より5年委託を実施している。</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量水器交換業務、量水器管理等業務、給水装置の管理業務、排水設備の管理業務、下水道負担金等調定収納業務等、にごり水等への対応業務、電子計算業務（料金システムを含む）、企業会計補助等業務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平成</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f>IF([1]回答表!X53="●",[1]回答表!E446,IF([1]回答表!AA53="●",[1]回答表!E471,""))</f>
        <v>29</v>
      </c>
      <c r="BG275" s="151"/>
      <c r="BH275" s="151"/>
      <c r="BI275" s="151"/>
      <c r="BJ275" s="150">
        <f>IF([1]回答表!X53="●",[1]回答表!E447,IF([1]回答表!AA53="●",[1]回答表!E472,""))</f>
        <v>4</v>
      </c>
      <c r="BK275" s="151"/>
      <c r="BL275" s="151"/>
      <c r="BM275" s="152"/>
      <c r="BN275" s="150">
        <f>IF([1]回答表!X53="●",[1]回答表!E448,IF([1]回答表!AA53="●",[1]回答表!E473,""))</f>
        <v>1</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f>IF([1]回答表!X53="●",[1]回答表!E455,IF([1]回答表!AA53="●",[1]回答表!E476,""))</f>
        <v>44.351999999999997</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内訳
人件費　年▲48.515百万円
経費　　年　4.163百万円
計　　　年▲44.352百万円</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5" priority="2">
      <formula>$BB$25="○"</formula>
    </cfRule>
  </conditionalFormatting>
  <conditionalFormatting sqref="BD28:BD30">
    <cfRule type="expression" dxfId="14"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3B1DD-B5E2-4816-BAE2-9351B1E78D9A}">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湯沢市</v>
      </c>
      <c r="D11" s="8"/>
      <c r="E11" s="8"/>
      <c r="F11" s="8"/>
      <c r="G11" s="8"/>
      <c r="H11" s="8"/>
      <c r="I11" s="8"/>
      <c r="J11" s="8"/>
      <c r="K11" s="8"/>
      <c r="L11" s="8"/>
      <c r="M11" s="8"/>
      <c r="N11" s="8"/>
      <c r="O11" s="8"/>
      <c r="P11" s="8"/>
      <c r="Q11" s="8"/>
      <c r="R11" s="8"/>
      <c r="S11" s="8"/>
      <c r="T11" s="8"/>
      <c r="U11" s="22" t="str">
        <f>IF(COUNTIF([2]回答表!F18,"*")&gt;0,[2]回答表!F18,"")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老人短期入所施設</v>
      </c>
      <c r="AP11" s="10"/>
      <c r="AQ11" s="10"/>
      <c r="AR11" s="10"/>
      <c r="AS11" s="10"/>
      <c r="AT11" s="10"/>
      <c r="AU11" s="10"/>
      <c r="AV11" s="10"/>
      <c r="AW11" s="10"/>
      <c r="AX11" s="10"/>
      <c r="AY11" s="10"/>
      <c r="AZ11" s="10"/>
      <c r="BA11" s="10"/>
      <c r="BB11" s="10"/>
      <c r="BC11" s="10"/>
      <c r="BD11" s="10"/>
      <c r="BE11" s="10"/>
      <c r="BF11" s="11"/>
      <c r="BG11" s="21" t="str">
        <f>IF(COUNTIF([2]回答表!F20,"*")&gt;0,[2]回答表!F20,"")</f>
        <v>介護サービス特別会計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v>
      </c>
      <c r="O68" s="131"/>
      <c r="P68" s="131"/>
      <c r="Q68" s="132"/>
      <c r="R68" s="119"/>
      <c r="S68" s="119"/>
      <c r="T68" s="119"/>
      <c r="U68" s="133" t="str">
        <f>IF([2]回答表!X50="●",[2]回答表!B138,IF([2]回答表!AA50="●",[2]回答表!B159,""))</f>
        <v>　短期入所生活介護事業について雄勝福祉会（現：雄勝なごみ会）に譲渡。
　施設譲渡による市有財産の縮減や、複合サービス提供に係る施設管理費や人件費等28,724千円の経費節減が図られ、職員の配置替えにより他の住民サービス業務の充実が可能となった。
　また、利用者はこれまで同様のサービスを同一施設で受けながら、民間事業者の育成にも寄与することとなった。</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平成</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v>
      </c>
      <c r="AN71" s="83"/>
      <c r="AO71" s="83"/>
      <c r="AP71" s="83"/>
      <c r="AQ71" s="83"/>
      <c r="AR71" s="83"/>
      <c r="AS71" s="83"/>
      <c r="AT71" s="153"/>
      <c r="AU71" s="82" t="str">
        <f>IF([2]回答表!X50="●",[2]回答表!J145,IF([2]回答表!AA50="●",[2]回答表!J166,""))</f>
        <v xml:space="preserve"> </v>
      </c>
      <c r="AV71" s="83"/>
      <c r="AW71" s="83"/>
      <c r="AX71" s="83"/>
      <c r="AY71" s="83"/>
      <c r="AZ71" s="83"/>
      <c r="BA71" s="83"/>
      <c r="BB71" s="153"/>
      <c r="BC71" s="120"/>
      <c r="BD71" s="109"/>
      <c r="BE71" s="109"/>
      <c r="BF71" s="150">
        <f>IF([2]回答表!X50="●",[2]回答表!V144,IF([2]回答表!AA50="●",[2]回答表!V165,""))</f>
        <v>28</v>
      </c>
      <c r="BG71" s="151"/>
      <c r="BH71" s="151"/>
      <c r="BI71" s="151"/>
      <c r="BJ71" s="150">
        <f>IF([2]回答表!X50="●",[2]回答表!V145,IF([2]回答表!AA50="●",[2]回答表!V166,""))</f>
        <v>4</v>
      </c>
      <c r="BK71" s="151"/>
      <c r="BL71" s="151"/>
      <c r="BM71" s="151"/>
      <c r="BN71" s="150">
        <f>IF([2]回答表!X50="●",[2]回答表!V146,IF([2]回答表!AA50="●",[2]回答表!V167,""))</f>
        <v>1</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f>IF([2]回答表!X50="●",[2]回答表!E149,IF([2]回答表!AA50="●",[2]回答表!E170,""))</f>
        <v>29</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①人件費　　　年▲18
②材料費　　　年▲4
③支払利息　 年▲2
④その他　　　年▲5</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74F30-D047-446F-83BF-107E7B211983}">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湯沢市</v>
      </c>
      <c r="D11" s="8"/>
      <c r="E11" s="8"/>
      <c r="F11" s="8"/>
      <c r="G11" s="8"/>
      <c r="H11" s="8"/>
      <c r="I11" s="8"/>
      <c r="J11" s="8"/>
      <c r="K11" s="8"/>
      <c r="L11" s="8"/>
      <c r="M11" s="8"/>
      <c r="N11" s="8"/>
      <c r="O11" s="8"/>
      <c r="P11" s="8"/>
      <c r="Q11" s="8"/>
      <c r="R11" s="8"/>
      <c r="S11" s="8"/>
      <c r="T11" s="8"/>
      <c r="U11" s="22" t="str">
        <f>IF(COUNTIF([3]回答表!F18,"*")&gt;0,[3]回答表!F18,"")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IF(COUNTIF([3]回答表!F20,"*")&gt;0,[3]回答表!F20,"")</f>
        <v>介護サービス特別会計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v>
      </c>
      <c r="O36" s="131"/>
      <c r="P36" s="131"/>
      <c r="Q36" s="132"/>
      <c r="R36" s="119"/>
      <c r="S36" s="119"/>
      <c r="T36" s="119"/>
      <c r="U36" s="133" t="str">
        <f>IF([3]回答表!X49="●",[3]回答表!B67,IF([3]回答表!AA49="●",[3]回答表!B95,""))</f>
        <v>　デイサービス事業について、平成28年３月31日をもって事業廃止した。施設譲渡による市有財産の縮減や、複合サービス提供に係る施設管理費や人件費等54,001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v>
      </c>
      <c r="AN38" s="83"/>
      <c r="AO38" s="83"/>
      <c r="AP38" s="83"/>
      <c r="AQ38" s="83"/>
      <c r="AR38" s="83"/>
      <c r="AS38" s="83"/>
      <c r="AT38" s="153"/>
      <c r="AU38" s="82" t="str">
        <f>IF([3]回答表!X49="●",[3]回答表!G74,IF([3]回答表!AA49="●",[3]回答表!G102,""))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IF([3]回答表!X49="●",[3]回答表!V73,IF([3]回答表!AA49="●",[3]回答表!V101,""))</f>
        <v>28</v>
      </c>
      <c r="BG39" s="16"/>
      <c r="BH39" s="16"/>
      <c r="BI39" s="17"/>
      <c r="BJ39" s="150">
        <f>IF([3]回答表!X49="●",[3]回答表!V74,IF([3]回答表!AA49="●",[3]回答表!V102,""))</f>
        <v>3</v>
      </c>
      <c r="BK39" s="16"/>
      <c r="BL39" s="16"/>
      <c r="BM39" s="17"/>
      <c r="BN39" s="150">
        <f>IF([3]回答表!X49="●",[3]回答表!V75,IF([3]回答表!AA49="●",[3]回答表!V103,""))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IF([3]回答表!X49="●",[3]回答表!E85,IF([3]回答表!AA49="●",[3]回答表!E113,""))</f>
        <v>54</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①人件費　　　年▲42
②光熱水費　 年▲3
③材料費　　　年▲2
④その他　　　年▲7</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198B7-EC16-4FED-BBC2-4D6A0115611A}">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湯沢市</v>
      </c>
      <c r="D11" s="8"/>
      <c r="E11" s="8"/>
      <c r="F11" s="8"/>
      <c r="G11" s="8"/>
      <c r="H11" s="8"/>
      <c r="I11" s="8"/>
      <c r="J11" s="8"/>
      <c r="K11" s="8"/>
      <c r="L11" s="8"/>
      <c r="M11" s="8"/>
      <c r="N11" s="8"/>
      <c r="O11" s="8"/>
      <c r="P11" s="8"/>
      <c r="Q11" s="8"/>
      <c r="R11" s="8"/>
      <c r="S11" s="8"/>
      <c r="T11" s="8"/>
      <c r="U11" s="22" t="str">
        <f>IF(COUNTIF([4]回答表!F18,"*")&gt;0,[4]回答表!F18,"")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指定介護老人福祉施設</v>
      </c>
      <c r="AP11" s="10"/>
      <c r="AQ11" s="10"/>
      <c r="AR11" s="10"/>
      <c r="AS11" s="10"/>
      <c r="AT11" s="10"/>
      <c r="AU11" s="10"/>
      <c r="AV11" s="10"/>
      <c r="AW11" s="10"/>
      <c r="AX11" s="10"/>
      <c r="AY11" s="10"/>
      <c r="AZ11" s="10"/>
      <c r="BA11" s="10"/>
      <c r="BB11" s="10"/>
      <c r="BC11" s="10"/>
      <c r="BD11" s="10"/>
      <c r="BE11" s="10"/>
      <c r="BF11" s="11"/>
      <c r="BG11" s="21" t="str">
        <f>IF(COUNTIF([4]回答表!F20,"*")&gt;0,[4]回答表!F20,"")</f>
        <v>介護サービス特別会計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v>
      </c>
      <c r="O68" s="131"/>
      <c r="P68" s="131"/>
      <c r="Q68" s="132"/>
      <c r="R68" s="119"/>
      <c r="S68" s="119"/>
      <c r="T68" s="119"/>
      <c r="U68" s="133" t="str">
        <f>IF([4]回答表!X50="●",[4]回答表!B138,IF([4]回答表!AA50="●",[4]回答表!B159,""))</f>
        <v>　短期入所生活介護事業について雄勝福祉会（現：雄勝なごみ会）に譲渡。
　施設譲渡による市有財産の縮減や、複合サービス提供に係る施設管理費や人件費等241,388千円の経費節減が図られ、職員の配置替えにより他の住民サービス業務の充実が可能となった。
　また、利用者はこれまで同様のサービスを同一施設で受けながら、民間事業者の育成にも寄与することとなった。</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平成</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v>
      </c>
      <c r="AN71" s="83"/>
      <c r="AO71" s="83"/>
      <c r="AP71" s="83"/>
      <c r="AQ71" s="83"/>
      <c r="AR71" s="83"/>
      <c r="AS71" s="83"/>
      <c r="AT71" s="153"/>
      <c r="AU71" s="82" t="str">
        <f>IF([4]回答表!X50="●",[4]回答表!J145,IF([4]回答表!AA50="●",[4]回答表!J166,""))</f>
        <v xml:space="preserve"> </v>
      </c>
      <c r="AV71" s="83"/>
      <c r="AW71" s="83"/>
      <c r="AX71" s="83"/>
      <c r="AY71" s="83"/>
      <c r="AZ71" s="83"/>
      <c r="BA71" s="83"/>
      <c r="BB71" s="153"/>
      <c r="BC71" s="120"/>
      <c r="BD71" s="109"/>
      <c r="BE71" s="109"/>
      <c r="BF71" s="150">
        <f>IF([4]回答表!X50="●",[4]回答表!V144,IF([4]回答表!AA50="●",[4]回答表!V165,""))</f>
        <v>28</v>
      </c>
      <c r="BG71" s="151"/>
      <c r="BH71" s="151"/>
      <c r="BI71" s="151"/>
      <c r="BJ71" s="150">
        <f>IF([4]回答表!X50="●",[4]回答表!V145,IF([4]回答表!AA50="●",[4]回答表!V166,""))</f>
        <v>4</v>
      </c>
      <c r="BK71" s="151"/>
      <c r="BL71" s="151"/>
      <c r="BM71" s="151"/>
      <c r="BN71" s="150">
        <f>IF([4]回答表!X50="●",[4]回答表!V146,IF([4]回答表!AA50="●",[4]回答表!V167,""))</f>
        <v>1</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f>IF([4]回答表!X50="●",[4]回答表!E149,IF([4]回答表!AA50="●",[4]回答表!E170,""))</f>
        <v>241</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①人件費　　　年▲165
②材料費　　　年▲25
③光熱水費　 年▲12
④その他　　　年▲39</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9961-7678-4C07-875C-B592BA60340C}">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湯沢市</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農業集落排水施設</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v>
      </c>
      <c r="S24" s="80"/>
      <c r="T24" s="80"/>
      <c r="U24" s="80"/>
      <c r="V24" s="80"/>
      <c r="W24" s="80"/>
      <c r="X24" s="81"/>
      <c r="Y24" s="79" t="str">
        <f>IF([5]回答表!R52="●","●","")</f>
        <v/>
      </c>
      <c r="Z24" s="80"/>
      <c r="AA24" s="80"/>
      <c r="AB24" s="80"/>
      <c r="AC24" s="80"/>
      <c r="AD24" s="80"/>
      <c r="AE24" s="81"/>
      <c r="AF24" s="79" t="str">
        <f>IF([5]回答表!R53="●","●","")</f>
        <v>●</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平成６年供用開始し、２０年経過していた旧山田中央浄化センターについて、平成２８年から平成２９年度の管渠工事等を行い、近隣にある山田東部浄化センターに流入させて施設の統合を図った。（平成２９年度より）</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平成</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IF([5]回答表!F18="下水道事業",IF([5]回答表!X51="●",[5]回答表!E256,IF([5]回答表!AA51="●",[5]回答表!E335,"")),"")</f>
        <v>30</v>
      </c>
      <c r="BG169" s="151"/>
      <c r="BH169" s="151"/>
      <c r="BI169" s="151"/>
      <c r="BJ169" s="150">
        <f>IF([5]回答表!F18="下水道事業",IF([5]回答表!X51="●",[5]回答表!E257,IF([5]回答表!AA51="●",[5]回答表!E336,"")),"")</f>
        <v>3</v>
      </c>
      <c r="BK169" s="151"/>
      <c r="BL169" s="151"/>
      <c r="BM169" s="151"/>
      <c r="BN169" s="150">
        <f>IF([5]回答表!F18="下水道事業",IF([5]回答表!X51="●",[5]回答表!E258,IF([5]回答表!AA51="●",[5]回答表!E337,"")),"")</f>
        <v>31</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v>
      </c>
      <c r="V174" s="83"/>
      <c r="W174" s="83"/>
      <c r="X174" s="83"/>
      <c r="Y174" s="83"/>
      <c r="Z174" s="83"/>
      <c r="AA174" s="83"/>
      <c r="AB174" s="153"/>
      <c r="AC174" s="82" t="str">
        <f>IF([5]回答表!F18="下水道事業",IF([5]回答表!X51="●",[5]回答表!Y237,IF([5]回答表!AA51="●",[5]回答表!Y317,"")),"")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xml:space="preserve"> </v>
      </c>
      <c r="V180" s="83"/>
      <c r="W180" s="83"/>
      <c r="X180" s="83"/>
      <c r="Y180" s="83"/>
      <c r="Z180" s="83"/>
      <c r="AA180" s="83"/>
      <c r="AB180" s="153"/>
      <c r="AC180" s="82" t="str">
        <f>IF([5]回答表!F18="下水道事業",IF([5]回答表!X51="●",[5]回答表!Y240,IF([5]回答表!AA51="●",[5]回答表!Y320,"")),"")</f>
        <v xml:space="preserve"> </v>
      </c>
      <c r="AD180" s="83"/>
      <c r="AE180" s="83"/>
      <c r="AF180" s="83"/>
      <c r="AG180" s="83"/>
      <c r="AH180" s="83"/>
      <c r="AI180" s="83"/>
      <c r="AJ180" s="153"/>
      <c r="AK180" s="82" t="str">
        <f>IF([5]回答表!F18="下水道事業",IF([5]回答表!X51="●",[5]回答表!Y241,IF([5]回答表!AA51="●",[5]回答表!Y321,"")),"")</f>
        <v xml:space="preserve"> </v>
      </c>
      <c r="AL180" s="83"/>
      <c r="AM180" s="83"/>
      <c r="AN180" s="83"/>
      <c r="AO180" s="83"/>
      <c r="AP180" s="83"/>
      <c r="AQ180" s="83"/>
      <c r="AR180" s="153"/>
      <c r="AS180" s="82" t="str">
        <f>IF([5]回答表!F18="下水道事業",IF([5]回答表!X51="●",[5]回答表!Y242,IF([5]回答表!AA51="●",[5]回答表!Y322,"")),"")</f>
        <v xml:space="preserve"> </v>
      </c>
      <c r="AT180" s="83"/>
      <c r="AU180" s="83"/>
      <c r="AV180" s="83"/>
      <c r="AW180" s="83"/>
      <c r="AX180" s="83"/>
      <c r="AY180" s="83"/>
      <c r="AZ180" s="153"/>
      <c r="BA180" s="82" t="str">
        <f>IF([5]回答表!F18="下水道事業",IF([5]回答表!X51="●",[5]回答表!Y243,IF([5]回答表!AA51="●",[5]回答表!Y323,"")),"")</f>
        <v>●</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xml:space="preserve"> </v>
      </c>
      <c r="V186" s="83"/>
      <c r="W186" s="83"/>
      <c r="X186" s="83"/>
      <c r="Y186" s="83"/>
      <c r="Z186" s="83"/>
      <c r="AA186" s="83"/>
      <c r="AB186" s="153"/>
      <c r="AC186" s="82" t="str">
        <f>IF([5]回答表!F18="下水道事業",IF([5]回答表!X51="●",[5]回答表!N249,IF([5]回答表!AA51="●",[5]回答表!N329,"")),"")</f>
        <v xml:space="preserve"> </v>
      </c>
      <c r="AD186" s="83"/>
      <c r="AE186" s="83"/>
      <c r="AF186" s="83"/>
      <c r="AG186" s="83"/>
      <c r="AH186" s="83"/>
      <c r="AI186" s="83"/>
      <c r="AJ186" s="153"/>
      <c r="AK186" s="82" t="str">
        <f>IF([5]回答表!F18="下水道事業",IF([5]回答表!X51="●",[5]回答表!N250,IF([5]回答表!AA51="●",[5]回答表!N330,"")),"")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IF([5]回答表!F18="下水道事業",IF([5]回答表!X51="●",[5]回答表!E265,IF([5]回答表!AA51="●",[5]回答表!E344,"")),"")</f>
        <v>0</v>
      </c>
      <c r="V191" s="182"/>
      <c r="W191" s="182"/>
      <c r="X191" s="182"/>
      <c r="Y191" s="182"/>
      <c r="Z191" s="182"/>
      <c r="AA191" s="182"/>
      <c r="AB191" s="182"/>
      <c r="AC191" s="182"/>
      <c r="AD191" s="182"/>
      <c r="AE191" s="183" t="s">
        <v>33</v>
      </c>
      <c r="AF191" s="183"/>
      <c r="AG191" s="183"/>
      <c r="AH191" s="183"/>
      <c r="AI191" s="183"/>
      <c r="AJ191" s="184"/>
      <c r="AK191" s="136"/>
      <c r="AL191" s="136"/>
      <c r="AM191" s="133">
        <f>IF([5]回答表!F18="下水道事業",IF([5]回答表!X51="●",[5]回答表!B267,IF([5]回答表!AA51="●",[5]回答表!B346,"")),"")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v>
      </c>
      <c r="O291" s="131"/>
      <c r="P291" s="131"/>
      <c r="Q291" s="132"/>
      <c r="R291" s="119"/>
      <c r="S291" s="119"/>
      <c r="T291" s="119"/>
      <c r="U291" s="133" t="str">
        <f>IF([5]回答表!AD53="●",[5]回答表!B486,"")</f>
        <v>施設管理に関する事務業務の削減を図るため、稼働中の農業集落排水処理施設４箇所及びマンホールポンプ施設を対象とした施設管理運営業務の他、ユーティリティの調達及び５０万円未満の保守修繕業務を検討中。</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現在、一部業務を管理委託している任意組合の包括的民間委託に対する理解が必要不可欠である。</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7E08D-CCE7-409A-9A06-7E50246062CD}">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IF(COUNTIF([6]回答表!K16,"*")&gt;0,[6]回答表!K16,"")</f>
        <v>湯沢市</v>
      </c>
      <c r="D11" s="8"/>
      <c r="E11" s="8"/>
      <c r="F11" s="8"/>
      <c r="G11" s="8"/>
      <c r="H11" s="8"/>
      <c r="I11" s="8"/>
      <c r="J11" s="8"/>
      <c r="K11" s="8"/>
      <c r="L11" s="8"/>
      <c r="M11" s="8"/>
      <c r="N11" s="8"/>
      <c r="O11" s="8"/>
      <c r="P11" s="8"/>
      <c r="Q11" s="8"/>
      <c r="R11" s="8"/>
      <c r="S11" s="8"/>
      <c r="T11" s="8"/>
      <c r="U11" s="22" t="str">
        <f>IF(COUNTIF([6]回答表!F18,"*")&gt;0,[6]回答表!F18,"")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IF(COUNTIF([6]回答表!W18,"*")&gt;0,[6]回答表!W18,"")</f>
        <v>特定地域排水処理施設</v>
      </c>
      <c r="AP11" s="10"/>
      <c r="AQ11" s="10"/>
      <c r="AR11" s="10"/>
      <c r="AS11" s="10"/>
      <c r="AT11" s="10"/>
      <c r="AU11" s="10"/>
      <c r="AV11" s="10"/>
      <c r="AW11" s="10"/>
      <c r="AX11" s="10"/>
      <c r="AY11" s="10"/>
      <c r="AZ11" s="10"/>
      <c r="BA11" s="10"/>
      <c r="BB11" s="10"/>
      <c r="BC11" s="10"/>
      <c r="BD11" s="10"/>
      <c r="BE11" s="10"/>
      <c r="BF11" s="11"/>
      <c r="BG11" s="21" t="str">
        <f>IF(COUNTIF([6]回答表!F20,"*")&gt;0,[6]回答表!F20,"")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IF([6]回答表!R49="●","●","")</f>
        <v/>
      </c>
      <c r="E24" s="80"/>
      <c r="F24" s="80"/>
      <c r="G24" s="80"/>
      <c r="H24" s="80"/>
      <c r="I24" s="80"/>
      <c r="J24" s="81"/>
      <c r="K24" s="79" t="str">
        <f>IF([6]回答表!R50="●","●","")</f>
        <v/>
      </c>
      <c r="L24" s="80"/>
      <c r="M24" s="80"/>
      <c r="N24" s="80"/>
      <c r="O24" s="80"/>
      <c r="P24" s="80"/>
      <c r="Q24" s="81"/>
      <c r="R24" s="79" t="str">
        <f>IF([6]回答表!R51="●","●","")</f>
        <v/>
      </c>
      <c r="S24" s="80"/>
      <c r="T24" s="80"/>
      <c r="U24" s="80"/>
      <c r="V24" s="80"/>
      <c r="W24" s="80"/>
      <c r="X24" s="81"/>
      <c r="Y24" s="79" t="str">
        <f>IF([6]回答表!R52="●","●","")</f>
        <v/>
      </c>
      <c r="Z24" s="80"/>
      <c r="AA24" s="80"/>
      <c r="AB24" s="80"/>
      <c r="AC24" s="80"/>
      <c r="AD24" s="80"/>
      <c r="AE24" s="81"/>
      <c r="AF24" s="79" t="str">
        <f>IF([6]回答表!R53="●","●","")</f>
        <v>●</v>
      </c>
      <c r="AG24" s="80"/>
      <c r="AH24" s="80"/>
      <c r="AI24" s="80"/>
      <c r="AJ24" s="80"/>
      <c r="AK24" s="80"/>
      <c r="AL24" s="81"/>
      <c r="AM24" s="79" t="str">
        <f>IF([6]回答表!R54="●","●","")</f>
        <v/>
      </c>
      <c r="AN24" s="80"/>
      <c r="AO24" s="80"/>
      <c r="AP24" s="80"/>
      <c r="AQ24" s="80"/>
      <c r="AR24" s="80"/>
      <c r="AS24" s="81"/>
      <c r="AT24" s="79" t="str">
        <f>IF([6]回答表!R55="●","●","")</f>
        <v/>
      </c>
      <c r="AU24" s="80"/>
      <c r="AV24" s="80"/>
      <c r="AW24" s="80"/>
      <c r="AX24" s="80"/>
      <c r="AY24" s="80"/>
      <c r="AZ24" s="81"/>
      <c r="BA24" s="68"/>
      <c r="BB24" s="82" t="str">
        <f>IF([6]回答表!R56="●","●","")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IF([6]回答表!X49="●","●","")</f>
        <v/>
      </c>
      <c r="O36" s="131"/>
      <c r="P36" s="131"/>
      <c r="Q36" s="132"/>
      <c r="R36" s="119"/>
      <c r="S36" s="119"/>
      <c r="T36" s="119"/>
      <c r="U36" s="133" t="str">
        <f>IF([6]回答表!X49="●",[6]回答表!B67,IF([6]回答表!AA49="●",[6]回答表!B95,""))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IF([6]回答表!X49="●",[6]回答表!S73,IF([6]回答表!AA49="●",[6]回答表!S101,""))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IF([6]回答表!X49="●",[6]回答表!G73,IF([6]回答表!AA49="●",[6]回答表!G101,""))</f>
        <v/>
      </c>
      <c r="AN38" s="83"/>
      <c r="AO38" s="83"/>
      <c r="AP38" s="83"/>
      <c r="AQ38" s="83"/>
      <c r="AR38" s="83"/>
      <c r="AS38" s="83"/>
      <c r="AT38" s="153"/>
      <c r="AU38" s="82" t="str">
        <f>IF([6]回答表!X49="●",[6]回答表!G74,IF([6]回答表!AA49="●",[6]回答表!G102,""))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IF([6]回答表!X49="●",[6]回答表!V73,IF([6]回答表!AA49="●",[6]回答表!V101,""))</f>
        <v/>
      </c>
      <c r="BG39" s="16"/>
      <c r="BH39" s="16"/>
      <c r="BI39" s="17"/>
      <c r="BJ39" s="150" t="str">
        <f>IF([6]回答表!X49="●",[6]回答表!V74,IF([6]回答表!AA49="●",[6]回答表!V102,""))</f>
        <v/>
      </c>
      <c r="BK39" s="16"/>
      <c r="BL39" s="16"/>
      <c r="BM39" s="17"/>
      <c r="BN39" s="150" t="str">
        <f>IF([6]回答表!X49="●",[6]回答表!V75,IF([6]回答表!AA49="●",[6]回答表!V103,""))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IF([6]回答表!X49="●",[6]回答表!O79,IF([6]回答表!AA49="●",[6]回答表!O107,""))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IF([6]回答表!X49="●",[6]回答表!O80,IF([6]回答表!AA49="●",[6]回答表!O108,""))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IF([6]回答表!AA49="●","●","")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IF([6]回答表!X49="●",[6]回答表!O81,IF([6]回答表!AA49="●",[6]回答表!O109,""))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IF([6]回答表!X49="●",[6]回答表!O82,IF([6]回答表!AA49="●",[6]回答表!O110,""))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IF([6]回答表!X49="●",[6]回答表!AG79,IF([6]回答表!AA49="●",[6]回答表!AG107,""))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IF([6]回答表!X49="●",[6]回答表!AG80,IF([6]回答表!AA49="●",[6]回答表!AG108,""))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IF([6]回答表!X49="●",[6]回答表!E85,IF([6]回答表!AA49="●",[6]回答表!E113,""))</f>
        <v/>
      </c>
      <c r="V50" s="182"/>
      <c r="W50" s="182"/>
      <c r="X50" s="182"/>
      <c r="Y50" s="182"/>
      <c r="Z50" s="182"/>
      <c r="AA50" s="182"/>
      <c r="AB50" s="182"/>
      <c r="AC50" s="182"/>
      <c r="AD50" s="182"/>
      <c r="AE50" s="183" t="s">
        <v>33</v>
      </c>
      <c r="AF50" s="183"/>
      <c r="AG50" s="183"/>
      <c r="AH50" s="183"/>
      <c r="AI50" s="183"/>
      <c r="AJ50" s="184"/>
      <c r="AK50" s="136"/>
      <c r="AL50" s="136"/>
      <c r="AM50" s="133" t="str">
        <f>IF([6]回答表!X49="●",[6]回答表!B87,IF([6]回答表!AA49="●",[6]回答表!B115,""))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IF([6]回答表!AD49="●","●","")</f>
        <v/>
      </c>
      <c r="O57" s="131"/>
      <c r="P57" s="131"/>
      <c r="Q57" s="132"/>
      <c r="R57" s="119"/>
      <c r="S57" s="119"/>
      <c r="T57" s="119"/>
      <c r="U57" s="133" t="str">
        <f>IF([6]回答表!AD49="●",[6]回答表!B123,"")</f>
        <v/>
      </c>
      <c r="V57" s="134"/>
      <c r="W57" s="134"/>
      <c r="X57" s="134"/>
      <c r="Y57" s="134"/>
      <c r="Z57" s="134"/>
      <c r="AA57" s="134"/>
      <c r="AB57" s="134"/>
      <c r="AC57" s="134"/>
      <c r="AD57" s="134"/>
      <c r="AE57" s="134"/>
      <c r="AF57" s="134"/>
      <c r="AG57" s="134"/>
      <c r="AH57" s="134"/>
      <c r="AI57" s="134"/>
      <c r="AJ57" s="135"/>
      <c r="AK57" s="189"/>
      <c r="AL57" s="189"/>
      <c r="AM57" s="133" t="str">
        <f>IF([6]回答表!AD49="●",[6]回答表!B128,"")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IF([6]回答表!X50="●","●","")</f>
        <v/>
      </c>
      <c r="O68" s="131"/>
      <c r="P68" s="131"/>
      <c r="Q68" s="132"/>
      <c r="R68" s="119"/>
      <c r="S68" s="119"/>
      <c r="T68" s="119"/>
      <c r="U68" s="133" t="str">
        <f>IF([6]回答表!X50="●",[6]回答表!B138,IF([6]回答表!AA50="●",[6]回答表!B159,""))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IF([6]回答表!X50="●",[6]回答表!S144,IF([6]回答表!AA50="●",[6]回答表!S165,""))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IF([6]回答表!X50="●",[6]回答表!J144,IF([6]回答表!AA50="●",[6]回答表!J165,""))</f>
        <v/>
      </c>
      <c r="AN71" s="83"/>
      <c r="AO71" s="83"/>
      <c r="AP71" s="83"/>
      <c r="AQ71" s="83"/>
      <c r="AR71" s="83"/>
      <c r="AS71" s="83"/>
      <c r="AT71" s="153"/>
      <c r="AU71" s="82" t="str">
        <f>IF([6]回答表!X50="●",[6]回答表!J145,IF([6]回答表!AA50="●",[6]回答表!J166,""))</f>
        <v/>
      </c>
      <c r="AV71" s="83"/>
      <c r="AW71" s="83"/>
      <c r="AX71" s="83"/>
      <c r="AY71" s="83"/>
      <c r="AZ71" s="83"/>
      <c r="BA71" s="83"/>
      <c r="BB71" s="153"/>
      <c r="BC71" s="120"/>
      <c r="BD71" s="109"/>
      <c r="BE71" s="109"/>
      <c r="BF71" s="150" t="str">
        <f>IF([6]回答表!X50="●",[6]回答表!V144,IF([6]回答表!AA50="●",[6]回答表!V165,""))</f>
        <v/>
      </c>
      <c r="BG71" s="151"/>
      <c r="BH71" s="151"/>
      <c r="BI71" s="151"/>
      <c r="BJ71" s="150" t="str">
        <f>IF([6]回答表!X50="●",[6]回答表!V145,IF([6]回答表!AA50="●",[6]回答表!V166,""))</f>
        <v/>
      </c>
      <c r="BK71" s="151"/>
      <c r="BL71" s="151"/>
      <c r="BM71" s="151"/>
      <c r="BN71" s="150" t="str">
        <f>IF([6]回答表!X50="●",[6]回答表!V146,IF([6]回答表!AA50="●",[6]回答表!V167,""))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IF([6]回答表!AA50="●","●","")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IF([6]回答表!X50="●",[6]回答表!E149,IF([6]回答表!AA50="●",[6]回答表!E170,""))</f>
        <v/>
      </c>
      <c r="V80" s="182"/>
      <c r="W80" s="182"/>
      <c r="X80" s="182"/>
      <c r="Y80" s="182"/>
      <c r="Z80" s="182"/>
      <c r="AA80" s="182"/>
      <c r="AB80" s="182"/>
      <c r="AC80" s="182"/>
      <c r="AD80" s="182"/>
      <c r="AE80" s="183" t="s">
        <v>33</v>
      </c>
      <c r="AF80" s="183"/>
      <c r="AG80" s="183"/>
      <c r="AH80" s="183"/>
      <c r="AI80" s="183"/>
      <c r="AJ80" s="184"/>
      <c r="AK80" s="136"/>
      <c r="AL80" s="136"/>
      <c r="AM80" s="133" t="str">
        <f>IF([6]回答表!X50="●",[6]回答表!B151,IF([6]回答表!AA50="●",[6]回答表!B172,""))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IF([6]回答表!AD50="●","●","")</f>
        <v/>
      </c>
      <c r="O87" s="131"/>
      <c r="P87" s="131"/>
      <c r="Q87" s="132"/>
      <c r="R87" s="119"/>
      <c r="S87" s="119"/>
      <c r="T87" s="119"/>
      <c r="U87" s="133" t="str">
        <f>IF([6]回答表!AD50="●",[6]回答表!B180,"")</f>
        <v/>
      </c>
      <c r="V87" s="134"/>
      <c r="W87" s="134"/>
      <c r="X87" s="134"/>
      <c r="Y87" s="134"/>
      <c r="Z87" s="134"/>
      <c r="AA87" s="134"/>
      <c r="AB87" s="134"/>
      <c r="AC87" s="134"/>
      <c r="AD87" s="134"/>
      <c r="AE87" s="134"/>
      <c r="AF87" s="134"/>
      <c r="AG87" s="134"/>
      <c r="AH87" s="134"/>
      <c r="AI87" s="134"/>
      <c r="AJ87" s="135"/>
      <c r="AK87" s="189"/>
      <c r="AL87" s="189"/>
      <c r="AM87" s="133" t="str">
        <f>IF([6]回答表!AD50="●",[6]回答表!B186,"")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IF([6]回答表!F18="水道事業",IF([6]回答表!X51="●","●",""),"")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IF([6]回答表!F18="水道事業",IF([6]回答表!X51="●",[6]回答表!B197,IF([6]回答表!AA51="●",[6]回答表!B275,"")),"")</f>
        <v/>
      </c>
      <c r="AN99" s="134"/>
      <c r="AO99" s="134"/>
      <c r="AP99" s="134"/>
      <c r="AQ99" s="134"/>
      <c r="AR99" s="134"/>
      <c r="AS99" s="134"/>
      <c r="AT99" s="134"/>
      <c r="AU99" s="134"/>
      <c r="AV99" s="134"/>
      <c r="AW99" s="134"/>
      <c r="AX99" s="134"/>
      <c r="AY99" s="134"/>
      <c r="AZ99" s="134"/>
      <c r="BA99" s="134"/>
      <c r="BB99" s="134"/>
      <c r="BC99" s="135"/>
      <c r="BD99" s="109"/>
      <c r="BE99" s="109"/>
      <c r="BF99" s="138" t="str">
        <f>IF([6]回答表!F18="水道事業",IF([6]回答表!X51="●",[6]回答表!B256,IF([6]回答表!AA51="●",[6]回答表!B335,"")),"")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IF([6]回答表!F18="水道事業",IF([6]回答表!X51="●",[6]回答表!J205,IF([6]回答表!AA51="●",[6]回答表!J283,"")),"")</f>
        <v/>
      </c>
      <c r="V101" s="83"/>
      <c r="W101" s="83"/>
      <c r="X101" s="83"/>
      <c r="Y101" s="83"/>
      <c r="Z101" s="83"/>
      <c r="AA101" s="83"/>
      <c r="AB101" s="153"/>
      <c r="AC101" s="82" t="str">
        <f>IF([6]回答表!F18="水道事業",IF([6]回答表!X51="●",[6]回答表!J210,IF([6]回答表!AA51="●",[6]回答表!J290,"")),"")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IF([6]回答表!F18="水道事業",IF([6]回答表!X51="●",[6]回答表!E256,IF([6]回答表!AA51="●",[6]回答表!E335,"")),"")</f>
        <v/>
      </c>
      <c r="BG102" s="151"/>
      <c r="BH102" s="151"/>
      <c r="BI102" s="151"/>
      <c r="BJ102" s="150" t="str">
        <f>IF([6]回答表!F18="水道事業",IF([6]回答表!X51="●",[6]回答表!E257,IF([6]回答表!AA51="●",[6]回答表!E336,"")),"")</f>
        <v/>
      </c>
      <c r="BK102" s="151"/>
      <c r="BL102" s="151"/>
      <c r="BM102" s="151"/>
      <c r="BN102" s="150" t="str">
        <f>IF([6]回答表!F18="水道事業",IF([6]回答表!X51="●",[6]回答表!E258,IF([6]回答表!AA51="●",[6]回答表!E337,"")),"")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IF([6]回答表!F18="水道事業",IF([6]回答表!AA51="●","●",""),"")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IF([6]回答表!F18="水道事業",IF([6]回答表!X51="●",[6]回答表!J213,IF([6]回答表!AA51="●",[6]回答表!J293,"")),"")</f>
        <v/>
      </c>
      <c r="V106" s="83"/>
      <c r="W106" s="83"/>
      <c r="X106" s="83"/>
      <c r="Y106" s="83"/>
      <c r="Z106" s="83"/>
      <c r="AA106" s="83"/>
      <c r="AB106" s="153"/>
      <c r="AC106" s="82" t="str">
        <f>IF([6]回答表!F18="水道事業",IF([6]回答表!X51="●",[6]回答表!J217,IF([6]回答表!AA51="●",[6]回答表!J297,"")),"")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IF([6]回答表!F18="水道事業",IF([6]回答表!X51="●",[6]回答表!E265,IF([6]回答表!AA51="●",[6]回答表!E344,"")),"")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IF([6]回答表!F18="水道事業",IF([6]回答表!X51="●",[6]回答表!B267,IF([6]回答表!AA51="●",[6]回答表!B346,"")),"")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IF([6]回答表!F18="水道事業",IF([6]回答表!AD51="●","●",""),"")</f>
        <v/>
      </c>
      <c r="O118" s="131"/>
      <c r="P118" s="131"/>
      <c r="Q118" s="132"/>
      <c r="R118" s="119"/>
      <c r="S118" s="119"/>
      <c r="T118" s="119"/>
      <c r="U118" s="133" t="str">
        <f>IF([6]回答表!F18="水道事業",IF([6]回答表!AD51="●",[6]回答表!B354,""),"")</f>
        <v/>
      </c>
      <c r="V118" s="134"/>
      <c r="W118" s="134"/>
      <c r="X118" s="134"/>
      <c r="Y118" s="134"/>
      <c r="Z118" s="134"/>
      <c r="AA118" s="134"/>
      <c r="AB118" s="134"/>
      <c r="AC118" s="134"/>
      <c r="AD118" s="134"/>
      <c r="AE118" s="134"/>
      <c r="AF118" s="134"/>
      <c r="AG118" s="134"/>
      <c r="AH118" s="134"/>
      <c r="AI118" s="134"/>
      <c r="AJ118" s="135"/>
      <c r="AK118" s="189"/>
      <c r="AL118" s="189"/>
      <c r="AM118" s="133" t="str">
        <f>IF([6]回答表!F18="水道事業",IF([6]回答表!AD51="●",[6]回答表!B360,""),"")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IF([6]回答表!F18="簡易水道事業",IF([6]回答表!X51="●",[6]回答表!B197,IF([6]回答表!AA51="●",[6]回答表!B275,"")),"")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IF([6]回答表!F18="簡易水道事業",IF([6]回答表!X51="●",[6]回答表!B256,IF([6]回答表!AA51="●",[6]回答表!B335,"")),"")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IF([6]回答表!F18="簡易水道事業",IF([6]回答表!X51="●","●",""),"")</f>
        <v/>
      </c>
      <c r="O132" s="131"/>
      <c r="P132" s="131"/>
      <c r="Q132" s="132"/>
      <c r="R132" s="119"/>
      <c r="S132" s="119"/>
      <c r="T132" s="119"/>
      <c r="U132" s="82" t="str">
        <f>IF([6]回答表!F18="簡易水道事業",IF([6]回答表!X51="●",[6]回答表!S224,IF([6]回答表!AA51="●",[6]回答表!S304,"")),"")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IF([6]回答表!F18="簡易水道事業",IF([6]回答表!X51="●",[6]回答表!E256,IF([6]回答表!AA51="●",[6]回答表!E335,"")),"")</f>
        <v/>
      </c>
      <c r="BG133" s="151"/>
      <c r="BH133" s="151"/>
      <c r="BI133" s="151"/>
      <c r="BJ133" s="150" t="str">
        <f>IF([6]回答表!F18="簡易水道事業",IF([6]回答表!X51="●",[6]回答表!E257,IF([6]回答表!AA51="●",[6]回答表!E336,"")),"")</f>
        <v/>
      </c>
      <c r="BK133" s="151"/>
      <c r="BL133" s="151"/>
      <c r="BM133" s="151"/>
      <c r="BN133" s="150" t="str">
        <f>IF([6]回答表!F18="簡易水道事業",IF([6]回答表!X51="●",[6]回答表!E258,IF([6]回答表!AA51="●",[6]回答表!E337,"")),"")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IF([6]回答表!F18="簡易水道事業",IF([6]回答表!X51="●",[6]回答表!S225,IF([6]回答表!AA51="●",[6]回答表!S305,"")),"")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IF([6]回答表!F18="簡易水道事業",IF([6]回答表!AA51="●","●",""),"")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IF([6]回答表!F18="簡易水道事業",IF([6]回答表!X51="●",[6]回答表!S226,IF([6]回答表!AA51="●",[6]回答表!S306,"")),"")</f>
        <v/>
      </c>
      <c r="V142" s="83"/>
      <c r="W142" s="83"/>
      <c r="X142" s="83"/>
      <c r="Y142" s="83"/>
      <c r="Z142" s="83"/>
      <c r="AA142" s="83"/>
      <c r="AB142" s="83"/>
      <c r="AC142" s="83"/>
      <c r="AD142" s="83"/>
      <c r="AE142" s="83"/>
      <c r="AF142" s="83"/>
      <c r="AG142" s="83"/>
      <c r="AH142" s="83"/>
      <c r="AI142" s="83"/>
      <c r="AJ142" s="153"/>
      <c r="AK142" s="68"/>
      <c r="AL142" s="68"/>
      <c r="AM142" s="231" t="str">
        <f>IF([6]回答表!F18="簡易水道事業",IF([6]回答表!X51="●",[6]回答表!Y228,IF([6]回答表!AA51="●",[6]回答表!Y308,"")),"")</f>
        <v/>
      </c>
      <c r="AN142" s="231"/>
      <c r="AO142" s="231"/>
      <c r="AP142" s="231"/>
      <c r="AQ142" s="231"/>
      <c r="AR142" s="231"/>
      <c r="AS142" s="231" t="str">
        <f>IF([6]回答表!F18="簡易水道事業",IF([6]回答表!X51="●",[6]回答表!Y229,IF([6]回答表!AA51="●",[6]回答表!Y309,"")),"")</f>
        <v/>
      </c>
      <c r="AT142" s="231"/>
      <c r="AU142" s="231"/>
      <c r="AV142" s="231"/>
      <c r="AW142" s="231"/>
      <c r="AX142" s="231"/>
      <c r="AY142" s="231" t="str">
        <f>IF([6]回答表!F18="簡易水道事業",IF([6]回答表!X51="●",[6]回答表!Y230,IF([6]回答表!AA51="●",[6]回答表!Y310,"")),"")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IF([6]回答表!F18="簡易水道事業",IF([6]回答表!X51="●",[6]回答表!E265,IF([6]回答表!AA51="●",[6]回答表!E344,"")),"")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IF([6]回答表!F18="簡易水道事業",IF([6]回答表!X51="●",[6]回答表!B267,IF([6]回答表!AA51="●",[6]回答表!B346,"")),"")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IF([6]回答表!F18="簡易水道事業",IF([6]回答表!AD51="●","●",""),"")</f>
        <v/>
      </c>
      <c r="O154" s="131"/>
      <c r="P154" s="131"/>
      <c r="Q154" s="132"/>
      <c r="R154" s="119"/>
      <c r="S154" s="119"/>
      <c r="T154" s="119"/>
      <c r="U154" s="133" t="str">
        <f>IF([6]回答表!F18="簡易水道事業",IF([6]回答表!AD51="●",[6]回答表!B354,""),"")</f>
        <v/>
      </c>
      <c r="V154" s="134"/>
      <c r="W154" s="134"/>
      <c r="X154" s="134"/>
      <c r="Y154" s="134"/>
      <c r="Z154" s="134"/>
      <c r="AA154" s="134"/>
      <c r="AB154" s="134"/>
      <c r="AC154" s="134"/>
      <c r="AD154" s="134"/>
      <c r="AE154" s="134"/>
      <c r="AF154" s="134"/>
      <c r="AG154" s="134"/>
      <c r="AH154" s="134"/>
      <c r="AI154" s="134"/>
      <c r="AJ154" s="135"/>
      <c r="AK154" s="189"/>
      <c r="AL154" s="189"/>
      <c r="AM154" s="133" t="str">
        <f>IF([6]回答表!F18="簡易水道事業",IF([6]回答表!AD51="●",[6]回答表!B360,""),"")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IF([6]回答表!F18="下水道事業",IF([6]回答表!X51="●","●",""),"")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IF([6]回答表!F18="下水道事業",IF([6]回答表!X51="●",[6]回答表!B197,IF([6]回答表!AA51="●",[6]回答表!B275,"")),"")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IF([6]回答表!F18="下水道事業",IF([6]回答表!X51="●",[6]回答表!B256,IF([6]回答表!AA51="●",[6]回答表!B335,"")),"")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IF([6]回答表!F18="下水道事業",IF([6]回答表!X51="●",[6]回答表!N234,IF([6]回答表!AA51="●",[6]回答表!N314,"")),"")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IF([6]回答表!F18="下水道事業",IF([6]回答表!X51="●",[6]回答表!E256,IF([6]回答表!AA51="●",[6]回答表!E335,"")),"")</f>
        <v/>
      </c>
      <c r="BG169" s="151"/>
      <c r="BH169" s="151"/>
      <c r="BI169" s="151"/>
      <c r="BJ169" s="150" t="str">
        <f>IF([6]回答表!F18="下水道事業",IF([6]回答表!X51="●",[6]回答表!E257,IF([6]回答表!AA51="●",[6]回答表!E336,"")),"")</f>
        <v/>
      </c>
      <c r="BK169" s="151"/>
      <c r="BL169" s="151"/>
      <c r="BM169" s="151"/>
      <c r="BN169" s="150" t="str">
        <f>IF([6]回答表!F18="下水道事業",IF([6]回答表!X51="●",[6]回答表!E258,IF([6]回答表!AA51="●",[6]回答表!E337,"")),"")</f>
        <v/>
      </c>
      <c r="BO169" s="151"/>
      <c r="BP169" s="151"/>
      <c r="BQ169" s="152"/>
      <c r="BR169" s="112"/>
      <c r="BX169" s="234" t="str">
        <f>IF([6]回答表!AQ21="下水道事業",IF([6]回答表!BI54="○",[6]回答表!AM200,IF([6]回答表!BL54="○",[6]回答表!AM278,"")),"")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IF([6]回答表!F18="下水道事業",IF([6]回答表!X51="●",[6]回答表!Y236,IF([6]回答表!AA51="●",[6]回答表!Y316,"")),"")</f>
        <v/>
      </c>
      <c r="V174" s="83"/>
      <c r="W174" s="83"/>
      <c r="X174" s="83"/>
      <c r="Y174" s="83"/>
      <c r="Z174" s="83"/>
      <c r="AA174" s="83"/>
      <c r="AB174" s="153"/>
      <c r="AC174" s="82" t="str">
        <f>IF([6]回答表!F18="下水道事業",IF([6]回答表!X51="●",[6]回答表!Y237,IF([6]回答表!AA51="●",[6]回答表!Y317,"")),"")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IF([6]回答表!F18="下水道事業",IF([6]回答表!X51="●",[6]回答表!Y239,IF([6]回答表!AA51="●",[6]回答表!Y319,"")),"")</f>
        <v/>
      </c>
      <c r="V180" s="83"/>
      <c r="W180" s="83"/>
      <c r="X180" s="83"/>
      <c r="Y180" s="83"/>
      <c r="Z180" s="83"/>
      <c r="AA180" s="83"/>
      <c r="AB180" s="153"/>
      <c r="AC180" s="82" t="str">
        <f>IF([6]回答表!F18="下水道事業",IF([6]回答表!X51="●",[6]回答表!Y240,IF([6]回答表!AA51="●",[6]回答表!Y320,"")),"")</f>
        <v/>
      </c>
      <c r="AD180" s="83"/>
      <c r="AE180" s="83"/>
      <c r="AF180" s="83"/>
      <c r="AG180" s="83"/>
      <c r="AH180" s="83"/>
      <c r="AI180" s="83"/>
      <c r="AJ180" s="153"/>
      <c r="AK180" s="82" t="str">
        <f>IF([6]回答表!F18="下水道事業",IF([6]回答表!X51="●",[6]回答表!Y241,IF([6]回答表!AA51="●",[6]回答表!Y321,"")),"")</f>
        <v/>
      </c>
      <c r="AL180" s="83"/>
      <c r="AM180" s="83"/>
      <c r="AN180" s="83"/>
      <c r="AO180" s="83"/>
      <c r="AP180" s="83"/>
      <c r="AQ180" s="83"/>
      <c r="AR180" s="153"/>
      <c r="AS180" s="82" t="str">
        <f>IF([6]回答表!F18="下水道事業",IF([6]回答表!X51="●",[6]回答表!Y242,IF([6]回答表!AA51="●",[6]回答表!Y322,"")),"")</f>
        <v/>
      </c>
      <c r="AT180" s="83"/>
      <c r="AU180" s="83"/>
      <c r="AV180" s="83"/>
      <c r="AW180" s="83"/>
      <c r="AX180" s="83"/>
      <c r="AY180" s="83"/>
      <c r="AZ180" s="153"/>
      <c r="BA180" s="82" t="str">
        <f>IF([6]回答表!F18="下水道事業",IF([6]回答表!X51="●",[6]回答表!Y243,IF([6]回答表!AA51="●",[6]回答表!Y323,"")),"")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IF([6]回答表!F18="下水道事業",IF([6]回答表!AA51="●","●",""),"")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IF([6]回答表!F18="下水道事業",IF([6]回答表!X51="●",[6]回答表!N248,IF([6]回答表!AA51="●",[6]回答表!N328,"")),"")</f>
        <v/>
      </c>
      <c r="V186" s="83"/>
      <c r="W186" s="83"/>
      <c r="X186" s="83"/>
      <c r="Y186" s="83"/>
      <c r="Z186" s="83"/>
      <c r="AA186" s="83"/>
      <c r="AB186" s="153"/>
      <c r="AC186" s="82" t="str">
        <f>IF([6]回答表!F18="下水道事業",IF([6]回答表!X51="●",[6]回答表!N249,IF([6]回答表!AA51="●",[6]回答表!N329,"")),"")</f>
        <v/>
      </c>
      <c r="AD186" s="83"/>
      <c r="AE186" s="83"/>
      <c r="AF186" s="83"/>
      <c r="AG186" s="83"/>
      <c r="AH186" s="83"/>
      <c r="AI186" s="83"/>
      <c r="AJ186" s="153"/>
      <c r="AK186" s="82" t="str">
        <f>IF([6]回答表!F18="下水道事業",IF([6]回答表!X51="●",[6]回答表!N250,IF([6]回答表!AA51="●",[6]回答表!N330,"")),"")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IF([6]回答表!F18="下水道事業",IF([6]回答表!X51="●",[6]回答表!E265,IF([6]回答表!AA51="●",[6]回答表!E344,"")),"")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IF([6]回答表!F18="下水道事業",IF([6]回答表!X51="●",[6]回答表!B267,IF([6]回答表!AA51="●",[6]回答表!B346,"")),"")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IF([6]回答表!F18="下水道事業",IF([6]回答表!AD51="●","●",""),"")</f>
        <v/>
      </c>
      <c r="O198" s="131"/>
      <c r="P198" s="131"/>
      <c r="Q198" s="132"/>
      <c r="R198" s="119"/>
      <c r="S198" s="119"/>
      <c r="T198" s="119"/>
      <c r="U198" s="133" t="str">
        <f>IF([6]回答表!F18="下水道事業",IF([6]回答表!AD51="●",[6]回答表!B354,""),"")</f>
        <v/>
      </c>
      <c r="V198" s="134"/>
      <c r="W198" s="134"/>
      <c r="X198" s="134"/>
      <c r="Y198" s="134"/>
      <c r="Z198" s="134"/>
      <c r="AA198" s="134"/>
      <c r="AB198" s="134"/>
      <c r="AC198" s="134"/>
      <c r="AD198" s="134"/>
      <c r="AE198" s="134"/>
      <c r="AF198" s="134"/>
      <c r="AG198" s="134"/>
      <c r="AH198" s="134"/>
      <c r="AI198" s="134"/>
      <c r="AJ198" s="135"/>
      <c r="AK198" s="189"/>
      <c r="AL198" s="189"/>
      <c r="AM198" s="133" t="str">
        <f>IF([6]回答表!F18="下水道事業",IF([6]回答表!AD51="●",[6]回答表!B360,""),"")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IF([6]回答表!BD18="●",IF([6]回答表!X51="●","●",""),"")</f>
        <v/>
      </c>
      <c r="O210" s="131"/>
      <c r="P210" s="131"/>
      <c r="Q210" s="132"/>
      <c r="R210" s="119"/>
      <c r="S210" s="119"/>
      <c r="T210" s="119"/>
      <c r="U210" s="133" t="str">
        <f>IF([6]回答表!BD18="●",IF([6]回答表!X51="●",[6]回答表!B197,IF([6]回答表!AA51="●",[6]回答表!B275,"")),"")</f>
        <v/>
      </c>
      <c r="V210" s="134"/>
      <c r="W210" s="134"/>
      <c r="X210" s="134"/>
      <c r="Y210" s="134"/>
      <c r="Z210" s="134"/>
      <c r="AA210" s="134"/>
      <c r="AB210" s="134"/>
      <c r="AC210" s="134"/>
      <c r="AD210" s="134"/>
      <c r="AE210" s="134"/>
      <c r="AF210" s="134"/>
      <c r="AG210" s="134"/>
      <c r="AH210" s="134"/>
      <c r="AI210" s="134"/>
      <c r="AJ210" s="135"/>
      <c r="AK210" s="136"/>
      <c r="AL210" s="136"/>
      <c r="AM210" s="138" t="str">
        <f>IF([6]回答表!BD18="●",IF([6]回答表!X51="●",[6]回答表!B256,IF([6]回答表!AA51="●",[6]回答表!B335,"")),"")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IF([6]回答表!BD18="●",IF([6]回答表!X51="●",[6]回答表!E256,IF([6]回答表!AA51="●",[6]回答表!E335,"")),"")</f>
        <v/>
      </c>
      <c r="AN213" s="151"/>
      <c r="AO213" s="151"/>
      <c r="AP213" s="151"/>
      <c r="AQ213" s="150" t="str">
        <f>IF([6]回答表!BD18="●",IF([6]回答表!X51="●",[6]回答表!E257,IF([6]回答表!AA51="●",[6]回答表!E336,"")),"")</f>
        <v/>
      </c>
      <c r="AR213" s="151"/>
      <c r="AS213" s="151"/>
      <c r="AT213" s="151"/>
      <c r="AU213" s="150" t="str">
        <f>IF([6]回答表!BD18="●",IF([6]回答表!X51="●",[6]回答表!E258,IF([6]回答表!AA51="●",[6]回答表!E337,"")),"")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IF([6]回答表!BD18="●",IF([6]回答表!AA51="●","●",""),"")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IF([6]回答表!BD18="●",IF([6]回答表!X51="●",[6]回答表!E265,IF([6]回答表!AA51="●",[6]回答表!E344,"")),"")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IF([6]回答表!BD18="●",IF([6]回答表!X51="●",[6]回答表!B267,IF([6]回答表!AA51="●",[6]回答表!B346,"")),"")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IF([6]回答表!BD18="●",IF([6]回答表!AD51="●","●",""),"")</f>
        <v/>
      </c>
      <c r="O229" s="131"/>
      <c r="P229" s="131"/>
      <c r="Q229" s="132"/>
      <c r="R229" s="119"/>
      <c r="S229" s="119"/>
      <c r="T229" s="119"/>
      <c r="U229" s="133" t="str">
        <f>IF([6]回答表!BD18="●",IF([6]回答表!AD51="●",[6]回答表!B354,""),"")</f>
        <v/>
      </c>
      <c r="V229" s="134"/>
      <c r="W229" s="134"/>
      <c r="X229" s="134"/>
      <c r="Y229" s="134"/>
      <c r="Z229" s="134"/>
      <c r="AA229" s="134"/>
      <c r="AB229" s="134"/>
      <c r="AC229" s="134"/>
      <c r="AD229" s="134"/>
      <c r="AE229" s="134"/>
      <c r="AF229" s="134"/>
      <c r="AG229" s="134"/>
      <c r="AH229" s="134"/>
      <c r="AI229" s="134"/>
      <c r="AJ229" s="135"/>
      <c r="AK229" s="249"/>
      <c r="AL229" s="249"/>
      <c r="AM229" s="133" t="str">
        <f>IF([6]回答表!BD18="●",IF([6]回答表!AD51="●",[6]回答表!B360,""),"")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IF([6]回答表!X52="●","●","")</f>
        <v/>
      </c>
      <c r="O241" s="131"/>
      <c r="P241" s="131"/>
      <c r="Q241" s="132"/>
      <c r="R241" s="119"/>
      <c r="S241" s="119"/>
      <c r="T241" s="119"/>
      <c r="U241" s="133" t="str">
        <f>IF([6]回答表!X52="●",[6]回答表!B371,IF([6]回答表!AA52="●",[6]回答表!B396,""))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IF([6]回答表!X52="●",[6]回答表!U377,IF([6]回答表!AA52="●",[6]回答表!U402,""))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IF([6]回答表!X52="●",[6]回答表!G377,IF([6]回答表!AA52="●",[6]回答表!G402,""))</f>
        <v/>
      </c>
      <c r="AN244" s="83"/>
      <c r="AO244" s="83"/>
      <c r="AP244" s="83"/>
      <c r="AQ244" s="83"/>
      <c r="AR244" s="83"/>
      <c r="AS244" s="83"/>
      <c r="AT244" s="153"/>
      <c r="AU244" s="82" t="str">
        <f>IF([6]回答表!X52="●",[6]回答表!G378,IF([6]回答表!AA52="●",[6]回答表!G403,""))</f>
        <v/>
      </c>
      <c r="AV244" s="83"/>
      <c r="AW244" s="83"/>
      <c r="AX244" s="83"/>
      <c r="AY244" s="83"/>
      <c r="AZ244" s="83"/>
      <c r="BA244" s="83"/>
      <c r="BB244" s="153"/>
      <c r="BC244" s="120"/>
      <c r="BD244" s="109"/>
      <c r="BE244" s="109"/>
      <c r="BF244" s="150" t="str">
        <f>IF([6]回答表!X52="●",[6]回答表!X377,IF([6]回答表!AA52="●",[6]回答表!X402,""))</f>
        <v/>
      </c>
      <c r="BG244" s="151"/>
      <c r="BH244" s="151"/>
      <c r="BI244" s="151"/>
      <c r="BJ244" s="150" t="str">
        <f>IF([6]回答表!X52="●",[6]回答表!X378,IF([6]回答表!AA52="●",[6]回答表!X403,""))</f>
        <v/>
      </c>
      <c r="BK244" s="151"/>
      <c r="BL244" s="151"/>
      <c r="BM244" s="152"/>
      <c r="BN244" s="150" t="str">
        <f>IF([6]回答表!X52="●",[6]回答表!X379,IF([6]回答表!AA52="●",[6]回答表!X404,""))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IF([6]回答表!AA52="●","●","")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IF([6]回答表!X52="●",[6]回答表!E386,IF([6]回答表!AA52="●",[6]回答表!E407,""))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IF([6]回答表!X52="●",[6]回答表!B388,IF([6]回答表!AA52="●",[6]回答表!B409,""))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IF([6]回答表!AD52="●","●","")</f>
        <v/>
      </c>
      <c r="O260" s="131"/>
      <c r="P260" s="131"/>
      <c r="Q260" s="132"/>
      <c r="R260" s="119"/>
      <c r="S260" s="119"/>
      <c r="T260" s="119"/>
      <c r="U260" s="133" t="str">
        <f>IF([6]回答表!AD52="●",[6]回答表!B417,"")</f>
        <v/>
      </c>
      <c r="V260" s="134"/>
      <c r="W260" s="134"/>
      <c r="X260" s="134"/>
      <c r="Y260" s="134"/>
      <c r="Z260" s="134"/>
      <c r="AA260" s="134"/>
      <c r="AB260" s="134"/>
      <c r="AC260" s="134"/>
      <c r="AD260" s="134"/>
      <c r="AE260" s="134"/>
      <c r="AF260" s="134"/>
      <c r="AG260" s="134"/>
      <c r="AH260" s="134"/>
      <c r="AI260" s="134"/>
      <c r="AJ260" s="135"/>
      <c r="AK260" s="249"/>
      <c r="AL260" s="249"/>
      <c r="AM260" s="133" t="str">
        <f>IF([6]回答表!AD52="●",[6]回答表!B423,"")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IF([6]回答表!X53="●","●","")</f>
        <v/>
      </c>
      <c r="O272" s="131"/>
      <c r="P272" s="131"/>
      <c r="Q272" s="132"/>
      <c r="R272" s="119"/>
      <c r="S272" s="119"/>
      <c r="T272" s="119"/>
      <c r="U272" s="133" t="str">
        <f>IF([6]回答表!X53="●",[6]回答表!B434,IF([6]回答表!AA53="●",[6]回答表!B465,""))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IF([6]回答表!X53="●",[6]回答表!B440,"")</f>
        <v/>
      </c>
      <c r="AO272" s="262"/>
      <c r="AP272" s="262"/>
      <c r="AQ272" s="262"/>
      <c r="AR272" s="262"/>
      <c r="AS272" s="262"/>
      <c r="AT272" s="262"/>
      <c r="AU272" s="262"/>
      <c r="AV272" s="262"/>
      <c r="AW272" s="262"/>
      <c r="AX272" s="262"/>
      <c r="AY272" s="262"/>
      <c r="AZ272" s="262"/>
      <c r="BA272" s="262"/>
      <c r="BB272" s="263"/>
      <c r="BC272" s="120"/>
      <c r="BD272" s="109"/>
      <c r="BE272" s="109"/>
      <c r="BF272" s="138" t="str">
        <f>IF([6]回答表!X53="●",[6]回答表!B446,IF([6]回答表!AA53="●",[6]回答表!B471,""))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IF([6]回答表!X53="●",[6]回答表!E446,IF([6]回答表!AA53="●",[6]回答表!E471,""))</f>
        <v/>
      </c>
      <c r="BG275" s="151"/>
      <c r="BH275" s="151"/>
      <c r="BI275" s="151"/>
      <c r="BJ275" s="150" t="str">
        <f>IF([6]回答表!X53="●",[6]回答表!E447,IF([6]回答表!AA53="●",[6]回答表!E472,""))</f>
        <v/>
      </c>
      <c r="BK275" s="151"/>
      <c r="BL275" s="151"/>
      <c r="BM275" s="152"/>
      <c r="BN275" s="150" t="str">
        <f>IF([6]回答表!X53="●",[6]回答表!E448,IF([6]回答表!AA53="●",[6]回答表!E473,""))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IF([6]回答表!AA53="●","●","")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IF([6]回答表!X53="●",[6]回答表!E455,IF([6]回答表!AA53="●",[6]回答表!E476,""))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IF([6]回答表!X53="●",[6]回答表!B457,IF([6]回答表!AA53="●",[6]回答表!B478,""))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IF([6]回答表!AD53="●","●","")</f>
        <v>●</v>
      </c>
      <c r="O291" s="131"/>
      <c r="P291" s="131"/>
      <c r="Q291" s="132"/>
      <c r="R291" s="119"/>
      <c r="S291" s="119"/>
      <c r="T291" s="119"/>
      <c r="U291" s="133" t="str">
        <f>IF([6]回答表!AD53="●",[6]回答表!B486,"")</f>
        <v>施設管理に関する業務削減を図るため、特排の施設管理運営業務の他、ユーティリティの調達及び５０万円未満の保守修繕業務を検討中。</v>
      </c>
      <c r="V291" s="134"/>
      <c r="W291" s="134"/>
      <c r="X291" s="134"/>
      <c r="Y291" s="134"/>
      <c r="Z291" s="134"/>
      <c r="AA291" s="134"/>
      <c r="AB291" s="134"/>
      <c r="AC291" s="134"/>
      <c r="AD291" s="134"/>
      <c r="AE291" s="134"/>
      <c r="AF291" s="134"/>
      <c r="AG291" s="134"/>
      <c r="AH291" s="134"/>
      <c r="AI291" s="134"/>
      <c r="AJ291" s="135"/>
      <c r="AK291" s="249"/>
      <c r="AL291" s="249"/>
      <c r="AM291" s="133" t="str">
        <f>IF([6]回答表!AD53="●",[6]回答表!B492,"")</f>
        <v>浄化槽清掃業者の包括的民間委託制度に対する理解が必要不可欠となる。</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IF([6]回答表!X54="●","●","")</f>
        <v/>
      </c>
      <c r="O303" s="131"/>
      <c r="P303" s="131"/>
      <c r="Q303" s="132"/>
      <c r="R303" s="119"/>
      <c r="S303" s="119"/>
      <c r="T303" s="119"/>
      <c r="U303" s="133" t="str">
        <f>IF([6]回答表!X54="●",[6]回答表!B503,IF([6]回答表!AA54="●",[6]回答表!B526,""))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IF([6]回答表!X54="●",[6]回答表!BC510,IF([6]回答表!AA54="●",[6]回答表!BC533,""))</f>
        <v/>
      </c>
      <c r="AR303" s="271"/>
      <c r="AS303" s="271"/>
      <c r="AT303" s="271"/>
      <c r="AU303" s="272" t="s">
        <v>74</v>
      </c>
      <c r="AV303" s="273"/>
      <c r="AW303" s="273"/>
      <c r="AX303" s="274"/>
      <c r="AY303" s="271" t="str">
        <f>IF([6]回答表!X54="●",[6]回答表!BC515,IF([6]回答表!AA54="●",[6]回答表!BC538,""))</f>
        <v/>
      </c>
      <c r="AZ303" s="271"/>
      <c r="BA303" s="271"/>
      <c r="BB303" s="271"/>
      <c r="BC303" s="120"/>
      <c r="BD303" s="109"/>
      <c r="BE303" s="109"/>
      <c r="BF303" s="138" t="str">
        <f>IF([6]回答表!X54="●",[6]回答表!S509,IF([6]回答表!AA54="●",[6]回答表!S532,""))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IF([6]回答表!X54="●",[6]回答表!BC511,IF([6]回答表!AA54="●",[6]回答表!BC534,""))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IF([6]回答表!X54="●",[6]回答表!V509,IF([6]回答表!AA54="●",[6]回答表!V532,""))</f>
        <v/>
      </c>
      <c r="BG306" s="151"/>
      <c r="BH306" s="151"/>
      <c r="BI306" s="151"/>
      <c r="BJ306" s="150" t="str">
        <f>IF([6]回答表!X54="●",[6]回答表!V510,IF([6]回答表!AA54="●",[6]回答表!V533,""))</f>
        <v/>
      </c>
      <c r="BK306" s="151"/>
      <c r="BL306" s="151"/>
      <c r="BM306" s="152"/>
      <c r="BN306" s="150" t="str">
        <f>IF([6]回答表!X54="●",[6]回答表!V511,IF([6]回答表!AA54="●",[6]回答表!V534,""))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IF([6]回答表!X54="●",[6]回答表!BC512,IF([6]回答表!AA54="●",[6]回答表!BC535,""))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IF([6]回答表!X54="●",[6]回答表!BC516,IF([6]回答表!AA54="●",[6]回答表!BC539,""))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IF([6]回答表!AA54="●","●","")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IF([6]回答表!X54="●",[6]回答表!BC513,IF([6]回答表!AA54="●",[6]回答表!BC536,""))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IF([6]回答表!X54="●",[6]回答表!BC514,IF([6]回答表!AA54="●",[6]回答表!BC537,""))</f>
        <v/>
      </c>
      <c r="AR311" s="271"/>
      <c r="AS311" s="271"/>
      <c r="AT311" s="271"/>
      <c r="AU311" s="222" t="s">
        <v>80</v>
      </c>
      <c r="AV311" s="223"/>
      <c r="AW311" s="223"/>
      <c r="AX311" s="224"/>
      <c r="AY311" s="281" t="str">
        <f>IF([6]回答表!X54="●",[6]回答表!BC517,IF([6]回答表!AA54="●",[6]回答表!BC540,""))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IF([6]回答表!X54="●",[6]回答表!E516,IF([6]回答表!AA54="●",[6]回答表!E538,""))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IF([6]回答表!X54="●",[6]回答表!B518,IF([6]回答表!AA54="●",[6]回答表!B540,""))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IF([6]回答表!AD54="●","●","")</f>
        <v/>
      </c>
      <c r="O322" s="131"/>
      <c r="P322" s="131"/>
      <c r="Q322" s="132"/>
      <c r="R322" s="119"/>
      <c r="S322" s="119"/>
      <c r="T322" s="119"/>
      <c r="U322" s="133" t="str">
        <f>IF([6]回答表!AD54="●",[6]回答表!B548,"")</f>
        <v/>
      </c>
      <c r="V322" s="134"/>
      <c r="W322" s="134"/>
      <c r="X322" s="134"/>
      <c r="Y322" s="134"/>
      <c r="Z322" s="134"/>
      <c r="AA322" s="134"/>
      <c r="AB322" s="134"/>
      <c r="AC322" s="134"/>
      <c r="AD322" s="134"/>
      <c r="AE322" s="134"/>
      <c r="AF322" s="134"/>
      <c r="AG322" s="134"/>
      <c r="AH322" s="134"/>
      <c r="AI322" s="134"/>
      <c r="AJ322" s="135"/>
      <c r="AK322" s="189"/>
      <c r="AL322" s="189"/>
      <c r="AM322" s="133" t="str">
        <f>IF([6]回答表!AD54="●",[6]回答表!B554,"")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IF([6]回答表!X55="●","●","")</f>
        <v/>
      </c>
      <c r="O333" s="131"/>
      <c r="P333" s="131"/>
      <c r="Q333" s="132"/>
      <c r="R333" s="119"/>
      <c r="S333" s="119"/>
      <c r="T333" s="119"/>
      <c r="U333" s="133" t="str">
        <f>IF([6]回答表!X55="●",[6]回答表!B565,IF([6]回答表!AA55="●",[6]回答表!B590,""))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IF([6]回答表!X55="●",[6]回答表!B575,IF([6]回答表!AA55="●",[6]回答表!B600,""))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IF([6]回答表!X55="●",[6]回答表!G571,IF([6]回答表!AA55="●",[6]回答表!G596,""))</f>
        <v/>
      </c>
      <c r="AN335" s="83"/>
      <c r="AO335" s="83"/>
      <c r="AP335" s="83"/>
      <c r="AQ335" s="83"/>
      <c r="AR335" s="83"/>
      <c r="AS335" s="83"/>
      <c r="AT335" s="153"/>
      <c r="AU335" s="82" t="str">
        <f>IF([6]回答表!X55="●",[6]回答表!G572,IF([6]回答表!AA55="●",[6]回答表!G597,""))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IF([6]回答表!X55="●",[6]回答表!E575,IF([6]回答表!AA55="●",[6]回答表!E600,""))</f>
        <v/>
      </c>
      <c r="BG336" s="151"/>
      <c r="BH336" s="151"/>
      <c r="BI336" s="151"/>
      <c r="BJ336" s="150" t="str">
        <f>IF([6]回答表!X55="●",[6]回答表!E576,IF([6]回答表!AA55="●",[6]回答表!E601,""))</f>
        <v/>
      </c>
      <c r="BK336" s="151"/>
      <c r="BL336" s="151"/>
      <c r="BM336" s="152"/>
      <c r="BN336" s="150" t="str">
        <f>IF([6]回答表!X55="●",[6]回答表!E577,IF([6]回答表!AA55="●",[6]回答表!E602,""))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IF([6]回答表!AA55="●","●","")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IF([6]回答表!X55="●",[6]回答表!E580,IF([6]回答表!AA55="●",[6]回答表!E605,""))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IF([6]回答表!X55="●",[6]回答表!B582,IF([6]回答表!AA55="●",[6]回答表!B607,""))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IF([6]回答表!AD55="●","●","")</f>
        <v/>
      </c>
      <c r="O352" s="131"/>
      <c r="P352" s="131"/>
      <c r="Q352" s="132"/>
      <c r="R352" s="119"/>
      <c r="S352" s="119"/>
      <c r="T352" s="119"/>
      <c r="U352" s="133" t="str">
        <f>IF([6]回答表!AD55="●",[6]回答表!B615,"")</f>
        <v/>
      </c>
      <c r="V352" s="134"/>
      <c r="W352" s="134"/>
      <c r="X352" s="134"/>
      <c r="Y352" s="134"/>
      <c r="Z352" s="134"/>
      <c r="AA352" s="134"/>
      <c r="AB352" s="134"/>
      <c r="AC352" s="134"/>
      <c r="AD352" s="134"/>
      <c r="AE352" s="134"/>
      <c r="AF352" s="134"/>
      <c r="AG352" s="134"/>
      <c r="AH352" s="134"/>
      <c r="AI352" s="134"/>
      <c r="AJ352" s="135"/>
      <c r="AK352" s="136"/>
      <c r="AL352" s="136"/>
      <c r="AM352" s="133" t="str">
        <f>IF([6]回答表!AD55="●",[6]回答表!B621,"")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IF([6]回答表!R56="●",[6]回答表!B634,"")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F5C4-43B6-4D41-ACD8-1A1CC6AC8E9E}">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IF(COUNTIF([7]回答表!K16,"*")&gt;0,[7]回答表!K16,"")</f>
        <v>湯沢市</v>
      </c>
      <c r="D11" s="8"/>
      <c r="E11" s="8"/>
      <c r="F11" s="8"/>
      <c r="G11" s="8"/>
      <c r="H11" s="8"/>
      <c r="I11" s="8"/>
      <c r="J11" s="8"/>
      <c r="K11" s="8"/>
      <c r="L11" s="8"/>
      <c r="M11" s="8"/>
      <c r="N11" s="8"/>
      <c r="O11" s="8"/>
      <c r="P11" s="8"/>
      <c r="Q11" s="8"/>
      <c r="R11" s="8"/>
      <c r="S11" s="8"/>
      <c r="T11" s="8"/>
      <c r="U11" s="22" t="str">
        <f>IF(COUNTIF([7]回答表!F18,"*")&gt;0,[7]回答表!F18,"")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IF(COUNTIF([7]回答表!W18,"*")&gt;0,[7]回答表!W18,"")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IF(COUNTIF([7]回答表!F20,"*")&gt;0,[7]回答表!F20,"")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IF([7]回答表!R49="●","●","")</f>
        <v/>
      </c>
      <c r="E24" s="80"/>
      <c r="F24" s="80"/>
      <c r="G24" s="80"/>
      <c r="H24" s="80"/>
      <c r="I24" s="80"/>
      <c r="J24" s="81"/>
      <c r="K24" s="79" t="str">
        <f>IF([7]回答表!R50="●","●","")</f>
        <v/>
      </c>
      <c r="L24" s="80"/>
      <c r="M24" s="80"/>
      <c r="N24" s="80"/>
      <c r="O24" s="80"/>
      <c r="P24" s="80"/>
      <c r="Q24" s="81"/>
      <c r="R24" s="79" t="str">
        <f>IF([7]回答表!R51="●","●","")</f>
        <v>●</v>
      </c>
      <c r="S24" s="80"/>
      <c r="T24" s="80"/>
      <c r="U24" s="80"/>
      <c r="V24" s="80"/>
      <c r="W24" s="80"/>
      <c r="X24" s="81"/>
      <c r="Y24" s="79" t="str">
        <f>IF([7]回答表!R52="●","●","")</f>
        <v/>
      </c>
      <c r="Z24" s="80"/>
      <c r="AA24" s="80"/>
      <c r="AB24" s="80"/>
      <c r="AC24" s="80"/>
      <c r="AD24" s="80"/>
      <c r="AE24" s="81"/>
      <c r="AF24" s="79" t="str">
        <f>IF([7]回答表!R53="●","●","")</f>
        <v>●</v>
      </c>
      <c r="AG24" s="80"/>
      <c r="AH24" s="80"/>
      <c r="AI24" s="80"/>
      <c r="AJ24" s="80"/>
      <c r="AK24" s="80"/>
      <c r="AL24" s="81"/>
      <c r="AM24" s="79" t="str">
        <f>IF([7]回答表!R54="●","●","")</f>
        <v/>
      </c>
      <c r="AN24" s="80"/>
      <c r="AO24" s="80"/>
      <c r="AP24" s="80"/>
      <c r="AQ24" s="80"/>
      <c r="AR24" s="80"/>
      <c r="AS24" s="81"/>
      <c r="AT24" s="79" t="str">
        <f>IF([7]回答表!R55="●","●","")</f>
        <v/>
      </c>
      <c r="AU24" s="80"/>
      <c r="AV24" s="80"/>
      <c r="AW24" s="80"/>
      <c r="AX24" s="80"/>
      <c r="AY24" s="80"/>
      <c r="AZ24" s="81"/>
      <c r="BA24" s="68"/>
      <c r="BB24" s="82" t="str">
        <f>IF([7]回答表!R56="●","●","")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IF([7]回答表!X49="●","●","")</f>
        <v/>
      </c>
      <c r="O36" s="131"/>
      <c r="P36" s="131"/>
      <c r="Q36" s="132"/>
      <c r="R36" s="119"/>
      <c r="S36" s="119"/>
      <c r="T36" s="119"/>
      <c r="U36" s="133" t="str">
        <f>IF([7]回答表!X49="●",[7]回答表!B67,IF([7]回答表!AA49="●",[7]回答表!B95,""))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IF([7]回答表!X49="●",[7]回答表!S73,IF([7]回答表!AA49="●",[7]回答表!S101,""))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IF([7]回答表!X49="●",[7]回答表!G73,IF([7]回答表!AA49="●",[7]回答表!G101,""))</f>
        <v/>
      </c>
      <c r="AN38" s="83"/>
      <c r="AO38" s="83"/>
      <c r="AP38" s="83"/>
      <c r="AQ38" s="83"/>
      <c r="AR38" s="83"/>
      <c r="AS38" s="83"/>
      <c r="AT38" s="153"/>
      <c r="AU38" s="82" t="str">
        <f>IF([7]回答表!X49="●",[7]回答表!G74,IF([7]回答表!AA49="●",[7]回答表!G102,""))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IF([7]回答表!X49="●",[7]回答表!V73,IF([7]回答表!AA49="●",[7]回答表!V101,""))</f>
        <v/>
      </c>
      <c r="BG39" s="16"/>
      <c r="BH39" s="16"/>
      <c r="BI39" s="17"/>
      <c r="BJ39" s="150" t="str">
        <f>IF([7]回答表!X49="●",[7]回答表!V74,IF([7]回答表!AA49="●",[7]回答表!V102,""))</f>
        <v/>
      </c>
      <c r="BK39" s="16"/>
      <c r="BL39" s="16"/>
      <c r="BM39" s="17"/>
      <c r="BN39" s="150" t="str">
        <f>IF([7]回答表!X49="●",[7]回答表!V75,IF([7]回答表!AA49="●",[7]回答表!V103,""))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IF([7]回答表!X49="●",[7]回答表!O79,IF([7]回答表!AA49="●",[7]回答表!O107,""))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IF([7]回答表!X49="●",[7]回答表!O80,IF([7]回答表!AA49="●",[7]回答表!O108,""))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IF([7]回答表!AA49="●","●","")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IF([7]回答表!X49="●",[7]回答表!O81,IF([7]回答表!AA49="●",[7]回答表!O109,""))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IF([7]回答表!X49="●",[7]回答表!O82,IF([7]回答表!AA49="●",[7]回答表!O110,""))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IF([7]回答表!X49="●",[7]回答表!AG79,IF([7]回答表!AA49="●",[7]回答表!AG107,""))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IF([7]回答表!X49="●",[7]回答表!AG80,IF([7]回答表!AA49="●",[7]回答表!AG108,""))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IF([7]回答表!X49="●",[7]回答表!E85,IF([7]回答表!AA49="●",[7]回答表!E113,""))</f>
        <v/>
      </c>
      <c r="V50" s="182"/>
      <c r="W50" s="182"/>
      <c r="X50" s="182"/>
      <c r="Y50" s="182"/>
      <c r="Z50" s="182"/>
      <c r="AA50" s="182"/>
      <c r="AB50" s="182"/>
      <c r="AC50" s="182"/>
      <c r="AD50" s="182"/>
      <c r="AE50" s="183" t="s">
        <v>33</v>
      </c>
      <c r="AF50" s="183"/>
      <c r="AG50" s="183"/>
      <c r="AH50" s="183"/>
      <c r="AI50" s="183"/>
      <c r="AJ50" s="184"/>
      <c r="AK50" s="136"/>
      <c r="AL50" s="136"/>
      <c r="AM50" s="133" t="str">
        <f>IF([7]回答表!X49="●",[7]回答表!B87,IF([7]回答表!AA49="●",[7]回答表!B115,""))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IF([7]回答表!AD49="●","●","")</f>
        <v/>
      </c>
      <c r="O57" s="131"/>
      <c r="P57" s="131"/>
      <c r="Q57" s="132"/>
      <c r="R57" s="119"/>
      <c r="S57" s="119"/>
      <c r="T57" s="119"/>
      <c r="U57" s="133" t="str">
        <f>IF([7]回答表!AD49="●",[7]回答表!B123,"")</f>
        <v/>
      </c>
      <c r="V57" s="134"/>
      <c r="W57" s="134"/>
      <c r="X57" s="134"/>
      <c r="Y57" s="134"/>
      <c r="Z57" s="134"/>
      <c r="AA57" s="134"/>
      <c r="AB57" s="134"/>
      <c r="AC57" s="134"/>
      <c r="AD57" s="134"/>
      <c r="AE57" s="134"/>
      <c r="AF57" s="134"/>
      <c r="AG57" s="134"/>
      <c r="AH57" s="134"/>
      <c r="AI57" s="134"/>
      <c r="AJ57" s="135"/>
      <c r="AK57" s="189"/>
      <c r="AL57" s="189"/>
      <c r="AM57" s="133" t="str">
        <f>IF([7]回答表!AD49="●",[7]回答表!B128,"")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IF([7]回答表!X50="●","●","")</f>
        <v/>
      </c>
      <c r="O68" s="131"/>
      <c r="P68" s="131"/>
      <c r="Q68" s="132"/>
      <c r="R68" s="119"/>
      <c r="S68" s="119"/>
      <c r="T68" s="119"/>
      <c r="U68" s="133" t="str">
        <f>IF([7]回答表!X50="●",[7]回答表!B138,IF([7]回答表!AA50="●",[7]回答表!B159,""))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IF([7]回答表!X50="●",[7]回答表!S144,IF([7]回答表!AA50="●",[7]回答表!S165,""))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IF([7]回答表!X50="●",[7]回答表!J144,IF([7]回答表!AA50="●",[7]回答表!J165,""))</f>
        <v/>
      </c>
      <c r="AN71" s="83"/>
      <c r="AO71" s="83"/>
      <c r="AP71" s="83"/>
      <c r="AQ71" s="83"/>
      <c r="AR71" s="83"/>
      <c r="AS71" s="83"/>
      <c r="AT71" s="153"/>
      <c r="AU71" s="82" t="str">
        <f>IF([7]回答表!X50="●",[7]回答表!J145,IF([7]回答表!AA50="●",[7]回答表!J166,""))</f>
        <v/>
      </c>
      <c r="AV71" s="83"/>
      <c r="AW71" s="83"/>
      <c r="AX71" s="83"/>
      <c r="AY71" s="83"/>
      <c r="AZ71" s="83"/>
      <c r="BA71" s="83"/>
      <c r="BB71" s="153"/>
      <c r="BC71" s="120"/>
      <c r="BD71" s="109"/>
      <c r="BE71" s="109"/>
      <c r="BF71" s="150" t="str">
        <f>IF([7]回答表!X50="●",[7]回答表!V144,IF([7]回答表!AA50="●",[7]回答表!V165,""))</f>
        <v/>
      </c>
      <c r="BG71" s="151"/>
      <c r="BH71" s="151"/>
      <c r="BI71" s="151"/>
      <c r="BJ71" s="150" t="str">
        <f>IF([7]回答表!X50="●",[7]回答表!V145,IF([7]回答表!AA50="●",[7]回答表!V166,""))</f>
        <v/>
      </c>
      <c r="BK71" s="151"/>
      <c r="BL71" s="151"/>
      <c r="BM71" s="151"/>
      <c r="BN71" s="150" t="str">
        <f>IF([7]回答表!X50="●",[7]回答表!V146,IF([7]回答表!AA50="●",[7]回答表!V167,""))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IF([7]回答表!AA50="●","●","")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IF([7]回答表!X50="●",[7]回答表!E149,IF([7]回答表!AA50="●",[7]回答表!E170,""))</f>
        <v/>
      </c>
      <c r="V80" s="182"/>
      <c r="W80" s="182"/>
      <c r="X80" s="182"/>
      <c r="Y80" s="182"/>
      <c r="Z80" s="182"/>
      <c r="AA80" s="182"/>
      <c r="AB80" s="182"/>
      <c r="AC80" s="182"/>
      <c r="AD80" s="182"/>
      <c r="AE80" s="183" t="s">
        <v>33</v>
      </c>
      <c r="AF80" s="183"/>
      <c r="AG80" s="183"/>
      <c r="AH80" s="183"/>
      <c r="AI80" s="183"/>
      <c r="AJ80" s="184"/>
      <c r="AK80" s="136"/>
      <c r="AL80" s="136"/>
      <c r="AM80" s="133" t="str">
        <f>IF([7]回答表!X50="●",[7]回答表!B151,IF([7]回答表!AA50="●",[7]回答表!B172,""))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IF([7]回答表!AD50="●","●","")</f>
        <v/>
      </c>
      <c r="O87" s="131"/>
      <c r="P87" s="131"/>
      <c r="Q87" s="132"/>
      <c r="R87" s="119"/>
      <c r="S87" s="119"/>
      <c r="T87" s="119"/>
      <c r="U87" s="133" t="str">
        <f>IF([7]回答表!AD50="●",[7]回答表!B180,"")</f>
        <v/>
      </c>
      <c r="V87" s="134"/>
      <c r="W87" s="134"/>
      <c r="X87" s="134"/>
      <c r="Y87" s="134"/>
      <c r="Z87" s="134"/>
      <c r="AA87" s="134"/>
      <c r="AB87" s="134"/>
      <c r="AC87" s="134"/>
      <c r="AD87" s="134"/>
      <c r="AE87" s="134"/>
      <c r="AF87" s="134"/>
      <c r="AG87" s="134"/>
      <c r="AH87" s="134"/>
      <c r="AI87" s="134"/>
      <c r="AJ87" s="135"/>
      <c r="AK87" s="189"/>
      <c r="AL87" s="189"/>
      <c r="AM87" s="133" t="str">
        <f>IF([7]回答表!AD50="●",[7]回答表!B186,"")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IF([7]回答表!F18="水道事業",IF([7]回答表!X51="●","●",""),"")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IF([7]回答表!F18="水道事業",IF([7]回答表!X51="●",[7]回答表!B197,IF([7]回答表!AA51="●",[7]回答表!B275,"")),"")</f>
        <v/>
      </c>
      <c r="AN99" s="134"/>
      <c r="AO99" s="134"/>
      <c r="AP99" s="134"/>
      <c r="AQ99" s="134"/>
      <c r="AR99" s="134"/>
      <c r="AS99" s="134"/>
      <c r="AT99" s="134"/>
      <c r="AU99" s="134"/>
      <c r="AV99" s="134"/>
      <c r="AW99" s="134"/>
      <c r="AX99" s="134"/>
      <c r="AY99" s="134"/>
      <c r="AZ99" s="134"/>
      <c r="BA99" s="134"/>
      <c r="BB99" s="134"/>
      <c r="BC99" s="135"/>
      <c r="BD99" s="109"/>
      <c r="BE99" s="109"/>
      <c r="BF99" s="138" t="str">
        <f>IF([7]回答表!F18="水道事業",IF([7]回答表!X51="●",[7]回答表!B256,IF([7]回答表!AA51="●",[7]回答表!B335,"")),"")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IF([7]回答表!F18="水道事業",IF([7]回答表!X51="●",[7]回答表!J205,IF([7]回答表!AA51="●",[7]回答表!J283,"")),"")</f>
        <v/>
      </c>
      <c r="V101" s="83"/>
      <c r="W101" s="83"/>
      <c r="X101" s="83"/>
      <c r="Y101" s="83"/>
      <c r="Z101" s="83"/>
      <c r="AA101" s="83"/>
      <c r="AB101" s="153"/>
      <c r="AC101" s="82" t="str">
        <f>IF([7]回答表!F18="水道事業",IF([7]回答表!X51="●",[7]回答表!J210,IF([7]回答表!AA51="●",[7]回答表!J290,"")),"")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IF([7]回答表!F18="水道事業",IF([7]回答表!X51="●",[7]回答表!E256,IF([7]回答表!AA51="●",[7]回答表!E335,"")),"")</f>
        <v/>
      </c>
      <c r="BG102" s="151"/>
      <c r="BH102" s="151"/>
      <c r="BI102" s="151"/>
      <c r="BJ102" s="150" t="str">
        <f>IF([7]回答表!F18="水道事業",IF([7]回答表!X51="●",[7]回答表!E257,IF([7]回答表!AA51="●",[7]回答表!E336,"")),"")</f>
        <v/>
      </c>
      <c r="BK102" s="151"/>
      <c r="BL102" s="151"/>
      <c r="BM102" s="151"/>
      <c r="BN102" s="150" t="str">
        <f>IF([7]回答表!F18="水道事業",IF([7]回答表!X51="●",[7]回答表!E258,IF([7]回答表!AA51="●",[7]回答表!E337,"")),"")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IF([7]回答表!F18="水道事業",IF([7]回答表!AA51="●","●",""),"")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IF([7]回答表!F18="水道事業",IF([7]回答表!X51="●",[7]回答表!J213,IF([7]回答表!AA51="●",[7]回答表!J293,"")),"")</f>
        <v/>
      </c>
      <c r="V106" s="83"/>
      <c r="W106" s="83"/>
      <c r="X106" s="83"/>
      <c r="Y106" s="83"/>
      <c r="Z106" s="83"/>
      <c r="AA106" s="83"/>
      <c r="AB106" s="153"/>
      <c r="AC106" s="82" t="str">
        <f>IF([7]回答表!F18="水道事業",IF([7]回答表!X51="●",[7]回答表!J217,IF([7]回答表!AA51="●",[7]回答表!J297,"")),"")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IF([7]回答表!F18="水道事業",IF([7]回答表!X51="●",[7]回答表!E265,IF([7]回答表!AA51="●",[7]回答表!E344,"")),"")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IF([7]回答表!F18="水道事業",IF([7]回答表!X51="●",[7]回答表!B267,IF([7]回答表!AA51="●",[7]回答表!B346,"")),"")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IF([7]回答表!F18="水道事業",IF([7]回答表!AD51="●","●",""),"")</f>
        <v/>
      </c>
      <c r="O118" s="131"/>
      <c r="P118" s="131"/>
      <c r="Q118" s="132"/>
      <c r="R118" s="119"/>
      <c r="S118" s="119"/>
      <c r="T118" s="119"/>
      <c r="U118" s="133" t="str">
        <f>IF([7]回答表!F18="水道事業",IF([7]回答表!AD51="●",[7]回答表!B354,""),"")</f>
        <v/>
      </c>
      <c r="V118" s="134"/>
      <c r="W118" s="134"/>
      <c r="X118" s="134"/>
      <c r="Y118" s="134"/>
      <c r="Z118" s="134"/>
      <c r="AA118" s="134"/>
      <c r="AB118" s="134"/>
      <c r="AC118" s="134"/>
      <c r="AD118" s="134"/>
      <c r="AE118" s="134"/>
      <c r="AF118" s="134"/>
      <c r="AG118" s="134"/>
      <c r="AH118" s="134"/>
      <c r="AI118" s="134"/>
      <c r="AJ118" s="135"/>
      <c r="AK118" s="189"/>
      <c r="AL118" s="189"/>
      <c r="AM118" s="133" t="str">
        <f>IF([7]回答表!F18="水道事業",IF([7]回答表!AD51="●",[7]回答表!B360,""),"")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IF([7]回答表!F18="簡易水道事業",IF([7]回答表!X51="●",[7]回答表!B197,IF([7]回答表!AA51="●",[7]回答表!B275,"")),"")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IF([7]回答表!F18="簡易水道事業",IF([7]回答表!X51="●",[7]回答表!B256,IF([7]回答表!AA51="●",[7]回答表!B335,"")),"")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IF([7]回答表!F18="簡易水道事業",IF([7]回答表!X51="●","●",""),"")</f>
        <v/>
      </c>
      <c r="O132" s="131"/>
      <c r="P132" s="131"/>
      <c r="Q132" s="132"/>
      <c r="R132" s="119"/>
      <c r="S132" s="119"/>
      <c r="T132" s="119"/>
      <c r="U132" s="82" t="str">
        <f>IF([7]回答表!F18="簡易水道事業",IF([7]回答表!X51="●",[7]回答表!S224,IF([7]回答表!AA51="●",[7]回答表!S304,"")),"")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IF([7]回答表!F18="簡易水道事業",IF([7]回答表!X51="●",[7]回答表!E256,IF([7]回答表!AA51="●",[7]回答表!E335,"")),"")</f>
        <v/>
      </c>
      <c r="BG133" s="151"/>
      <c r="BH133" s="151"/>
      <c r="BI133" s="151"/>
      <c r="BJ133" s="150" t="str">
        <f>IF([7]回答表!F18="簡易水道事業",IF([7]回答表!X51="●",[7]回答表!E257,IF([7]回答表!AA51="●",[7]回答表!E336,"")),"")</f>
        <v/>
      </c>
      <c r="BK133" s="151"/>
      <c r="BL133" s="151"/>
      <c r="BM133" s="151"/>
      <c r="BN133" s="150" t="str">
        <f>IF([7]回答表!F18="簡易水道事業",IF([7]回答表!X51="●",[7]回答表!E258,IF([7]回答表!AA51="●",[7]回答表!E337,"")),"")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IF([7]回答表!F18="簡易水道事業",IF([7]回答表!X51="●",[7]回答表!S225,IF([7]回答表!AA51="●",[7]回答表!S305,"")),"")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IF([7]回答表!F18="簡易水道事業",IF([7]回答表!AA51="●","●",""),"")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IF([7]回答表!F18="簡易水道事業",IF([7]回答表!X51="●",[7]回答表!S226,IF([7]回答表!AA51="●",[7]回答表!S306,"")),"")</f>
        <v/>
      </c>
      <c r="V142" s="83"/>
      <c r="W142" s="83"/>
      <c r="X142" s="83"/>
      <c r="Y142" s="83"/>
      <c r="Z142" s="83"/>
      <c r="AA142" s="83"/>
      <c r="AB142" s="83"/>
      <c r="AC142" s="83"/>
      <c r="AD142" s="83"/>
      <c r="AE142" s="83"/>
      <c r="AF142" s="83"/>
      <c r="AG142" s="83"/>
      <c r="AH142" s="83"/>
      <c r="AI142" s="83"/>
      <c r="AJ142" s="153"/>
      <c r="AK142" s="68"/>
      <c r="AL142" s="68"/>
      <c r="AM142" s="231" t="str">
        <f>IF([7]回答表!F18="簡易水道事業",IF([7]回答表!X51="●",[7]回答表!Y228,IF([7]回答表!AA51="●",[7]回答表!Y308,"")),"")</f>
        <v/>
      </c>
      <c r="AN142" s="231"/>
      <c r="AO142" s="231"/>
      <c r="AP142" s="231"/>
      <c r="AQ142" s="231"/>
      <c r="AR142" s="231"/>
      <c r="AS142" s="231" t="str">
        <f>IF([7]回答表!F18="簡易水道事業",IF([7]回答表!X51="●",[7]回答表!Y229,IF([7]回答表!AA51="●",[7]回答表!Y309,"")),"")</f>
        <v/>
      </c>
      <c r="AT142" s="231"/>
      <c r="AU142" s="231"/>
      <c r="AV142" s="231"/>
      <c r="AW142" s="231"/>
      <c r="AX142" s="231"/>
      <c r="AY142" s="231" t="str">
        <f>IF([7]回答表!F18="簡易水道事業",IF([7]回答表!X51="●",[7]回答表!Y230,IF([7]回答表!AA51="●",[7]回答表!Y310,"")),"")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IF([7]回答表!F18="簡易水道事業",IF([7]回答表!X51="●",[7]回答表!E265,IF([7]回答表!AA51="●",[7]回答表!E344,"")),"")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IF([7]回答表!F18="簡易水道事業",IF([7]回答表!X51="●",[7]回答表!B267,IF([7]回答表!AA51="●",[7]回答表!B346,"")),"")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IF([7]回答表!F18="簡易水道事業",IF([7]回答表!AD51="●","●",""),"")</f>
        <v/>
      </c>
      <c r="O154" s="131"/>
      <c r="P154" s="131"/>
      <c r="Q154" s="132"/>
      <c r="R154" s="119"/>
      <c r="S154" s="119"/>
      <c r="T154" s="119"/>
      <c r="U154" s="133" t="str">
        <f>IF([7]回答表!F18="簡易水道事業",IF([7]回答表!AD51="●",[7]回答表!B354,""),"")</f>
        <v/>
      </c>
      <c r="V154" s="134"/>
      <c r="W154" s="134"/>
      <c r="X154" s="134"/>
      <c r="Y154" s="134"/>
      <c r="Z154" s="134"/>
      <c r="AA154" s="134"/>
      <c r="AB154" s="134"/>
      <c r="AC154" s="134"/>
      <c r="AD154" s="134"/>
      <c r="AE154" s="134"/>
      <c r="AF154" s="134"/>
      <c r="AG154" s="134"/>
      <c r="AH154" s="134"/>
      <c r="AI154" s="134"/>
      <c r="AJ154" s="135"/>
      <c r="AK154" s="189"/>
      <c r="AL154" s="189"/>
      <c r="AM154" s="133" t="str">
        <f>IF([7]回答表!F18="簡易水道事業",IF([7]回答表!AD51="●",[7]回答表!B360,""),"")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IF([7]回答表!F18="下水道事業",IF([7]回答表!X51="●","●",""),"")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IF([7]回答表!F18="下水道事業",IF([7]回答表!X51="●",[7]回答表!B197,IF([7]回答表!AA51="●",[7]回答表!B275,"")),"")</f>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IF([7]回答表!F18="下水道事業",IF([7]回答表!X51="●",[7]回答表!B256,IF([7]回答表!AA51="●",[7]回答表!B335,"")),"")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IF([7]回答表!F18="下水道事業",IF([7]回答表!X51="●",[7]回答表!N234,IF([7]回答表!AA51="●",[7]回答表!N314,"")),"")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IF([7]回答表!F18="下水道事業",IF([7]回答表!X51="●",[7]回答表!E256,IF([7]回答表!AA51="●",[7]回答表!E335,"")),"")</f>
        <v>7</v>
      </c>
      <c r="BG169" s="151"/>
      <c r="BH169" s="151"/>
      <c r="BI169" s="151"/>
      <c r="BJ169" s="150" t="str">
        <f>IF([7]回答表!F18="下水道事業",IF([7]回答表!X51="●",[7]回答表!E257,IF([7]回答表!AA51="●",[7]回答表!E336,"")),"")</f>
        <v xml:space="preserve"> </v>
      </c>
      <c r="BK169" s="151"/>
      <c r="BL169" s="151"/>
      <c r="BM169" s="151"/>
      <c r="BN169" s="150" t="str">
        <f>IF([7]回答表!F18="下水道事業",IF([7]回答表!X51="●",[7]回答表!E258,IF([7]回答表!AA51="●",[7]回答表!E337,"")),"")</f>
        <v xml:space="preserve"> </v>
      </c>
      <c r="BO169" s="151"/>
      <c r="BP169" s="151"/>
      <c r="BQ169" s="152"/>
      <c r="BR169" s="112"/>
      <c r="BX169" s="234" t="str">
        <f>IF([7]回答表!AQ21="下水道事業",IF([7]回答表!BI54="○",[7]回答表!AM200,IF([7]回答表!BL54="○",[7]回答表!AM278,"")),"")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IF([7]回答表!F18="下水道事業",IF([7]回答表!X51="●",[7]回答表!Y236,IF([7]回答表!AA51="●",[7]回答表!Y316,"")),"")</f>
        <v xml:space="preserve"> </v>
      </c>
      <c r="V174" s="83"/>
      <c r="W174" s="83"/>
      <c r="X174" s="83"/>
      <c r="Y174" s="83"/>
      <c r="Z174" s="83"/>
      <c r="AA174" s="83"/>
      <c r="AB174" s="153"/>
      <c r="AC174" s="82" t="str">
        <f>IF([7]回答表!F18="下水道事業",IF([7]回答表!X51="●",[7]回答表!Y237,IF([7]回答表!AA51="●",[7]回答表!Y317,"")),"")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IF([7]回答表!F18="下水道事業",IF([7]回答表!X51="●",[7]回答表!Y239,IF([7]回答表!AA51="●",[7]回答表!Y319,"")),"")</f>
        <v xml:space="preserve"> </v>
      </c>
      <c r="V180" s="83"/>
      <c r="W180" s="83"/>
      <c r="X180" s="83"/>
      <c r="Y180" s="83"/>
      <c r="Z180" s="83"/>
      <c r="AA180" s="83"/>
      <c r="AB180" s="153"/>
      <c r="AC180" s="82" t="str">
        <f>IF([7]回答表!F18="下水道事業",IF([7]回答表!X51="●",[7]回答表!Y240,IF([7]回答表!AA51="●",[7]回答表!Y320,"")),"")</f>
        <v xml:space="preserve"> </v>
      </c>
      <c r="AD180" s="83"/>
      <c r="AE180" s="83"/>
      <c r="AF180" s="83"/>
      <c r="AG180" s="83"/>
      <c r="AH180" s="83"/>
      <c r="AI180" s="83"/>
      <c r="AJ180" s="153"/>
      <c r="AK180" s="82" t="str">
        <f>IF([7]回答表!F18="下水道事業",IF([7]回答表!X51="●",[7]回答表!Y241,IF([7]回答表!AA51="●",[7]回答表!Y321,"")),"")</f>
        <v xml:space="preserve"> </v>
      </c>
      <c r="AL180" s="83"/>
      <c r="AM180" s="83"/>
      <c r="AN180" s="83"/>
      <c r="AO180" s="83"/>
      <c r="AP180" s="83"/>
      <c r="AQ180" s="83"/>
      <c r="AR180" s="153"/>
      <c r="AS180" s="82" t="str">
        <f>IF([7]回答表!F18="下水道事業",IF([7]回答表!X51="●",[7]回答表!Y242,IF([7]回答表!AA51="●",[7]回答表!Y322,"")),"")</f>
        <v xml:space="preserve"> </v>
      </c>
      <c r="AT180" s="83"/>
      <c r="AU180" s="83"/>
      <c r="AV180" s="83"/>
      <c r="AW180" s="83"/>
      <c r="AX180" s="83"/>
      <c r="AY180" s="83"/>
      <c r="AZ180" s="153"/>
      <c r="BA180" s="82" t="str">
        <f>IF([7]回答表!F18="下水道事業",IF([7]回答表!X51="●",[7]回答表!Y243,IF([7]回答表!AA51="●",[7]回答表!Y323,"")),"")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IF([7]回答表!F18="下水道事業",IF([7]回答表!AA51="●","●",""),"")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IF([7]回答表!F18="下水道事業",IF([7]回答表!X51="●",[7]回答表!N248,IF([7]回答表!AA51="●",[7]回答表!N328,"")),"")</f>
        <v>●</v>
      </c>
      <c r="V186" s="83"/>
      <c r="W186" s="83"/>
      <c r="X186" s="83"/>
      <c r="Y186" s="83"/>
      <c r="Z186" s="83"/>
      <c r="AA186" s="83"/>
      <c r="AB186" s="153"/>
      <c r="AC186" s="82" t="str">
        <f>IF([7]回答表!F18="下水道事業",IF([7]回答表!X51="●",[7]回答表!N249,IF([7]回答表!AA51="●",[7]回答表!N329,"")),"")</f>
        <v xml:space="preserve"> </v>
      </c>
      <c r="AD186" s="83"/>
      <c r="AE186" s="83"/>
      <c r="AF186" s="83"/>
      <c r="AG186" s="83"/>
      <c r="AH186" s="83"/>
      <c r="AI186" s="83"/>
      <c r="AJ186" s="153"/>
      <c r="AK186" s="82" t="str">
        <f>IF([7]回答表!F18="下水道事業",IF([7]回答表!X51="●",[7]回答表!N250,IF([7]回答表!AA51="●",[7]回答表!N330,"")),"")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IF([7]回答表!F18="下水道事業",IF([7]回答表!X51="●",[7]回答表!E265,IF([7]回答表!AA51="●",[7]回答表!E344,"")),"")</f>
        <v>12.6</v>
      </c>
      <c r="V191" s="182"/>
      <c r="W191" s="182"/>
      <c r="X191" s="182"/>
      <c r="Y191" s="182"/>
      <c r="Z191" s="182"/>
      <c r="AA191" s="182"/>
      <c r="AB191" s="182"/>
      <c r="AC191" s="182"/>
      <c r="AD191" s="182"/>
      <c r="AE191" s="183" t="s">
        <v>33</v>
      </c>
      <c r="AF191" s="183"/>
      <c r="AG191" s="183"/>
      <c r="AH191" s="183"/>
      <c r="AI191" s="183"/>
      <c r="AJ191" s="184"/>
      <c r="AK191" s="136"/>
      <c r="AL191" s="136"/>
      <c r="AM191" s="133">
        <f>IF([7]回答表!F18="下水道事業",IF([7]回答表!X51="●",[7]回答表!B267,IF([7]回答表!AA51="●",[7]回答表!B346,"")),"")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IF([7]回答表!F18="下水道事業",IF([7]回答表!AD51="●","●",""),"")</f>
        <v/>
      </c>
      <c r="O198" s="131"/>
      <c r="P198" s="131"/>
      <c r="Q198" s="132"/>
      <c r="R198" s="119"/>
      <c r="S198" s="119"/>
      <c r="T198" s="119"/>
      <c r="U198" s="133" t="str">
        <f>IF([7]回答表!F18="下水道事業",IF([7]回答表!AD51="●",[7]回答表!B354,""),"")</f>
        <v/>
      </c>
      <c r="V198" s="134"/>
      <c r="W198" s="134"/>
      <c r="X198" s="134"/>
      <c r="Y198" s="134"/>
      <c r="Z198" s="134"/>
      <c r="AA198" s="134"/>
      <c r="AB198" s="134"/>
      <c r="AC198" s="134"/>
      <c r="AD198" s="134"/>
      <c r="AE198" s="134"/>
      <c r="AF198" s="134"/>
      <c r="AG198" s="134"/>
      <c r="AH198" s="134"/>
      <c r="AI198" s="134"/>
      <c r="AJ198" s="135"/>
      <c r="AK198" s="189"/>
      <c r="AL198" s="189"/>
      <c r="AM198" s="133" t="str">
        <f>IF([7]回答表!F18="下水道事業",IF([7]回答表!AD51="●",[7]回答表!B360,""),"")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IF([7]回答表!BD18="●",IF([7]回答表!X51="●","●",""),"")</f>
        <v/>
      </c>
      <c r="O210" s="131"/>
      <c r="P210" s="131"/>
      <c r="Q210" s="132"/>
      <c r="R210" s="119"/>
      <c r="S210" s="119"/>
      <c r="T210" s="119"/>
      <c r="U210" s="133" t="str">
        <f>IF([7]回答表!BD18="●",IF([7]回答表!X51="●",[7]回答表!B197,IF([7]回答表!AA51="●",[7]回答表!B275,"")),"")</f>
        <v/>
      </c>
      <c r="V210" s="134"/>
      <c r="W210" s="134"/>
      <c r="X210" s="134"/>
      <c r="Y210" s="134"/>
      <c r="Z210" s="134"/>
      <c r="AA210" s="134"/>
      <c r="AB210" s="134"/>
      <c r="AC210" s="134"/>
      <c r="AD210" s="134"/>
      <c r="AE210" s="134"/>
      <c r="AF210" s="134"/>
      <c r="AG210" s="134"/>
      <c r="AH210" s="134"/>
      <c r="AI210" s="134"/>
      <c r="AJ210" s="135"/>
      <c r="AK210" s="136"/>
      <c r="AL210" s="136"/>
      <c r="AM210" s="138" t="str">
        <f>IF([7]回答表!BD18="●",IF([7]回答表!X51="●",[7]回答表!B256,IF([7]回答表!AA51="●",[7]回答表!B335,"")),"")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IF([7]回答表!BD18="●",IF([7]回答表!X51="●",[7]回答表!E256,IF([7]回答表!AA51="●",[7]回答表!E335,"")),"")</f>
        <v/>
      </c>
      <c r="AN213" s="151"/>
      <c r="AO213" s="151"/>
      <c r="AP213" s="151"/>
      <c r="AQ213" s="150" t="str">
        <f>IF([7]回答表!BD18="●",IF([7]回答表!X51="●",[7]回答表!E257,IF([7]回答表!AA51="●",[7]回答表!E336,"")),"")</f>
        <v/>
      </c>
      <c r="AR213" s="151"/>
      <c r="AS213" s="151"/>
      <c r="AT213" s="151"/>
      <c r="AU213" s="150" t="str">
        <f>IF([7]回答表!BD18="●",IF([7]回答表!X51="●",[7]回答表!E258,IF([7]回答表!AA51="●",[7]回答表!E337,"")),"")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IF([7]回答表!BD18="●",IF([7]回答表!AA51="●","●",""),"")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IF([7]回答表!BD18="●",IF([7]回答表!X51="●",[7]回答表!E265,IF([7]回答表!AA51="●",[7]回答表!E344,"")),"")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IF([7]回答表!BD18="●",IF([7]回答表!X51="●",[7]回答表!B267,IF([7]回答表!AA51="●",[7]回答表!B346,"")),"")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IF([7]回答表!BD18="●",IF([7]回答表!AD51="●","●",""),"")</f>
        <v/>
      </c>
      <c r="O229" s="131"/>
      <c r="P229" s="131"/>
      <c r="Q229" s="132"/>
      <c r="R229" s="119"/>
      <c r="S229" s="119"/>
      <c r="T229" s="119"/>
      <c r="U229" s="133" t="str">
        <f>IF([7]回答表!BD18="●",IF([7]回答表!AD51="●",[7]回答表!B354,""),"")</f>
        <v/>
      </c>
      <c r="V229" s="134"/>
      <c r="W229" s="134"/>
      <c r="X229" s="134"/>
      <c r="Y229" s="134"/>
      <c r="Z229" s="134"/>
      <c r="AA229" s="134"/>
      <c r="AB229" s="134"/>
      <c r="AC229" s="134"/>
      <c r="AD229" s="134"/>
      <c r="AE229" s="134"/>
      <c r="AF229" s="134"/>
      <c r="AG229" s="134"/>
      <c r="AH229" s="134"/>
      <c r="AI229" s="134"/>
      <c r="AJ229" s="135"/>
      <c r="AK229" s="249"/>
      <c r="AL229" s="249"/>
      <c r="AM229" s="133" t="str">
        <f>IF([7]回答表!BD18="●",IF([7]回答表!AD51="●",[7]回答表!B360,""),"")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IF([7]回答表!X52="●","●","")</f>
        <v/>
      </c>
      <c r="O241" s="131"/>
      <c r="P241" s="131"/>
      <c r="Q241" s="132"/>
      <c r="R241" s="119"/>
      <c r="S241" s="119"/>
      <c r="T241" s="119"/>
      <c r="U241" s="133" t="str">
        <f>IF([7]回答表!X52="●",[7]回答表!B371,IF([7]回答表!AA52="●",[7]回答表!B396,""))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IF([7]回答表!X52="●",[7]回答表!U377,IF([7]回答表!AA52="●",[7]回答表!U402,""))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IF([7]回答表!X52="●",[7]回答表!G377,IF([7]回答表!AA52="●",[7]回答表!G402,""))</f>
        <v/>
      </c>
      <c r="AN244" s="83"/>
      <c r="AO244" s="83"/>
      <c r="AP244" s="83"/>
      <c r="AQ244" s="83"/>
      <c r="AR244" s="83"/>
      <c r="AS244" s="83"/>
      <c r="AT244" s="153"/>
      <c r="AU244" s="82" t="str">
        <f>IF([7]回答表!X52="●",[7]回答表!G378,IF([7]回答表!AA52="●",[7]回答表!G403,""))</f>
        <v/>
      </c>
      <c r="AV244" s="83"/>
      <c r="AW244" s="83"/>
      <c r="AX244" s="83"/>
      <c r="AY244" s="83"/>
      <c r="AZ244" s="83"/>
      <c r="BA244" s="83"/>
      <c r="BB244" s="153"/>
      <c r="BC244" s="120"/>
      <c r="BD244" s="109"/>
      <c r="BE244" s="109"/>
      <c r="BF244" s="150" t="str">
        <f>IF([7]回答表!X52="●",[7]回答表!X377,IF([7]回答表!AA52="●",[7]回答表!X402,""))</f>
        <v/>
      </c>
      <c r="BG244" s="151"/>
      <c r="BH244" s="151"/>
      <c r="BI244" s="151"/>
      <c r="BJ244" s="150" t="str">
        <f>IF([7]回答表!X52="●",[7]回答表!X378,IF([7]回答表!AA52="●",[7]回答表!X403,""))</f>
        <v/>
      </c>
      <c r="BK244" s="151"/>
      <c r="BL244" s="151"/>
      <c r="BM244" s="152"/>
      <c r="BN244" s="150" t="str">
        <f>IF([7]回答表!X52="●",[7]回答表!X379,IF([7]回答表!AA52="●",[7]回答表!X404,""))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IF([7]回答表!AA52="●","●","")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IF([7]回答表!X52="●",[7]回答表!E386,IF([7]回答表!AA52="●",[7]回答表!E407,""))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IF([7]回答表!X52="●",[7]回答表!B388,IF([7]回答表!AA52="●",[7]回答表!B409,""))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IF([7]回答表!AD52="●","●","")</f>
        <v/>
      </c>
      <c r="O260" s="131"/>
      <c r="P260" s="131"/>
      <c r="Q260" s="132"/>
      <c r="R260" s="119"/>
      <c r="S260" s="119"/>
      <c r="T260" s="119"/>
      <c r="U260" s="133" t="str">
        <f>IF([7]回答表!AD52="●",[7]回答表!B417,"")</f>
        <v/>
      </c>
      <c r="V260" s="134"/>
      <c r="W260" s="134"/>
      <c r="X260" s="134"/>
      <c r="Y260" s="134"/>
      <c r="Z260" s="134"/>
      <c r="AA260" s="134"/>
      <c r="AB260" s="134"/>
      <c r="AC260" s="134"/>
      <c r="AD260" s="134"/>
      <c r="AE260" s="134"/>
      <c r="AF260" s="134"/>
      <c r="AG260" s="134"/>
      <c r="AH260" s="134"/>
      <c r="AI260" s="134"/>
      <c r="AJ260" s="135"/>
      <c r="AK260" s="249"/>
      <c r="AL260" s="249"/>
      <c r="AM260" s="133" t="str">
        <f>IF([7]回答表!AD52="●",[7]回答表!B423,"")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IF([7]回答表!X53="●","●","")</f>
        <v>●</v>
      </c>
      <c r="O272" s="131"/>
      <c r="P272" s="131"/>
      <c r="Q272" s="132"/>
      <c r="R272" s="119"/>
      <c r="S272" s="119"/>
      <c r="T272" s="119"/>
      <c r="U272" s="133" t="str">
        <f>IF([7]回答表!X53="●",[7]回答表!B434,IF([7]回答表!AA53="●",[7]回答表!B465,""))</f>
        <v>施設管理に関する事務事業の削減を図るため、特環下水道の４浄化センター及びマンホールポンプ施設を対象とし、施設管理及び管理運営業務の他、ユーティリティの調達及び１３０万円未満の保守修繕業務を委託。</v>
      </c>
      <c r="V272" s="134"/>
      <c r="W272" s="134"/>
      <c r="X272" s="134"/>
      <c r="Y272" s="134"/>
      <c r="Z272" s="134"/>
      <c r="AA272" s="134"/>
      <c r="AB272" s="134"/>
      <c r="AC272" s="134"/>
      <c r="AD272" s="134"/>
      <c r="AE272" s="134"/>
      <c r="AF272" s="134"/>
      <c r="AG272" s="134"/>
      <c r="AH272" s="134"/>
      <c r="AI272" s="134"/>
      <c r="AJ272" s="135"/>
      <c r="AK272" s="136"/>
      <c r="AL272" s="136"/>
      <c r="AM272" s="136"/>
      <c r="AN272" s="133" t="str">
        <f>IF([7]回答表!X53="●",[7]回答表!B440,"")</f>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
      <c r="AO272" s="262"/>
      <c r="AP272" s="262"/>
      <c r="AQ272" s="262"/>
      <c r="AR272" s="262"/>
      <c r="AS272" s="262"/>
      <c r="AT272" s="262"/>
      <c r="AU272" s="262"/>
      <c r="AV272" s="262"/>
      <c r="AW272" s="262"/>
      <c r="AX272" s="262"/>
      <c r="AY272" s="262"/>
      <c r="AZ272" s="262"/>
      <c r="BA272" s="262"/>
      <c r="BB272" s="263"/>
      <c r="BC272" s="120"/>
      <c r="BD272" s="109"/>
      <c r="BE272" s="109"/>
      <c r="BF272" s="138" t="str">
        <f>IF([7]回答表!X53="●",[7]回答表!B446,IF([7]回答表!AA53="●",[7]回答表!B471,""))</f>
        <v>平成</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f>IF([7]回答表!X53="●",[7]回答表!E446,IF([7]回答表!AA53="●",[7]回答表!E471,""))</f>
        <v>28</v>
      </c>
      <c r="BG275" s="151"/>
      <c r="BH275" s="151"/>
      <c r="BI275" s="151"/>
      <c r="BJ275" s="150">
        <f>IF([7]回答表!X53="●",[7]回答表!E447,IF([7]回答表!AA53="●",[7]回答表!E472,""))</f>
        <v>3</v>
      </c>
      <c r="BK275" s="151"/>
      <c r="BL275" s="151"/>
      <c r="BM275" s="152"/>
      <c r="BN275" s="150">
        <f>IF([7]回答表!X53="●",[7]回答表!E448,IF([7]回答表!AA53="●",[7]回答表!E473,""))</f>
        <v>15</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IF([7]回答表!AA53="●","●","")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f>IF([7]回答表!X53="●",[7]回答表!E455,IF([7]回答表!AA53="●",[7]回答表!E476,""))</f>
        <v>11.429</v>
      </c>
      <c r="V284" s="182"/>
      <c r="W284" s="182"/>
      <c r="X284" s="182"/>
      <c r="Y284" s="182"/>
      <c r="Z284" s="182"/>
      <c r="AA284" s="182"/>
      <c r="AB284" s="182"/>
      <c r="AC284" s="182"/>
      <c r="AD284" s="182"/>
      <c r="AE284" s="183" t="s">
        <v>33</v>
      </c>
      <c r="AF284" s="183"/>
      <c r="AG284" s="183"/>
      <c r="AH284" s="183"/>
      <c r="AI284" s="183"/>
      <c r="AJ284" s="184"/>
      <c r="AK284" s="136"/>
      <c r="AL284" s="136"/>
      <c r="AM284" s="133">
        <f>IF([7]回答表!X53="●",[7]回答表!B457,IF([7]回答表!AA53="●",[7]回答表!B478,""))</f>
        <v>0</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IF([7]回答表!AD53="●","●","")</f>
        <v/>
      </c>
      <c r="O291" s="131"/>
      <c r="P291" s="131"/>
      <c r="Q291" s="132"/>
      <c r="R291" s="119"/>
      <c r="S291" s="119"/>
      <c r="T291" s="119"/>
      <c r="U291" s="133" t="str">
        <f>IF([7]回答表!AD53="●",[7]回答表!B486,"")</f>
        <v/>
      </c>
      <c r="V291" s="134"/>
      <c r="W291" s="134"/>
      <c r="X291" s="134"/>
      <c r="Y291" s="134"/>
      <c r="Z291" s="134"/>
      <c r="AA291" s="134"/>
      <c r="AB291" s="134"/>
      <c r="AC291" s="134"/>
      <c r="AD291" s="134"/>
      <c r="AE291" s="134"/>
      <c r="AF291" s="134"/>
      <c r="AG291" s="134"/>
      <c r="AH291" s="134"/>
      <c r="AI291" s="134"/>
      <c r="AJ291" s="135"/>
      <c r="AK291" s="249"/>
      <c r="AL291" s="249"/>
      <c r="AM291" s="133" t="str">
        <f>IF([7]回答表!AD53="●",[7]回答表!B492,"")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IF([7]回答表!X54="●","●","")</f>
        <v/>
      </c>
      <c r="O303" s="131"/>
      <c r="P303" s="131"/>
      <c r="Q303" s="132"/>
      <c r="R303" s="119"/>
      <c r="S303" s="119"/>
      <c r="T303" s="119"/>
      <c r="U303" s="133" t="str">
        <f>IF([7]回答表!X54="●",[7]回答表!B503,IF([7]回答表!AA54="●",[7]回答表!B526,""))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IF([7]回答表!X54="●",[7]回答表!BC510,IF([7]回答表!AA54="●",[7]回答表!BC533,""))</f>
        <v/>
      </c>
      <c r="AR303" s="271"/>
      <c r="AS303" s="271"/>
      <c r="AT303" s="271"/>
      <c r="AU303" s="272" t="s">
        <v>74</v>
      </c>
      <c r="AV303" s="273"/>
      <c r="AW303" s="273"/>
      <c r="AX303" s="274"/>
      <c r="AY303" s="271" t="str">
        <f>IF([7]回答表!X54="●",[7]回答表!BC515,IF([7]回答表!AA54="●",[7]回答表!BC538,""))</f>
        <v/>
      </c>
      <c r="AZ303" s="271"/>
      <c r="BA303" s="271"/>
      <c r="BB303" s="271"/>
      <c r="BC303" s="120"/>
      <c r="BD303" s="109"/>
      <c r="BE303" s="109"/>
      <c r="BF303" s="138" t="str">
        <f>IF([7]回答表!X54="●",[7]回答表!S509,IF([7]回答表!AA54="●",[7]回答表!S532,""))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IF([7]回答表!X54="●",[7]回答表!BC511,IF([7]回答表!AA54="●",[7]回答表!BC534,""))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IF([7]回答表!X54="●",[7]回答表!V509,IF([7]回答表!AA54="●",[7]回答表!V532,""))</f>
        <v/>
      </c>
      <c r="BG306" s="151"/>
      <c r="BH306" s="151"/>
      <c r="BI306" s="151"/>
      <c r="BJ306" s="150" t="str">
        <f>IF([7]回答表!X54="●",[7]回答表!V510,IF([7]回答表!AA54="●",[7]回答表!V533,""))</f>
        <v/>
      </c>
      <c r="BK306" s="151"/>
      <c r="BL306" s="151"/>
      <c r="BM306" s="152"/>
      <c r="BN306" s="150" t="str">
        <f>IF([7]回答表!X54="●",[7]回答表!V511,IF([7]回答表!AA54="●",[7]回答表!V534,""))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IF([7]回答表!X54="●",[7]回答表!BC512,IF([7]回答表!AA54="●",[7]回答表!BC535,""))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IF([7]回答表!X54="●",[7]回答表!BC516,IF([7]回答表!AA54="●",[7]回答表!BC539,""))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IF([7]回答表!AA54="●","●","")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IF([7]回答表!X54="●",[7]回答表!BC513,IF([7]回答表!AA54="●",[7]回答表!BC536,""))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IF([7]回答表!X54="●",[7]回答表!BC514,IF([7]回答表!AA54="●",[7]回答表!BC537,""))</f>
        <v/>
      </c>
      <c r="AR311" s="271"/>
      <c r="AS311" s="271"/>
      <c r="AT311" s="271"/>
      <c r="AU311" s="222" t="s">
        <v>80</v>
      </c>
      <c r="AV311" s="223"/>
      <c r="AW311" s="223"/>
      <c r="AX311" s="224"/>
      <c r="AY311" s="281" t="str">
        <f>IF([7]回答表!X54="●",[7]回答表!BC517,IF([7]回答表!AA54="●",[7]回答表!BC540,""))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IF([7]回答表!X54="●",[7]回答表!E516,IF([7]回答表!AA54="●",[7]回答表!E538,""))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IF([7]回答表!X54="●",[7]回答表!B518,IF([7]回答表!AA54="●",[7]回答表!B540,""))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IF([7]回答表!AD54="●","●","")</f>
        <v/>
      </c>
      <c r="O322" s="131"/>
      <c r="P322" s="131"/>
      <c r="Q322" s="132"/>
      <c r="R322" s="119"/>
      <c r="S322" s="119"/>
      <c r="T322" s="119"/>
      <c r="U322" s="133" t="str">
        <f>IF([7]回答表!AD54="●",[7]回答表!B548,"")</f>
        <v/>
      </c>
      <c r="V322" s="134"/>
      <c r="W322" s="134"/>
      <c r="X322" s="134"/>
      <c r="Y322" s="134"/>
      <c r="Z322" s="134"/>
      <c r="AA322" s="134"/>
      <c r="AB322" s="134"/>
      <c r="AC322" s="134"/>
      <c r="AD322" s="134"/>
      <c r="AE322" s="134"/>
      <c r="AF322" s="134"/>
      <c r="AG322" s="134"/>
      <c r="AH322" s="134"/>
      <c r="AI322" s="134"/>
      <c r="AJ322" s="135"/>
      <c r="AK322" s="189"/>
      <c r="AL322" s="189"/>
      <c r="AM322" s="133" t="str">
        <f>IF([7]回答表!AD54="●",[7]回答表!B554,"")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IF([7]回答表!X55="●","●","")</f>
        <v/>
      </c>
      <c r="O333" s="131"/>
      <c r="P333" s="131"/>
      <c r="Q333" s="132"/>
      <c r="R333" s="119"/>
      <c r="S333" s="119"/>
      <c r="T333" s="119"/>
      <c r="U333" s="133" t="str">
        <f>IF([7]回答表!X55="●",[7]回答表!B565,IF([7]回答表!AA55="●",[7]回答表!B590,""))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IF([7]回答表!X55="●",[7]回答表!B575,IF([7]回答表!AA55="●",[7]回答表!B600,""))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IF([7]回答表!X55="●",[7]回答表!G571,IF([7]回答表!AA55="●",[7]回答表!G596,""))</f>
        <v/>
      </c>
      <c r="AN335" s="83"/>
      <c r="AO335" s="83"/>
      <c r="AP335" s="83"/>
      <c r="AQ335" s="83"/>
      <c r="AR335" s="83"/>
      <c r="AS335" s="83"/>
      <c r="AT335" s="153"/>
      <c r="AU335" s="82" t="str">
        <f>IF([7]回答表!X55="●",[7]回答表!G572,IF([7]回答表!AA55="●",[7]回答表!G597,""))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IF([7]回答表!X55="●",[7]回答表!E575,IF([7]回答表!AA55="●",[7]回答表!E600,""))</f>
        <v/>
      </c>
      <c r="BG336" s="151"/>
      <c r="BH336" s="151"/>
      <c r="BI336" s="151"/>
      <c r="BJ336" s="150" t="str">
        <f>IF([7]回答表!X55="●",[7]回答表!E576,IF([7]回答表!AA55="●",[7]回答表!E601,""))</f>
        <v/>
      </c>
      <c r="BK336" s="151"/>
      <c r="BL336" s="151"/>
      <c r="BM336" s="152"/>
      <c r="BN336" s="150" t="str">
        <f>IF([7]回答表!X55="●",[7]回答表!E577,IF([7]回答表!AA55="●",[7]回答表!E602,""))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IF([7]回答表!AA55="●","●","")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IF([7]回答表!X55="●",[7]回答表!E580,IF([7]回答表!AA55="●",[7]回答表!E605,""))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IF([7]回答表!X55="●",[7]回答表!B582,IF([7]回答表!AA55="●",[7]回答表!B607,""))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IF([7]回答表!AD55="●","●","")</f>
        <v/>
      </c>
      <c r="O352" s="131"/>
      <c r="P352" s="131"/>
      <c r="Q352" s="132"/>
      <c r="R352" s="119"/>
      <c r="S352" s="119"/>
      <c r="T352" s="119"/>
      <c r="U352" s="133" t="str">
        <f>IF([7]回答表!AD55="●",[7]回答表!B615,"")</f>
        <v/>
      </c>
      <c r="V352" s="134"/>
      <c r="W352" s="134"/>
      <c r="X352" s="134"/>
      <c r="Y352" s="134"/>
      <c r="Z352" s="134"/>
      <c r="AA352" s="134"/>
      <c r="AB352" s="134"/>
      <c r="AC352" s="134"/>
      <c r="AD352" s="134"/>
      <c r="AE352" s="134"/>
      <c r="AF352" s="134"/>
      <c r="AG352" s="134"/>
      <c r="AH352" s="134"/>
      <c r="AI352" s="134"/>
      <c r="AJ352" s="135"/>
      <c r="AK352" s="136"/>
      <c r="AL352" s="136"/>
      <c r="AM352" s="133" t="str">
        <f>IF([7]回答表!AD55="●",[7]回答表!B621,"")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IF([7]回答表!R56="●",[7]回答表!B634,"")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8E869-67CD-4439-81F7-CA38D95ADFAB}">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IF(COUNTIF([8]回答表!K16,"*")&gt;0,[8]回答表!K16,"")</f>
        <v>湯沢市</v>
      </c>
      <c r="D11" s="8"/>
      <c r="E11" s="8"/>
      <c r="F11" s="8"/>
      <c r="G11" s="8"/>
      <c r="H11" s="8"/>
      <c r="I11" s="8"/>
      <c r="J11" s="8"/>
      <c r="K11" s="8"/>
      <c r="L11" s="8"/>
      <c r="M11" s="8"/>
      <c r="N11" s="8"/>
      <c r="O11" s="8"/>
      <c r="P11" s="8"/>
      <c r="Q11" s="8"/>
      <c r="R11" s="8"/>
      <c r="S11" s="8"/>
      <c r="T11" s="8"/>
      <c r="U11" s="22" t="str">
        <f>IF(COUNTIF([8]回答表!F18,"*")&gt;0,[8]回答表!F18,"")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IF(COUNTIF([8]回答表!W18,"*")&gt;0,[8]回答表!W18,"")</f>
        <v>公共下水道</v>
      </c>
      <c r="AP11" s="10"/>
      <c r="AQ11" s="10"/>
      <c r="AR11" s="10"/>
      <c r="AS11" s="10"/>
      <c r="AT11" s="10"/>
      <c r="AU11" s="10"/>
      <c r="AV11" s="10"/>
      <c r="AW11" s="10"/>
      <c r="AX11" s="10"/>
      <c r="AY11" s="10"/>
      <c r="AZ11" s="10"/>
      <c r="BA11" s="10"/>
      <c r="BB11" s="10"/>
      <c r="BC11" s="10"/>
      <c r="BD11" s="10"/>
      <c r="BE11" s="10"/>
      <c r="BF11" s="11"/>
      <c r="BG11" s="21" t="str">
        <f>IF(COUNTIF([8]回答表!F20,"*")&gt;0,[8]回答表!F20,"")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IF([8]回答表!R49="●","●","")</f>
        <v/>
      </c>
      <c r="E24" s="80"/>
      <c r="F24" s="80"/>
      <c r="G24" s="80"/>
      <c r="H24" s="80"/>
      <c r="I24" s="80"/>
      <c r="J24" s="81"/>
      <c r="K24" s="79" t="str">
        <f>IF([8]回答表!R50="●","●","")</f>
        <v/>
      </c>
      <c r="L24" s="80"/>
      <c r="M24" s="80"/>
      <c r="N24" s="80"/>
      <c r="O24" s="80"/>
      <c r="P24" s="80"/>
      <c r="Q24" s="81"/>
      <c r="R24" s="79" t="str">
        <f>IF([8]回答表!R51="●","●","")</f>
        <v>●</v>
      </c>
      <c r="S24" s="80"/>
      <c r="T24" s="80"/>
      <c r="U24" s="80"/>
      <c r="V24" s="80"/>
      <c r="W24" s="80"/>
      <c r="X24" s="81"/>
      <c r="Y24" s="79" t="str">
        <f>IF([8]回答表!R52="●","●","")</f>
        <v/>
      </c>
      <c r="Z24" s="80"/>
      <c r="AA24" s="80"/>
      <c r="AB24" s="80"/>
      <c r="AC24" s="80"/>
      <c r="AD24" s="80"/>
      <c r="AE24" s="81"/>
      <c r="AF24" s="79" t="str">
        <f>IF([8]回答表!R53="●","●","")</f>
        <v>●</v>
      </c>
      <c r="AG24" s="80"/>
      <c r="AH24" s="80"/>
      <c r="AI24" s="80"/>
      <c r="AJ24" s="80"/>
      <c r="AK24" s="80"/>
      <c r="AL24" s="81"/>
      <c r="AM24" s="79" t="str">
        <f>IF([8]回答表!R54="●","●","")</f>
        <v/>
      </c>
      <c r="AN24" s="80"/>
      <c r="AO24" s="80"/>
      <c r="AP24" s="80"/>
      <c r="AQ24" s="80"/>
      <c r="AR24" s="80"/>
      <c r="AS24" s="81"/>
      <c r="AT24" s="79" t="str">
        <f>IF([8]回答表!R55="●","●","")</f>
        <v/>
      </c>
      <c r="AU24" s="80"/>
      <c r="AV24" s="80"/>
      <c r="AW24" s="80"/>
      <c r="AX24" s="80"/>
      <c r="AY24" s="80"/>
      <c r="AZ24" s="81"/>
      <c r="BA24" s="68"/>
      <c r="BB24" s="82" t="str">
        <f>IF([8]回答表!R56="●","●","")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IF([8]回答表!X49="●","●","")</f>
        <v/>
      </c>
      <c r="O36" s="131"/>
      <c r="P36" s="131"/>
      <c r="Q36" s="132"/>
      <c r="R36" s="119"/>
      <c r="S36" s="119"/>
      <c r="T36" s="119"/>
      <c r="U36" s="133" t="str">
        <f>IF([8]回答表!X49="●",[8]回答表!B67,IF([8]回答表!AA49="●",[8]回答表!B95,""))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IF([8]回答表!X49="●",[8]回答表!S73,IF([8]回答表!AA49="●",[8]回答表!S101,""))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IF([8]回答表!X49="●",[8]回答表!G73,IF([8]回答表!AA49="●",[8]回答表!G101,""))</f>
        <v/>
      </c>
      <c r="AN38" s="83"/>
      <c r="AO38" s="83"/>
      <c r="AP38" s="83"/>
      <c r="AQ38" s="83"/>
      <c r="AR38" s="83"/>
      <c r="AS38" s="83"/>
      <c r="AT38" s="153"/>
      <c r="AU38" s="82" t="str">
        <f>IF([8]回答表!X49="●",[8]回答表!G74,IF([8]回答表!AA49="●",[8]回答表!G102,""))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IF([8]回答表!X49="●",[8]回答表!V73,IF([8]回答表!AA49="●",[8]回答表!V101,""))</f>
        <v/>
      </c>
      <c r="BG39" s="16"/>
      <c r="BH39" s="16"/>
      <c r="BI39" s="17"/>
      <c r="BJ39" s="150" t="str">
        <f>IF([8]回答表!X49="●",[8]回答表!V74,IF([8]回答表!AA49="●",[8]回答表!V102,""))</f>
        <v/>
      </c>
      <c r="BK39" s="16"/>
      <c r="BL39" s="16"/>
      <c r="BM39" s="17"/>
      <c r="BN39" s="150" t="str">
        <f>IF([8]回答表!X49="●",[8]回答表!V75,IF([8]回答表!AA49="●",[8]回答表!V103,""))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IF([8]回答表!X49="●",[8]回答表!O79,IF([8]回答表!AA49="●",[8]回答表!O107,""))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IF([8]回答表!X49="●",[8]回答表!O80,IF([8]回答表!AA49="●",[8]回答表!O108,""))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IF([8]回答表!AA49="●","●","")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IF([8]回答表!X49="●",[8]回答表!O81,IF([8]回答表!AA49="●",[8]回答表!O109,""))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IF([8]回答表!X49="●",[8]回答表!O82,IF([8]回答表!AA49="●",[8]回答表!O110,""))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IF([8]回答表!X49="●",[8]回答表!AG79,IF([8]回答表!AA49="●",[8]回答表!AG107,""))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IF([8]回答表!X49="●",[8]回答表!AG80,IF([8]回答表!AA49="●",[8]回答表!AG108,""))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IF([8]回答表!X49="●",[8]回答表!E85,IF([8]回答表!AA49="●",[8]回答表!E113,""))</f>
        <v/>
      </c>
      <c r="V50" s="182"/>
      <c r="W50" s="182"/>
      <c r="X50" s="182"/>
      <c r="Y50" s="182"/>
      <c r="Z50" s="182"/>
      <c r="AA50" s="182"/>
      <c r="AB50" s="182"/>
      <c r="AC50" s="182"/>
      <c r="AD50" s="182"/>
      <c r="AE50" s="183" t="s">
        <v>33</v>
      </c>
      <c r="AF50" s="183"/>
      <c r="AG50" s="183"/>
      <c r="AH50" s="183"/>
      <c r="AI50" s="183"/>
      <c r="AJ50" s="184"/>
      <c r="AK50" s="136"/>
      <c r="AL50" s="136"/>
      <c r="AM50" s="133" t="str">
        <f>IF([8]回答表!X49="●",[8]回答表!B87,IF([8]回答表!AA49="●",[8]回答表!B115,""))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IF([8]回答表!AD49="●","●","")</f>
        <v/>
      </c>
      <c r="O57" s="131"/>
      <c r="P57" s="131"/>
      <c r="Q57" s="132"/>
      <c r="R57" s="119"/>
      <c r="S57" s="119"/>
      <c r="T57" s="119"/>
      <c r="U57" s="133" t="str">
        <f>IF([8]回答表!AD49="●",[8]回答表!B123,"")</f>
        <v/>
      </c>
      <c r="V57" s="134"/>
      <c r="W57" s="134"/>
      <c r="X57" s="134"/>
      <c r="Y57" s="134"/>
      <c r="Z57" s="134"/>
      <c r="AA57" s="134"/>
      <c r="AB57" s="134"/>
      <c r="AC57" s="134"/>
      <c r="AD57" s="134"/>
      <c r="AE57" s="134"/>
      <c r="AF57" s="134"/>
      <c r="AG57" s="134"/>
      <c r="AH57" s="134"/>
      <c r="AI57" s="134"/>
      <c r="AJ57" s="135"/>
      <c r="AK57" s="189"/>
      <c r="AL57" s="189"/>
      <c r="AM57" s="133" t="str">
        <f>IF([8]回答表!AD49="●",[8]回答表!B128,"")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IF([8]回答表!X50="●","●","")</f>
        <v/>
      </c>
      <c r="O68" s="131"/>
      <c r="P68" s="131"/>
      <c r="Q68" s="132"/>
      <c r="R68" s="119"/>
      <c r="S68" s="119"/>
      <c r="T68" s="119"/>
      <c r="U68" s="133" t="str">
        <f>IF([8]回答表!X50="●",[8]回答表!B138,IF([8]回答表!AA50="●",[8]回答表!B159,""))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IF([8]回答表!X50="●",[8]回答表!S144,IF([8]回答表!AA50="●",[8]回答表!S165,""))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IF([8]回答表!X50="●",[8]回答表!J144,IF([8]回答表!AA50="●",[8]回答表!J165,""))</f>
        <v/>
      </c>
      <c r="AN71" s="83"/>
      <c r="AO71" s="83"/>
      <c r="AP71" s="83"/>
      <c r="AQ71" s="83"/>
      <c r="AR71" s="83"/>
      <c r="AS71" s="83"/>
      <c r="AT71" s="153"/>
      <c r="AU71" s="82" t="str">
        <f>IF([8]回答表!X50="●",[8]回答表!J145,IF([8]回答表!AA50="●",[8]回答表!J166,""))</f>
        <v/>
      </c>
      <c r="AV71" s="83"/>
      <c r="AW71" s="83"/>
      <c r="AX71" s="83"/>
      <c r="AY71" s="83"/>
      <c r="AZ71" s="83"/>
      <c r="BA71" s="83"/>
      <c r="BB71" s="153"/>
      <c r="BC71" s="120"/>
      <c r="BD71" s="109"/>
      <c r="BE71" s="109"/>
      <c r="BF71" s="150" t="str">
        <f>IF([8]回答表!X50="●",[8]回答表!V144,IF([8]回答表!AA50="●",[8]回答表!V165,""))</f>
        <v/>
      </c>
      <c r="BG71" s="151"/>
      <c r="BH71" s="151"/>
      <c r="BI71" s="151"/>
      <c r="BJ71" s="150" t="str">
        <f>IF([8]回答表!X50="●",[8]回答表!V145,IF([8]回答表!AA50="●",[8]回答表!V166,""))</f>
        <v/>
      </c>
      <c r="BK71" s="151"/>
      <c r="BL71" s="151"/>
      <c r="BM71" s="151"/>
      <c r="BN71" s="150" t="str">
        <f>IF([8]回答表!X50="●",[8]回答表!V146,IF([8]回答表!AA50="●",[8]回答表!V167,""))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IF([8]回答表!AA50="●","●","")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IF([8]回答表!X50="●",[8]回答表!E149,IF([8]回答表!AA50="●",[8]回答表!E170,""))</f>
        <v/>
      </c>
      <c r="V80" s="182"/>
      <c r="W80" s="182"/>
      <c r="X80" s="182"/>
      <c r="Y80" s="182"/>
      <c r="Z80" s="182"/>
      <c r="AA80" s="182"/>
      <c r="AB80" s="182"/>
      <c r="AC80" s="182"/>
      <c r="AD80" s="182"/>
      <c r="AE80" s="183" t="s">
        <v>33</v>
      </c>
      <c r="AF80" s="183"/>
      <c r="AG80" s="183"/>
      <c r="AH80" s="183"/>
      <c r="AI80" s="183"/>
      <c r="AJ80" s="184"/>
      <c r="AK80" s="136"/>
      <c r="AL80" s="136"/>
      <c r="AM80" s="133" t="str">
        <f>IF([8]回答表!X50="●",[8]回答表!B151,IF([8]回答表!AA50="●",[8]回答表!B172,""))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IF([8]回答表!AD50="●","●","")</f>
        <v/>
      </c>
      <c r="O87" s="131"/>
      <c r="P87" s="131"/>
      <c r="Q87" s="132"/>
      <c r="R87" s="119"/>
      <c r="S87" s="119"/>
      <c r="T87" s="119"/>
      <c r="U87" s="133" t="str">
        <f>IF([8]回答表!AD50="●",[8]回答表!B180,"")</f>
        <v/>
      </c>
      <c r="V87" s="134"/>
      <c r="W87" s="134"/>
      <c r="X87" s="134"/>
      <c r="Y87" s="134"/>
      <c r="Z87" s="134"/>
      <c r="AA87" s="134"/>
      <c r="AB87" s="134"/>
      <c r="AC87" s="134"/>
      <c r="AD87" s="134"/>
      <c r="AE87" s="134"/>
      <c r="AF87" s="134"/>
      <c r="AG87" s="134"/>
      <c r="AH87" s="134"/>
      <c r="AI87" s="134"/>
      <c r="AJ87" s="135"/>
      <c r="AK87" s="189"/>
      <c r="AL87" s="189"/>
      <c r="AM87" s="133" t="str">
        <f>IF([8]回答表!AD50="●",[8]回答表!B186,"")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IF([8]回答表!F18="水道事業",IF([8]回答表!X51="●","●",""),"")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IF([8]回答表!F18="水道事業",IF([8]回答表!X51="●",[8]回答表!B197,IF([8]回答表!AA51="●",[8]回答表!B275,"")),"")</f>
        <v/>
      </c>
      <c r="AN99" s="134"/>
      <c r="AO99" s="134"/>
      <c r="AP99" s="134"/>
      <c r="AQ99" s="134"/>
      <c r="AR99" s="134"/>
      <c r="AS99" s="134"/>
      <c r="AT99" s="134"/>
      <c r="AU99" s="134"/>
      <c r="AV99" s="134"/>
      <c r="AW99" s="134"/>
      <c r="AX99" s="134"/>
      <c r="AY99" s="134"/>
      <c r="AZ99" s="134"/>
      <c r="BA99" s="134"/>
      <c r="BB99" s="134"/>
      <c r="BC99" s="135"/>
      <c r="BD99" s="109"/>
      <c r="BE99" s="109"/>
      <c r="BF99" s="138" t="str">
        <f>IF([8]回答表!F18="水道事業",IF([8]回答表!X51="●",[8]回答表!B256,IF([8]回答表!AA51="●",[8]回答表!B335,"")),"")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IF([8]回答表!F18="水道事業",IF([8]回答表!X51="●",[8]回答表!J205,IF([8]回答表!AA51="●",[8]回答表!J283,"")),"")</f>
        <v/>
      </c>
      <c r="V101" s="83"/>
      <c r="W101" s="83"/>
      <c r="X101" s="83"/>
      <c r="Y101" s="83"/>
      <c r="Z101" s="83"/>
      <c r="AA101" s="83"/>
      <c r="AB101" s="153"/>
      <c r="AC101" s="82" t="str">
        <f>IF([8]回答表!F18="水道事業",IF([8]回答表!X51="●",[8]回答表!J210,IF([8]回答表!AA51="●",[8]回答表!J290,"")),"")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IF([8]回答表!F18="水道事業",IF([8]回答表!X51="●",[8]回答表!E256,IF([8]回答表!AA51="●",[8]回答表!E335,"")),"")</f>
        <v/>
      </c>
      <c r="BG102" s="151"/>
      <c r="BH102" s="151"/>
      <c r="BI102" s="151"/>
      <c r="BJ102" s="150" t="str">
        <f>IF([8]回答表!F18="水道事業",IF([8]回答表!X51="●",[8]回答表!E257,IF([8]回答表!AA51="●",[8]回答表!E336,"")),"")</f>
        <v/>
      </c>
      <c r="BK102" s="151"/>
      <c r="BL102" s="151"/>
      <c r="BM102" s="151"/>
      <c r="BN102" s="150" t="str">
        <f>IF([8]回答表!F18="水道事業",IF([8]回答表!X51="●",[8]回答表!E258,IF([8]回答表!AA51="●",[8]回答表!E337,"")),"")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IF([8]回答表!F18="水道事業",IF([8]回答表!AA51="●","●",""),"")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IF([8]回答表!F18="水道事業",IF([8]回答表!X51="●",[8]回答表!J213,IF([8]回答表!AA51="●",[8]回答表!J293,"")),"")</f>
        <v/>
      </c>
      <c r="V106" s="83"/>
      <c r="W106" s="83"/>
      <c r="X106" s="83"/>
      <c r="Y106" s="83"/>
      <c r="Z106" s="83"/>
      <c r="AA106" s="83"/>
      <c r="AB106" s="153"/>
      <c r="AC106" s="82" t="str">
        <f>IF([8]回答表!F18="水道事業",IF([8]回答表!X51="●",[8]回答表!J217,IF([8]回答表!AA51="●",[8]回答表!J297,"")),"")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IF([8]回答表!F18="水道事業",IF([8]回答表!X51="●",[8]回答表!E265,IF([8]回答表!AA51="●",[8]回答表!E344,"")),"")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IF([8]回答表!F18="水道事業",IF([8]回答表!X51="●",[8]回答表!B267,IF([8]回答表!AA51="●",[8]回答表!B346,"")),"")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IF([8]回答表!F18="水道事業",IF([8]回答表!AD51="●","●",""),"")</f>
        <v/>
      </c>
      <c r="O118" s="131"/>
      <c r="P118" s="131"/>
      <c r="Q118" s="132"/>
      <c r="R118" s="119"/>
      <c r="S118" s="119"/>
      <c r="T118" s="119"/>
      <c r="U118" s="133" t="str">
        <f>IF([8]回答表!F18="水道事業",IF([8]回答表!AD51="●",[8]回答表!B354,""),"")</f>
        <v/>
      </c>
      <c r="V118" s="134"/>
      <c r="W118" s="134"/>
      <c r="X118" s="134"/>
      <c r="Y118" s="134"/>
      <c r="Z118" s="134"/>
      <c r="AA118" s="134"/>
      <c r="AB118" s="134"/>
      <c r="AC118" s="134"/>
      <c r="AD118" s="134"/>
      <c r="AE118" s="134"/>
      <c r="AF118" s="134"/>
      <c r="AG118" s="134"/>
      <c r="AH118" s="134"/>
      <c r="AI118" s="134"/>
      <c r="AJ118" s="135"/>
      <c r="AK118" s="189"/>
      <c r="AL118" s="189"/>
      <c r="AM118" s="133" t="str">
        <f>IF([8]回答表!F18="水道事業",IF([8]回答表!AD51="●",[8]回答表!B360,""),"")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IF([8]回答表!F18="簡易水道事業",IF([8]回答表!X51="●",[8]回答表!B197,IF([8]回答表!AA51="●",[8]回答表!B275,"")),"")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IF([8]回答表!F18="簡易水道事業",IF([8]回答表!X51="●",[8]回答表!B256,IF([8]回答表!AA51="●",[8]回答表!B335,"")),"")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IF([8]回答表!F18="簡易水道事業",IF([8]回答表!X51="●","●",""),"")</f>
        <v/>
      </c>
      <c r="O132" s="131"/>
      <c r="P132" s="131"/>
      <c r="Q132" s="132"/>
      <c r="R132" s="119"/>
      <c r="S132" s="119"/>
      <c r="T132" s="119"/>
      <c r="U132" s="82" t="str">
        <f>IF([8]回答表!F18="簡易水道事業",IF([8]回答表!X51="●",[8]回答表!S224,IF([8]回答表!AA51="●",[8]回答表!S304,"")),"")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IF([8]回答表!F18="簡易水道事業",IF([8]回答表!X51="●",[8]回答表!E256,IF([8]回答表!AA51="●",[8]回答表!E335,"")),"")</f>
        <v/>
      </c>
      <c r="BG133" s="151"/>
      <c r="BH133" s="151"/>
      <c r="BI133" s="151"/>
      <c r="BJ133" s="150" t="str">
        <f>IF([8]回答表!F18="簡易水道事業",IF([8]回答表!X51="●",[8]回答表!E257,IF([8]回答表!AA51="●",[8]回答表!E336,"")),"")</f>
        <v/>
      </c>
      <c r="BK133" s="151"/>
      <c r="BL133" s="151"/>
      <c r="BM133" s="151"/>
      <c r="BN133" s="150" t="str">
        <f>IF([8]回答表!F18="簡易水道事業",IF([8]回答表!X51="●",[8]回答表!E258,IF([8]回答表!AA51="●",[8]回答表!E337,"")),"")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IF([8]回答表!F18="簡易水道事業",IF([8]回答表!X51="●",[8]回答表!S225,IF([8]回答表!AA51="●",[8]回答表!S305,"")),"")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IF([8]回答表!F18="簡易水道事業",IF([8]回答表!AA51="●","●",""),"")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IF([8]回答表!F18="簡易水道事業",IF([8]回答表!X51="●",[8]回答表!S226,IF([8]回答表!AA51="●",[8]回答表!S306,"")),"")</f>
        <v/>
      </c>
      <c r="V142" s="83"/>
      <c r="W142" s="83"/>
      <c r="X142" s="83"/>
      <c r="Y142" s="83"/>
      <c r="Z142" s="83"/>
      <c r="AA142" s="83"/>
      <c r="AB142" s="83"/>
      <c r="AC142" s="83"/>
      <c r="AD142" s="83"/>
      <c r="AE142" s="83"/>
      <c r="AF142" s="83"/>
      <c r="AG142" s="83"/>
      <c r="AH142" s="83"/>
      <c r="AI142" s="83"/>
      <c r="AJ142" s="153"/>
      <c r="AK142" s="68"/>
      <c r="AL142" s="68"/>
      <c r="AM142" s="231" t="str">
        <f>IF([8]回答表!F18="簡易水道事業",IF([8]回答表!X51="●",[8]回答表!Y228,IF([8]回答表!AA51="●",[8]回答表!Y308,"")),"")</f>
        <v/>
      </c>
      <c r="AN142" s="231"/>
      <c r="AO142" s="231"/>
      <c r="AP142" s="231"/>
      <c r="AQ142" s="231"/>
      <c r="AR142" s="231"/>
      <c r="AS142" s="231" t="str">
        <f>IF([8]回答表!F18="簡易水道事業",IF([8]回答表!X51="●",[8]回答表!Y229,IF([8]回答表!AA51="●",[8]回答表!Y309,"")),"")</f>
        <v/>
      </c>
      <c r="AT142" s="231"/>
      <c r="AU142" s="231"/>
      <c r="AV142" s="231"/>
      <c r="AW142" s="231"/>
      <c r="AX142" s="231"/>
      <c r="AY142" s="231" t="str">
        <f>IF([8]回答表!F18="簡易水道事業",IF([8]回答表!X51="●",[8]回答表!Y230,IF([8]回答表!AA51="●",[8]回答表!Y310,"")),"")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IF([8]回答表!F18="簡易水道事業",IF([8]回答表!X51="●",[8]回答表!E265,IF([8]回答表!AA51="●",[8]回答表!E344,"")),"")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IF([8]回答表!F18="簡易水道事業",IF([8]回答表!X51="●",[8]回答表!B267,IF([8]回答表!AA51="●",[8]回答表!B346,"")),"")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IF([8]回答表!F18="簡易水道事業",IF([8]回答表!AD51="●","●",""),"")</f>
        <v/>
      </c>
      <c r="O154" s="131"/>
      <c r="P154" s="131"/>
      <c r="Q154" s="132"/>
      <c r="R154" s="119"/>
      <c r="S154" s="119"/>
      <c r="T154" s="119"/>
      <c r="U154" s="133" t="str">
        <f>IF([8]回答表!F18="簡易水道事業",IF([8]回答表!AD51="●",[8]回答表!B354,""),"")</f>
        <v/>
      </c>
      <c r="V154" s="134"/>
      <c r="W154" s="134"/>
      <c r="X154" s="134"/>
      <c r="Y154" s="134"/>
      <c r="Z154" s="134"/>
      <c r="AA154" s="134"/>
      <c r="AB154" s="134"/>
      <c r="AC154" s="134"/>
      <c r="AD154" s="134"/>
      <c r="AE154" s="134"/>
      <c r="AF154" s="134"/>
      <c r="AG154" s="134"/>
      <c r="AH154" s="134"/>
      <c r="AI154" s="134"/>
      <c r="AJ154" s="135"/>
      <c r="AK154" s="189"/>
      <c r="AL154" s="189"/>
      <c r="AM154" s="133" t="str">
        <f>IF([8]回答表!F18="簡易水道事業",IF([8]回答表!AD51="●",[8]回答表!B360,""),"")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IF([8]回答表!F18="下水道事業",IF([8]回答表!X51="●","●",""),"")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IF([8]回答表!F18="下水道事業",IF([8]回答表!X51="●",[8]回答表!B197,IF([8]回答表!AA51="●",[8]回答表!B275,"")),"")</f>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IF([8]回答表!F18="下水道事業",IF([8]回答表!X51="●",[8]回答表!B256,IF([8]回答表!AA51="●",[8]回答表!B335,"")),"")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IF([8]回答表!F18="下水道事業",IF([8]回答表!X51="●",[8]回答表!N234,IF([8]回答表!AA51="●",[8]回答表!N314,"")),"")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IF([8]回答表!F18="下水道事業",IF([8]回答表!X51="●",[8]回答表!E256,IF([8]回答表!AA51="●",[8]回答表!E335,"")),"")</f>
        <v>7</v>
      </c>
      <c r="BG169" s="151"/>
      <c r="BH169" s="151"/>
      <c r="BI169" s="151"/>
      <c r="BJ169" s="150" t="str">
        <f>IF([8]回答表!F18="下水道事業",IF([8]回答表!X51="●",[8]回答表!E257,IF([8]回答表!AA51="●",[8]回答表!E336,"")),"")</f>
        <v xml:space="preserve"> </v>
      </c>
      <c r="BK169" s="151"/>
      <c r="BL169" s="151"/>
      <c r="BM169" s="151"/>
      <c r="BN169" s="150" t="str">
        <f>IF([8]回答表!F18="下水道事業",IF([8]回答表!X51="●",[8]回答表!E258,IF([8]回答表!AA51="●",[8]回答表!E337,"")),"")</f>
        <v xml:space="preserve"> </v>
      </c>
      <c r="BO169" s="151"/>
      <c r="BP169" s="151"/>
      <c r="BQ169" s="152"/>
      <c r="BR169" s="112"/>
      <c r="BX169" s="234" t="str">
        <f>IF([8]回答表!AQ21="下水道事業",IF([8]回答表!BI54="○",[8]回答表!AM200,IF([8]回答表!BL54="○",[8]回答表!AM278,"")),"")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IF([8]回答表!F18="下水道事業",IF([8]回答表!X51="●",[8]回答表!Y236,IF([8]回答表!AA51="●",[8]回答表!Y316,"")),"")</f>
        <v xml:space="preserve"> </v>
      </c>
      <c r="V174" s="83"/>
      <c r="W174" s="83"/>
      <c r="X174" s="83"/>
      <c r="Y174" s="83"/>
      <c r="Z174" s="83"/>
      <c r="AA174" s="83"/>
      <c r="AB174" s="153"/>
      <c r="AC174" s="82" t="str">
        <f>IF([8]回答表!F18="下水道事業",IF([8]回答表!X51="●",[8]回答表!Y237,IF([8]回答表!AA51="●",[8]回答表!Y317,"")),"")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IF([8]回答表!F18="下水道事業",IF([8]回答表!X51="●",[8]回答表!Y239,IF([8]回答表!AA51="●",[8]回答表!Y319,"")),"")</f>
        <v xml:space="preserve"> </v>
      </c>
      <c r="V180" s="83"/>
      <c r="W180" s="83"/>
      <c r="X180" s="83"/>
      <c r="Y180" s="83"/>
      <c r="Z180" s="83"/>
      <c r="AA180" s="83"/>
      <c r="AB180" s="153"/>
      <c r="AC180" s="82" t="str">
        <f>IF([8]回答表!F18="下水道事業",IF([8]回答表!X51="●",[8]回答表!Y240,IF([8]回答表!AA51="●",[8]回答表!Y320,"")),"")</f>
        <v xml:space="preserve"> </v>
      </c>
      <c r="AD180" s="83"/>
      <c r="AE180" s="83"/>
      <c r="AF180" s="83"/>
      <c r="AG180" s="83"/>
      <c r="AH180" s="83"/>
      <c r="AI180" s="83"/>
      <c r="AJ180" s="153"/>
      <c r="AK180" s="82" t="str">
        <f>IF([8]回答表!F18="下水道事業",IF([8]回答表!X51="●",[8]回答表!Y241,IF([8]回答表!AA51="●",[8]回答表!Y321,"")),"")</f>
        <v xml:space="preserve"> </v>
      </c>
      <c r="AL180" s="83"/>
      <c r="AM180" s="83"/>
      <c r="AN180" s="83"/>
      <c r="AO180" s="83"/>
      <c r="AP180" s="83"/>
      <c r="AQ180" s="83"/>
      <c r="AR180" s="153"/>
      <c r="AS180" s="82" t="str">
        <f>IF([8]回答表!F18="下水道事業",IF([8]回答表!X51="●",[8]回答表!Y242,IF([8]回答表!AA51="●",[8]回答表!Y322,"")),"")</f>
        <v xml:space="preserve"> </v>
      </c>
      <c r="AT180" s="83"/>
      <c r="AU180" s="83"/>
      <c r="AV180" s="83"/>
      <c r="AW180" s="83"/>
      <c r="AX180" s="83"/>
      <c r="AY180" s="83"/>
      <c r="AZ180" s="153"/>
      <c r="BA180" s="82" t="str">
        <f>IF([8]回答表!F18="下水道事業",IF([8]回答表!X51="●",[8]回答表!Y243,IF([8]回答表!AA51="●",[8]回答表!Y323,"")),"")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IF([8]回答表!F18="下水道事業",IF([8]回答表!AA51="●","●",""),"")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IF([8]回答表!F18="下水道事業",IF([8]回答表!X51="●",[8]回答表!N248,IF([8]回答表!AA51="●",[8]回答表!N328,"")),"")</f>
        <v>●</v>
      </c>
      <c r="V186" s="83"/>
      <c r="W186" s="83"/>
      <c r="X186" s="83"/>
      <c r="Y186" s="83"/>
      <c r="Z186" s="83"/>
      <c r="AA186" s="83"/>
      <c r="AB186" s="153"/>
      <c r="AC186" s="82" t="str">
        <f>IF([8]回答表!F18="下水道事業",IF([8]回答表!X51="●",[8]回答表!N249,IF([8]回答表!AA51="●",[8]回答表!N329,"")),"")</f>
        <v xml:space="preserve"> </v>
      </c>
      <c r="AD186" s="83"/>
      <c r="AE186" s="83"/>
      <c r="AF186" s="83"/>
      <c r="AG186" s="83"/>
      <c r="AH186" s="83"/>
      <c r="AI186" s="83"/>
      <c r="AJ186" s="153"/>
      <c r="AK186" s="82" t="str">
        <f>IF([8]回答表!F18="下水道事業",IF([8]回答表!X51="●",[8]回答表!N250,IF([8]回答表!AA51="●",[8]回答表!N330,"")),"")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IF([8]回答表!F18="下水道事業",IF([8]回答表!X51="●",[8]回答表!E265,IF([8]回答表!AA51="●",[8]回答表!E344,"")),"")</f>
        <v>12.6</v>
      </c>
      <c r="V191" s="182"/>
      <c r="W191" s="182"/>
      <c r="X191" s="182"/>
      <c r="Y191" s="182"/>
      <c r="Z191" s="182"/>
      <c r="AA191" s="182"/>
      <c r="AB191" s="182"/>
      <c r="AC191" s="182"/>
      <c r="AD191" s="182"/>
      <c r="AE191" s="183" t="s">
        <v>33</v>
      </c>
      <c r="AF191" s="183"/>
      <c r="AG191" s="183"/>
      <c r="AH191" s="183"/>
      <c r="AI191" s="183"/>
      <c r="AJ191" s="184"/>
      <c r="AK191" s="136"/>
      <c r="AL191" s="136"/>
      <c r="AM191" s="133">
        <f>IF([8]回答表!F18="下水道事業",IF([8]回答表!X51="●",[8]回答表!B267,IF([8]回答表!AA51="●",[8]回答表!B346,"")),"")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IF([8]回答表!F18="下水道事業",IF([8]回答表!AD51="●","●",""),"")</f>
        <v/>
      </c>
      <c r="O198" s="131"/>
      <c r="P198" s="131"/>
      <c r="Q198" s="132"/>
      <c r="R198" s="119"/>
      <c r="S198" s="119"/>
      <c r="T198" s="119"/>
      <c r="U198" s="133" t="str">
        <f>IF([8]回答表!F18="下水道事業",IF([8]回答表!AD51="●",[8]回答表!B354,""),"")</f>
        <v/>
      </c>
      <c r="V198" s="134"/>
      <c r="W198" s="134"/>
      <c r="X198" s="134"/>
      <c r="Y198" s="134"/>
      <c r="Z198" s="134"/>
      <c r="AA198" s="134"/>
      <c r="AB198" s="134"/>
      <c r="AC198" s="134"/>
      <c r="AD198" s="134"/>
      <c r="AE198" s="134"/>
      <c r="AF198" s="134"/>
      <c r="AG198" s="134"/>
      <c r="AH198" s="134"/>
      <c r="AI198" s="134"/>
      <c r="AJ198" s="135"/>
      <c r="AK198" s="189"/>
      <c r="AL198" s="189"/>
      <c r="AM198" s="133" t="str">
        <f>IF([8]回答表!F18="下水道事業",IF([8]回答表!AD51="●",[8]回答表!B360,""),"")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IF([8]回答表!BD18="●",IF([8]回答表!X51="●","●",""),"")</f>
        <v/>
      </c>
      <c r="O210" s="131"/>
      <c r="P210" s="131"/>
      <c r="Q210" s="132"/>
      <c r="R210" s="119"/>
      <c r="S210" s="119"/>
      <c r="T210" s="119"/>
      <c r="U210" s="133" t="str">
        <f>IF([8]回答表!BD18="●",IF([8]回答表!X51="●",[8]回答表!B197,IF([8]回答表!AA51="●",[8]回答表!B275,"")),"")</f>
        <v/>
      </c>
      <c r="V210" s="134"/>
      <c r="W210" s="134"/>
      <c r="X210" s="134"/>
      <c r="Y210" s="134"/>
      <c r="Z210" s="134"/>
      <c r="AA210" s="134"/>
      <c r="AB210" s="134"/>
      <c r="AC210" s="134"/>
      <c r="AD210" s="134"/>
      <c r="AE210" s="134"/>
      <c r="AF210" s="134"/>
      <c r="AG210" s="134"/>
      <c r="AH210" s="134"/>
      <c r="AI210" s="134"/>
      <c r="AJ210" s="135"/>
      <c r="AK210" s="136"/>
      <c r="AL210" s="136"/>
      <c r="AM210" s="138" t="str">
        <f>IF([8]回答表!BD18="●",IF([8]回答表!X51="●",[8]回答表!B256,IF([8]回答表!AA51="●",[8]回答表!B335,"")),"")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IF([8]回答表!BD18="●",IF([8]回答表!X51="●",[8]回答表!E256,IF([8]回答表!AA51="●",[8]回答表!E335,"")),"")</f>
        <v/>
      </c>
      <c r="AN213" s="151"/>
      <c r="AO213" s="151"/>
      <c r="AP213" s="151"/>
      <c r="AQ213" s="150" t="str">
        <f>IF([8]回答表!BD18="●",IF([8]回答表!X51="●",[8]回答表!E257,IF([8]回答表!AA51="●",[8]回答表!E336,"")),"")</f>
        <v/>
      </c>
      <c r="AR213" s="151"/>
      <c r="AS213" s="151"/>
      <c r="AT213" s="151"/>
      <c r="AU213" s="150" t="str">
        <f>IF([8]回答表!BD18="●",IF([8]回答表!X51="●",[8]回答表!E258,IF([8]回答表!AA51="●",[8]回答表!E337,"")),"")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IF([8]回答表!BD18="●",IF([8]回答表!AA51="●","●",""),"")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IF([8]回答表!BD18="●",IF([8]回答表!X51="●",[8]回答表!E265,IF([8]回答表!AA51="●",[8]回答表!E344,"")),"")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IF([8]回答表!BD18="●",IF([8]回答表!X51="●",[8]回答表!B267,IF([8]回答表!AA51="●",[8]回答表!B346,"")),"")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IF([8]回答表!BD18="●",IF([8]回答表!AD51="●","●",""),"")</f>
        <v/>
      </c>
      <c r="O229" s="131"/>
      <c r="P229" s="131"/>
      <c r="Q229" s="132"/>
      <c r="R229" s="119"/>
      <c r="S229" s="119"/>
      <c r="T229" s="119"/>
      <c r="U229" s="133" t="str">
        <f>IF([8]回答表!BD18="●",IF([8]回答表!AD51="●",[8]回答表!B354,""),"")</f>
        <v/>
      </c>
      <c r="V229" s="134"/>
      <c r="W229" s="134"/>
      <c r="X229" s="134"/>
      <c r="Y229" s="134"/>
      <c r="Z229" s="134"/>
      <c r="AA229" s="134"/>
      <c r="AB229" s="134"/>
      <c r="AC229" s="134"/>
      <c r="AD229" s="134"/>
      <c r="AE229" s="134"/>
      <c r="AF229" s="134"/>
      <c r="AG229" s="134"/>
      <c r="AH229" s="134"/>
      <c r="AI229" s="134"/>
      <c r="AJ229" s="135"/>
      <c r="AK229" s="249"/>
      <c r="AL229" s="249"/>
      <c r="AM229" s="133" t="str">
        <f>IF([8]回答表!BD18="●",IF([8]回答表!AD51="●",[8]回答表!B360,""),"")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IF([8]回答表!X52="●","●","")</f>
        <v/>
      </c>
      <c r="O241" s="131"/>
      <c r="P241" s="131"/>
      <c r="Q241" s="132"/>
      <c r="R241" s="119"/>
      <c r="S241" s="119"/>
      <c r="T241" s="119"/>
      <c r="U241" s="133" t="str">
        <f>IF([8]回答表!X52="●",[8]回答表!B371,IF([8]回答表!AA52="●",[8]回答表!B396,""))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IF([8]回答表!X52="●",[8]回答表!U377,IF([8]回答表!AA52="●",[8]回答表!U402,""))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IF([8]回答表!X52="●",[8]回答表!G377,IF([8]回答表!AA52="●",[8]回答表!G402,""))</f>
        <v/>
      </c>
      <c r="AN244" s="83"/>
      <c r="AO244" s="83"/>
      <c r="AP244" s="83"/>
      <c r="AQ244" s="83"/>
      <c r="AR244" s="83"/>
      <c r="AS244" s="83"/>
      <c r="AT244" s="153"/>
      <c r="AU244" s="82" t="str">
        <f>IF([8]回答表!X52="●",[8]回答表!G378,IF([8]回答表!AA52="●",[8]回答表!G403,""))</f>
        <v/>
      </c>
      <c r="AV244" s="83"/>
      <c r="AW244" s="83"/>
      <c r="AX244" s="83"/>
      <c r="AY244" s="83"/>
      <c r="AZ244" s="83"/>
      <c r="BA244" s="83"/>
      <c r="BB244" s="153"/>
      <c r="BC244" s="120"/>
      <c r="BD244" s="109"/>
      <c r="BE244" s="109"/>
      <c r="BF244" s="150" t="str">
        <f>IF([8]回答表!X52="●",[8]回答表!X377,IF([8]回答表!AA52="●",[8]回答表!X402,""))</f>
        <v/>
      </c>
      <c r="BG244" s="151"/>
      <c r="BH244" s="151"/>
      <c r="BI244" s="151"/>
      <c r="BJ244" s="150" t="str">
        <f>IF([8]回答表!X52="●",[8]回答表!X378,IF([8]回答表!AA52="●",[8]回答表!X403,""))</f>
        <v/>
      </c>
      <c r="BK244" s="151"/>
      <c r="BL244" s="151"/>
      <c r="BM244" s="152"/>
      <c r="BN244" s="150" t="str">
        <f>IF([8]回答表!X52="●",[8]回答表!X379,IF([8]回答表!AA52="●",[8]回答表!X404,""))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IF([8]回答表!AA52="●","●","")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IF([8]回答表!X52="●",[8]回答表!E386,IF([8]回答表!AA52="●",[8]回答表!E407,""))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IF([8]回答表!X52="●",[8]回答表!B388,IF([8]回答表!AA52="●",[8]回答表!B409,""))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IF([8]回答表!AD52="●","●","")</f>
        <v/>
      </c>
      <c r="O260" s="131"/>
      <c r="P260" s="131"/>
      <c r="Q260" s="132"/>
      <c r="R260" s="119"/>
      <c r="S260" s="119"/>
      <c r="T260" s="119"/>
      <c r="U260" s="133" t="str">
        <f>IF([8]回答表!AD52="●",[8]回答表!B417,"")</f>
        <v/>
      </c>
      <c r="V260" s="134"/>
      <c r="W260" s="134"/>
      <c r="X260" s="134"/>
      <c r="Y260" s="134"/>
      <c r="Z260" s="134"/>
      <c r="AA260" s="134"/>
      <c r="AB260" s="134"/>
      <c r="AC260" s="134"/>
      <c r="AD260" s="134"/>
      <c r="AE260" s="134"/>
      <c r="AF260" s="134"/>
      <c r="AG260" s="134"/>
      <c r="AH260" s="134"/>
      <c r="AI260" s="134"/>
      <c r="AJ260" s="135"/>
      <c r="AK260" s="249"/>
      <c r="AL260" s="249"/>
      <c r="AM260" s="133" t="str">
        <f>IF([8]回答表!AD52="●",[8]回答表!B423,"")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IF([8]回答表!X53="●","●","")</f>
        <v>●</v>
      </c>
      <c r="O272" s="131"/>
      <c r="P272" s="131"/>
      <c r="Q272" s="132"/>
      <c r="R272" s="119"/>
      <c r="S272" s="119"/>
      <c r="T272" s="119"/>
      <c r="U272" s="133" t="str">
        <f>IF([8]回答表!X53="●",[8]回答表!B434,IF([8]回答表!AA53="●",[8]回答表!B465,""))</f>
        <v>施設管理に関する事務事業の削減を図るため、公共下水道の浄化センター１箇所及びマンホールポンプ施設を対象とし、施設管理及び管理運営業務の他、ユーティリティの調達及び１３０万円未満の保守修繕業務を委託。</v>
      </c>
      <c r="V272" s="134"/>
      <c r="W272" s="134"/>
      <c r="X272" s="134"/>
      <c r="Y272" s="134"/>
      <c r="Z272" s="134"/>
      <c r="AA272" s="134"/>
      <c r="AB272" s="134"/>
      <c r="AC272" s="134"/>
      <c r="AD272" s="134"/>
      <c r="AE272" s="134"/>
      <c r="AF272" s="134"/>
      <c r="AG272" s="134"/>
      <c r="AH272" s="134"/>
      <c r="AI272" s="134"/>
      <c r="AJ272" s="135"/>
      <c r="AK272" s="136"/>
      <c r="AL272" s="136"/>
      <c r="AM272" s="136"/>
      <c r="AN272" s="133" t="str">
        <f>IF([8]回答表!X53="●",[8]回答表!B440,"")</f>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
      <c r="AO272" s="262"/>
      <c r="AP272" s="262"/>
      <c r="AQ272" s="262"/>
      <c r="AR272" s="262"/>
      <c r="AS272" s="262"/>
      <c r="AT272" s="262"/>
      <c r="AU272" s="262"/>
      <c r="AV272" s="262"/>
      <c r="AW272" s="262"/>
      <c r="AX272" s="262"/>
      <c r="AY272" s="262"/>
      <c r="AZ272" s="262"/>
      <c r="BA272" s="262"/>
      <c r="BB272" s="263"/>
      <c r="BC272" s="120"/>
      <c r="BD272" s="109"/>
      <c r="BE272" s="109"/>
      <c r="BF272" s="138" t="str">
        <f>IF([8]回答表!X53="●",[8]回答表!B446,IF([8]回答表!AA53="●",[8]回答表!B471,""))</f>
        <v>平成</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f>IF([8]回答表!X53="●",[8]回答表!E446,IF([8]回答表!AA53="●",[8]回答表!E471,""))</f>
        <v>28</v>
      </c>
      <c r="BG275" s="151"/>
      <c r="BH275" s="151"/>
      <c r="BI275" s="151"/>
      <c r="BJ275" s="150">
        <f>IF([8]回答表!X53="●",[8]回答表!E447,IF([8]回答表!AA53="●",[8]回答表!E472,""))</f>
        <v>3</v>
      </c>
      <c r="BK275" s="151"/>
      <c r="BL275" s="151"/>
      <c r="BM275" s="152"/>
      <c r="BN275" s="150">
        <f>IF([8]回答表!X53="●",[8]回答表!E448,IF([8]回答表!AA53="●",[8]回答表!E473,""))</f>
        <v>15</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IF([8]回答表!AA53="●","●","")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f>IF([8]回答表!X53="●",[8]回答表!E455,IF([8]回答表!AA53="●",[8]回答表!E476,""))</f>
        <v>13.967000000000001</v>
      </c>
      <c r="V284" s="182"/>
      <c r="W284" s="182"/>
      <c r="X284" s="182"/>
      <c r="Y284" s="182"/>
      <c r="Z284" s="182"/>
      <c r="AA284" s="182"/>
      <c r="AB284" s="182"/>
      <c r="AC284" s="182"/>
      <c r="AD284" s="182"/>
      <c r="AE284" s="183" t="s">
        <v>33</v>
      </c>
      <c r="AF284" s="183"/>
      <c r="AG284" s="183"/>
      <c r="AH284" s="183"/>
      <c r="AI284" s="183"/>
      <c r="AJ284" s="184"/>
      <c r="AK284" s="136"/>
      <c r="AL284" s="136"/>
      <c r="AM284" s="133">
        <f>IF([8]回答表!X53="●",[8]回答表!B457,IF([8]回答表!AA53="●",[8]回答表!B478,""))</f>
        <v>0</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IF([8]回答表!AD53="●","●","")</f>
        <v/>
      </c>
      <c r="O291" s="131"/>
      <c r="P291" s="131"/>
      <c r="Q291" s="132"/>
      <c r="R291" s="119"/>
      <c r="S291" s="119"/>
      <c r="T291" s="119"/>
      <c r="U291" s="133" t="str">
        <f>IF([8]回答表!AD53="●",[8]回答表!B486,"")</f>
        <v/>
      </c>
      <c r="V291" s="134"/>
      <c r="W291" s="134"/>
      <c r="X291" s="134"/>
      <c r="Y291" s="134"/>
      <c r="Z291" s="134"/>
      <c r="AA291" s="134"/>
      <c r="AB291" s="134"/>
      <c r="AC291" s="134"/>
      <c r="AD291" s="134"/>
      <c r="AE291" s="134"/>
      <c r="AF291" s="134"/>
      <c r="AG291" s="134"/>
      <c r="AH291" s="134"/>
      <c r="AI291" s="134"/>
      <c r="AJ291" s="135"/>
      <c r="AK291" s="249"/>
      <c r="AL291" s="249"/>
      <c r="AM291" s="133" t="str">
        <f>IF([8]回答表!AD53="●",[8]回答表!B492,"")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IF([8]回答表!X54="●","●","")</f>
        <v/>
      </c>
      <c r="O303" s="131"/>
      <c r="P303" s="131"/>
      <c r="Q303" s="132"/>
      <c r="R303" s="119"/>
      <c r="S303" s="119"/>
      <c r="T303" s="119"/>
      <c r="U303" s="133" t="str">
        <f>IF([8]回答表!X54="●",[8]回答表!B503,IF([8]回答表!AA54="●",[8]回答表!B526,""))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IF([8]回答表!X54="●",[8]回答表!BC510,IF([8]回答表!AA54="●",[8]回答表!BC533,""))</f>
        <v/>
      </c>
      <c r="AR303" s="271"/>
      <c r="AS303" s="271"/>
      <c r="AT303" s="271"/>
      <c r="AU303" s="272" t="s">
        <v>74</v>
      </c>
      <c r="AV303" s="273"/>
      <c r="AW303" s="273"/>
      <c r="AX303" s="274"/>
      <c r="AY303" s="271" t="str">
        <f>IF([8]回答表!X54="●",[8]回答表!BC515,IF([8]回答表!AA54="●",[8]回答表!BC538,""))</f>
        <v/>
      </c>
      <c r="AZ303" s="271"/>
      <c r="BA303" s="271"/>
      <c r="BB303" s="271"/>
      <c r="BC303" s="120"/>
      <c r="BD303" s="109"/>
      <c r="BE303" s="109"/>
      <c r="BF303" s="138" t="str">
        <f>IF([8]回答表!X54="●",[8]回答表!S509,IF([8]回答表!AA54="●",[8]回答表!S532,""))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IF([8]回答表!X54="●",[8]回答表!BC511,IF([8]回答表!AA54="●",[8]回答表!BC534,""))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IF([8]回答表!X54="●",[8]回答表!V509,IF([8]回答表!AA54="●",[8]回答表!V532,""))</f>
        <v/>
      </c>
      <c r="BG306" s="151"/>
      <c r="BH306" s="151"/>
      <c r="BI306" s="151"/>
      <c r="BJ306" s="150" t="str">
        <f>IF([8]回答表!X54="●",[8]回答表!V510,IF([8]回答表!AA54="●",[8]回答表!V533,""))</f>
        <v/>
      </c>
      <c r="BK306" s="151"/>
      <c r="BL306" s="151"/>
      <c r="BM306" s="152"/>
      <c r="BN306" s="150" t="str">
        <f>IF([8]回答表!X54="●",[8]回答表!V511,IF([8]回答表!AA54="●",[8]回答表!V534,""))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IF([8]回答表!X54="●",[8]回答表!BC512,IF([8]回答表!AA54="●",[8]回答表!BC535,""))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IF([8]回答表!X54="●",[8]回答表!BC516,IF([8]回答表!AA54="●",[8]回答表!BC539,""))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IF([8]回答表!AA54="●","●","")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IF([8]回答表!X54="●",[8]回答表!BC513,IF([8]回答表!AA54="●",[8]回答表!BC536,""))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IF([8]回答表!X54="●",[8]回答表!BC514,IF([8]回答表!AA54="●",[8]回答表!BC537,""))</f>
        <v/>
      </c>
      <c r="AR311" s="271"/>
      <c r="AS311" s="271"/>
      <c r="AT311" s="271"/>
      <c r="AU311" s="222" t="s">
        <v>80</v>
      </c>
      <c r="AV311" s="223"/>
      <c r="AW311" s="223"/>
      <c r="AX311" s="224"/>
      <c r="AY311" s="281" t="str">
        <f>IF([8]回答表!X54="●",[8]回答表!BC517,IF([8]回答表!AA54="●",[8]回答表!BC540,""))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IF([8]回答表!X54="●",[8]回答表!E516,IF([8]回答表!AA54="●",[8]回答表!E538,""))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IF([8]回答表!X54="●",[8]回答表!B518,IF([8]回答表!AA54="●",[8]回答表!B540,""))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IF([8]回答表!AD54="●","●","")</f>
        <v/>
      </c>
      <c r="O322" s="131"/>
      <c r="P322" s="131"/>
      <c r="Q322" s="132"/>
      <c r="R322" s="119"/>
      <c r="S322" s="119"/>
      <c r="T322" s="119"/>
      <c r="U322" s="133" t="str">
        <f>IF([8]回答表!AD54="●",[8]回答表!B548,"")</f>
        <v/>
      </c>
      <c r="V322" s="134"/>
      <c r="W322" s="134"/>
      <c r="X322" s="134"/>
      <c r="Y322" s="134"/>
      <c r="Z322" s="134"/>
      <c r="AA322" s="134"/>
      <c r="AB322" s="134"/>
      <c r="AC322" s="134"/>
      <c r="AD322" s="134"/>
      <c r="AE322" s="134"/>
      <c r="AF322" s="134"/>
      <c r="AG322" s="134"/>
      <c r="AH322" s="134"/>
      <c r="AI322" s="134"/>
      <c r="AJ322" s="135"/>
      <c r="AK322" s="189"/>
      <c r="AL322" s="189"/>
      <c r="AM322" s="133" t="str">
        <f>IF([8]回答表!AD54="●",[8]回答表!B554,"")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IF([8]回答表!X55="●","●","")</f>
        <v/>
      </c>
      <c r="O333" s="131"/>
      <c r="P333" s="131"/>
      <c r="Q333" s="132"/>
      <c r="R333" s="119"/>
      <c r="S333" s="119"/>
      <c r="T333" s="119"/>
      <c r="U333" s="133" t="str">
        <f>IF([8]回答表!X55="●",[8]回答表!B565,IF([8]回答表!AA55="●",[8]回答表!B590,""))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IF([8]回答表!X55="●",[8]回答表!B575,IF([8]回答表!AA55="●",[8]回答表!B600,""))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IF([8]回答表!X55="●",[8]回答表!G571,IF([8]回答表!AA55="●",[8]回答表!G596,""))</f>
        <v/>
      </c>
      <c r="AN335" s="83"/>
      <c r="AO335" s="83"/>
      <c r="AP335" s="83"/>
      <c r="AQ335" s="83"/>
      <c r="AR335" s="83"/>
      <c r="AS335" s="83"/>
      <c r="AT335" s="153"/>
      <c r="AU335" s="82" t="str">
        <f>IF([8]回答表!X55="●",[8]回答表!G572,IF([8]回答表!AA55="●",[8]回答表!G597,""))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IF([8]回答表!X55="●",[8]回答表!E575,IF([8]回答表!AA55="●",[8]回答表!E600,""))</f>
        <v/>
      </c>
      <c r="BG336" s="151"/>
      <c r="BH336" s="151"/>
      <c r="BI336" s="151"/>
      <c r="BJ336" s="150" t="str">
        <f>IF([8]回答表!X55="●",[8]回答表!E576,IF([8]回答表!AA55="●",[8]回答表!E601,""))</f>
        <v/>
      </c>
      <c r="BK336" s="151"/>
      <c r="BL336" s="151"/>
      <c r="BM336" s="152"/>
      <c r="BN336" s="150" t="str">
        <f>IF([8]回答表!X55="●",[8]回答表!E577,IF([8]回答表!AA55="●",[8]回答表!E602,""))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IF([8]回答表!AA55="●","●","")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IF([8]回答表!X55="●",[8]回答表!E580,IF([8]回答表!AA55="●",[8]回答表!E605,""))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IF([8]回答表!X55="●",[8]回答表!B582,IF([8]回答表!AA55="●",[8]回答表!B607,""))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IF([8]回答表!AD55="●","●","")</f>
        <v/>
      </c>
      <c r="O352" s="131"/>
      <c r="P352" s="131"/>
      <c r="Q352" s="132"/>
      <c r="R352" s="119"/>
      <c r="S352" s="119"/>
      <c r="T352" s="119"/>
      <c r="U352" s="133" t="str">
        <f>IF([8]回答表!AD55="●",[8]回答表!B615,"")</f>
        <v/>
      </c>
      <c r="V352" s="134"/>
      <c r="W352" s="134"/>
      <c r="X352" s="134"/>
      <c r="Y352" s="134"/>
      <c r="Z352" s="134"/>
      <c r="AA352" s="134"/>
      <c r="AB352" s="134"/>
      <c r="AC352" s="134"/>
      <c r="AD352" s="134"/>
      <c r="AE352" s="134"/>
      <c r="AF352" s="134"/>
      <c r="AG352" s="134"/>
      <c r="AH352" s="134"/>
      <c r="AI352" s="134"/>
      <c r="AJ352" s="135"/>
      <c r="AK352" s="136"/>
      <c r="AL352" s="136"/>
      <c r="AM352" s="133" t="str">
        <f>IF([8]回答表!AD55="●",[8]回答表!B621,"")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IF([8]回答表!R56="●",[8]回答表!B634,"")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suido</vt:lpstr>
      <vt:lpstr>kaigo_tanki</vt:lpstr>
      <vt:lpstr>kaigo_dei</vt:lpstr>
      <vt:lpstr>kaigo_sitei</vt:lpstr>
      <vt:lpstr>gesui_nousyu</vt:lpstr>
      <vt:lpstr>gesui_tokuhai</vt:lpstr>
      <vt:lpstr>gesui_tokan</vt:lpstr>
      <vt:lpstr>gesui_koukyo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2022-10-13T00:48:54Z</dcterms:modified>
</cp:coreProperties>
</file>