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\02koueikigyo\02 業務\01 共通業務\03 各種調査・照会\07 経営総点検調査・抜本的改革取組状況調査\R04年度作業\01 抜本的な改革の取組状況調査\07公開用ファイル\"/>
    </mc:Choice>
  </mc:AlternateContent>
  <xr:revisionPtr revIDLastSave="0" documentId="13_ncr:1_{FF8E572B-97F7-419E-A37D-22D49AC0F6AD}" xr6:coauthVersionLast="47" xr6:coauthVersionMax="47" xr10:uidLastSave="{00000000-0000-0000-0000-000000000000}"/>
  <bookViews>
    <workbookView xWindow="135" yWindow="390" windowWidth="28665" windowHeight="15600" firstSheet="4" activeTab="6" xr2:uid="{BC254DD8-AB24-4553-B0E1-D4723D9F9C95}"/>
  </bookViews>
  <sheets>
    <sheet name="hos" sheetId="1" r:id="rId1"/>
    <sheet name="suido" sheetId="2" r:id="rId2"/>
    <sheet name="gesui_nosyu" sheetId="3" r:id="rId3"/>
    <sheet name="gesui_tokkan" sheetId="4" r:id="rId4"/>
    <sheet name="gesui_koukyo" sheetId="5" r:id="rId5"/>
    <sheet name="gesui_gyosyu" sheetId="6" r:id="rId6"/>
    <sheet name="ga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5" i="7" l="1"/>
  <c r="AM352" i="7"/>
  <c r="U352" i="7"/>
  <c r="N352" i="7"/>
  <c r="AM345" i="7"/>
  <c r="U345" i="7"/>
  <c r="N339" i="7"/>
  <c r="BN336" i="7"/>
  <c r="BJ336" i="7"/>
  <c r="BF336" i="7"/>
  <c r="AU335" i="7"/>
  <c r="AM335" i="7"/>
  <c r="BF333" i="7"/>
  <c r="U333" i="7"/>
  <c r="N333" i="7"/>
  <c r="AM322" i="7"/>
  <c r="U322" i="7"/>
  <c r="N322" i="7"/>
  <c r="AM315" i="7"/>
  <c r="U315" i="7"/>
  <c r="AY311" i="7"/>
  <c r="AQ311" i="7"/>
  <c r="AQ309" i="7"/>
  <c r="N309" i="7"/>
  <c r="AY308" i="7"/>
  <c r="AQ307" i="7"/>
  <c r="BN306" i="7"/>
  <c r="BJ306" i="7"/>
  <c r="BF306" i="7"/>
  <c r="AQ305" i="7"/>
  <c r="BF303" i="7"/>
  <c r="AY303" i="7"/>
  <c r="AQ303" i="7"/>
  <c r="U303" i="7"/>
  <c r="N303" i="7"/>
  <c r="AM291" i="7"/>
  <c r="U291" i="7"/>
  <c r="N291" i="7"/>
  <c r="AM284" i="7"/>
  <c r="U284" i="7"/>
  <c r="N278" i="7"/>
  <c r="BN275" i="7"/>
  <c r="BJ275" i="7"/>
  <c r="BF275" i="7"/>
  <c r="BF272" i="7"/>
  <c r="AN272" i="7"/>
  <c r="U272" i="7"/>
  <c r="N272" i="7"/>
  <c r="AM260" i="7"/>
  <c r="U260" i="7"/>
  <c r="N260" i="7"/>
  <c r="AM253" i="7"/>
  <c r="U253" i="7"/>
  <c r="N247" i="7"/>
  <c r="BN244" i="7"/>
  <c r="BJ244" i="7"/>
  <c r="BF244" i="7"/>
  <c r="AU244" i="7"/>
  <c r="AM244" i="7"/>
  <c r="BF241" i="7"/>
  <c r="U241" i="7"/>
  <c r="N241" i="7"/>
  <c r="AM229" i="7"/>
  <c r="U229" i="7"/>
  <c r="N229" i="7"/>
  <c r="AM222" i="7"/>
  <c r="U222" i="7"/>
  <c r="N216" i="7"/>
  <c r="AU213" i="7"/>
  <c r="AQ213" i="7"/>
  <c r="AM213" i="7"/>
  <c r="AM210" i="7"/>
  <c r="U210" i="7"/>
  <c r="N210" i="7"/>
  <c r="AM198" i="7"/>
  <c r="U198" i="7"/>
  <c r="N198" i="7"/>
  <c r="AM191" i="7"/>
  <c r="U191" i="7"/>
  <c r="AK186" i="7"/>
  <c r="AC186" i="7"/>
  <c r="U186" i="7"/>
  <c r="N185" i="7"/>
  <c r="BA180" i="7"/>
  <c r="AS180" i="7"/>
  <c r="AK180" i="7"/>
  <c r="AC180" i="7"/>
  <c r="U180" i="7"/>
  <c r="AC174" i="7"/>
  <c r="U174" i="7"/>
  <c r="BX169" i="7"/>
  <c r="BN169" i="7"/>
  <c r="BJ169" i="7"/>
  <c r="BF169" i="7"/>
  <c r="U168" i="7"/>
  <c r="BF166" i="7"/>
  <c r="AM166" i="7"/>
  <c r="N166" i="7"/>
  <c r="AM154" i="7"/>
  <c r="U154" i="7"/>
  <c r="N154" i="7"/>
  <c r="AM147" i="7"/>
  <c r="U147" i="7"/>
  <c r="AY142" i="7"/>
  <c r="AS142" i="7"/>
  <c r="AM142" i="7"/>
  <c r="U142" i="7"/>
  <c r="N139" i="7"/>
  <c r="U137" i="7"/>
  <c r="BN133" i="7"/>
  <c r="BJ133" i="7"/>
  <c r="BF133" i="7"/>
  <c r="U132" i="7"/>
  <c r="N132" i="7"/>
  <c r="BF130" i="7"/>
  <c r="AM130" i="7"/>
  <c r="AM118" i="7"/>
  <c r="U118" i="7"/>
  <c r="N118" i="7"/>
  <c r="AM111" i="7"/>
  <c r="U111" i="7"/>
  <c r="AC106" i="7"/>
  <c r="U106" i="7"/>
  <c r="N105" i="7"/>
  <c r="BN102" i="7"/>
  <c r="BJ102" i="7"/>
  <c r="BF102" i="7"/>
  <c r="AC101" i="7"/>
  <c r="U101" i="7"/>
  <c r="BF99" i="7"/>
  <c r="AM99" i="7"/>
  <c r="N99" i="7"/>
  <c r="AM87" i="7"/>
  <c r="U87" i="7"/>
  <c r="N87" i="7"/>
  <c r="AM80" i="7"/>
  <c r="U80" i="7"/>
  <c r="N74" i="7"/>
  <c r="BN71" i="7"/>
  <c r="BJ71" i="7"/>
  <c r="BF71" i="7"/>
  <c r="AU71" i="7"/>
  <c r="AM71" i="7"/>
  <c r="BF68" i="7"/>
  <c r="U68" i="7"/>
  <c r="N68" i="7"/>
  <c r="AM57" i="7"/>
  <c r="U57" i="7"/>
  <c r="N57" i="7"/>
  <c r="AM50" i="7"/>
  <c r="U50" i="7"/>
  <c r="AM47" i="7"/>
  <c r="AM46" i="7"/>
  <c r="AM45" i="7"/>
  <c r="AM44" i="7"/>
  <c r="N44" i="7"/>
  <c r="AM43" i="7"/>
  <c r="AM42" i="7"/>
  <c r="BN39" i="7"/>
  <c r="BJ39" i="7"/>
  <c r="BF39" i="7"/>
  <c r="AU38" i="7"/>
  <c r="AM38" i="7"/>
  <c r="BF36" i="7"/>
  <c r="U36" i="7"/>
  <c r="N36" i="7"/>
  <c r="BB24" i="7"/>
  <c r="AT24" i="7"/>
  <c r="AM24" i="7"/>
  <c r="AF24" i="7"/>
  <c r="Y24" i="7"/>
  <c r="R24" i="7"/>
  <c r="K24" i="7"/>
  <c r="D24" i="7"/>
  <c r="BG11" i="7"/>
  <c r="AO11" i="7"/>
  <c r="U11" i="7"/>
  <c r="C11" i="7"/>
  <c r="D365" i="6" l="1"/>
  <c r="AM352" i="6"/>
  <c r="U352" i="6"/>
  <c r="N352" i="6"/>
  <c r="AM345" i="6"/>
  <c r="U345" i="6"/>
  <c r="N339" i="6"/>
  <c r="BN336" i="6"/>
  <c r="BJ336" i="6"/>
  <c r="BF336" i="6"/>
  <c r="AU335" i="6"/>
  <c r="AM335" i="6"/>
  <c r="BF333" i="6"/>
  <c r="U333" i="6"/>
  <c r="N333" i="6"/>
  <c r="AM322" i="6"/>
  <c r="U322" i="6"/>
  <c r="N322" i="6"/>
  <c r="AM315" i="6"/>
  <c r="U315" i="6"/>
  <c r="AY311" i="6"/>
  <c r="AQ311" i="6"/>
  <c r="AQ309" i="6"/>
  <c r="N309" i="6"/>
  <c r="AY308" i="6"/>
  <c r="AQ307" i="6"/>
  <c r="BN306" i="6"/>
  <c r="BJ306" i="6"/>
  <c r="BF306" i="6"/>
  <c r="AQ305" i="6"/>
  <c r="BF303" i="6"/>
  <c r="AY303" i="6"/>
  <c r="AQ303" i="6"/>
  <c r="U303" i="6"/>
  <c r="N303" i="6"/>
  <c r="AM291" i="6"/>
  <c r="U291" i="6"/>
  <c r="N291" i="6"/>
  <c r="AM284" i="6"/>
  <c r="U284" i="6"/>
  <c r="N278" i="6"/>
  <c r="BN275" i="6"/>
  <c r="BJ275" i="6"/>
  <c r="BF275" i="6"/>
  <c r="BF272" i="6"/>
  <c r="AN272" i="6"/>
  <c r="U272" i="6"/>
  <c r="N272" i="6"/>
  <c r="AM260" i="6"/>
  <c r="U260" i="6"/>
  <c r="N260" i="6"/>
  <c r="AM253" i="6"/>
  <c r="U253" i="6"/>
  <c r="N247" i="6"/>
  <c r="BN244" i="6"/>
  <c r="BJ244" i="6"/>
  <c r="BF244" i="6"/>
  <c r="AU244" i="6"/>
  <c r="AM244" i="6"/>
  <c r="BF241" i="6"/>
  <c r="U241" i="6"/>
  <c r="N241" i="6"/>
  <c r="AM229" i="6"/>
  <c r="U229" i="6"/>
  <c r="N229" i="6"/>
  <c r="AM222" i="6"/>
  <c r="U222" i="6"/>
  <c r="N216" i="6"/>
  <c r="AU213" i="6"/>
  <c r="AQ213" i="6"/>
  <c r="AM213" i="6"/>
  <c r="AM210" i="6"/>
  <c r="U210" i="6"/>
  <c r="N210" i="6"/>
  <c r="AM198" i="6"/>
  <c r="U198" i="6"/>
  <c r="N198" i="6"/>
  <c r="AM191" i="6"/>
  <c r="U191" i="6"/>
  <c r="AK186" i="6"/>
  <c r="AC186" i="6"/>
  <c r="U186" i="6"/>
  <c r="N185" i="6"/>
  <c r="BA180" i="6"/>
  <c r="AS180" i="6"/>
  <c r="AK180" i="6"/>
  <c r="AC180" i="6"/>
  <c r="U180" i="6"/>
  <c r="AC174" i="6"/>
  <c r="U174" i="6"/>
  <c r="BX169" i="6"/>
  <c r="BN169" i="6"/>
  <c r="BJ169" i="6"/>
  <c r="BF169" i="6"/>
  <c r="U168" i="6"/>
  <c r="BF166" i="6"/>
  <c r="AM166" i="6"/>
  <c r="N166" i="6"/>
  <c r="AM154" i="6"/>
  <c r="U154" i="6"/>
  <c r="N154" i="6"/>
  <c r="AM147" i="6"/>
  <c r="U147" i="6"/>
  <c r="AY142" i="6"/>
  <c r="AS142" i="6"/>
  <c r="AM142" i="6"/>
  <c r="U142" i="6"/>
  <c r="N139" i="6"/>
  <c r="U137" i="6"/>
  <c r="BN133" i="6"/>
  <c r="BJ133" i="6"/>
  <c r="BF133" i="6"/>
  <c r="U132" i="6"/>
  <c r="N132" i="6"/>
  <c r="BF130" i="6"/>
  <c r="AM130" i="6"/>
  <c r="AM118" i="6"/>
  <c r="U118" i="6"/>
  <c r="N118" i="6"/>
  <c r="AM111" i="6"/>
  <c r="U111" i="6"/>
  <c r="AC106" i="6"/>
  <c r="U106" i="6"/>
  <c r="N105" i="6"/>
  <c r="BN102" i="6"/>
  <c r="BJ102" i="6"/>
  <c r="BF102" i="6"/>
  <c r="AC101" i="6"/>
  <c r="U101" i="6"/>
  <c r="BF99" i="6"/>
  <c r="AM99" i="6"/>
  <c r="N99" i="6"/>
  <c r="AM87" i="6"/>
  <c r="U87" i="6"/>
  <c r="N87" i="6"/>
  <c r="AM80" i="6"/>
  <c r="U80" i="6"/>
  <c r="N74" i="6"/>
  <c r="BN71" i="6"/>
  <c r="BJ71" i="6"/>
  <c r="BF71" i="6"/>
  <c r="AU71" i="6"/>
  <c r="AM71" i="6"/>
  <c r="BF68" i="6"/>
  <c r="U68" i="6"/>
  <c r="N68" i="6"/>
  <c r="AM57" i="6"/>
  <c r="U57" i="6"/>
  <c r="N57" i="6"/>
  <c r="AM50" i="6"/>
  <c r="U50" i="6"/>
  <c r="AM47" i="6"/>
  <c r="AM46" i="6"/>
  <c r="AM45" i="6"/>
  <c r="AM44" i="6"/>
  <c r="N44" i="6"/>
  <c r="AM43" i="6"/>
  <c r="AM42" i="6"/>
  <c r="BN39" i="6"/>
  <c r="BJ39" i="6"/>
  <c r="BF39" i="6"/>
  <c r="AU38" i="6"/>
  <c r="AM38" i="6"/>
  <c r="BF36" i="6"/>
  <c r="U36" i="6"/>
  <c r="N36" i="6"/>
  <c r="BB24" i="6"/>
  <c r="AT24" i="6"/>
  <c r="AM24" i="6"/>
  <c r="AF24" i="6"/>
  <c r="Y24" i="6"/>
  <c r="R24" i="6"/>
  <c r="K24" i="6"/>
  <c r="D24" i="6"/>
  <c r="BG11" i="6"/>
  <c r="AO11" i="6"/>
  <c r="U11" i="6"/>
  <c r="C11" i="6"/>
  <c r="D365" i="5" l="1"/>
  <c r="AM352" i="5"/>
  <c r="U352" i="5"/>
  <c r="N352" i="5"/>
  <c r="AM345" i="5"/>
  <c r="U345" i="5"/>
  <c r="N339" i="5"/>
  <c r="BN336" i="5"/>
  <c r="BJ336" i="5"/>
  <c r="BF336" i="5"/>
  <c r="AU335" i="5"/>
  <c r="AM335" i="5"/>
  <c r="BF333" i="5"/>
  <c r="U333" i="5"/>
  <c r="N333" i="5"/>
  <c r="AM322" i="5"/>
  <c r="U322" i="5"/>
  <c r="N322" i="5"/>
  <c r="AM315" i="5"/>
  <c r="U315" i="5"/>
  <c r="AY311" i="5"/>
  <c r="AQ311" i="5"/>
  <c r="AQ309" i="5"/>
  <c r="N309" i="5"/>
  <c r="AY308" i="5"/>
  <c r="AQ307" i="5"/>
  <c r="BN306" i="5"/>
  <c r="BJ306" i="5"/>
  <c r="BF306" i="5"/>
  <c r="AQ305" i="5"/>
  <c r="BF303" i="5"/>
  <c r="AY303" i="5"/>
  <c r="AQ303" i="5"/>
  <c r="U303" i="5"/>
  <c r="N303" i="5"/>
  <c r="AM291" i="5"/>
  <c r="U291" i="5"/>
  <c r="N291" i="5"/>
  <c r="AM284" i="5"/>
  <c r="U284" i="5"/>
  <c r="N278" i="5"/>
  <c r="BN275" i="5"/>
  <c r="BJ275" i="5"/>
  <c r="BF275" i="5"/>
  <c r="BF272" i="5"/>
  <c r="AN272" i="5"/>
  <c r="U272" i="5"/>
  <c r="N272" i="5"/>
  <c r="AM260" i="5"/>
  <c r="U260" i="5"/>
  <c r="N260" i="5"/>
  <c r="AM253" i="5"/>
  <c r="U253" i="5"/>
  <c r="N247" i="5"/>
  <c r="BN244" i="5"/>
  <c r="BJ244" i="5"/>
  <c r="BF244" i="5"/>
  <c r="AU244" i="5"/>
  <c r="AM244" i="5"/>
  <c r="BF241" i="5"/>
  <c r="U241" i="5"/>
  <c r="N241" i="5"/>
  <c r="AM229" i="5"/>
  <c r="U229" i="5"/>
  <c r="N229" i="5"/>
  <c r="AM222" i="5"/>
  <c r="U222" i="5"/>
  <c r="N216" i="5"/>
  <c r="AU213" i="5"/>
  <c r="AQ213" i="5"/>
  <c r="AM213" i="5"/>
  <c r="AM210" i="5"/>
  <c r="U210" i="5"/>
  <c r="N210" i="5"/>
  <c r="AM198" i="5"/>
  <c r="U198" i="5"/>
  <c r="N198" i="5"/>
  <c r="AM191" i="5"/>
  <c r="U191" i="5"/>
  <c r="AK186" i="5"/>
  <c r="AC186" i="5"/>
  <c r="U186" i="5"/>
  <c r="N185" i="5"/>
  <c r="BA180" i="5"/>
  <c r="AS180" i="5"/>
  <c r="AK180" i="5"/>
  <c r="AC180" i="5"/>
  <c r="U180" i="5"/>
  <c r="AC174" i="5"/>
  <c r="U174" i="5"/>
  <c r="BX169" i="5"/>
  <c r="BN169" i="5"/>
  <c r="BJ169" i="5"/>
  <c r="BF169" i="5"/>
  <c r="U168" i="5"/>
  <c r="BF166" i="5"/>
  <c r="AM166" i="5"/>
  <c r="N166" i="5"/>
  <c r="AM154" i="5"/>
  <c r="U154" i="5"/>
  <c r="N154" i="5"/>
  <c r="AM147" i="5"/>
  <c r="U147" i="5"/>
  <c r="AY142" i="5"/>
  <c r="AS142" i="5"/>
  <c r="AM142" i="5"/>
  <c r="U142" i="5"/>
  <c r="N139" i="5"/>
  <c r="U137" i="5"/>
  <c r="BN133" i="5"/>
  <c r="BJ133" i="5"/>
  <c r="BF133" i="5"/>
  <c r="U132" i="5"/>
  <c r="N132" i="5"/>
  <c r="BF130" i="5"/>
  <c r="AM130" i="5"/>
  <c r="AM118" i="5"/>
  <c r="U118" i="5"/>
  <c r="N118" i="5"/>
  <c r="AM111" i="5"/>
  <c r="U111" i="5"/>
  <c r="AC106" i="5"/>
  <c r="U106" i="5"/>
  <c r="N105" i="5"/>
  <c r="BN102" i="5"/>
  <c r="BJ102" i="5"/>
  <c r="BF102" i="5"/>
  <c r="AC101" i="5"/>
  <c r="U101" i="5"/>
  <c r="BF99" i="5"/>
  <c r="AM99" i="5"/>
  <c r="N99" i="5"/>
  <c r="AM87" i="5"/>
  <c r="U87" i="5"/>
  <c r="N87" i="5"/>
  <c r="AM80" i="5"/>
  <c r="U80" i="5"/>
  <c r="N74" i="5"/>
  <c r="BN71" i="5"/>
  <c r="BJ71" i="5"/>
  <c r="BF71" i="5"/>
  <c r="AU71" i="5"/>
  <c r="AM71" i="5"/>
  <c r="BF68" i="5"/>
  <c r="U68" i="5"/>
  <c r="N68" i="5"/>
  <c r="AM57" i="5"/>
  <c r="U57" i="5"/>
  <c r="N57" i="5"/>
  <c r="AM50" i="5"/>
  <c r="U50" i="5"/>
  <c r="AM47" i="5"/>
  <c r="AM46" i="5"/>
  <c r="AM45" i="5"/>
  <c r="AM44" i="5"/>
  <c r="N44" i="5"/>
  <c r="AM43" i="5"/>
  <c r="AM42" i="5"/>
  <c r="BN39" i="5"/>
  <c r="BJ39" i="5"/>
  <c r="BF39" i="5"/>
  <c r="AU38" i="5"/>
  <c r="AM38" i="5"/>
  <c r="BF36" i="5"/>
  <c r="U36" i="5"/>
  <c r="N36" i="5"/>
  <c r="BB24" i="5"/>
  <c r="AT24" i="5"/>
  <c r="AM24" i="5"/>
  <c r="AF24" i="5"/>
  <c r="Y24" i="5"/>
  <c r="R24" i="5"/>
  <c r="K24" i="5"/>
  <c r="D24" i="5"/>
  <c r="BG11" i="5"/>
  <c r="AO11" i="5"/>
  <c r="U11" i="5"/>
  <c r="C11" i="5"/>
  <c r="D365" i="4" l="1"/>
  <c r="AM352" i="4"/>
  <c r="U352" i="4"/>
  <c r="N352" i="4"/>
  <c r="AM345" i="4"/>
  <c r="U345" i="4"/>
  <c r="N339" i="4"/>
  <c r="BN336" i="4"/>
  <c r="BJ336" i="4"/>
  <c r="BF336" i="4"/>
  <c r="AU335" i="4"/>
  <c r="AM335" i="4"/>
  <c r="BF333" i="4"/>
  <c r="U333" i="4"/>
  <c r="N333" i="4"/>
  <c r="AM322" i="4"/>
  <c r="U322" i="4"/>
  <c r="N322" i="4"/>
  <c r="AM315" i="4"/>
  <c r="U315" i="4"/>
  <c r="AY311" i="4"/>
  <c r="AQ311" i="4"/>
  <c r="AQ309" i="4"/>
  <c r="N309" i="4"/>
  <c r="AY308" i="4"/>
  <c r="AQ307" i="4"/>
  <c r="BN306" i="4"/>
  <c r="BJ306" i="4"/>
  <c r="BF306" i="4"/>
  <c r="AQ305" i="4"/>
  <c r="BF303" i="4"/>
  <c r="AY303" i="4"/>
  <c r="AQ303" i="4"/>
  <c r="U303" i="4"/>
  <c r="N303" i="4"/>
  <c r="AM291" i="4"/>
  <c r="U291" i="4"/>
  <c r="N291" i="4"/>
  <c r="AM284" i="4"/>
  <c r="U284" i="4"/>
  <c r="N278" i="4"/>
  <c r="BN275" i="4"/>
  <c r="BJ275" i="4"/>
  <c r="BF275" i="4"/>
  <c r="BF272" i="4"/>
  <c r="AN272" i="4"/>
  <c r="U272" i="4"/>
  <c r="N272" i="4"/>
  <c r="AM260" i="4"/>
  <c r="U260" i="4"/>
  <c r="N260" i="4"/>
  <c r="AM253" i="4"/>
  <c r="U253" i="4"/>
  <c r="N247" i="4"/>
  <c r="BN244" i="4"/>
  <c r="BJ244" i="4"/>
  <c r="BF244" i="4"/>
  <c r="AU244" i="4"/>
  <c r="AM244" i="4"/>
  <c r="BF241" i="4"/>
  <c r="U241" i="4"/>
  <c r="N241" i="4"/>
  <c r="AM229" i="4"/>
  <c r="U229" i="4"/>
  <c r="N229" i="4"/>
  <c r="AM222" i="4"/>
  <c r="U222" i="4"/>
  <c r="N216" i="4"/>
  <c r="AU213" i="4"/>
  <c r="AQ213" i="4"/>
  <c r="AM213" i="4"/>
  <c r="AM210" i="4"/>
  <c r="U210" i="4"/>
  <c r="N210" i="4"/>
  <c r="AM198" i="4"/>
  <c r="U198" i="4"/>
  <c r="N198" i="4"/>
  <c r="AM191" i="4"/>
  <c r="U191" i="4"/>
  <c r="AK186" i="4"/>
  <c r="AC186" i="4"/>
  <c r="U186" i="4"/>
  <c r="N185" i="4"/>
  <c r="BA180" i="4"/>
  <c r="AS180" i="4"/>
  <c r="AK180" i="4"/>
  <c r="AC180" i="4"/>
  <c r="U180" i="4"/>
  <c r="AC174" i="4"/>
  <c r="U174" i="4"/>
  <c r="BX169" i="4"/>
  <c r="BN169" i="4"/>
  <c r="BJ169" i="4"/>
  <c r="BF169" i="4"/>
  <c r="U168" i="4"/>
  <c r="BF166" i="4"/>
  <c r="AM166" i="4"/>
  <c r="N166" i="4"/>
  <c r="AM154" i="4"/>
  <c r="U154" i="4"/>
  <c r="N154" i="4"/>
  <c r="AM147" i="4"/>
  <c r="U147" i="4"/>
  <c r="AY142" i="4"/>
  <c r="AS142" i="4"/>
  <c r="AM142" i="4"/>
  <c r="U142" i="4"/>
  <c r="N139" i="4"/>
  <c r="U137" i="4"/>
  <c r="BN133" i="4"/>
  <c r="BJ133" i="4"/>
  <c r="BF133" i="4"/>
  <c r="U132" i="4"/>
  <c r="N132" i="4"/>
  <c r="BF130" i="4"/>
  <c r="AM130" i="4"/>
  <c r="AM118" i="4"/>
  <c r="U118" i="4"/>
  <c r="N118" i="4"/>
  <c r="AM111" i="4"/>
  <c r="U111" i="4"/>
  <c r="AC106" i="4"/>
  <c r="U106" i="4"/>
  <c r="N105" i="4"/>
  <c r="BN102" i="4"/>
  <c r="BJ102" i="4"/>
  <c r="BF102" i="4"/>
  <c r="AC101" i="4"/>
  <c r="U101" i="4"/>
  <c r="BF99" i="4"/>
  <c r="AM99" i="4"/>
  <c r="N99" i="4"/>
  <c r="AM87" i="4"/>
  <c r="U87" i="4"/>
  <c r="N87" i="4"/>
  <c r="AM80" i="4"/>
  <c r="U80" i="4"/>
  <c r="N74" i="4"/>
  <c r="BN71" i="4"/>
  <c r="BJ71" i="4"/>
  <c r="BF71" i="4"/>
  <c r="AU71" i="4"/>
  <c r="AM71" i="4"/>
  <c r="BF68" i="4"/>
  <c r="U68" i="4"/>
  <c r="N68" i="4"/>
  <c r="AM57" i="4"/>
  <c r="U57" i="4"/>
  <c r="N57" i="4"/>
  <c r="AM50" i="4"/>
  <c r="U50" i="4"/>
  <c r="AM47" i="4"/>
  <c r="AM46" i="4"/>
  <c r="AM45" i="4"/>
  <c r="AM44" i="4"/>
  <c r="N44" i="4"/>
  <c r="AM43" i="4"/>
  <c r="AM42" i="4"/>
  <c r="BN39" i="4"/>
  <c r="BJ39" i="4"/>
  <c r="BF39" i="4"/>
  <c r="AU38" i="4"/>
  <c r="AM38" i="4"/>
  <c r="BF36" i="4"/>
  <c r="U36" i="4"/>
  <c r="N36" i="4"/>
  <c r="BB24" i="4"/>
  <c r="AT24" i="4"/>
  <c r="AM24" i="4"/>
  <c r="AF24" i="4"/>
  <c r="Y24" i="4"/>
  <c r="R24" i="4"/>
  <c r="K24" i="4"/>
  <c r="D24" i="4"/>
  <c r="BG11" i="4"/>
  <c r="AO11" i="4"/>
  <c r="U11" i="4"/>
  <c r="C11" i="4"/>
  <c r="D365" i="3" l="1"/>
  <c r="AM352" i="3"/>
  <c r="U352" i="3"/>
  <c r="N352" i="3"/>
  <c r="AM345" i="3"/>
  <c r="U345" i="3"/>
  <c r="N339" i="3"/>
  <c r="BN336" i="3"/>
  <c r="BJ336" i="3"/>
  <c r="BF336" i="3"/>
  <c r="AU335" i="3"/>
  <c r="AM335" i="3"/>
  <c r="BF333" i="3"/>
  <c r="U333" i="3"/>
  <c r="N333" i="3"/>
  <c r="AM322" i="3"/>
  <c r="U322" i="3"/>
  <c r="N322" i="3"/>
  <c r="AM315" i="3"/>
  <c r="U315" i="3"/>
  <c r="AY311" i="3"/>
  <c r="AQ311" i="3"/>
  <c r="AQ309" i="3"/>
  <c r="N309" i="3"/>
  <c r="AY308" i="3"/>
  <c r="AQ307" i="3"/>
  <c r="BN306" i="3"/>
  <c r="BJ306" i="3"/>
  <c r="BF306" i="3"/>
  <c r="AQ305" i="3"/>
  <c r="BF303" i="3"/>
  <c r="AY303" i="3"/>
  <c r="AQ303" i="3"/>
  <c r="U303" i="3"/>
  <c r="N303" i="3"/>
  <c r="AM291" i="3"/>
  <c r="U291" i="3"/>
  <c r="N291" i="3"/>
  <c r="AM284" i="3"/>
  <c r="U284" i="3"/>
  <c r="N278" i="3"/>
  <c r="BN275" i="3"/>
  <c r="BJ275" i="3"/>
  <c r="BF275" i="3"/>
  <c r="BF272" i="3"/>
  <c r="AN272" i="3"/>
  <c r="U272" i="3"/>
  <c r="N272" i="3"/>
  <c r="AM260" i="3"/>
  <c r="U260" i="3"/>
  <c r="N260" i="3"/>
  <c r="AM253" i="3"/>
  <c r="U253" i="3"/>
  <c r="N247" i="3"/>
  <c r="BN244" i="3"/>
  <c r="BJ244" i="3"/>
  <c r="BF244" i="3"/>
  <c r="AU244" i="3"/>
  <c r="AM244" i="3"/>
  <c r="BF241" i="3"/>
  <c r="U241" i="3"/>
  <c r="N241" i="3"/>
  <c r="AM229" i="3"/>
  <c r="U229" i="3"/>
  <c r="N229" i="3"/>
  <c r="AM222" i="3"/>
  <c r="U222" i="3"/>
  <c r="N216" i="3"/>
  <c r="AU213" i="3"/>
  <c r="AQ213" i="3"/>
  <c r="AM213" i="3"/>
  <c r="AM210" i="3"/>
  <c r="U210" i="3"/>
  <c r="N210" i="3"/>
  <c r="AM198" i="3"/>
  <c r="U198" i="3"/>
  <c r="N198" i="3"/>
  <c r="AM191" i="3"/>
  <c r="U191" i="3"/>
  <c r="AK186" i="3"/>
  <c r="AC186" i="3"/>
  <c r="U186" i="3"/>
  <c r="N185" i="3"/>
  <c r="BA180" i="3"/>
  <c r="AS180" i="3"/>
  <c r="AK180" i="3"/>
  <c r="AC180" i="3"/>
  <c r="U180" i="3"/>
  <c r="AC174" i="3"/>
  <c r="U174" i="3"/>
  <c r="BX169" i="3"/>
  <c r="BN169" i="3"/>
  <c r="BJ169" i="3"/>
  <c r="BF169" i="3"/>
  <c r="U168" i="3"/>
  <c r="BF166" i="3"/>
  <c r="AM166" i="3"/>
  <c r="N166" i="3"/>
  <c r="AM154" i="3"/>
  <c r="U154" i="3"/>
  <c r="N154" i="3"/>
  <c r="AM147" i="3"/>
  <c r="U147" i="3"/>
  <c r="AY142" i="3"/>
  <c r="AS142" i="3"/>
  <c r="AM142" i="3"/>
  <c r="U142" i="3"/>
  <c r="N139" i="3"/>
  <c r="U137" i="3"/>
  <c r="BN133" i="3"/>
  <c r="BJ133" i="3"/>
  <c r="BF133" i="3"/>
  <c r="U132" i="3"/>
  <c r="N132" i="3"/>
  <c r="BF130" i="3"/>
  <c r="AM130" i="3"/>
  <c r="AM118" i="3"/>
  <c r="U118" i="3"/>
  <c r="N118" i="3"/>
  <c r="AM111" i="3"/>
  <c r="U111" i="3"/>
  <c r="AC106" i="3"/>
  <c r="U106" i="3"/>
  <c r="N105" i="3"/>
  <c r="BN102" i="3"/>
  <c r="BJ102" i="3"/>
  <c r="BF102" i="3"/>
  <c r="AC101" i="3"/>
  <c r="U101" i="3"/>
  <c r="BF99" i="3"/>
  <c r="AM99" i="3"/>
  <c r="N99" i="3"/>
  <c r="AM87" i="3"/>
  <c r="U87" i="3"/>
  <c r="N87" i="3"/>
  <c r="AM80" i="3"/>
  <c r="U80" i="3"/>
  <c r="N74" i="3"/>
  <c r="BN71" i="3"/>
  <c r="BJ71" i="3"/>
  <c r="BF71" i="3"/>
  <c r="AU71" i="3"/>
  <c r="AM71" i="3"/>
  <c r="BF68" i="3"/>
  <c r="U68" i="3"/>
  <c r="N68" i="3"/>
  <c r="AM57" i="3"/>
  <c r="U57" i="3"/>
  <c r="N57" i="3"/>
  <c r="AM50" i="3"/>
  <c r="U50" i="3"/>
  <c r="AM47" i="3"/>
  <c r="AM46" i="3"/>
  <c r="AM45" i="3"/>
  <c r="AM44" i="3"/>
  <c r="N44" i="3"/>
  <c r="AM43" i="3"/>
  <c r="AM42" i="3"/>
  <c r="BN39" i="3"/>
  <c r="BJ39" i="3"/>
  <c r="BF39" i="3"/>
  <c r="AU38" i="3"/>
  <c r="AM38" i="3"/>
  <c r="BF36" i="3"/>
  <c r="U36" i="3"/>
  <c r="N36" i="3"/>
  <c r="BB24" i="3"/>
  <c r="AT24" i="3"/>
  <c r="AM24" i="3"/>
  <c r="AF24" i="3"/>
  <c r="Y24" i="3"/>
  <c r="R24" i="3"/>
  <c r="K24" i="3"/>
  <c r="D24" i="3"/>
  <c r="BG11" i="3"/>
  <c r="AO11" i="3"/>
  <c r="U11" i="3"/>
  <c r="C11" i="3"/>
  <c r="D365" i="2" l="1"/>
  <c r="AM352" i="2"/>
  <c r="U352" i="2"/>
  <c r="N352" i="2"/>
  <c r="AM345" i="2"/>
  <c r="U345" i="2"/>
  <c r="N339" i="2"/>
  <c r="BN336" i="2"/>
  <c r="BJ336" i="2"/>
  <c r="BF336" i="2"/>
  <c r="AU335" i="2"/>
  <c r="AM335" i="2"/>
  <c r="BF333" i="2"/>
  <c r="U333" i="2"/>
  <c r="N333" i="2"/>
  <c r="AM322" i="2"/>
  <c r="U322" i="2"/>
  <c r="N322" i="2"/>
  <c r="AM315" i="2"/>
  <c r="U315" i="2"/>
  <c r="AY311" i="2"/>
  <c r="AQ311" i="2"/>
  <c r="AQ309" i="2"/>
  <c r="N309" i="2"/>
  <c r="AY308" i="2"/>
  <c r="AQ307" i="2"/>
  <c r="BN306" i="2"/>
  <c r="BJ306" i="2"/>
  <c r="BF306" i="2"/>
  <c r="AQ305" i="2"/>
  <c r="BF303" i="2"/>
  <c r="AY303" i="2"/>
  <c r="AQ303" i="2"/>
  <c r="U303" i="2"/>
  <c r="N303" i="2"/>
  <c r="AM291" i="2"/>
  <c r="U291" i="2"/>
  <c r="N291" i="2"/>
  <c r="AM284" i="2"/>
  <c r="U284" i="2"/>
  <c r="N278" i="2"/>
  <c r="BN275" i="2"/>
  <c r="BJ275" i="2"/>
  <c r="BF275" i="2"/>
  <c r="BF272" i="2"/>
  <c r="AN272" i="2"/>
  <c r="U272" i="2"/>
  <c r="N272" i="2"/>
  <c r="AM260" i="2"/>
  <c r="U260" i="2"/>
  <c r="N260" i="2"/>
  <c r="AM253" i="2"/>
  <c r="U253" i="2"/>
  <c r="N247" i="2"/>
  <c r="BN244" i="2"/>
  <c r="BJ244" i="2"/>
  <c r="BF244" i="2"/>
  <c r="AU244" i="2"/>
  <c r="AM244" i="2"/>
  <c r="BF241" i="2"/>
  <c r="U241" i="2"/>
  <c r="N241" i="2"/>
  <c r="AM229" i="2"/>
  <c r="U229" i="2"/>
  <c r="N229" i="2"/>
  <c r="AM222" i="2"/>
  <c r="U222" i="2"/>
  <c r="N216" i="2"/>
  <c r="AU213" i="2"/>
  <c r="AQ213" i="2"/>
  <c r="AM213" i="2"/>
  <c r="AM210" i="2"/>
  <c r="U210" i="2"/>
  <c r="N210" i="2"/>
  <c r="AM198" i="2"/>
  <c r="U198" i="2"/>
  <c r="N198" i="2"/>
  <c r="AM191" i="2"/>
  <c r="U191" i="2"/>
  <c r="AK186" i="2"/>
  <c r="AC186" i="2"/>
  <c r="U186" i="2"/>
  <c r="N185" i="2"/>
  <c r="BA180" i="2"/>
  <c r="AS180" i="2"/>
  <c r="AK180" i="2"/>
  <c r="AC180" i="2"/>
  <c r="U180" i="2"/>
  <c r="AC174" i="2"/>
  <c r="U174" i="2"/>
  <c r="BX169" i="2"/>
  <c r="BN169" i="2"/>
  <c r="BJ169" i="2"/>
  <c r="BF169" i="2"/>
  <c r="U168" i="2"/>
  <c r="BF166" i="2"/>
  <c r="AM166" i="2"/>
  <c r="N166" i="2"/>
  <c r="AM154" i="2"/>
  <c r="U154" i="2"/>
  <c r="N154" i="2"/>
  <c r="AM147" i="2"/>
  <c r="U147" i="2"/>
  <c r="AY142" i="2"/>
  <c r="AS142" i="2"/>
  <c r="AM142" i="2"/>
  <c r="U142" i="2"/>
  <c r="N139" i="2"/>
  <c r="U137" i="2"/>
  <c r="BN133" i="2"/>
  <c r="BJ133" i="2"/>
  <c r="BF133" i="2"/>
  <c r="U132" i="2"/>
  <c r="N132" i="2"/>
  <c r="BF130" i="2"/>
  <c r="AM130" i="2"/>
  <c r="AM118" i="2"/>
  <c r="U118" i="2"/>
  <c r="N118" i="2"/>
  <c r="AM111" i="2"/>
  <c r="U111" i="2"/>
  <c r="AC106" i="2"/>
  <c r="U106" i="2"/>
  <c r="N105" i="2"/>
  <c r="BN102" i="2"/>
  <c r="BJ102" i="2"/>
  <c r="BF102" i="2"/>
  <c r="AC101" i="2"/>
  <c r="U101" i="2"/>
  <c r="BF99" i="2"/>
  <c r="AM99" i="2"/>
  <c r="N99" i="2"/>
  <c r="AM87" i="2"/>
  <c r="U87" i="2"/>
  <c r="N87" i="2"/>
  <c r="AM80" i="2"/>
  <c r="U80" i="2"/>
  <c r="N74" i="2"/>
  <c r="BN71" i="2"/>
  <c r="BJ71" i="2"/>
  <c r="BF71" i="2"/>
  <c r="AU71" i="2"/>
  <c r="AM71" i="2"/>
  <c r="BF68" i="2"/>
  <c r="U68" i="2"/>
  <c r="N68" i="2"/>
  <c r="AM57" i="2"/>
  <c r="U57" i="2"/>
  <c r="N57" i="2"/>
  <c r="AM50" i="2"/>
  <c r="U50" i="2"/>
  <c r="AM47" i="2"/>
  <c r="AM46" i="2"/>
  <c r="AM45" i="2"/>
  <c r="AM44" i="2"/>
  <c r="N44" i="2"/>
  <c r="AM43" i="2"/>
  <c r="AM42" i="2"/>
  <c r="BN39" i="2"/>
  <c r="BJ39" i="2"/>
  <c r="BF39" i="2"/>
  <c r="AU38" i="2"/>
  <c r="AM38" i="2"/>
  <c r="BF36" i="2"/>
  <c r="U36" i="2"/>
  <c r="N36" i="2"/>
  <c r="BB24" i="2"/>
  <c r="AT24" i="2"/>
  <c r="AM24" i="2"/>
  <c r="AF24" i="2"/>
  <c r="Y24" i="2"/>
  <c r="R24" i="2"/>
  <c r="K24" i="2"/>
  <c r="D24" i="2"/>
  <c r="BG11" i="2"/>
  <c r="AO11" i="2"/>
  <c r="U11" i="2"/>
  <c r="C11" i="2"/>
  <c r="D365" i="1" l="1"/>
  <c r="AM352" i="1"/>
  <c r="U352" i="1"/>
  <c r="N352" i="1"/>
  <c r="AM345" i="1"/>
  <c r="U345" i="1"/>
  <c r="N339" i="1"/>
  <c r="BN336" i="1"/>
  <c r="BJ336" i="1"/>
  <c r="BF336" i="1"/>
  <c r="AU335" i="1"/>
  <c r="AM335" i="1"/>
  <c r="BF333" i="1"/>
  <c r="U333" i="1"/>
  <c r="N333" i="1"/>
  <c r="AM322" i="1"/>
  <c r="U322" i="1"/>
  <c r="N322" i="1"/>
  <c r="AM315" i="1"/>
  <c r="U315" i="1"/>
  <c r="AY311" i="1"/>
  <c r="AQ311" i="1"/>
  <c r="AQ309" i="1"/>
  <c r="N309" i="1"/>
  <c r="AY308" i="1"/>
  <c r="AQ307" i="1"/>
  <c r="BN306" i="1"/>
  <c r="BJ306" i="1"/>
  <c r="BF306" i="1"/>
  <c r="AQ305" i="1"/>
  <c r="BF303" i="1"/>
  <c r="AY303" i="1"/>
  <c r="AQ303" i="1"/>
  <c r="U303" i="1"/>
  <c r="N303" i="1"/>
  <c r="AM291" i="1"/>
  <c r="U291" i="1"/>
  <c r="N291" i="1"/>
  <c r="AM284" i="1"/>
  <c r="U284" i="1"/>
  <c r="N278" i="1"/>
  <c r="BN275" i="1"/>
  <c r="BJ275" i="1"/>
  <c r="BF275" i="1"/>
  <c r="BF272" i="1"/>
  <c r="AN272" i="1"/>
  <c r="U272" i="1"/>
  <c r="N272" i="1"/>
  <c r="AM260" i="1"/>
  <c r="U260" i="1"/>
  <c r="N260" i="1"/>
  <c r="AM253" i="1"/>
  <c r="U253" i="1"/>
  <c r="N247" i="1"/>
  <c r="BN244" i="1"/>
  <c r="BJ244" i="1"/>
  <c r="BF244" i="1"/>
  <c r="AU244" i="1"/>
  <c r="AM244" i="1"/>
  <c r="BF241" i="1"/>
  <c r="U241" i="1"/>
  <c r="N241" i="1"/>
  <c r="AM229" i="1"/>
  <c r="U229" i="1"/>
  <c r="N229" i="1"/>
  <c r="AM222" i="1"/>
  <c r="U222" i="1"/>
  <c r="N216" i="1"/>
  <c r="AU213" i="1"/>
  <c r="AQ213" i="1"/>
  <c r="AM213" i="1"/>
  <c r="AM210" i="1"/>
  <c r="U210" i="1"/>
  <c r="N210" i="1"/>
  <c r="AM198" i="1"/>
  <c r="U198" i="1"/>
  <c r="N198" i="1"/>
  <c r="AM191" i="1"/>
  <c r="U191" i="1"/>
  <c r="AK186" i="1"/>
  <c r="AC186" i="1"/>
  <c r="U186" i="1"/>
  <c r="N185" i="1"/>
  <c r="BA180" i="1"/>
  <c r="AS180" i="1"/>
  <c r="AK180" i="1"/>
  <c r="AC180" i="1"/>
  <c r="U180" i="1"/>
  <c r="AC174" i="1"/>
  <c r="U174" i="1"/>
  <c r="BX169" i="1"/>
  <c r="BN169" i="1"/>
  <c r="BJ169" i="1"/>
  <c r="BF169" i="1"/>
  <c r="U168" i="1"/>
  <c r="BF166" i="1"/>
  <c r="AM166" i="1"/>
  <c r="N166" i="1"/>
  <c r="AM154" i="1"/>
  <c r="U154" i="1"/>
  <c r="N154" i="1"/>
  <c r="AM147" i="1"/>
  <c r="U147" i="1"/>
  <c r="AY142" i="1"/>
  <c r="AS142" i="1"/>
  <c r="AM142" i="1"/>
  <c r="U142" i="1"/>
  <c r="N139" i="1"/>
  <c r="U137" i="1"/>
  <c r="BN133" i="1"/>
  <c r="BJ133" i="1"/>
  <c r="BF133" i="1"/>
  <c r="U132" i="1"/>
  <c r="N132" i="1"/>
  <c r="BF130" i="1"/>
  <c r="AM130" i="1"/>
  <c r="AM118" i="1"/>
  <c r="U118" i="1"/>
  <c r="N118" i="1"/>
  <c r="AM111" i="1"/>
  <c r="U111" i="1"/>
  <c r="AC106" i="1"/>
  <c r="U106" i="1"/>
  <c r="N105" i="1"/>
  <c r="BN102" i="1"/>
  <c r="BJ102" i="1"/>
  <c r="BF102" i="1"/>
  <c r="AC101" i="1"/>
  <c r="U101" i="1"/>
  <c r="BF99" i="1"/>
  <c r="AM99" i="1"/>
  <c r="N99" i="1"/>
  <c r="AM87" i="1"/>
  <c r="U87" i="1"/>
  <c r="N87" i="1"/>
  <c r="AM80" i="1"/>
  <c r="U80" i="1"/>
  <c r="N74" i="1"/>
  <c r="BN71" i="1"/>
  <c r="BJ71" i="1"/>
  <c r="BF71" i="1"/>
  <c r="AU71" i="1"/>
  <c r="AM71" i="1"/>
  <c r="BF68" i="1"/>
  <c r="U68" i="1"/>
  <c r="N68" i="1"/>
  <c r="AM57" i="1"/>
  <c r="U57" i="1"/>
  <c r="N57" i="1"/>
  <c r="AM50" i="1"/>
  <c r="U50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<sst xmlns="http://schemas.openxmlformats.org/spreadsheetml/2006/main" count="1519" uniqueCount="86">
  <si>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</si>
  <si>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</si>
  <si>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</si>
  <si>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</si>
  <si>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抜本的な改革の取組</t>
    <phoneticPr fontId="8"/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</si>
  <si>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</si>
  <si>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</si>
  <si>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</si>
  <si>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</si>
  <si>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</si>
  <si>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</si>
  <si>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</si>
  <si>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</si>
  <si>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</si>
  <si>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取組事項</t>
    <rPh sb="0" eb="2">
      <t>トリクミ</t>
    </rPh>
    <rPh sb="2" eb="4">
      <t>ジコウ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</si>
  <si>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</si>
  <si>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（全部と一部の別）</t>
    <rPh sb="1" eb="3">
      <t>ゼンブ</t>
    </rPh>
    <rPh sb="4" eb="6">
      <t>イチブ</t>
    </rPh>
    <rPh sb="7" eb="8">
      <t>ベツ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</si>
  <si>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</si>
  <si>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</si>
  <si>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全部廃止</t>
    <rPh sb="0" eb="2">
      <t>ゼンブ</t>
    </rPh>
    <rPh sb="2" eb="4">
      <t>ハイシ</t>
    </rPh>
    <phoneticPr fontId="8"/>
  </si>
  <si>
    <t>一部廃止</t>
    <rPh sb="0" eb="2">
      <t>イチブ</t>
    </rPh>
    <rPh sb="2" eb="4">
      <t>ハイシ</t>
    </rPh>
    <phoneticPr fontId="8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</si>
  <si>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8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</si>
  <si>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</si>
  <si>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</si>
  <si>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</si>
  <si>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</si>
  <si>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実施予定</t>
    <rPh sb="0" eb="2">
      <t>ジッシ</t>
    </rPh>
    <rPh sb="2" eb="4">
      <t>ヨテイ</t>
    </rPh>
    <phoneticPr fontId="8"/>
  </si>
  <si>
    <t>③事業目的の完了</t>
    <rPh sb="1" eb="3">
      <t>ジギョウ</t>
    </rPh>
    <rPh sb="3" eb="5">
      <t>モクテキ</t>
    </rPh>
    <rPh sb="6" eb="8">
      <t>カンリョウ</t>
    </rPh>
    <phoneticPr fontId="8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</si>
  <si>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8"/>
  </si>
  <si>
    <t>⑤広域化による廃止</t>
    <rPh sb="1" eb="4">
      <t>コウイキカ</t>
    </rPh>
    <rPh sb="7" eb="9">
      <t>ハイシ</t>
    </rPh>
    <phoneticPr fontId="8"/>
  </si>
  <si>
    <t>⑥その他</t>
    <rPh sb="3" eb="4">
      <t>タ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</si>
  <si>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</si>
  <si>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</si>
  <si>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</si>
  <si>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</si>
  <si>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</si>
  <si>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民営化・民間譲渡</t>
    <rPh sb="0" eb="3">
      <t>ミンエイカ</t>
    </rPh>
    <rPh sb="4" eb="6">
      <t>ミンカン</t>
    </rPh>
    <rPh sb="6" eb="8">
      <t>ジョウト</t>
    </rPh>
    <phoneticPr fontId="8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</si>
  <si>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8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</si>
  <si>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8"/>
  </si>
  <si>
    <t>（水道事業）広域化等</t>
    <rPh sb="1" eb="3">
      <t>スイドウ</t>
    </rPh>
    <rPh sb="3" eb="5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</si>
  <si>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</si>
  <si>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</si>
  <si>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</si>
  <si>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</si>
  <si>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</si>
  <si>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（簡易水道事業）広域化等</t>
    <rPh sb="1" eb="3">
      <t>カンイ</t>
    </rPh>
    <rPh sb="3" eb="5">
      <t>スイドウ</t>
    </rPh>
    <rPh sb="5" eb="7">
      <t>ジギョウ</t>
    </rPh>
    <phoneticPr fontId="8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</si>
  <si>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8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</si>
  <si>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8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</si>
  <si>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8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</si>
  <si>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</si>
  <si>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8"/>
  </si>
  <si>
    <t>管理の一体化</t>
    <rPh sb="0" eb="2">
      <t>カンリ</t>
    </rPh>
    <rPh sb="3" eb="5">
      <t>イッタイ</t>
    </rPh>
    <rPh sb="5" eb="6">
      <t>カ</t>
    </rPh>
    <phoneticPr fontId="8"/>
  </si>
  <si>
    <t>（下水道事業）広域化等</t>
    <rPh sb="1" eb="2">
      <t>シタ</t>
    </rPh>
    <rPh sb="2" eb="4">
      <t>スイドウ</t>
    </rPh>
    <rPh sb="4" eb="6">
      <t>ジギョウ</t>
    </rPh>
    <phoneticPr fontId="8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</si>
  <si>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8"/>
  </si>
  <si>
    <t>処理場廃止あり</t>
    <rPh sb="0" eb="3">
      <t>ショリジョウ</t>
    </rPh>
    <rPh sb="3" eb="5">
      <t>ハイシ</t>
    </rPh>
    <phoneticPr fontId="8"/>
  </si>
  <si>
    <t>処理場廃止なし</t>
    <rPh sb="0" eb="3">
      <t>ショリジョウ</t>
    </rPh>
    <rPh sb="3" eb="5">
      <t>ハイシ</t>
    </rPh>
    <phoneticPr fontId="8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</si>
  <si>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8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</si>
  <si>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8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</si>
  <si>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8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</si>
  <si>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8"/>
  </si>
  <si>
    <t>その他</t>
    <rPh sb="2" eb="3">
      <t>ホカ</t>
    </rPh>
    <phoneticPr fontId="8"/>
  </si>
  <si>
    <t>汚泥処理の
共同化</t>
    <rPh sb="0" eb="2">
      <t>オデイ</t>
    </rPh>
    <rPh sb="2" eb="4">
      <t>ショリ</t>
    </rPh>
    <rPh sb="6" eb="9">
      <t>キョウドウカ</t>
    </rPh>
    <phoneticPr fontId="8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</si>
  <si>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8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</si>
  <si>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8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</si>
  <si>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8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</si>
  <si>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</si>
  <si>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</si>
  <si>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</si>
  <si>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</si>
  <si>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8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</si>
  <si>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8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</si>
  <si>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8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</si>
  <si>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8"/>
  </si>
  <si>
    <t>BTO方式</t>
    <rPh sb="3" eb="5">
      <t>ホウシキ</t>
    </rPh>
    <phoneticPr fontId="8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</si>
  <si>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8"/>
  </si>
  <si>
    <t>BOT方式</t>
    <rPh sb="3" eb="5">
      <t>ホウシキ</t>
    </rPh>
    <phoneticPr fontId="8"/>
  </si>
  <si>
    <t>BOO方式</t>
    <rPh sb="3" eb="5">
      <t>ホウシキ</t>
    </rPh>
    <phoneticPr fontId="8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</si>
  <si>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8"/>
  </si>
  <si>
    <t>DB方式</t>
    <rPh sb="2" eb="4">
      <t>ホウシキ</t>
    </rPh>
    <phoneticPr fontId="8"/>
  </si>
  <si>
    <t>DBO方式</t>
    <rPh sb="3" eb="5">
      <t>ホウシキ</t>
    </rPh>
    <phoneticPr fontId="8"/>
  </si>
  <si>
    <t>その他</t>
    <rPh sb="2" eb="3">
      <t>タ</t>
    </rPh>
    <phoneticPr fontId="8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</si>
  <si>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8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</si>
  <si>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8"/>
  </si>
  <si>
    <t>公務員型</t>
    <rPh sb="0" eb="3">
      <t>コウムイン</t>
    </rPh>
    <rPh sb="3" eb="4">
      <t>ガタ</t>
    </rPh>
    <phoneticPr fontId="8"/>
  </si>
  <si>
    <t>非公務員型</t>
    <rPh sb="0" eb="1">
      <t>ヒ</t>
    </rPh>
    <rPh sb="1" eb="4">
      <t>コウムイン</t>
    </rPh>
    <rPh sb="4" eb="5">
      <t>ガタ</t>
    </rPh>
    <phoneticPr fontId="8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</si>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</sst>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Alignment="1"/>
    <xf numFmtId="0" fontId="13" fillId="2" borderId="5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2" borderId="0" xfId="0" applyFont="1" applyFill="1" applyAlignment="1"/>
    <xf numFmtId="0" fontId="13" fillId="2" borderId="6" xfId="0" applyFont="1" applyFill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>
      <alignment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0" fontId="17" fillId="2" borderId="3" xfId="0" applyFont="1" applyFill="1" applyBorder="1">
      <alignment vertical="center"/>
    </xf>
    <xf numFmtId="0" fontId="16" fillId="2" borderId="10" xfId="0" applyFont="1" applyFill="1" applyBorder="1" applyAlignment="1">
      <alignment horizontal="left" wrapText="1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>
      <alignment vertical="center"/>
    </xf>
    <xf numFmtId="0" fontId="19" fillId="0" borderId="0" xfId="0" applyFont="1">
      <alignment vertical="center"/>
    </xf>
    <xf numFmtId="0" fontId="17" fillId="2" borderId="5" xfId="0" applyFont="1" applyFill="1" applyBorder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/>
    <xf numFmtId="0" fontId="20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17" fillId="2" borderId="6" xfId="0" applyFont="1" applyFill="1" applyBorder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0" fillId="2" borderId="0" xfId="0" applyFont="1" applyFill="1">
      <alignment vertical="center"/>
    </xf>
    <xf numFmtId="0" fontId="16" fillId="2" borderId="0" xfId="0" applyFont="1" applyFill="1" applyAlignment="1">
      <alignment shrinkToFit="1"/>
    </xf>
    <xf numFmtId="0" fontId="3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left" wrapText="1"/>
    </xf>
    <xf numFmtId="0" fontId="21" fillId="2" borderId="0" xfId="0" applyFont="1" applyFill="1">
      <alignment vertical="center"/>
    </xf>
    <xf numFmtId="0" fontId="20" fillId="2" borderId="0" xfId="0" applyFont="1" applyFill="1" applyAlignment="1">
      <alignment shrinkToFi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3" fillId="2" borderId="0" xfId="0" applyFont="1" applyFill="1" applyAlignment="1">
      <alignment vertical="center" wrapText="1"/>
    </xf>
    <xf numFmtId="0" fontId="24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5" fillId="0" borderId="12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12" xfId="0" applyFont="1" applyBorder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7" fillId="2" borderId="0" xfId="0" applyFont="1" applyFill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23" fillId="2" borderId="0" xfId="0" applyFont="1" applyFill="1">
      <alignment vertical="center"/>
    </xf>
    <xf numFmtId="0" fontId="17" fillId="2" borderId="7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20" fillId="2" borderId="8" xfId="0" applyFont="1" applyFill="1" applyBorder="1" applyAlignment="1"/>
    <xf numFmtId="0" fontId="24" fillId="0" borderId="1" xfId="0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16" fillId="2" borderId="3" xfId="0" applyFont="1" applyFill="1" applyBorder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>
      <alignment vertical="center"/>
    </xf>
    <xf numFmtId="0" fontId="14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2" borderId="2" xfId="0" applyFill="1" applyBorder="1">
      <alignment vertical="center"/>
    </xf>
    <xf numFmtId="0" fontId="12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EE90BCB-7483-400B-B545-CC96BEB01C1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62FD64D-665D-40D7-B843-76CDA5700E1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40FB73B-F599-40B8-91FE-820AD4692F6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C0F694C-87C6-4F62-93D3-6326D8299FA9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B952E7D9-10DF-4B7F-AE41-5A8259234567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B5C8BA1-41B4-46FD-B60F-D34B5F65BAA1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7EB07152-FD06-4132-83FB-BCB887CD2817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4547617B-020B-493C-9767-A7553F6C563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31B21689-BD7D-43C7-BFCF-9DF0D832292D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237005F-2EB9-4A32-AFD1-8FD8193B10B1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20ED57C-ABF8-410D-8D3C-634319F3FF3F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0499D17-D83F-48B9-BAA6-EDC49699C6FC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EFA1015A-534D-426D-A38E-8393ED6BF107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B56F59C-3CCA-40F1-944B-B3AFDE4E2490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21E7E7DF-EB9E-413D-BA63-F593BDB7361C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165060F1-2173-41E6-9103-6388B7E58F58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A209132B-6E9A-4EFB-B0CE-916ED0AD3EC1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5C62329-4D13-4A1E-A293-948B910986FE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3EFF678A-A41D-42D3-B20C-77BC8F3455B0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782B8288-0DD5-40F4-916F-B3E24673014C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6B0C8D70-5402-46DB-BC17-D00C507A736F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5CF9D16B-C8BB-404D-82A7-E3B31269D734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20C89B1-D7F0-4ABC-AEC0-17D5E06AC252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CFBE869A-4436-4C52-8ECE-916F9EE1EB93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E490893-15AA-4D1B-81A6-19F481B0F38A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866FA9FD-00AD-4405-91B9-8ECBA97EC875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D828DAA-E172-421D-A051-DBF92EF51E5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3C0B3AD-890F-4B87-ABAB-C67AD8E7FEB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44FDCF9-C132-42F9-9208-061B063C637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4C31879-3A72-417E-A222-CCC4EFC6A4ED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660510B-3734-4C73-B2E6-1F0E1327787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EF3E384-404B-4279-A5A2-5D64EC3B108C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5B588D7-8CE5-42CB-91A1-CF9B8BC7DF27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A62567D-2204-4944-B36B-CBD304AAF3B8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D09A0AE3-0FF2-4C8E-B38A-5FF42BF104C0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24AE3DD-6ECC-4DAA-BC64-5F03D4F6488E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C67CFC6E-ABFD-4397-AD7D-AA7A96BCE80B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4F81603-F77A-4CD5-938B-0B86EB3A542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4410C41-AC33-4AAD-9199-50184512E051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C6C3AB79-B21C-40CE-9A3E-9C298085EB7C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BB8C1B30-2D05-43A7-88D3-0B2312A8110C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AE3388F5-A626-4657-8602-EB099E4FFD7F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5A0A7C45-7D1A-486F-B688-0996D1F300F1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3CE93C4-C247-428E-90ED-156574ECA1A7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E5A3578E-C381-4D52-97B9-521C70D0406D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FBCE6232-76B0-4FB8-A544-3CA0D33B1102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FAE017E5-05F1-4917-A2DE-BF3273AA942B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C94B480F-DCCB-49E3-81E4-55ADF018F448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369273FB-E1E8-4D59-8216-838D62C0E8A3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CE1099C7-B7AA-4981-A816-2D7B8B3426C6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B4A4094D-80E3-4DD5-8E48-12B431A751EE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33B965F4-84C1-489D-ACB9-1F9E5B036DCF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80D7B16-BAAD-4D18-812E-631D6AFA727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7E13342-D424-4D71-8751-A7D3D774E8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8CF9FF7-EF13-44F0-BDD7-4BB07ECCC57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93CD9E92-3714-4CA0-A919-1D97EF146AEF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2502A77-48BE-4A44-AD18-7A1A5FFB3B0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CD713EA8-1C5E-43E9-BEFD-4ED752C26A85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5DF7893-E7D1-45DA-809F-08A46CE0B7EF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06FB38D-C8AB-4EDE-BF00-675FF304A0FE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DA7F81C2-1E57-45B2-BFED-6419196EC9EF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E705BA2-2285-494A-9FFB-2A69EB822AB5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ACEB6F2-D12A-4309-888A-893C15D5638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38C5062-C4D5-451F-B4BF-451B32C70AEA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5A27E430-2D24-4FA1-9939-87D951B3B0DC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2A1D11C-F18C-4067-ACB1-DC9DA7FA8E87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9FF11658-D6CD-4871-8328-9CAA859C20F2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C6D41DB5-CDEF-4E44-8498-51F262F5189F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BFB34CC-56F3-4A3F-9645-BA461BA12A8D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DF4816D-8C86-45FF-8485-12FD9CD6541F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4888B8CA-32F4-4A47-A4E6-A269ABB98852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DD68DCBC-7EE0-4306-A594-A4519A9819CD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7EA94109-42D0-467E-BB2B-DBEC16487C74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D1DBC6D-9C55-4A46-B8C2-0566FD0D38E5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4E07D6C4-8B7D-40C4-BC81-79AA6D2E68D4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BCBDC47E-74B4-4A4E-A4EF-BCC38AAE2937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3523F4D8-CE1D-4733-9B80-CB6B5EABFC64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E430CEAA-1811-49A8-A013-20098FB5BE79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EA8E29A-09BF-4264-BF95-348882BB1EF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959CF4B-787B-4E84-AA48-AC744040B31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22A1579-F63F-4F86-9ABE-F197A80B0CD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D6C091A-3D33-45F9-99B9-23B85426A7D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867D66F-F6C8-4C01-AFD4-B23B20DBEBA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7C4FC41C-EC2F-44BC-B6CE-E61D76C14FB4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4879CED-3CC3-4BF1-BA6E-9FAB965C63EA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EEC1BD6-47BC-417F-9199-19388ACA114C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96871074-CA21-4C32-8033-DF4AA121FB25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A21F4E03-7C37-462C-8B1A-409378768B55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29DD019-3074-499B-B374-DACCF2226E5D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EBB9109-958D-4A13-9134-475362E26BB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C2A93F4-94FF-401F-B4EF-EB8FA5F35226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3C0C845-58F8-423B-8C1B-2FC7B13949E1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ACCE2E25-FCF0-4EEE-B584-C6441522CBA7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03D06525-4952-4B47-8E45-BB956CE1F1EC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F6E3AB9-8D44-4BC1-B373-EC2FD3CF6B18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8E7FC867-4868-4637-9605-82FB340E5AF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78E5D32A-9FBD-4F19-BF27-3891F8EEA7B3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A47212A-8814-4B68-8510-887A62D2FF8C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044B3D2A-35FB-4E88-8672-5F5E249144CE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8F35C9C-6EAF-4699-A4BD-B0867B7D2CD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815C8E6-7886-4232-9834-1C02FC4F7639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F421B5D-EF20-46F4-9E28-5813AF785C61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5718DA16-B36D-4FC5-9B4E-56704A0D44C7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4D16A3D-22CF-486D-960C-C546357DC4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36E915-4F3B-4142-B9D7-2B64E2F83F1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9D0493D-92F3-4FD1-846B-784028027A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DFD2B71-FAD4-4FF2-81CD-2CB2DD521FE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AB599686-B409-4C7A-9CFD-D43A40EB9C19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67EA22-54BE-41DD-B2E3-0FD9A5070B6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E2CA021-D942-4204-BB13-DD3FF9C86225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F01F8A3F-6D46-4B37-B100-636B27386CAB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C4D125C7-5AEC-4AC3-A4C3-4F73831A72D1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1F2D305B-05E5-4123-B7F5-6569EFE47754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6E2C540-82C0-4EEE-9FCD-D6CD743AA71B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8BA03B90-D1A0-4499-8305-5727791C80AA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B9DE00F-FA4C-4F0D-B766-FA172D39662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226619A8-810E-42A7-93DC-98E8ABD51984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4C8DF453-3D34-4DF4-B0D3-EC59B38A3973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AC9FF39-9F9A-4E9E-9422-8BDFA1D13AAB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EA71E6BD-B5D4-457F-BAC1-E2888C8B3A73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21AD6A32-703E-4090-9E8F-8E1AACFBAE1E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EC41B6F-D436-4978-A1AE-8694444370EC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678D532C-26BC-428F-ACAE-07F20164D1B2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FACA4CD-6021-4EA5-B112-00C149F821D4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E880C437-FB94-4F8A-8D24-B9B596EFD333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C3AA50C1-D95A-4D32-94FA-89DCC9B50A1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FB8B660-403A-44C8-AEB4-72B7843DE531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917E3A67-E490-40BF-9F16-A557D492BD8E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E410AB27-D3D8-4FCA-8E15-C476F9F7EECD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9FED7EC3-8507-4E74-9442-A40BBF0E93EC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78A8262-6516-4EF6-89CF-74B03C94930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7395D0F-3E43-4072-8884-C62C371B14B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B86BEAF-5A6E-4A85-94B8-BB4E68285D0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EC47325-0FDB-4ECC-9492-856C9171F58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EF57769-0F09-4024-B9C9-27B41C1B398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1E8401D6-A750-4164-89E0-01FCCE0201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DCE4E946-230D-486E-BB47-D457F9812148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4156273B-3F72-4BF0-BCCE-B4BF1C34A429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E16A636E-7CB8-4524-BEB0-F61496A88924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B064F948-4A1C-43CC-ABF5-47DFB603611A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D96516B-14EC-409A-86D3-DB5BD378EECD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8D400D3-C968-4C70-8BFB-D5DBB8700EB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93744A64-F478-4919-8655-E1B8AC13E894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A57544B-1A92-4CBC-B03A-82CAB454B7F4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1C570B0-EE71-44A7-8394-D5618C31F94A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6E76BF5B-99D2-4D3E-94B6-B648BEE0D31F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A0850E4-0FF0-4923-A088-D669F4B3A5EB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283ABD3-9DD3-4409-9D1C-ECC27D79A654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880398C8-F429-4F24-9A8D-4719FFA1B245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D941BA32-821E-4089-B235-76C65C9423B1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74462747-7A81-46F4-97C2-6A62507BB2CC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74994184-0516-47F5-B11F-99997768F579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35336962-4954-4451-808F-CADCC886411F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94D9E026-E0AC-47FD-969C-792A1114E4CE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A9356899-5643-494D-BDC6-3E2A7ECC5DF4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CAE9F717-94D8-4C79-A965-E4D4C689A78C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5A894F8-FB27-4E33-918F-7911AC7ED1B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1169140-271F-4159-A8B4-5C1987E14CE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A845566-D4E2-4A7C-9019-B5252EF3F2D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BE3EE03-C977-4916-8368-C855EDB68121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81708D9A-872D-44D0-B41E-2031B411E81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0491B35-095E-4FF0-9E17-04CCFA7038EA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DC682ECF-3F6D-4536-9DFA-AA7391C343E7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7DB49CB0-3BEC-490C-8049-D40F304C86F8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4D2B06E-A662-47AE-B23D-E209ECF1212E}"/>
            </a:ext>
          </a:extLst>
        </xdr:cNvPr>
        <xdr:cNvSpPr/>
      </xdr:nvSpPr>
      <xdr:spPr>
        <a:xfrm>
          <a:off x="3340100" y="663194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291</xdr:row>
      <xdr:rowOff>38100</xdr:rowOff>
    </xdr:from>
    <xdr:to>
      <xdr:col>19</xdr:col>
      <xdr:colOff>127000</xdr:colOff>
      <xdr:row>292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1EDA62D-F27C-458C-A93B-9AAA6BCB820D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274</xdr:row>
      <xdr:rowOff>177800</xdr:rowOff>
    </xdr:from>
    <xdr:to>
      <xdr:col>19</xdr:col>
      <xdr:colOff>127000</xdr:colOff>
      <xdr:row>277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AFC8B3AA-D8FB-4D25-A715-8729CC8A5D02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F5D50A3-2037-44DA-83C0-81AEECB0309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177800</xdr:rowOff>
    </xdr:from>
    <xdr:to>
      <xdr:col>19</xdr:col>
      <xdr:colOff>127000</xdr:colOff>
      <xdr:row>104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CADDF27D-6586-42DC-89D0-AD30CCFFA6E2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827FF9B0-FC1D-4A0F-978F-57E9E1CDD4C4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177800</xdr:rowOff>
    </xdr:from>
    <xdr:to>
      <xdr:col>19</xdr:col>
      <xdr:colOff>127000</xdr:colOff>
      <xdr:row>246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9E28B1EB-089D-4222-A3C6-AC506CA8625B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322</xdr:row>
      <xdr:rowOff>38100</xdr:rowOff>
    </xdr:from>
    <xdr:to>
      <xdr:col>19</xdr:col>
      <xdr:colOff>127000</xdr:colOff>
      <xdr:row>323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19770404-0B06-428E-9108-3BFA7AC13B91}"/>
            </a:ext>
          </a:extLst>
        </xdr:cNvPr>
        <xdr:cNvSpPr/>
      </xdr:nvSpPr>
      <xdr:spPr>
        <a:xfrm>
          <a:off x="3340100" y="63655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305</xdr:row>
      <xdr:rowOff>177800</xdr:rowOff>
    </xdr:from>
    <xdr:to>
      <xdr:col>19</xdr:col>
      <xdr:colOff>127000</xdr:colOff>
      <xdr:row>308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72CFE25C-4A51-42EC-8E88-BC627644D509}"/>
            </a:ext>
          </a:extLst>
        </xdr:cNvPr>
        <xdr:cNvSpPr/>
      </xdr:nvSpPr>
      <xdr:spPr>
        <a:xfrm>
          <a:off x="3340100" y="605186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198</xdr:row>
      <xdr:rowOff>38100</xdr:rowOff>
    </xdr:from>
    <xdr:to>
      <xdr:col>19</xdr:col>
      <xdr:colOff>127000</xdr:colOff>
      <xdr:row>199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3BAECD4-F795-4AF5-B727-9E843AE77996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177800</xdr:rowOff>
    </xdr:from>
    <xdr:to>
      <xdr:col>19</xdr:col>
      <xdr:colOff>127000</xdr:colOff>
      <xdr:row>215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917D0972-E764-4B2F-83A5-87D7D60B94F6}"/>
            </a:ext>
          </a:extLst>
        </xdr:cNvPr>
        <xdr:cNvSpPr/>
      </xdr:nvSpPr>
      <xdr:spPr>
        <a:xfrm>
          <a:off x="3340100" y="424402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271</xdr:row>
      <xdr:rowOff>113030</xdr:rowOff>
    </xdr:from>
    <xdr:to>
      <xdr:col>38</xdr:col>
      <xdr:colOff>115570</xdr:colOff>
      <xdr:row>274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1A4E9F0-EFCF-4C33-8EFF-B3BB46B82707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135</xdr:row>
      <xdr:rowOff>29634</xdr:rowOff>
    </xdr:from>
    <xdr:to>
      <xdr:col>19</xdr:col>
      <xdr:colOff>127000</xdr:colOff>
      <xdr:row>137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6D22992F-C3E7-41EA-940E-08E82EC7D4DF}"/>
            </a:ext>
          </a:extLst>
        </xdr:cNvPr>
        <xdr:cNvSpPr/>
      </xdr:nvSpPr>
      <xdr:spPr>
        <a:xfrm>
          <a:off x="3340100" y="266234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165</xdr:row>
      <xdr:rowOff>232834</xdr:rowOff>
    </xdr:from>
    <xdr:to>
      <xdr:col>19</xdr:col>
      <xdr:colOff>148165</xdr:colOff>
      <xdr:row>187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EB30EE6-B675-472B-BF1C-6BF4A34465C7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140</xdr:row>
      <xdr:rowOff>179917</xdr:rowOff>
    </xdr:from>
    <xdr:to>
      <xdr:col>37</xdr:col>
      <xdr:colOff>57151</xdr:colOff>
      <xdr:row>143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BF062D4E-951B-4214-AF89-724B4E679176}"/>
            </a:ext>
          </a:extLst>
        </xdr:cNvPr>
        <xdr:cNvSpPr/>
      </xdr:nvSpPr>
      <xdr:spPr>
        <a:xfrm>
          <a:off x="6772275" y="277738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153</xdr:row>
      <xdr:rowOff>158750</xdr:rowOff>
    </xdr:from>
    <xdr:to>
      <xdr:col>19</xdr:col>
      <xdr:colOff>131234</xdr:colOff>
      <xdr:row>156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332B9B6B-2B7E-4F0B-B81B-AB8C766E515B}"/>
            </a:ext>
          </a:extLst>
        </xdr:cNvPr>
        <xdr:cNvSpPr/>
      </xdr:nvSpPr>
      <xdr:spPr>
        <a:xfrm>
          <a:off x="3344334" y="302672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229</xdr:row>
      <xdr:rowOff>38100</xdr:rowOff>
    </xdr:from>
    <xdr:to>
      <xdr:col>19</xdr:col>
      <xdr:colOff>127000</xdr:colOff>
      <xdr:row>230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A00F7333-E813-4705-B4E1-61B822CA9956}"/>
            </a:ext>
          </a:extLst>
        </xdr:cNvPr>
        <xdr:cNvSpPr/>
      </xdr:nvSpPr>
      <xdr:spPr>
        <a:xfrm>
          <a:off x="3340100" y="45672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118</xdr:row>
      <xdr:rowOff>63500</xdr:rowOff>
    </xdr:from>
    <xdr:to>
      <xdr:col>19</xdr:col>
      <xdr:colOff>98425</xdr:colOff>
      <xdr:row>119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6E91FA08-394B-46F2-843C-4F57330C4376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30149;&#38498;&#20107;&#2698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27700;&#36947;&#20107;&#2698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19979;&#27700;&#36947;&#20107;&#26989;&#12539;&#36786;&#385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19979;&#27700;&#36947;&#20107;&#26989;&#12539;&#29305;&#29872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19979;&#27700;&#36947;&#20107;&#26989;&#12539;&#20844;&#20849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19979;&#27700;&#36947;&#20107;&#26989;&#12539;&#28417;&#3859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02koueikigyo/02%20&#26989;&#21209;/01%20&#20849;&#36890;&#26989;&#21209;/03%20&#21508;&#31278;&#35519;&#26619;&#12539;&#29031;&#20250;/07%20&#32076;&#21942;&#32207;&#28857;&#26908;&#35519;&#26619;&#12539;&#25244;&#26412;&#30340;&#25913;&#38761;&#21462;&#32068;&#29366;&#27841;&#35519;&#26619;/R04&#24180;&#24230;&#20316;&#26989;/01%20&#25244;&#26412;&#30340;&#12394;&#25913;&#38761;&#12398;&#21462;&#32068;&#29366;&#27841;&#35519;&#26619;/03&#22243;&#20307;&#8594;&#30476;/5.&#30007;&#40575;&#24066;&#9675;/&#30007;&#40575;&#24066;/&#35519;&#26619;&#34920;&#65288;&#30007;&#40575;&#24066;&#12539;&#12460;&#12473;&#2010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病院事業</v>
          </cell>
          <cell r="BD18" t="str">
            <v>●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>●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  <row r="634">
          <cell r="B634" t="str">
            <v>令和3年度も2年度に引き続き、新型コロナウイルス感染症の影響で、患者数が減少となった。令和4年度も新型コロナウイルス感染症の影響は見込まれるが、自治体病院として地域医療の中核的役割を担うべく、令和元年度に策定した経営改善計画により、今後も引き続き経営改善の取組を推進し、現行の経営体制を継続していく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水道事業</v>
          </cell>
          <cell r="W18" t="str">
            <v>―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>●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  <row r="634">
          <cell r="B634" t="str">
            <v>令和3年度経営戦略を改定しており、それを踏まえたうえで、今後は具体的な事業の方向性について検討を行っていく。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下水道事業</v>
          </cell>
          <cell r="W18" t="str">
            <v>農業集落排水施設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>●</v>
          </cell>
          <cell r="AA51" t="str">
            <v>●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75">
          <cell r="B275" t="str">
            <v>県主導で県と流域下水道臨海処理区を構成する7市町村により、維持管理業務の共同化を実施する。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>●</v>
          </cell>
        </row>
        <row r="330">
          <cell r="N330" t="str">
            <v xml:space="preserve"> </v>
          </cell>
        </row>
        <row r="335">
          <cell r="B335" t="str">
            <v>令和</v>
          </cell>
          <cell r="E335">
            <v>4</v>
          </cell>
        </row>
        <row r="336">
          <cell r="E336">
            <v>4</v>
          </cell>
        </row>
        <row r="337">
          <cell r="E337">
            <v>1</v>
          </cell>
        </row>
        <row r="344">
          <cell r="E344">
            <v>0</v>
          </cell>
        </row>
        <row r="346">
          <cell r="B346" t="str">
            <v>農業集落排水事業においては規模が小さいことから、削減される委託料と県に支払う負担金が同等と見込まれる。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下水道事業</v>
          </cell>
          <cell r="W18" t="str">
            <v>特定環境保全公共下水道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>●</v>
          </cell>
          <cell r="AA51" t="str">
            <v>●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75">
          <cell r="B275" t="str">
            <v>県主導で県と流域下水道臨海処理区を構成する7市町村により、維持管理業務の共同化を実施する。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>●</v>
          </cell>
        </row>
        <row r="330">
          <cell r="N330" t="str">
            <v xml:space="preserve"> </v>
          </cell>
        </row>
        <row r="335">
          <cell r="B335" t="str">
            <v>令和</v>
          </cell>
          <cell r="E335">
            <v>4</v>
          </cell>
        </row>
        <row r="336">
          <cell r="E336">
            <v>4</v>
          </cell>
        </row>
        <row r="337">
          <cell r="E337">
            <v>1</v>
          </cell>
        </row>
        <row r="344">
          <cell r="E344">
            <v>0.3</v>
          </cell>
        </row>
        <row r="346">
          <cell r="B346" t="str">
            <v>①削減される委託料　年▲210万円　②県に支払う負担金　年180万円　　計　年▲30万円　　　　　　　　　　　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下水道事業</v>
          </cell>
          <cell r="W18" t="str">
            <v>公共下水道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>●</v>
          </cell>
          <cell r="AA51" t="str">
            <v>●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75">
          <cell r="B275" t="str">
            <v>県主導で県と流域下水道臨海処理区を構成する7市町村により、維持管理業務の共同化を実施する。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>●</v>
          </cell>
        </row>
        <row r="330">
          <cell r="N330" t="str">
            <v xml:space="preserve"> </v>
          </cell>
        </row>
        <row r="335">
          <cell r="B335" t="str">
            <v>令和</v>
          </cell>
          <cell r="E335">
            <v>4</v>
          </cell>
        </row>
        <row r="336">
          <cell r="E336">
            <v>4</v>
          </cell>
        </row>
        <row r="337">
          <cell r="E337">
            <v>1</v>
          </cell>
        </row>
        <row r="344">
          <cell r="E344">
            <v>1.5</v>
          </cell>
        </row>
        <row r="346">
          <cell r="B346" t="str">
            <v>①削減される委託料　年▲770万円　②県に支払う負担金　年620万円　　計　年▲150万円　　　　　　　　　　　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下水道事業</v>
          </cell>
          <cell r="W18" t="str">
            <v>漁業集落排水施設</v>
          </cell>
          <cell r="BD18" t="str">
            <v>×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>●</v>
          </cell>
          <cell r="AA51" t="str">
            <v>●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75">
          <cell r="B275" t="str">
            <v>県主導で県と流域下水道臨海処理区を構成する7市町村により、維持管理業務の共同化を実施する。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>●</v>
          </cell>
        </row>
        <row r="330">
          <cell r="N330" t="str">
            <v xml:space="preserve"> </v>
          </cell>
        </row>
        <row r="335">
          <cell r="B335" t="str">
            <v>令和</v>
          </cell>
          <cell r="E335">
            <v>4</v>
          </cell>
        </row>
        <row r="336">
          <cell r="E336">
            <v>4</v>
          </cell>
        </row>
        <row r="337">
          <cell r="E337">
            <v>1</v>
          </cell>
        </row>
        <row r="344">
          <cell r="E344">
            <v>0.3</v>
          </cell>
        </row>
        <row r="346">
          <cell r="B346" t="str">
            <v>①削減される委託料　年▲250万円　②県に支払う負担金　年220万円　　計　年▲30万円　　　　　　　　　　　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男鹿市</v>
          </cell>
        </row>
        <row r="18">
          <cell r="F18" t="str">
            <v>ガス事業</v>
          </cell>
          <cell r="W18" t="str">
            <v>―</v>
          </cell>
          <cell r="BD18" t="str">
            <v>●</v>
          </cell>
        </row>
        <row r="20">
          <cell r="F20" t="str">
            <v>ー</v>
          </cell>
        </row>
        <row r="49">
          <cell r="AA49" t="str">
            <v xml:space="preserve"> 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AA51" t="str">
            <v xml:space="preserve"> </v>
          </cell>
          <cell r="AD51" t="str">
            <v xml:space="preserve"> </v>
          </cell>
        </row>
        <row r="52">
          <cell r="AA52" t="str">
            <v xml:space="preserve"> </v>
          </cell>
          <cell r="AD52" t="str">
            <v xml:space="preserve"> 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>●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  <cell r="V102" t="str">
            <v xml:space="preserve"> </v>
          </cell>
        </row>
        <row r="103">
          <cell r="V103" t="str">
            <v xml:space="preserve"> </v>
          </cell>
        </row>
        <row r="107">
          <cell r="O107" t="str">
            <v xml:space="preserve"> </v>
          </cell>
          <cell r="AG107" t="str">
            <v xml:space="preserve"> </v>
          </cell>
        </row>
        <row r="108">
          <cell r="O108" t="str">
            <v xml:space="preserve"> </v>
          </cell>
          <cell r="AG108" t="str">
            <v xml:space="preserve"> </v>
          </cell>
        </row>
        <row r="109">
          <cell r="O109" t="str">
            <v xml:space="preserve"> </v>
          </cell>
        </row>
        <row r="110">
          <cell r="O110" t="str">
            <v xml:space="preserve"> </v>
          </cell>
        </row>
        <row r="144">
          <cell r="J144" t="str">
            <v xml:space="preserve"> </v>
          </cell>
        </row>
        <row r="145">
          <cell r="J145" t="str">
            <v xml:space="preserve"> </v>
          </cell>
          <cell r="V145" t="str">
            <v xml:space="preserve"> </v>
          </cell>
        </row>
        <row r="146">
          <cell r="V146" t="str">
            <v xml:space="preserve"> </v>
          </cell>
        </row>
        <row r="165">
          <cell r="J165" t="str">
            <v xml:space="preserve"> </v>
          </cell>
        </row>
        <row r="166">
          <cell r="J166" t="str">
            <v xml:space="preserve"> </v>
          </cell>
          <cell r="V166" t="str">
            <v xml:space="preserve"> </v>
          </cell>
        </row>
        <row r="167">
          <cell r="V167" t="str">
            <v xml:space="preserve"> </v>
          </cell>
        </row>
        <row r="210">
          <cell r="J210" t="str">
            <v xml:space="preserve"> </v>
          </cell>
        </row>
        <row r="213">
          <cell r="J213" t="str">
            <v xml:space="preserve"> </v>
          </cell>
        </row>
        <row r="217">
          <cell r="J217" t="str">
            <v xml:space="preserve"> </v>
          </cell>
        </row>
        <row r="226">
          <cell r="S226" t="str">
            <v xml:space="preserve"> </v>
          </cell>
        </row>
        <row r="228">
          <cell r="Y228" t="str">
            <v xml:space="preserve"> </v>
          </cell>
        </row>
        <row r="229">
          <cell r="Y229" t="str">
            <v xml:space="preserve"> </v>
          </cell>
        </row>
        <row r="230">
          <cell r="Y230" t="str">
            <v xml:space="preserve"> </v>
          </cell>
        </row>
        <row r="234">
          <cell r="N234" t="str">
            <v xml:space="preserve"> </v>
          </cell>
        </row>
        <row r="236">
          <cell r="Y236" t="str">
            <v xml:space="preserve"> </v>
          </cell>
        </row>
        <row r="237">
          <cell r="Y237" t="str">
            <v xml:space="preserve"> </v>
          </cell>
        </row>
        <row r="239">
          <cell r="Y239" t="str">
            <v xml:space="preserve"> </v>
          </cell>
        </row>
        <row r="240">
          <cell r="Y240" t="str">
            <v xml:space="preserve"> </v>
          </cell>
        </row>
        <row r="241">
          <cell r="Y241" t="str">
            <v xml:space="preserve"> </v>
          </cell>
        </row>
        <row r="242">
          <cell r="Y242" t="str">
            <v xml:space="preserve"> </v>
          </cell>
        </row>
        <row r="243">
          <cell r="Y243" t="str">
            <v xml:space="preserve"> </v>
          </cell>
        </row>
        <row r="248">
          <cell r="N248" t="str">
            <v xml:space="preserve"> </v>
          </cell>
        </row>
        <row r="249">
          <cell r="N249" t="str">
            <v xml:space="preserve"> </v>
          </cell>
        </row>
        <row r="250">
          <cell r="N250" t="str">
            <v xml:space="preserve"> </v>
          </cell>
        </row>
        <row r="257">
          <cell r="E257" t="str">
            <v xml:space="preserve"> </v>
          </cell>
        </row>
        <row r="258">
          <cell r="E258" t="str">
            <v xml:space="preserve"> </v>
          </cell>
        </row>
        <row r="283">
          <cell r="J283" t="str">
            <v xml:space="preserve"> </v>
          </cell>
        </row>
        <row r="290">
          <cell r="J290" t="str">
            <v xml:space="preserve"> </v>
          </cell>
        </row>
        <row r="293">
          <cell r="J293" t="str">
            <v xml:space="preserve"> </v>
          </cell>
        </row>
        <row r="297">
          <cell r="J297" t="str">
            <v xml:space="preserve"> </v>
          </cell>
        </row>
        <row r="308">
          <cell r="Y308" t="str">
            <v xml:space="preserve"> </v>
          </cell>
        </row>
        <row r="309">
          <cell r="Y309" t="str">
            <v xml:space="preserve"> </v>
          </cell>
        </row>
        <row r="310">
          <cell r="Y310" t="str">
            <v xml:space="preserve"> </v>
          </cell>
        </row>
        <row r="314">
          <cell r="N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1">
          <cell r="Y321" t="str">
            <v xml:space="preserve"> </v>
          </cell>
        </row>
        <row r="322">
          <cell r="Y322" t="str">
            <v xml:space="preserve"> </v>
          </cell>
        </row>
        <row r="323">
          <cell r="Y323" t="str">
            <v xml:space="preserve"> </v>
          </cell>
        </row>
        <row r="328">
          <cell r="N328" t="str">
            <v xml:space="preserve"> </v>
          </cell>
        </row>
        <row r="329">
          <cell r="N329" t="str">
            <v xml:space="preserve"> </v>
          </cell>
        </row>
        <row r="330">
          <cell r="N330" t="str">
            <v xml:space="preserve"> </v>
          </cell>
        </row>
        <row r="336">
          <cell r="E336" t="str">
            <v xml:space="preserve"> </v>
          </cell>
        </row>
        <row r="337">
          <cell r="E337" t="str">
            <v xml:space="preserve"> </v>
          </cell>
        </row>
        <row r="377">
          <cell r="G377" t="str">
            <v xml:space="preserve"> </v>
          </cell>
        </row>
        <row r="378">
          <cell r="G378" t="str">
            <v xml:space="preserve"> </v>
          </cell>
          <cell r="X378" t="str">
            <v xml:space="preserve"> </v>
          </cell>
        </row>
        <row r="379">
          <cell r="X379" t="str">
            <v xml:space="preserve"> </v>
          </cell>
        </row>
        <row r="402">
          <cell r="G402" t="str">
            <v xml:space="preserve"> </v>
          </cell>
        </row>
        <row r="403">
          <cell r="G403" t="str">
            <v xml:space="preserve"> </v>
          </cell>
          <cell r="X403" t="str">
            <v xml:space="preserve"> </v>
          </cell>
        </row>
        <row r="404">
          <cell r="X404" t="str">
            <v xml:space="preserve"> </v>
          </cell>
        </row>
        <row r="447">
          <cell r="E447" t="str">
            <v xml:space="preserve"> </v>
          </cell>
        </row>
        <row r="448">
          <cell r="E448" t="str">
            <v xml:space="preserve"> </v>
          </cell>
        </row>
        <row r="472">
          <cell r="E472" t="str">
            <v xml:space="preserve"> </v>
          </cell>
        </row>
        <row r="473">
          <cell r="E473" t="str">
            <v xml:space="preserve"> 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71">
          <cell r="G571" t="str">
            <v xml:space="preserve"> </v>
          </cell>
        </row>
        <row r="572">
          <cell r="G572" t="str">
            <v xml:space="preserve"> </v>
          </cell>
        </row>
        <row r="576">
          <cell r="E576" t="str">
            <v xml:space="preserve"> </v>
          </cell>
        </row>
        <row r="577">
          <cell r="E577" t="str">
            <v xml:space="preserve"> </v>
          </cell>
        </row>
        <row r="596">
          <cell r="G596" t="str">
            <v xml:space="preserve"> </v>
          </cell>
        </row>
        <row r="597">
          <cell r="G597" t="str">
            <v xml:space="preserve"> </v>
          </cell>
        </row>
        <row r="601">
          <cell r="E601" t="str">
            <v xml:space="preserve"> </v>
          </cell>
        </row>
        <row r="602">
          <cell r="E602" t="str">
            <v xml:space="preserve"> </v>
          </cell>
        </row>
        <row r="634">
          <cell r="B634" t="str">
            <v>令和3年度経営戦略を改定しており、それを踏まえたうえで、今後は具体的な事業の方向性について検討を行っていく。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B2827-AE5E-42B8-ADB5-2FB253FA14DB}">
  <dimension ref="A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IF(COUNTIF([1]回答表!K16,"*")&gt;0,[1]回答表!K16,"")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IF(COUNTIF([1]回答表!F18,"*")&gt;0,[1]回答表!F18,"")</f>
        <v>病院事業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IF(COUNTIF([1]回答表!W18,"*")&gt;0,[1]回答表!W18,"")</f>
        <v/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IF(COUNTIF([1]回答表!F20,"*")&gt;0,[1]回答表!F20,"")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IF([1]回答表!R49="●","●","")</f>
        <v/>
      </c>
      <c r="E24" s="80"/>
      <c r="F24" s="80"/>
      <c r="G24" s="80"/>
      <c r="H24" s="80"/>
      <c r="I24" s="80"/>
      <c r="J24" s="81"/>
      <c r="K24" s="79" t="str">
        <f>IF([1]回答表!R50="●","●","")</f>
        <v/>
      </c>
      <c r="L24" s="80"/>
      <c r="M24" s="80"/>
      <c r="N24" s="80"/>
      <c r="O24" s="80"/>
      <c r="P24" s="80"/>
      <c r="Q24" s="81"/>
      <c r="R24" s="79" t="str">
        <f>IF([1]回答表!R51="●","●","")</f>
        <v/>
      </c>
      <c r="S24" s="80"/>
      <c r="T24" s="80"/>
      <c r="U24" s="80"/>
      <c r="V24" s="80"/>
      <c r="W24" s="80"/>
      <c r="X24" s="81"/>
      <c r="Y24" s="79" t="str">
        <f>IF([1]回答表!R52="●","●","")</f>
        <v/>
      </c>
      <c r="Z24" s="80"/>
      <c r="AA24" s="80"/>
      <c r="AB24" s="80"/>
      <c r="AC24" s="80"/>
      <c r="AD24" s="80"/>
      <c r="AE24" s="81"/>
      <c r="AF24" s="79" t="str">
        <f>IF([1]回答表!R53="●","●","")</f>
        <v/>
      </c>
      <c r="AG24" s="80"/>
      <c r="AH24" s="80"/>
      <c r="AI24" s="80"/>
      <c r="AJ24" s="80"/>
      <c r="AK24" s="80"/>
      <c r="AL24" s="81"/>
      <c r="AM24" s="79" t="str">
        <f>IF([1]回答表!R54="●","●","")</f>
        <v/>
      </c>
      <c r="AN24" s="80"/>
      <c r="AO24" s="80"/>
      <c r="AP24" s="80"/>
      <c r="AQ24" s="80"/>
      <c r="AR24" s="80"/>
      <c r="AS24" s="81"/>
      <c r="AT24" s="79" t="str">
        <f>IF([1]回答表!R55="●","●","")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IF([1]回答表!R56="●","●","")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IF([1]回答表!X49="●","●","")</f>
        <v/>
      </c>
      <c r="O36" s="131"/>
      <c r="P36" s="131"/>
      <c r="Q36" s="132"/>
      <c r="R36" s="119"/>
      <c r="S36" s="119"/>
      <c r="T36" s="119"/>
      <c r="U36" s="133" t="str">
        <f>IF([1]回答表!X49="●",[1]回答表!B67,IF([1]回答表!AA49="●",[1]回答表!B95,""))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IF([1]回答表!X49="●",[1]回答表!S73,IF([1]回答表!AA49="●",[1]回答表!S101,""))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IF([1]回答表!X49="●",[1]回答表!G73,IF([1]回答表!AA49="●",[1]回答表!G101,""))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IF([1]回答表!X49="●",[1]回答表!G74,IF([1]回答表!AA49="●",[1]回答表!G102,""))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IF([1]回答表!X49="●",[1]回答表!V73,IF([1]回答表!AA49="●",[1]回答表!V101,""))</f>
        <v/>
      </c>
      <c r="BG39" s="16"/>
      <c r="BH39" s="16"/>
      <c r="BI39" s="17"/>
      <c r="BJ39" s="150" t="str">
        <f>IF([1]回答表!X49="●",[1]回答表!V74,IF([1]回答表!AA49="●",[1]回答表!V102,""))</f>
        <v/>
      </c>
      <c r="BK39" s="16"/>
      <c r="BL39" s="16"/>
      <c r="BM39" s="17"/>
      <c r="BN39" s="150" t="str">
        <f>IF([1]回答表!X49="●",[1]回答表!V75,IF([1]回答表!AA49="●",[1]回答表!V103,""))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IF([1]回答表!X49="●",[1]回答表!O79,IF([1]回答表!AA49="●",[1]回答表!O107,""))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IF([1]回答表!X49="●",[1]回答表!O80,IF([1]回答表!AA49="●",[1]回答表!O108,""))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IF([1]回答表!AA49="●","●","")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IF([1]回答表!X49="●",[1]回答表!O81,IF([1]回答表!AA49="●",[1]回答表!O109,""))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IF([1]回答表!X49="●",[1]回答表!O82,IF([1]回答表!AA49="●",[1]回答表!O110,""))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IF([1]回答表!X49="●",[1]回答表!AG79,IF([1]回答表!AA49="●",[1]回答表!AG107,""))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IF([1]回答表!X49="●",[1]回答表!AG80,IF([1]回答表!AA49="●",[1]回答表!AG108,""))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IF([1]回答表!X49="●",[1]回答表!E85,IF([1]回答表!AA49="●",[1]回答表!E113,""))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IF([1]回答表!X49="●",[1]回答表!B87,IF([1]回答表!AA49="●",[1]回答表!B115,""))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IF([1]回答表!AD49="●","●","")</f>
        <v/>
      </c>
      <c r="O57" s="131"/>
      <c r="P57" s="131"/>
      <c r="Q57" s="132"/>
      <c r="R57" s="119"/>
      <c r="S57" s="119"/>
      <c r="T57" s="119"/>
      <c r="U57" s="133" t="str">
        <f>IF([1]回答表!AD49="●",[1]回答表!B123,"")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IF([1]回答表!AD49="●",[1]回答表!B128,"")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IF([1]回答表!X50="●","●","")</f>
        <v/>
      </c>
      <c r="O68" s="131"/>
      <c r="P68" s="131"/>
      <c r="Q68" s="132"/>
      <c r="R68" s="119"/>
      <c r="S68" s="119"/>
      <c r="T68" s="119"/>
      <c r="U68" s="133" t="str">
        <f>IF([1]回答表!X50="●",[1]回答表!B138,IF([1]回答表!AA50="●",[1]回答表!B159,""))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IF([1]回答表!X50="●",[1]回答表!S144,IF([1]回答表!AA50="●",[1]回答表!S165,""))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IF([1]回答表!X50="●",[1]回答表!J144,IF([1]回答表!AA50="●",[1]回答表!J165,""))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IF([1]回答表!X50="●",[1]回答表!J145,IF([1]回答表!AA50="●",[1]回答表!J166,""))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IF([1]回答表!X50="●",[1]回答表!V144,IF([1]回答表!AA50="●",[1]回答表!V165,""))</f>
        <v/>
      </c>
      <c r="BG71" s="151"/>
      <c r="BH71" s="151"/>
      <c r="BI71" s="151"/>
      <c r="BJ71" s="150" t="str">
        <f>IF([1]回答表!X50="●",[1]回答表!V145,IF([1]回答表!AA50="●",[1]回答表!V166,""))</f>
        <v/>
      </c>
      <c r="BK71" s="151"/>
      <c r="BL71" s="151"/>
      <c r="BM71" s="151"/>
      <c r="BN71" s="150" t="str">
        <f>IF([1]回答表!X50="●",[1]回答表!V146,IF([1]回答表!AA50="●",[1]回答表!V167,""))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IF([1]回答表!AA50="●","●","")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IF([1]回答表!X50="●",[1]回答表!E149,IF([1]回答表!AA50="●",[1]回答表!E170,""))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IF([1]回答表!X50="●",[1]回答表!B151,IF([1]回答表!AA50="●",[1]回答表!B172,""))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IF([1]回答表!AD50="●","●","")</f>
        <v/>
      </c>
      <c r="O87" s="131"/>
      <c r="P87" s="131"/>
      <c r="Q87" s="132"/>
      <c r="R87" s="119"/>
      <c r="S87" s="119"/>
      <c r="T87" s="119"/>
      <c r="U87" s="133" t="str">
        <f>IF([1]回答表!AD50="●",[1]回答表!B180,"")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IF([1]回答表!AD50="●",[1]回答表!B186,"")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IF([1]回答表!F18="水道事業",IF([1]回答表!X51="●","●",""),"")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IF([1]回答表!F18="水道事業",IF([1]回答表!X51="●",[1]回答表!B197,IF([1]回答表!AA51="●",[1]回答表!B275,"")),"")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IF([1]回答表!F18="水道事業",IF([1]回答表!X51="●",[1]回答表!B256,IF([1]回答表!AA51="●",[1]回答表!B335,"")),"")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IF([1]回答表!F18="水道事業",IF([1]回答表!X51="●",[1]回答表!J205,IF([1]回答表!AA51="●",[1]回答表!J283,"")),"")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IF([1]回答表!F18="水道事業",IF([1]回答表!X51="●",[1]回答表!J210,IF([1]回答表!AA51="●",[1]回答表!J290,"")),"")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IF([1]回答表!F18="水道事業",IF([1]回答表!X51="●",[1]回答表!E256,IF([1]回答表!AA51="●",[1]回答表!E335,"")),"")</f>
        <v/>
      </c>
      <c r="BG102" s="151"/>
      <c r="BH102" s="151"/>
      <c r="BI102" s="151"/>
      <c r="BJ102" s="150" t="str">
        <f>IF([1]回答表!F18="水道事業",IF([1]回答表!X51="●",[1]回答表!E257,IF([1]回答表!AA51="●",[1]回答表!E336,"")),"")</f>
        <v/>
      </c>
      <c r="BK102" s="151"/>
      <c r="BL102" s="151"/>
      <c r="BM102" s="151"/>
      <c r="BN102" s="150" t="str">
        <f>IF([1]回答表!F18="水道事業",IF([1]回答表!X51="●",[1]回答表!E258,IF([1]回答表!AA51="●",[1]回答表!E337,"")),"")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IF([1]回答表!F18="水道事業",IF([1]回答表!AA51="●","●",""),"")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IF([1]回答表!F18="水道事業",IF([1]回答表!X51="●",[1]回答表!J213,IF([1]回答表!AA51="●",[1]回答表!J293,"")),"")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IF([1]回答表!F18="水道事業",IF([1]回答表!X51="●",[1]回答表!J217,IF([1]回答表!AA51="●",[1]回答表!J297,"")),"")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IF([1]回答表!F18="水道事業",IF([1]回答表!X51="●",[1]回答表!E265,IF([1]回答表!AA51="●",[1]回答表!E344,"")),"")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IF([1]回答表!F18="水道事業",IF([1]回答表!X51="●",[1]回答表!B267,IF([1]回答表!AA51="●",[1]回答表!B346,"")),"")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IF([1]回答表!F18="水道事業",IF([1]回答表!AD51="●","●",""),"")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IF([1]回答表!F18="水道事業",IF([1]回答表!AD51="●",[1]回答表!B354,""),"")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IF([1]回答表!F18="水道事業",IF([1]回答表!AD51="●",[1]回答表!B360,""),"")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IF([1]回答表!F18="簡易水道事業",IF([1]回答表!X51="●",[1]回答表!B197,IF([1]回答表!AA51="●",[1]回答表!B275,"")),"")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IF([1]回答表!F18="簡易水道事業",IF([1]回答表!X51="●",[1]回答表!B256,IF([1]回答表!AA51="●",[1]回答表!B335,"")),"")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IF([1]回答表!F18="簡易水道事業",IF([1]回答表!X51="●","●",""),"")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IF([1]回答表!F18="簡易水道事業",IF([1]回答表!X51="●",[1]回答表!S224,IF([1]回答表!AA51="●",[1]回答表!S304,"")),"")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IF([1]回答表!F18="簡易水道事業",IF([1]回答表!X51="●",[1]回答表!E256,IF([1]回答表!AA51="●",[1]回答表!E335,"")),"")</f>
        <v/>
      </c>
      <c r="BG133" s="151"/>
      <c r="BH133" s="151"/>
      <c r="BI133" s="151"/>
      <c r="BJ133" s="150" t="str">
        <f>IF([1]回答表!F18="簡易水道事業",IF([1]回答表!X51="●",[1]回答表!E257,IF([1]回答表!AA51="●",[1]回答表!E336,"")),"")</f>
        <v/>
      </c>
      <c r="BK133" s="151"/>
      <c r="BL133" s="151"/>
      <c r="BM133" s="151"/>
      <c r="BN133" s="150" t="str">
        <f>IF([1]回答表!F18="簡易水道事業",IF([1]回答表!X51="●",[1]回答表!E258,IF([1]回答表!AA51="●",[1]回答表!E337,"")),"")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IF([1]回答表!F18="簡易水道事業",IF([1]回答表!X51="●",[1]回答表!S225,IF([1]回答表!AA51="●",[1]回答表!S305,"")),"")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IF([1]回答表!F18="簡易水道事業",IF([1]回答表!AA51="●","●",""),"")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IF([1]回答表!F18="簡易水道事業",IF([1]回答表!X51="●",[1]回答表!S226,IF([1]回答表!AA51="●",[1]回答表!S306,"")),"")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IF([1]回答表!F18="簡易水道事業",IF([1]回答表!X51="●",[1]回答表!Y228,IF([1]回答表!AA51="●",[1]回答表!Y308,"")),"")</f>
        <v/>
      </c>
      <c r="AN142" s="231"/>
      <c r="AO142" s="231"/>
      <c r="AP142" s="231"/>
      <c r="AQ142" s="231"/>
      <c r="AR142" s="231"/>
      <c r="AS142" s="231" t="str">
        <f>IF([1]回答表!F18="簡易水道事業",IF([1]回答表!X51="●",[1]回答表!Y229,IF([1]回答表!AA51="●",[1]回答表!Y309,"")),"")</f>
        <v/>
      </c>
      <c r="AT142" s="231"/>
      <c r="AU142" s="231"/>
      <c r="AV142" s="231"/>
      <c r="AW142" s="231"/>
      <c r="AX142" s="231"/>
      <c r="AY142" s="231" t="str">
        <f>IF([1]回答表!F18="簡易水道事業",IF([1]回答表!X51="●",[1]回答表!Y230,IF([1]回答表!AA51="●",[1]回答表!Y310,"")),"")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IF([1]回答表!F18="簡易水道事業",IF([1]回答表!X51="●",[1]回答表!E265,IF([1]回答表!AA51="●",[1]回答表!E344,"")),"")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IF([1]回答表!F18="簡易水道事業",IF([1]回答表!X51="●",[1]回答表!B267,IF([1]回答表!AA51="●",[1]回答表!B346,"")),"")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IF([1]回答表!F18="簡易水道事業",IF([1]回答表!AD51="●","●",""),"")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IF([1]回答表!F18="簡易水道事業",IF([1]回答表!AD51="●",[1]回答表!B354,""),"")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IF([1]回答表!F18="簡易水道事業",IF([1]回答表!AD51="●",[1]回答表!B360,""),"")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IF([1]回答表!F18="下水道事業",IF([1]回答表!X51="●","●",""),"")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IF([1]回答表!F18="下水道事業",IF([1]回答表!X51="●",[1]回答表!B197,IF([1]回答表!AA51="●",[1]回答表!B275,"")),"")</f>
        <v/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IF([1]回答表!F18="下水道事業",IF([1]回答表!X51="●",[1]回答表!B256,IF([1]回答表!AA51="●",[1]回答表!B335,"")),"")</f>
        <v/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IF([1]回答表!F18="下水道事業",IF([1]回答表!X51="●",[1]回答表!N234,IF([1]回答表!AA51="●",[1]回答表!N314,"")),"")</f>
        <v/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 t="str">
        <f>IF([1]回答表!F18="下水道事業",IF([1]回答表!X51="●",[1]回答表!E256,IF([1]回答表!AA51="●",[1]回答表!E335,"")),"")</f>
        <v/>
      </c>
      <c r="BG169" s="151"/>
      <c r="BH169" s="151"/>
      <c r="BI169" s="151"/>
      <c r="BJ169" s="150" t="str">
        <f>IF([1]回答表!F18="下水道事業",IF([1]回答表!X51="●",[1]回答表!E257,IF([1]回答表!AA51="●",[1]回答表!E336,"")),"")</f>
        <v/>
      </c>
      <c r="BK169" s="151"/>
      <c r="BL169" s="151"/>
      <c r="BM169" s="151"/>
      <c r="BN169" s="150" t="str">
        <f>IF([1]回答表!F18="下水道事業",IF([1]回答表!X51="●",[1]回答表!E258,IF([1]回答表!AA51="●",[1]回答表!E337,"")),"")</f>
        <v/>
      </c>
      <c r="BO169" s="151"/>
      <c r="BP169" s="151"/>
      <c r="BQ169" s="152"/>
      <c r="BR169" s="112"/>
      <c r="BX169" s="234" t="str">
        <f>IF([1]回答表!AQ21="下水道事業",IF([1]回答表!BI54="○",[1]回答表!AM200,IF([1]回答表!BL54="○",[1]回答表!AM278,"")),"")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IF([1]回答表!F18="下水道事業",IF([1]回答表!X51="●",[1]回答表!Y236,IF([1]回答表!AA51="●",[1]回答表!Y316,"")),"")</f>
        <v/>
      </c>
      <c r="V174" s="83"/>
      <c r="W174" s="83"/>
      <c r="X174" s="83"/>
      <c r="Y174" s="83"/>
      <c r="Z174" s="83"/>
      <c r="AA174" s="83"/>
      <c r="AB174" s="153"/>
      <c r="AC174" s="82" t="str">
        <f>IF([1]回答表!F18="下水道事業",IF([1]回答表!X51="●",[1]回答表!Y237,IF([1]回答表!AA51="●",[1]回答表!Y317,"")),"")</f>
        <v/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IF([1]回答表!F18="下水道事業",IF([1]回答表!X51="●",[1]回答表!Y239,IF([1]回答表!AA51="●",[1]回答表!Y319,"")),"")</f>
        <v/>
      </c>
      <c r="V180" s="83"/>
      <c r="W180" s="83"/>
      <c r="X180" s="83"/>
      <c r="Y180" s="83"/>
      <c r="Z180" s="83"/>
      <c r="AA180" s="83"/>
      <c r="AB180" s="153"/>
      <c r="AC180" s="82" t="str">
        <f>IF([1]回答表!F18="下水道事業",IF([1]回答表!X51="●",[1]回答表!Y240,IF([1]回答表!AA51="●",[1]回答表!Y320,"")),"")</f>
        <v/>
      </c>
      <c r="AD180" s="83"/>
      <c r="AE180" s="83"/>
      <c r="AF180" s="83"/>
      <c r="AG180" s="83"/>
      <c r="AH180" s="83"/>
      <c r="AI180" s="83"/>
      <c r="AJ180" s="153"/>
      <c r="AK180" s="82" t="str">
        <f>IF([1]回答表!F18="下水道事業",IF([1]回答表!X51="●",[1]回答表!Y241,IF([1]回答表!AA51="●",[1]回答表!Y321,"")),"")</f>
        <v/>
      </c>
      <c r="AL180" s="83"/>
      <c r="AM180" s="83"/>
      <c r="AN180" s="83"/>
      <c r="AO180" s="83"/>
      <c r="AP180" s="83"/>
      <c r="AQ180" s="83"/>
      <c r="AR180" s="153"/>
      <c r="AS180" s="82" t="str">
        <f>IF([1]回答表!F18="下水道事業",IF([1]回答表!X51="●",[1]回答表!Y242,IF([1]回答表!AA51="●",[1]回答表!Y322,"")),"")</f>
        <v/>
      </c>
      <c r="AT180" s="83"/>
      <c r="AU180" s="83"/>
      <c r="AV180" s="83"/>
      <c r="AW180" s="83"/>
      <c r="AX180" s="83"/>
      <c r="AY180" s="83"/>
      <c r="AZ180" s="153"/>
      <c r="BA180" s="82" t="str">
        <f>IF([1]回答表!F18="下水道事業",IF([1]回答表!X51="●",[1]回答表!Y243,IF([1]回答表!AA51="●",[1]回答表!Y323,"")),"")</f>
        <v/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IF([1]回答表!F18="下水道事業",IF([1]回答表!AA51="●","●",""),"")</f>
        <v/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IF([1]回答表!F18="下水道事業",IF([1]回答表!X51="●",[1]回答表!N248,IF([1]回答表!AA51="●",[1]回答表!N328,"")),"")</f>
        <v/>
      </c>
      <c r="V186" s="83"/>
      <c r="W186" s="83"/>
      <c r="X186" s="83"/>
      <c r="Y186" s="83"/>
      <c r="Z186" s="83"/>
      <c r="AA186" s="83"/>
      <c r="AB186" s="153"/>
      <c r="AC186" s="82" t="str">
        <f>IF([1]回答表!F18="下水道事業",IF([1]回答表!X51="●",[1]回答表!N249,IF([1]回答表!AA51="●",[1]回答表!N329,"")),"")</f>
        <v/>
      </c>
      <c r="AD186" s="83"/>
      <c r="AE186" s="83"/>
      <c r="AF186" s="83"/>
      <c r="AG186" s="83"/>
      <c r="AH186" s="83"/>
      <c r="AI186" s="83"/>
      <c r="AJ186" s="153"/>
      <c r="AK186" s="82" t="str">
        <f>IF([1]回答表!F18="下水道事業",IF([1]回答表!X51="●",[1]回答表!N250,IF([1]回答表!AA51="●",[1]回答表!N330,"")),"")</f>
        <v/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 t="str">
        <f>IF([1]回答表!F18="下水道事業",IF([1]回答表!X51="●",[1]回答表!E265,IF([1]回答表!AA51="●",[1]回答表!E344,"")),"")</f>
        <v/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IF([1]回答表!F18="下水道事業",IF([1]回答表!X51="●",[1]回答表!B267,IF([1]回答表!AA51="●",[1]回答表!B346,"")),"")</f>
        <v/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IF([1]回答表!F18="下水道事業",IF([1]回答表!AD51="●","●",""),"")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IF([1]回答表!F18="下水道事業",IF([1]回答表!AD51="●",[1]回答表!B354,""),"")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IF([1]回答表!F18="下水道事業",IF([1]回答表!AD51="●",[1]回答表!B360,""),"")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IF([1]回答表!BD18="●",IF([1]回答表!X51="●","●",""),"")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IF([1]回答表!BD18="●",IF([1]回答表!X51="●",[1]回答表!B197,IF([1]回答表!AA51="●",[1]回答表!B275,"")),"")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IF([1]回答表!BD18="●",IF([1]回答表!X51="●",[1]回答表!B256,IF([1]回答表!AA51="●",[1]回答表!B335,"")),"")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IF([1]回答表!BD18="●",IF([1]回答表!X51="●",[1]回答表!E256,IF([1]回答表!AA51="●",[1]回答表!E335,"")),"")</f>
        <v/>
      </c>
      <c r="AN213" s="151"/>
      <c r="AO213" s="151"/>
      <c r="AP213" s="151"/>
      <c r="AQ213" s="150" t="str">
        <f>IF([1]回答表!BD18="●",IF([1]回答表!X51="●",[1]回答表!E257,IF([1]回答表!AA51="●",[1]回答表!E336,"")),"")</f>
        <v/>
      </c>
      <c r="AR213" s="151"/>
      <c r="AS213" s="151"/>
      <c r="AT213" s="151"/>
      <c r="AU213" s="150" t="str">
        <f>IF([1]回答表!BD18="●",IF([1]回答表!X51="●",[1]回答表!E258,IF([1]回答表!AA51="●",[1]回答表!E337,"")),"")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IF([1]回答表!BD18="●",IF([1]回答表!AA51="●","●",""),"")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IF([1]回答表!BD18="●",IF([1]回答表!X51="●",[1]回答表!E265,IF([1]回答表!AA51="●",[1]回答表!E344,"")),"")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IF([1]回答表!BD18="●",IF([1]回答表!X51="●",[1]回答表!B267,IF([1]回答表!AA51="●",[1]回答表!B346,"")),"")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IF([1]回答表!BD18="●",IF([1]回答表!AD51="●","●",""),"")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IF([1]回答表!BD18="●",IF([1]回答表!AD51="●",[1]回答表!B354,""),"")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IF([1]回答表!BD18="●",IF([1]回答表!AD51="●",[1]回答表!B360,""),"")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IF([1]回答表!X52="●","●","")</f>
        <v/>
      </c>
      <c r="O241" s="131"/>
      <c r="P241" s="131"/>
      <c r="Q241" s="132"/>
      <c r="R241" s="119"/>
      <c r="S241" s="119"/>
      <c r="T241" s="119"/>
      <c r="U241" s="133" t="str">
        <f>IF([1]回答表!X52="●",[1]回答表!B371,IF([1]回答表!AA52="●",[1]回答表!B396,""))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IF([1]回答表!X52="●",[1]回答表!U377,IF([1]回答表!AA52="●",[1]回答表!U402,""))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IF([1]回答表!X52="●",[1]回答表!G377,IF([1]回答表!AA52="●",[1]回答表!G402,""))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IF([1]回答表!X52="●",[1]回答表!G378,IF([1]回答表!AA52="●",[1]回答表!G403,""))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IF([1]回答表!X52="●",[1]回答表!X377,IF([1]回答表!AA52="●",[1]回答表!X402,""))</f>
        <v/>
      </c>
      <c r="BG244" s="151"/>
      <c r="BH244" s="151"/>
      <c r="BI244" s="151"/>
      <c r="BJ244" s="150" t="str">
        <f>IF([1]回答表!X52="●",[1]回答表!X378,IF([1]回答表!AA52="●",[1]回答表!X403,""))</f>
        <v/>
      </c>
      <c r="BK244" s="151"/>
      <c r="BL244" s="151"/>
      <c r="BM244" s="152"/>
      <c r="BN244" s="150" t="str">
        <f>IF([1]回答表!X52="●",[1]回答表!X379,IF([1]回答表!AA52="●",[1]回答表!X404,""))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IF([1]回答表!AA52="●","●","")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IF([1]回答表!X52="●",[1]回答表!E386,IF([1]回答表!AA52="●",[1]回答表!E407,""))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IF([1]回答表!X52="●",[1]回答表!B388,IF([1]回答表!AA52="●",[1]回答表!B409,""))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IF([1]回答表!AD52="●","●","")</f>
        <v/>
      </c>
      <c r="O260" s="131"/>
      <c r="P260" s="131"/>
      <c r="Q260" s="132"/>
      <c r="R260" s="119"/>
      <c r="S260" s="119"/>
      <c r="T260" s="119"/>
      <c r="U260" s="133" t="str">
        <f>IF([1]回答表!AD52="●",[1]回答表!B417,"")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IF([1]回答表!AD52="●",[1]回答表!B423,"")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IF([1]回答表!X53="●","●","")</f>
        <v/>
      </c>
      <c r="O272" s="131"/>
      <c r="P272" s="131"/>
      <c r="Q272" s="132"/>
      <c r="R272" s="119"/>
      <c r="S272" s="119"/>
      <c r="T272" s="119"/>
      <c r="U272" s="133" t="str">
        <f>IF([1]回答表!X53="●",[1]回答表!B434,IF([1]回答表!AA53="●",[1]回答表!B465,""))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IF([1]回答表!X53="●",[1]回答表!B440,"")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IF([1]回答表!X53="●",[1]回答表!B446,IF([1]回答表!AA53="●",[1]回答表!B471,""))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IF([1]回答表!X53="●",[1]回答表!E446,IF([1]回答表!AA53="●",[1]回答表!E471,""))</f>
        <v/>
      </c>
      <c r="BG275" s="151"/>
      <c r="BH275" s="151"/>
      <c r="BI275" s="151"/>
      <c r="BJ275" s="150" t="str">
        <f>IF([1]回答表!X53="●",[1]回答表!E447,IF([1]回答表!AA53="●",[1]回答表!E472,""))</f>
        <v/>
      </c>
      <c r="BK275" s="151"/>
      <c r="BL275" s="151"/>
      <c r="BM275" s="152"/>
      <c r="BN275" s="150" t="str">
        <f>IF([1]回答表!X53="●",[1]回答表!E448,IF([1]回答表!AA53="●",[1]回答表!E473,""))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IF([1]回答表!AA53="●","●","")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IF([1]回答表!X53="●",[1]回答表!E455,IF([1]回答表!AA53="●",[1]回答表!E476,""))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IF([1]回答表!X53="●",[1]回答表!B457,IF([1]回答表!AA53="●",[1]回答表!B478,""))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IF([1]回答表!AD53="●","●","")</f>
        <v/>
      </c>
      <c r="O291" s="131"/>
      <c r="P291" s="131"/>
      <c r="Q291" s="132"/>
      <c r="R291" s="119"/>
      <c r="S291" s="119"/>
      <c r="T291" s="119"/>
      <c r="U291" s="133" t="str">
        <f>IF([1]回答表!AD53="●",[1]回答表!B486,"")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IF([1]回答表!AD53="●",[1]回答表!B492,"")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IF([1]回答表!X54="●","●","")</f>
        <v/>
      </c>
      <c r="O303" s="131"/>
      <c r="P303" s="131"/>
      <c r="Q303" s="132"/>
      <c r="R303" s="119"/>
      <c r="S303" s="119"/>
      <c r="T303" s="119"/>
      <c r="U303" s="133" t="str">
        <f>IF([1]回答表!X54="●",[1]回答表!B503,IF([1]回答表!AA54="●",[1]回答表!B526,""))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IF([1]回答表!X54="●",[1]回答表!BC510,IF([1]回答表!AA54="●",[1]回答表!BC533,""))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IF([1]回答表!X54="●",[1]回答表!BC515,IF([1]回答表!AA54="●",[1]回答表!BC538,""))</f>
        <v/>
      </c>
      <c r="AZ303" s="271"/>
      <c r="BA303" s="271"/>
      <c r="BB303" s="271"/>
      <c r="BC303" s="120"/>
      <c r="BD303" s="109"/>
      <c r="BE303" s="109"/>
      <c r="BF303" s="138" t="str">
        <f>IF([1]回答表!X54="●",[1]回答表!S509,IF([1]回答表!AA54="●",[1]回答表!S532,""))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IF([1]回答表!X54="●",[1]回答表!BC511,IF([1]回答表!AA54="●",[1]回答表!BC534,""))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IF([1]回答表!X54="●",[1]回答表!V509,IF([1]回答表!AA54="●",[1]回答表!V532,""))</f>
        <v/>
      </c>
      <c r="BG306" s="151"/>
      <c r="BH306" s="151"/>
      <c r="BI306" s="151"/>
      <c r="BJ306" s="150" t="str">
        <f>IF([1]回答表!X54="●",[1]回答表!V510,IF([1]回答表!AA54="●",[1]回答表!V533,""))</f>
        <v/>
      </c>
      <c r="BK306" s="151"/>
      <c r="BL306" s="151"/>
      <c r="BM306" s="152"/>
      <c r="BN306" s="150" t="str">
        <f>IF([1]回答表!X54="●",[1]回答表!V511,IF([1]回答表!AA54="●",[1]回答表!V534,""))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IF([1]回答表!X54="●",[1]回答表!BC512,IF([1]回答表!AA54="●",[1]回答表!BC535,""))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IF([1]回答表!X54="●",[1]回答表!BC516,IF([1]回答表!AA54="●",[1]回答表!BC539,""))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IF([1]回答表!AA54="●","●","")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IF([1]回答表!X54="●",[1]回答表!BC513,IF([1]回答表!AA54="●",[1]回答表!BC536,""))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IF([1]回答表!X54="●",[1]回答表!BC514,IF([1]回答表!AA54="●",[1]回答表!BC537,""))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IF([1]回答表!X54="●",[1]回答表!BC517,IF([1]回答表!AA54="●",[1]回答表!BC540,""))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IF([1]回答表!X54="●",[1]回答表!E516,IF([1]回答表!AA54="●",[1]回答表!E538,""))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IF([1]回答表!X54="●",[1]回答表!B518,IF([1]回答表!AA54="●",[1]回答表!B540,""))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IF([1]回答表!AD54="●","●","")</f>
        <v/>
      </c>
      <c r="O322" s="131"/>
      <c r="P322" s="131"/>
      <c r="Q322" s="132"/>
      <c r="R322" s="119"/>
      <c r="S322" s="119"/>
      <c r="T322" s="119"/>
      <c r="U322" s="133" t="str">
        <f>IF([1]回答表!AD54="●",[1]回答表!B548,"")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IF([1]回答表!AD54="●",[1]回答表!B554,"")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IF([1]回答表!X55="●","●","")</f>
        <v/>
      </c>
      <c r="O333" s="131"/>
      <c r="P333" s="131"/>
      <c r="Q333" s="132"/>
      <c r="R333" s="119"/>
      <c r="S333" s="119"/>
      <c r="T333" s="119"/>
      <c r="U333" s="133" t="str">
        <f>IF([1]回答表!X55="●",[1]回答表!B565,IF([1]回答表!AA55="●",[1]回答表!B590,""))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IF([1]回答表!X55="●",[1]回答表!B575,IF([1]回答表!AA55="●",[1]回答表!B600,""))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IF([1]回答表!X55="●",[1]回答表!G571,IF([1]回答表!AA55="●",[1]回答表!G596,""))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IF([1]回答表!X55="●",[1]回答表!G572,IF([1]回答表!AA55="●",[1]回答表!G597,""))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IF([1]回答表!X55="●",[1]回答表!E575,IF([1]回答表!AA55="●",[1]回答表!E600,""))</f>
        <v/>
      </c>
      <c r="BG336" s="151"/>
      <c r="BH336" s="151"/>
      <c r="BI336" s="151"/>
      <c r="BJ336" s="150" t="str">
        <f>IF([1]回答表!X55="●",[1]回答表!E576,IF([1]回答表!AA55="●",[1]回答表!E601,""))</f>
        <v/>
      </c>
      <c r="BK336" s="151"/>
      <c r="BL336" s="151"/>
      <c r="BM336" s="152"/>
      <c r="BN336" s="150" t="str">
        <f>IF([1]回答表!X55="●",[1]回答表!E577,IF([1]回答表!AA55="●",[1]回答表!E602,""))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IF([1]回答表!AA55="●","●","")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IF([1]回答表!X55="●",[1]回答表!E580,IF([1]回答表!AA55="●",[1]回答表!E605,""))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IF([1]回答表!X55="●",[1]回答表!B582,IF([1]回答表!AA55="●",[1]回答表!B607,""))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IF([1]回答表!AD55="●","●","")</f>
        <v/>
      </c>
      <c r="O352" s="131"/>
      <c r="P352" s="131"/>
      <c r="Q352" s="132"/>
      <c r="R352" s="119"/>
      <c r="S352" s="119"/>
      <c r="T352" s="119"/>
      <c r="U352" s="133" t="str">
        <f>IF([1]回答表!AD55="●",[1]回答表!B615,"")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IF([1]回答表!AD55="●",[1]回答表!B621,"")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IF([1]回答表!R56="●",[1]回答表!B634,"")</f>
        <v>令和3年度も2年度に引き続き、新型コロナウイルス感染症の影響で、患者数が減少となった。令和4年度も新型コロナウイルス感染症の影響は見込まれるが、自治体病院として地域医療の中核的役割を担うべく、令和元年度に策定した経営改善計画により、今後も引き続き経営改善の取組を推進し、現行の経営体制を継続していく。</v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2535-4FE5-421C-9087-F3A361231937}">
  <dimension ref="A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IF(COUNTIF([2]回答表!K16,"*")&gt;0,[2]回答表!K16,"")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IF(COUNTIF([2]回答表!F18,"*")&gt;0,[2]回答表!F18,"")</f>
        <v>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IF(COUNTIF([2]回答表!W18,"*")&gt;0,[2]回答表!W18,"")</f>
        <v>―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IF(COUNTIF([2]回答表!F20,"*")&gt;0,[2]回答表!F20,"")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IF([2]回答表!R49="●","●","")</f>
        <v/>
      </c>
      <c r="E24" s="80"/>
      <c r="F24" s="80"/>
      <c r="G24" s="80"/>
      <c r="H24" s="80"/>
      <c r="I24" s="80"/>
      <c r="J24" s="81"/>
      <c r="K24" s="79" t="str">
        <f>IF([2]回答表!R50="●","●","")</f>
        <v/>
      </c>
      <c r="L24" s="80"/>
      <c r="M24" s="80"/>
      <c r="N24" s="80"/>
      <c r="O24" s="80"/>
      <c r="P24" s="80"/>
      <c r="Q24" s="81"/>
      <c r="R24" s="79" t="str">
        <f>IF([2]回答表!R51="●","●","")</f>
        <v/>
      </c>
      <c r="S24" s="80"/>
      <c r="T24" s="80"/>
      <c r="U24" s="80"/>
      <c r="V24" s="80"/>
      <c r="W24" s="80"/>
      <c r="X24" s="81"/>
      <c r="Y24" s="79" t="str">
        <f>IF([2]回答表!R52="●","●","")</f>
        <v/>
      </c>
      <c r="Z24" s="80"/>
      <c r="AA24" s="80"/>
      <c r="AB24" s="80"/>
      <c r="AC24" s="80"/>
      <c r="AD24" s="80"/>
      <c r="AE24" s="81"/>
      <c r="AF24" s="79" t="str">
        <f>IF([2]回答表!R53="●","●","")</f>
        <v/>
      </c>
      <c r="AG24" s="80"/>
      <c r="AH24" s="80"/>
      <c r="AI24" s="80"/>
      <c r="AJ24" s="80"/>
      <c r="AK24" s="80"/>
      <c r="AL24" s="81"/>
      <c r="AM24" s="79" t="str">
        <f>IF([2]回答表!R54="●","●","")</f>
        <v/>
      </c>
      <c r="AN24" s="80"/>
      <c r="AO24" s="80"/>
      <c r="AP24" s="80"/>
      <c r="AQ24" s="80"/>
      <c r="AR24" s="80"/>
      <c r="AS24" s="81"/>
      <c r="AT24" s="79" t="str">
        <f>IF([2]回答表!R55="●","●","")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IF([2]回答表!R56="●","●","")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IF([2]回答表!X49="●","●","")</f>
        <v/>
      </c>
      <c r="O36" s="131"/>
      <c r="P36" s="131"/>
      <c r="Q36" s="132"/>
      <c r="R36" s="119"/>
      <c r="S36" s="119"/>
      <c r="T36" s="119"/>
      <c r="U36" s="133" t="str">
        <f>IF([2]回答表!X49="●",[2]回答表!B67,IF([2]回答表!AA49="●",[2]回答表!B95,""))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IF([2]回答表!X49="●",[2]回答表!S73,IF([2]回答表!AA49="●",[2]回答表!S101,""))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IF([2]回答表!X49="●",[2]回答表!G73,IF([2]回答表!AA49="●",[2]回答表!G101,""))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IF([2]回答表!X49="●",[2]回答表!G74,IF([2]回答表!AA49="●",[2]回答表!G102,""))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IF([2]回答表!X49="●",[2]回答表!V73,IF([2]回答表!AA49="●",[2]回答表!V101,""))</f>
        <v/>
      </c>
      <c r="BG39" s="16"/>
      <c r="BH39" s="16"/>
      <c r="BI39" s="17"/>
      <c r="BJ39" s="150" t="str">
        <f>IF([2]回答表!X49="●",[2]回答表!V74,IF([2]回答表!AA49="●",[2]回答表!V102,""))</f>
        <v/>
      </c>
      <c r="BK39" s="16"/>
      <c r="BL39" s="16"/>
      <c r="BM39" s="17"/>
      <c r="BN39" s="150" t="str">
        <f>IF([2]回答表!X49="●",[2]回答表!V75,IF([2]回答表!AA49="●",[2]回答表!V103,""))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IF([2]回答表!X49="●",[2]回答表!O79,IF([2]回答表!AA49="●",[2]回答表!O107,""))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IF([2]回答表!X49="●",[2]回答表!O80,IF([2]回答表!AA49="●",[2]回答表!O108,""))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IF([2]回答表!AA49="●","●","")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IF([2]回答表!X49="●",[2]回答表!O81,IF([2]回答表!AA49="●",[2]回答表!O109,""))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IF([2]回答表!X49="●",[2]回答表!O82,IF([2]回答表!AA49="●",[2]回答表!O110,""))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IF([2]回答表!X49="●",[2]回答表!AG79,IF([2]回答表!AA49="●",[2]回答表!AG107,""))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IF([2]回答表!X49="●",[2]回答表!AG80,IF([2]回答表!AA49="●",[2]回答表!AG108,""))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IF([2]回答表!X49="●",[2]回答表!E85,IF([2]回答表!AA49="●",[2]回答表!E113,""))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IF([2]回答表!X49="●",[2]回答表!B87,IF([2]回答表!AA49="●",[2]回答表!B115,""))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IF([2]回答表!AD49="●","●","")</f>
        <v/>
      </c>
      <c r="O57" s="131"/>
      <c r="P57" s="131"/>
      <c r="Q57" s="132"/>
      <c r="R57" s="119"/>
      <c r="S57" s="119"/>
      <c r="T57" s="119"/>
      <c r="U57" s="133" t="str">
        <f>IF([2]回答表!AD49="●",[2]回答表!B123,"")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IF([2]回答表!AD49="●",[2]回答表!B128,"")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IF([2]回答表!X50="●","●","")</f>
        <v/>
      </c>
      <c r="O68" s="131"/>
      <c r="P68" s="131"/>
      <c r="Q68" s="132"/>
      <c r="R68" s="119"/>
      <c r="S68" s="119"/>
      <c r="T68" s="119"/>
      <c r="U68" s="133" t="str">
        <f>IF([2]回答表!X50="●",[2]回答表!B138,IF([2]回答表!AA50="●",[2]回答表!B159,""))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IF([2]回答表!X50="●",[2]回答表!S144,IF([2]回答表!AA50="●",[2]回答表!S165,""))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IF([2]回答表!X50="●",[2]回答表!J144,IF([2]回答表!AA50="●",[2]回答表!J165,""))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IF([2]回答表!X50="●",[2]回答表!J145,IF([2]回答表!AA50="●",[2]回答表!J166,""))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IF([2]回答表!X50="●",[2]回答表!V144,IF([2]回答表!AA50="●",[2]回答表!V165,""))</f>
        <v/>
      </c>
      <c r="BG71" s="151"/>
      <c r="BH71" s="151"/>
      <c r="BI71" s="151"/>
      <c r="BJ71" s="150" t="str">
        <f>IF([2]回答表!X50="●",[2]回答表!V145,IF([2]回答表!AA50="●",[2]回答表!V166,""))</f>
        <v/>
      </c>
      <c r="BK71" s="151"/>
      <c r="BL71" s="151"/>
      <c r="BM71" s="151"/>
      <c r="BN71" s="150" t="str">
        <f>IF([2]回答表!X50="●",[2]回答表!V146,IF([2]回答表!AA50="●",[2]回答表!V167,""))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IF([2]回答表!AA50="●","●","")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IF([2]回答表!X50="●",[2]回答表!E149,IF([2]回答表!AA50="●",[2]回答表!E170,""))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IF([2]回答表!X50="●",[2]回答表!B151,IF([2]回答表!AA50="●",[2]回答表!B172,""))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IF([2]回答表!AD50="●","●","")</f>
        <v/>
      </c>
      <c r="O87" s="131"/>
      <c r="P87" s="131"/>
      <c r="Q87" s="132"/>
      <c r="R87" s="119"/>
      <c r="S87" s="119"/>
      <c r="T87" s="119"/>
      <c r="U87" s="133" t="str">
        <f>IF([2]回答表!AD50="●",[2]回答表!B180,"")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IF([2]回答表!AD50="●",[2]回答表!B186,"")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IF([2]回答表!F18="水道事業",IF([2]回答表!X51="●","●",""),"")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IF([2]回答表!F18="水道事業",IF([2]回答表!X51="●",[2]回答表!B197,IF([2]回答表!AA51="●",[2]回答表!B275,"")),"")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IF([2]回答表!F18="水道事業",IF([2]回答表!X51="●",[2]回答表!B256,IF([2]回答表!AA51="●",[2]回答表!B335,"")),"")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IF([2]回答表!F18="水道事業",IF([2]回答表!X51="●",[2]回答表!J205,IF([2]回答表!AA51="●",[2]回答表!J283,"")),"")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IF([2]回答表!F18="水道事業",IF([2]回答表!X51="●",[2]回答表!J210,IF([2]回答表!AA51="●",[2]回答表!J290,"")),"")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IF([2]回答表!F18="水道事業",IF([2]回答表!X51="●",[2]回答表!E256,IF([2]回答表!AA51="●",[2]回答表!E335,"")),"")</f>
        <v/>
      </c>
      <c r="BG102" s="151"/>
      <c r="BH102" s="151"/>
      <c r="BI102" s="151"/>
      <c r="BJ102" s="150" t="str">
        <f>IF([2]回答表!F18="水道事業",IF([2]回答表!X51="●",[2]回答表!E257,IF([2]回答表!AA51="●",[2]回答表!E336,"")),"")</f>
        <v/>
      </c>
      <c r="BK102" s="151"/>
      <c r="BL102" s="151"/>
      <c r="BM102" s="151"/>
      <c r="BN102" s="150" t="str">
        <f>IF([2]回答表!F18="水道事業",IF([2]回答表!X51="●",[2]回答表!E258,IF([2]回答表!AA51="●",[2]回答表!E337,"")),"")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IF([2]回答表!F18="水道事業",IF([2]回答表!AA51="●","●",""),"")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IF([2]回答表!F18="水道事業",IF([2]回答表!X51="●",[2]回答表!J213,IF([2]回答表!AA51="●",[2]回答表!J293,"")),"")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IF([2]回答表!F18="水道事業",IF([2]回答表!X51="●",[2]回答表!J217,IF([2]回答表!AA51="●",[2]回答表!J297,"")),"")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IF([2]回答表!F18="水道事業",IF([2]回答表!X51="●",[2]回答表!E265,IF([2]回答表!AA51="●",[2]回答表!E344,"")),"")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IF([2]回答表!F18="水道事業",IF([2]回答表!X51="●",[2]回答表!B267,IF([2]回答表!AA51="●",[2]回答表!B346,"")),"")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IF([2]回答表!F18="水道事業",IF([2]回答表!AD51="●","●",""),"")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IF([2]回答表!F18="水道事業",IF([2]回答表!AD51="●",[2]回答表!B354,""),"")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IF([2]回答表!F18="水道事業",IF([2]回答表!AD51="●",[2]回答表!B360,""),"")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IF([2]回答表!F18="簡易水道事業",IF([2]回答表!X51="●",[2]回答表!B197,IF([2]回答表!AA51="●",[2]回答表!B275,"")),"")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IF([2]回答表!F18="簡易水道事業",IF([2]回答表!X51="●",[2]回答表!B256,IF([2]回答表!AA51="●",[2]回答表!B335,"")),"")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IF([2]回答表!F18="簡易水道事業",IF([2]回答表!X51="●","●",""),"")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IF([2]回答表!F18="簡易水道事業",IF([2]回答表!X51="●",[2]回答表!S224,IF([2]回答表!AA51="●",[2]回答表!S304,"")),"")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IF([2]回答表!F18="簡易水道事業",IF([2]回答表!X51="●",[2]回答表!E256,IF([2]回答表!AA51="●",[2]回答表!E335,"")),"")</f>
        <v/>
      </c>
      <c r="BG133" s="151"/>
      <c r="BH133" s="151"/>
      <c r="BI133" s="151"/>
      <c r="BJ133" s="150" t="str">
        <f>IF([2]回答表!F18="簡易水道事業",IF([2]回答表!X51="●",[2]回答表!E257,IF([2]回答表!AA51="●",[2]回答表!E336,"")),"")</f>
        <v/>
      </c>
      <c r="BK133" s="151"/>
      <c r="BL133" s="151"/>
      <c r="BM133" s="151"/>
      <c r="BN133" s="150" t="str">
        <f>IF([2]回答表!F18="簡易水道事業",IF([2]回答表!X51="●",[2]回答表!E258,IF([2]回答表!AA51="●",[2]回答表!E337,"")),"")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IF([2]回答表!F18="簡易水道事業",IF([2]回答表!X51="●",[2]回答表!S225,IF([2]回答表!AA51="●",[2]回答表!S305,"")),"")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IF([2]回答表!F18="簡易水道事業",IF([2]回答表!AA51="●","●",""),"")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IF([2]回答表!F18="簡易水道事業",IF([2]回答表!X51="●",[2]回答表!S226,IF([2]回答表!AA51="●",[2]回答表!S306,"")),"")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IF([2]回答表!F18="簡易水道事業",IF([2]回答表!X51="●",[2]回答表!Y228,IF([2]回答表!AA51="●",[2]回答表!Y308,"")),"")</f>
        <v/>
      </c>
      <c r="AN142" s="231"/>
      <c r="AO142" s="231"/>
      <c r="AP142" s="231"/>
      <c r="AQ142" s="231"/>
      <c r="AR142" s="231"/>
      <c r="AS142" s="231" t="str">
        <f>IF([2]回答表!F18="簡易水道事業",IF([2]回答表!X51="●",[2]回答表!Y229,IF([2]回答表!AA51="●",[2]回答表!Y309,"")),"")</f>
        <v/>
      </c>
      <c r="AT142" s="231"/>
      <c r="AU142" s="231"/>
      <c r="AV142" s="231"/>
      <c r="AW142" s="231"/>
      <c r="AX142" s="231"/>
      <c r="AY142" s="231" t="str">
        <f>IF([2]回答表!F18="簡易水道事業",IF([2]回答表!X51="●",[2]回答表!Y230,IF([2]回答表!AA51="●",[2]回答表!Y310,"")),"")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IF([2]回答表!F18="簡易水道事業",IF([2]回答表!X51="●",[2]回答表!E265,IF([2]回答表!AA51="●",[2]回答表!E344,"")),"")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IF([2]回答表!F18="簡易水道事業",IF([2]回答表!X51="●",[2]回答表!B267,IF([2]回答表!AA51="●",[2]回答表!B346,"")),"")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IF([2]回答表!F18="簡易水道事業",IF([2]回答表!AD51="●","●",""),"")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IF([2]回答表!F18="簡易水道事業",IF([2]回答表!AD51="●",[2]回答表!B354,""),"")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IF([2]回答表!F18="簡易水道事業",IF([2]回答表!AD51="●",[2]回答表!B360,""),"")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IF([2]回答表!F18="下水道事業",IF([2]回答表!X51="●","●",""),"")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IF([2]回答表!F18="下水道事業",IF([2]回答表!X51="●",[2]回答表!B197,IF([2]回答表!AA51="●",[2]回答表!B275,"")),"")</f>
        <v/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IF([2]回答表!F18="下水道事業",IF([2]回答表!X51="●",[2]回答表!B256,IF([2]回答表!AA51="●",[2]回答表!B335,"")),"")</f>
        <v/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IF([2]回答表!F18="下水道事業",IF([2]回答表!X51="●",[2]回答表!N234,IF([2]回答表!AA51="●",[2]回答表!N314,"")),"")</f>
        <v/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 t="str">
        <f>IF([2]回答表!F18="下水道事業",IF([2]回答表!X51="●",[2]回答表!E256,IF([2]回答表!AA51="●",[2]回答表!E335,"")),"")</f>
        <v/>
      </c>
      <c r="BG169" s="151"/>
      <c r="BH169" s="151"/>
      <c r="BI169" s="151"/>
      <c r="BJ169" s="150" t="str">
        <f>IF([2]回答表!F18="下水道事業",IF([2]回答表!X51="●",[2]回答表!E257,IF([2]回答表!AA51="●",[2]回答表!E336,"")),"")</f>
        <v/>
      </c>
      <c r="BK169" s="151"/>
      <c r="BL169" s="151"/>
      <c r="BM169" s="151"/>
      <c r="BN169" s="150" t="str">
        <f>IF([2]回答表!F18="下水道事業",IF([2]回答表!X51="●",[2]回答表!E258,IF([2]回答表!AA51="●",[2]回答表!E337,"")),"")</f>
        <v/>
      </c>
      <c r="BO169" s="151"/>
      <c r="BP169" s="151"/>
      <c r="BQ169" s="152"/>
      <c r="BR169" s="112"/>
      <c r="BX169" s="234" t="str">
        <f>IF([2]回答表!AQ21="下水道事業",IF([2]回答表!BI54="○",[2]回答表!AM200,IF([2]回答表!BL54="○",[2]回答表!AM278,"")),"")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IF([2]回答表!F18="下水道事業",IF([2]回答表!X51="●",[2]回答表!Y236,IF([2]回答表!AA51="●",[2]回答表!Y316,"")),"")</f>
        <v/>
      </c>
      <c r="V174" s="83"/>
      <c r="W174" s="83"/>
      <c r="X174" s="83"/>
      <c r="Y174" s="83"/>
      <c r="Z174" s="83"/>
      <c r="AA174" s="83"/>
      <c r="AB174" s="153"/>
      <c r="AC174" s="82" t="str">
        <f>IF([2]回答表!F18="下水道事業",IF([2]回答表!X51="●",[2]回答表!Y237,IF([2]回答表!AA51="●",[2]回答表!Y317,"")),"")</f>
        <v/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IF([2]回答表!F18="下水道事業",IF([2]回答表!X51="●",[2]回答表!Y239,IF([2]回答表!AA51="●",[2]回答表!Y319,"")),"")</f>
        <v/>
      </c>
      <c r="V180" s="83"/>
      <c r="W180" s="83"/>
      <c r="X180" s="83"/>
      <c r="Y180" s="83"/>
      <c r="Z180" s="83"/>
      <c r="AA180" s="83"/>
      <c r="AB180" s="153"/>
      <c r="AC180" s="82" t="str">
        <f>IF([2]回答表!F18="下水道事業",IF([2]回答表!X51="●",[2]回答表!Y240,IF([2]回答表!AA51="●",[2]回答表!Y320,"")),"")</f>
        <v/>
      </c>
      <c r="AD180" s="83"/>
      <c r="AE180" s="83"/>
      <c r="AF180" s="83"/>
      <c r="AG180" s="83"/>
      <c r="AH180" s="83"/>
      <c r="AI180" s="83"/>
      <c r="AJ180" s="153"/>
      <c r="AK180" s="82" t="str">
        <f>IF([2]回答表!F18="下水道事業",IF([2]回答表!X51="●",[2]回答表!Y241,IF([2]回答表!AA51="●",[2]回答表!Y321,"")),"")</f>
        <v/>
      </c>
      <c r="AL180" s="83"/>
      <c r="AM180" s="83"/>
      <c r="AN180" s="83"/>
      <c r="AO180" s="83"/>
      <c r="AP180" s="83"/>
      <c r="AQ180" s="83"/>
      <c r="AR180" s="153"/>
      <c r="AS180" s="82" t="str">
        <f>IF([2]回答表!F18="下水道事業",IF([2]回答表!X51="●",[2]回答表!Y242,IF([2]回答表!AA51="●",[2]回答表!Y322,"")),"")</f>
        <v/>
      </c>
      <c r="AT180" s="83"/>
      <c r="AU180" s="83"/>
      <c r="AV180" s="83"/>
      <c r="AW180" s="83"/>
      <c r="AX180" s="83"/>
      <c r="AY180" s="83"/>
      <c r="AZ180" s="153"/>
      <c r="BA180" s="82" t="str">
        <f>IF([2]回答表!F18="下水道事業",IF([2]回答表!X51="●",[2]回答表!Y243,IF([2]回答表!AA51="●",[2]回答表!Y323,"")),"")</f>
        <v/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IF([2]回答表!F18="下水道事業",IF([2]回答表!AA51="●","●",""),"")</f>
        <v/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IF([2]回答表!F18="下水道事業",IF([2]回答表!X51="●",[2]回答表!N248,IF([2]回答表!AA51="●",[2]回答表!N328,"")),"")</f>
        <v/>
      </c>
      <c r="V186" s="83"/>
      <c r="W186" s="83"/>
      <c r="X186" s="83"/>
      <c r="Y186" s="83"/>
      <c r="Z186" s="83"/>
      <c r="AA186" s="83"/>
      <c r="AB186" s="153"/>
      <c r="AC186" s="82" t="str">
        <f>IF([2]回答表!F18="下水道事業",IF([2]回答表!X51="●",[2]回答表!N249,IF([2]回答表!AA51="●",[2]回答表!N329,"")),"")</f>
        <v/>
      </c>
      <c r="AD186" s="83"/>
      <c r="AE186" s="83"/>
      <c r="AF186" s="83"/>
      <c r="AG186" s="83"/>
      <c r="AH186" s="83"/>
      <c r="AI186" s="83"/>
      <c r="AJ186" s="153"/>
      <c r="AK186" s="82" t="str">
        <f>IF([2]回答表!F18="下水道事業",IF([2]回答表!X51="●",[2]回答表!N250,IF([2]回答表!AA51="●",[2]回答表!N330,"")),"")</f>
        <v/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 t="str">
        <f>IF([2]回答表!F18="下水道事業",IF([2]回答表!X51="●",[2]回答表!E265,IF([2]回答表!AA51="●",[2]回答表!E344,"")),"")</f>
        <v/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IF([2]回答表!F18="下水道事業",IF([2]回答表!X51="●",[2]回答表!B267,IF([2]回答表!AA51="●",[2]回答表!B346,"")),"")</f>
        <v/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IF([2]回答表!F18="下水道事業",IF([2]回答表!AD51="●","●",""),"")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IF([2]回答表!F18="下水道事業",IF([2]回答表!AD51="●",[2]回答表!B354,""),"")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IF([2]回答表!F18="下水道事業",IF([2]回答表!AD51="●",[2]回答表!B360,""),"")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IF([2]回答表!BD18="●",IF([2]回答表!X51="●","●",""),"")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IF([2]回答表!BD18="●",IF([2]回答表!X51="●",[2]回答表!B197,IF([2]回答表!AA51="●",[2]回答表!B275,"")),"")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IF([2]回答表!BD18="●",IF([2]回答表!X51="●",[2]回答表!B256,IF([2]回答表!AA51="●",[2]回答表!B335,"")),"")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IF([2]回答表!BD18="●",IF([2]回答表!X51="●",[2]回答表!E256,IF([2]回答表!AA51="●",[2]回答表!E335,"")),"")</f>
        <v/>
      </c>
      <c r="AN213" s="151"/>
      <c r="AO213" s="151"/>
      <c r="AP213" s="151"/>
      <c r="AQ213" s="150" t="str">
        <f>IF([2]回答表!BD18="●",IF([2]回答表!X51="●",[2]回答表!E257,IF([2]回答表!AA51="●",[2]回答表!E336,"")),"")</f>
        <v/>
      </c>
      <c r="AR213" s="151"/>
      <c r="AS213" s="151"/>
      <c r="AT213" s="151"/>
      <c r="AU213" s="150" t="str">
        <f>IF([2]回答表!BD18="●",IF([2]回答表!X51="●",[2]回答表!E258,IF([2]回答表!AA51="●",[2]回答表!E337,"")),"")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IF([2]回答表!BD18="●",IF([2]回答表!AA51="●","●",""),"")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IF([2]回答表!BD18="●",IF([2]回答表!X51="●",[2]回答表!E265,IF([2]回答表!AA51="●",[2]回答表!E344,"")),"")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IF([2]回答表!BD18="●",IF([2]回答表!X51="●",[2]回答表!B267,IF([2]回答表!AA51="●",[2]回答表!B346,"")),"")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IF([2]回答表!BD18="●",IF([2]回答表!AD51="●","●",""),"")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IF([2]回答表!BD18="●",IF([2]回答表!AD51="●",[2]回答表!B354,""),"")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IF([2]回答表!BD18="●",IF([2]回答表!AD51="●",[2]回答表!B360,""),"")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IF([2]回答表!X52="●","●","")</f>
        <v/>
      </c>
      <c r="O241" s="131"/>
      <c r="P241" s="131"/>
      <c r="Q241" s="132"/>
      <c r="R241" s="119"/>
      <c r="S241" s="119"/>
      <c r="T241" s="119"/>
      <c r="U241" s="133" t="str">
        <f>IF([2]回答表!X52="●",[2]回答表!B371,IF([2]回答表!AA52="●",[2]回答表!B396,""))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IF([2]回答表!X52="●",[2]回答表!U377,IF([2]回答表!AA52="●",[2]回答表!U402,""))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IF([2]回答表!X52="●",[2]回答表!G377,IF([2]回答表!AA52="●",[2]回答表!G402,""))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IF([2]回答表!X52="●",[2]回答表!G378,IF([2]回答表!AA52="●",[2]回答表!G403,""))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IF([2]回答表!X52="●",[2]回答表!X377,IF([2]回答表!AA52="●",[2]回答表!X402,""))</f>
        <v/>
      </c>
      <c r="BG244" s="151"/>
      <c r="BH244" s="151"/>
      <c r="BI244" s="151"/>
      <c r="BJ244" s="150" t="str">
        <f>IF([2]回答表!X52="●",[2]回答表!X378,IF([2]回答表!AA52="●",[2]回答表!X403,""))</f>
        <v/>
      </c>
      <c r="BK244" s="151"/>
      <c r="BL244" s="151"/>
      <c r="BM244" s="152"/>
      <c r="BN244" s="150" t="str">
        <f>IF([2]回答表!X52="●",[2]回答表!X379,IF([2]回答表!AA52="●",[2]回答表!X404,""))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IF([2]回答表!AA52="●","●","")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IF([2]回答表!X52="●",[2]回答表!E386,IF([2]回答表!AA52="●",[2]回答表!E407,""))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IF([2]回答表!X52="●",[2]回答表!B388,IF([2]回答表!AA52="●",[2]回答表!B409,""))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IF([2]回答表!AD52="●","●","")</f>
        <v/>
      </c>
      <c r="O260" s="131"/>
      <c r="P260" s="131"/>
      <c r="Q260" s="132"/>
      <c r="R260" s="119"/>
      <c r="S260" s="119"/>
      <c r="T260" s="119"/>
      <c r="U260" s="133" t="str">
        <f>IF([2]回答表!AD52="●",[2]回答表!B417,"")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IF([2]回答表!AD52="●",[2]回答表!B423,"")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IF([2]回答表!X53="●","●","")</f>
        <v/>
      </c>
      <c r="O272" s="131"/>
      <c r="P272" s="131"/>
      <c r="Q272" s="132"/>
      <c r="R272" s="119"/>
      <c r="S272" s="119"/>
      <c r="T272" s="119"/>
      <c r="U272" s="133" t="str">
        <f>IF([2]回答表!X53="●",[2]回答表!B434,IF([2]回答表!AA53="●",[2]回答表!B465,""))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IF([2]回答表!X53="●",[2]回答表!B440,"")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IF([2]回答表!X53="●",[2]回答表!B446,IF([2]回答表!AA53="●",[2]回答表!B471,""))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IF([2]回答表!X53="●",[2]回答表!E446,IF([2]回答表!AA53="●",[2]回答表!E471,""))</f>
        <v/>
      </c>
      <c r="BG275" s="151"/>
      <c r="BH275" s="151"/>
      <c r="BI275" s="151"/>
      <c r="BJ275" s="150" t="str">
        <f>IF([2]回答表!X53="●",[2]回答表!E447,IF([2]回答表!AA53="●",[2]回答表!E472,""))</f>
        <v/>
      </c>
      <c r="BK275" s="151"/>
      <c r="BL275" s="151"/>
      <c r="BM275" s="152"/>
      <c r="BN275" s="150" t="str">
        <f>IF([2]回答表!X53="●",[2]回答表!E448,IF([2]回答表!AA53="●",[2]回答表!E473,""))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IF([2]回答表!AA53="●","●","")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IF([2]回答表!X53="●",[2]回答表!E455,IF([2]回答表!AA53="●",[2]回答表!E476,""))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IF([2]回答表!X53="●",[2]回答表!B457,IF([2]回答表!AA53="●",[2]回答表!B478,""))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IF([2]回答表!AD53="●","●","")</f>
        <v/>
      </c>
      <c r="O291" s="131"/>
      <c r="P291" s="131"/>
      <c r="Q291" s="132"/>
      <c r="R291" s="119"/>
      <c r="S291" s="119"/>
      <c r="T291" s="119"/>
      <c r="U291" s="133" t="str">
        <f>IF([2]回答表!AD53="●",[2]回答表!B486,"")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IF([2]回答表!AD53="●",[2]回答表!B492,"")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IF([2]回答表!X54="●","●","")</f>
        <v/>
      </c>
      <c r="O303" s="131"/>
      <c r="P303" s="131"/>
      <c r="Q303" s="132"/>
      <c r="R303" s="119"/>
      <c r="S303" s="119"/>
      <c r="T303" s="119"/>
      <c r="U303" s="133" t="str">
        <f>IF([2]回答表!X54="●",[2]回答表!B503,IF([2]回答表!AA54="●",[2]回答表!B526,""))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IF([2]回答表!X54="●",[2]回答表!BC510,IF([2]回答表!AA54="●",[2]回答表!BC533,""))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IF([2]回答表!X54="●",[2]回答表!BC515,IF([2]回答表!AA54="●",[2]回答表!BC538,""))</f>
        <v/>
      </c>
      <c r="AZ303" s="271"/>
      <c r="BA303" s="271"/>
      <c r="BB303" s="271"/>
      <c r="BC303" s="120"/>
      <c r="BD303" s="109"/>
      <c r="BE303" s="109"/>
      <c r="BF303" s="138" t="str">
        <f>IF([2]回答表!X54="●",[2]回答表!S509,IF([2]回答表!AA54="●",[2]回答表!S532,""))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IF([2]回答表!X54="●",[2]回答表!BC511,IF([2]回答表!AA54="●",[2]回答表!BC534,""))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IF([2]回答表!X54="●",[2]回答表!V509,IF([2]回答表!AA54="●",[2]回答表!V532,""))</f>
        <v/>
      </c>
      <c r="BG306" s="151"/>
      <c r="BH306" s="151"/>
      <c r="BI306" s="151"/>
      <c r="BJ306" s="150" t="str">
        <f>IF([2]回答表!X54="●",[2]回答表!V510,IF([2]回答表!AA54="●",[2]回答表!V533,""))</f>
        <v/>
      </c>
      <c r="BK306" s="151"/>
      <c r="BL306" s="151"/>
      <c r="BM306" s="152"/>
      <c r="BN306" s="150" t="str">
        <f>IF([2]回答表!X54="●",[2]回答表!V511,IF([2]回答表!AA54="●",[2]回答表!V534,""))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IF([2]回答表!X54="●",[2]回答表!BC512,IF([2]回答表!AA54="●",[2]回答表!BC535,""))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IF([2]回答表!X54="●",[2]回答表!BC516,IF([2]回答表!AA54="●",[2]回答表!BC539,""))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IF([2]回答表!AA54="●","●","")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IF([2]回答表!X54="●",[2]回答表!BC513,IF([2]回答表!AA54="●",[2]回答表!BC536,""))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IF([2]回答表!X54="●",[2]回答表!BC514,IF([2]回答表!AA54="●",[2]回答表!BC537,""))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IF([2]回答表!X54="●",[2]回答表!BC517,IF([2]回答表!AA54="●",[2]回答表!BC540,""))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IF([2]回答表!X54="●",[2]回答表!E516,IF([2]回答表!AA54="●",[2]回答表!E538,""))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IF([2]回答表!X54="●",[2]回答表!B518,IF([2]回答表!AA54="●",[2]回答表!B540,""))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IF([2]回答表!AD54="●","●","")</f>
        <v/>
      </c>
      <c r="O322" s="131"/>
      <c r="P322" s="131"/>
      <c r="Q322" s="132"/>
      <c r="R322" s="119"/>
      <c r="S322" s="119"/>
      <c r="T322" s="119"/>
      <c r="U322" s="133" t="str">
        <f>IF([2]回答表!AD54="●",[2]回答表!B548,"")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IF([2]回答表!AD54="●",[2]回答表!B554,"")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IF([2]回答表!X55="●","●","")</f>
        <v/>
      </c>
      <c r="O333" s="131"/>
      <c r="P333" s="131"/>
      <c r="Q333" s="132"/>
      <c r="R333" s="119"/>
      <c r="S333" s="119"/>
      <c r="T333" s="119"/>
      <c r="U333" s="133" t="str">
        <f>IF([2]回答表!X55="●",[2]回答表!B565,IF([2]回答表!AA55="●",[2]回答表!B590,""))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IF([2]回答表!X55="●",[2]回答表!B575,IF([2]回答表!AA55="●",[2]回答表!B600,""))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IF([2]回答表!X55="●",[2]回答表!G571,IF([2]回答表!AA55="●",[2]回答表!G596,""))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IF([2]回答表!X55="●",[2]回答表!G572,IF([2]回答表!AA55="●",[2]回答表!G597,""))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IF([2]回答表!X55="●",[2]回答表!E575,IF([2]回答表!AA55="●",[2]回答表!E600,""))</f>
        <v/>
      </c>
      <c r="BG336" s="151"/>
      <c r="BH336" s="151"/>
      <c r="BI336" s="151"/>
      <c r="BJ336" s="150" t="str">
        <f>IF([2]回答表!X55="●",[2]回答表!E576,IF([2]回答表!AA55="●",[2]回答表!E601,""))</f>
        <v/>
      </c>
      <c r="BK336" s="151"/>
      <c r="BL336" s="151"/>
      <c r="BM336" s="152"/>
      <c r="BN336" s="150" t="str">
        <f>IF([2]回答表!X55="●",[2]回答表!E577,IF([2]回答表!AA55="●",[2]回答表!E602,""))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IF([2]回答表!AA55="●","●","")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IF([2]回答表!X55="●",[2]回答表!E580,IF([2]回答表!AA55="●",[2]回答表!E605,""))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IF([2]回答表!X55="●",[2]回答表!B582,IF([2]回答表!AA55="●",[2]回答表!B607,""))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IF([2]回答表!AD55="●","●","")</f>
        <v/>
      </c>
      <c r="O352" s="131"/>
      <c r="P352" s="131"/>
      <c r="Q352" s="132"/>
      <c r="R352" s="119"/>
      <c r="S352" s="119"/>
      <c r="T352" s="119"/>
      <c r="U352" s="133" t="str">
        <f>IF([2]回答表!AD55="●",[2]回答表!B615,"")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IF([2]回答表!AD55="●",[2]回答表!B621,"")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IF([2]回答表!R56="●",[2]回答表!B634,"")</f>
        <v>令和3年度経営戦略を改定しており、それを踏まえたうえで、今後は具体的な事業の方向性について検討を行っていく。</v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1E76-8D10-4448-9BE1-94EBE5B1F24C}">
  <dimension ref="A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IF(COUNTIF([3]回答表!K16,"*")&gt;0,[3]回答表!K16,"")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IF(COUNTIF([3]回答表!F18,"*")&gt;0,[3]回答表!F18,"")</f>
        <v>下水道事業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IF(COUNTIF([3]回答表!W18,"*")&gt;0,[3]回答表!W18,"")</f>
        <v>農業集落排水施設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IF(COUNTIF([3]回答表!F20,"*")&gt;0,[3]回答表!F20,"")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IF([3]回答表!R49="●","●","")</f>
        <v/>
      </c>
      <c r="E24" s="80"/>
      <c r="F24" s="80"/>
      <c r="G24" s="80"/>
      <c r="H24" s="80"/>
      <c r="I24" s="80"/>
      <c r="J24" s="81"/>
      <c r="K24" s="79" t="str">
        <f>IF([3]回答表!R50="●","●","")</f>
        <v/>
      </c>
      <c r="L24" s="80"/>
      <c r="M24" s="80"/>
      <c r="N24" s="80"/>
      <c r="O24" s="80"/>
      <c r="P24" s="80"/>
      <c r="Q24" s="81"/>
      <c r="R24" s="79" t="str">
        <f>IF([3]回答表!R51="●","●","")</f>
        <v>●</v>
      </c>
      <c r="S24" s="80"/>
      <c r="T24" s="80"/>
      <c r="U24" s="80"/>
      <c r="V24" s="80"/>
      <c r="W24" s="80"/>
      <c r="X24" s="81"/>
      <c r="Y24" s="79" t="str">
        <f>IF([3]回答表!R52="●","●","")</f>
        <v/>
      </c>
      <c r="Z24" s="80"/>
      <c r="AA24" s="80"/>
      <c r="AB24" s="80"/>
      <c r="AC24" s="80"/>
      <c r="AD24" s="80"/>
      <c r="AE24" s="81"/>
      <c r="AF24" s="79" t="str">
        <f>IF([3]回答表!R53="●","●","")</f>
        <v/>
      </c>
      <c r="AG24" s="80"/>
      <c r="AH24" s="80"/>
      <c r="AI24" s="80"/>
      <c r="AJ24" s="80"/>
      <c r="AK24" s="80"/>
      <c r="AL24" s="81"/>
      <c r="AM24" s="79" t="str">
        <f>IF([3]回答表!R54="●","●","")</f>
        <v/>
      </c>
      <c r="AN24" s="80"/>
      <c r="AO24" s="80"/>
      <c r="AP24" s="80"/>
      <c r="AQ24" s="80"/>
      <c r="AR24" s="80"/>
      <c r="AS24" s="81"/>
      <c r="AT24" s="79" t="str">
        <f>IF([3]回答表!R55="●","●","")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IF([3]回答表!R56="●","●","")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IF([3]回答表!X49="●","●","")</f>
        <v/>
      </c>
      <c r="O36" s="131"/>
      <c r="P36" s="131"/>
      <c r="Q36" s="132"/>
      <c r="R36" s="119"/>
      <c r="S36" s="119"/>
      <c r="T36" s="119"/>
      <c r="U36" s="133" t="str">
        <f>IF([3]回答表!X49="●",[3]回答表!B67,IF([3]回答表!AA49="●",[3]回答表!B95,""))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IF([3]回答表!X49="●",[3]回答表!S73,IF([3]回答表!AA49="●",[3]回答表!S101,""))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IF([3]回答表!X49="●",[3]回答表!G73,IF([3]回答表!AA49="●",[3]回答表!G101,""))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IF([3]回答表!X49="●",[3]回答表!G74,IF([3]回答表!AA49="●",[3]回答表!G102,""))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IF([3]回答表!X49="●",[3]回答表!V73,IF([3]回答表!AA49="●",[3]回答表!V101,""))</f>
        <v/>
      </c>
      <c r="BG39" s="16"/>
      <c r="BH39" s="16"/>
      <c r="BI39" s="17"/>
      <c r="BJ39" s="150" t="str">
        <f>IF([3]回答表!X49="●",[3]回答表!V74,IF([3]回答表!AA49="●",[3]回答表!V102,""))</f>
        <v/>
      </c>
      <c r="BK39" s="16"/>
      <c r="BL39" s="16"/>
      <c r="BM39" s="17"/>
      <c r="BN39" s="150" t="str">
        <f>IF([3]回答表!X49="●",[3]回答表!V75,IF([3]回答表!AA49="●",[3]回答表!V103,""))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IF([3]回答表!X49="●",[3]回答表!O79,IF([3]回答表!AA49="●",[3]回答表!O107,""))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IF([3]回答表!X49="●",[3]回答表!O80,IF([3]回答表!AA49="●",[3]回答表!O108,""))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IF([3]回答表!AA49="●","●","")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IF([3]回答表!X49="●",[3]回答表!O81,IF([3]回答表!AA49="●",[3]回答表!O109,""))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IF([3]回答表!X49="●",[3]回答表!O82,IF([3]回答表!AA49="●",[3]回答表!O110,""))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IF([3]回答表!X49="●",[3]回答表!AG79,IF([3]回答表!AA49="●",[3]回答表!AG107,""))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IF([3]回答表!X49="●",[3]回答表!AG80,IF([3]回答表!AA49="●",[3]回答表!AG108,""))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IF([3]回答表!X49="●",[3]回答表!E85,IF([3]回答表!AA49="●",[3]回答表!E113,""))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IF([3]回答表!X49="●",[3]回答表!B87,IF([3]回答表!AA49="●",[3]回答表!B115,""))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IF([3]回答表!AD49="●","●","")</f>
        <v/>
      </c>
      <c r="O57" s="131"/>
      <c r="P57" s="131"/>
      <c r="Q57" s="132"/>
      <c r="R57" s="119"/>
      <c r="S57" s="119"/>
      <c r="T57" s="119"/>
      <c r="U57" s="133" t="str">
        <f>IF([3]回答表!AD49="●",[3]回答表!B123,"")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IF([3]回答表!AD49="●",[3]回答表!B128,"")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IF([3]回答表!X50="●","●","")</f>
        <v/>
      </c>
      <c r="O68" s="131"/>
      <c r="P68" s="131"/>
      <c r="Q68" s="132"/>
      <c r="R68" s="119"/>
      <c r="S68" s="119"/>
      <c r="T68" s="119"/>
      <c r="U68" s="133" t="str">
        <f>IF([3]回答表!X50="●",[3]回答表!B138,IF([3]回答表!AA50="●",[3]回答表!B159,""))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IF([3]回答表!X50="●",[3]回答表!S144,IF([3]回答表!AA50="●",[3]回答表!S165,""))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IF([3]回答表!X50="●",[3]回答表!J144,IF([3]回答表!AA50="●",[3]回答表!J165,""))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IF([3]回答表!X50="●",[3]回答表!J145,IF([3]回答表!AA50="●",[3]回答表!J166,""))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IF([3]回答表!X50="●",[3]回答表!V144,IF([3]回答表!AA50="●",[3]回答表!V165,""))</f>
        <v/>
      </c>
      <c r="BG71" s="151"/>
      <c r="BH71" s="151"/>
      <c r="BI71" s="151"/>
      <c r="BJ71" s="150" t="str">
        <f>IF([3]回答表!X50="●",[3]回答表!V145,IF([3]回答表!AA50="●",[3]回答表!V166,""))</f>
        <v/>
      </c>
      <c r="BK71" s="151"/>
      <c r="BL71" s="151"/>
      <c r="BM71" s="151"/>
      <c r="BN71" s="150" t="str">
        <f>IF([3]回答表!X50="●",[3]回答表!V146,IF([3]回答表!AA50="●",[3]回答表!V167,""))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IF([3]回答表!AA50="●","●","")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IF([3]回答表!X50="●",[3]回答表!E149,IF([3]回答表!AA50="●",[3]回答表!E170,""))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IF([3]回答表!X50="●",[3]回答表!B151,IF([3]回答表!AA50="●",[3]回答表!B172,""))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IF([3]回答表!AD50="●","●","")</f>
        <v/>
      </c>
      <c r="O87" s="131"/>
      <c r="P87" s="131"/>
      <c r="Q87" s="132"/>
      <c r="R87" s="119"/>
      <c r="S87" s="119"/>
      <c r="T87" s="119"/>
      <c r="U87" s="133" t="str">
        <f>IF([3]回答表!AD50="●",[3]回答表!B180,"")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IF([3]回答表!AD50="●",[3]回答表!B186,"")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IF([3]回答表!F18="水道事業",IF([3]回答表!X51="●","●",""),"")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IF([3]回答表!F18="水道事業",IF([3]回答表!X51="●",[3]回答表!B197,IF([3]回答表!AA51="●",[3]回答表!B275,"")),"")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IF([3]回答表!F18="水道事業",IF([3]回答表!X51="●",[3]回答表!B256,IF([3]回答表!AA51="●",[3]回答表!B335,"")),"")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IF([3]回答表!F18="水道事業",IF([3]回答表!X51="●",[3]回答表!J205,IF([3]回答表!AA51="●",[3]回答表!J283,"")),"")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IF([3]回答表!F18="水道事業",IF([3]回答表!X51="●",[3]回答表!J210,IF([3]回答表!AA51="●",[3]回答表!J290,"")),"")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IF([3]回答表!F18="水道事業",IF([3]回答表!X51="●",[3]回答表!E256,IF([3]回答表!AA51="●",[3]回答表!E335,"")),"")</f>
        <v/>
      </c>
      <c r="BG102" s="151"/>
      <c r="BH102" s="151"/>
      <c r="BI102" s="151"/>
      <c r="BJ102" s="150" t="str">
        <f>IF([3]回答表!F18="水道事業",IF([3]回答表!X51="●",[3]回答表!E257,IF([3]回答表!AA51="●",[3]回答表!E336,"")),"")</f>
        <v/>
      </c>
      <c r="BK102" s="151"/>
      <c r="BL102" s="151"/>
      <c r="BM102" s="151"/>
      <c r="BN102" s="150" t="str">
        <f>IF([3]回答表!F18="水道事業",IF([3]回答表!X51="●",[3]回答表!E258,IF([3]回答表!AA51="●",[3]回答表!E337,"")),"")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IF([3]回答表!F18="水道事業",IF([3]回答表!AA51="●","●",""),"")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IF([3]回答表!F18="水道事業",IF([3]回答表!X51="●",[3]回答表!J213,IF([3]回答表!AA51="●",[3]回答表!J293,"")),"")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IF([3]回答表!F18="水道事業",IF([3]回答表!X51="●",[3]回答表!J217,IF([3]回答表!AA51="●",[3]回答表!J297,"")),"")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IF([3]回答表!F18="水道事業",IF([3]回答表!X51="●",[3]回答表!E265,IF([3]回答表!AA51="●",[3]回答表!E344,"")),"")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IF([3]回答表!F18="水道事業",IF([3]回答表!X51="●",[3]回答表!B267,IF([3]回答表!AA51="●",[3]回答表!B346,"")),"")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IF([3]回答表!F18="水道事業",IF([3]回答表!AD51="●","●",""),"")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IF([3]回答表!F18="水道事業",IF([3]回答表!AD51="●",[3]回答表!B354,""),"")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IF([3]回答表!F18="水道事業",IF([3]回答表!AD51="●",[3]回答表!B360,""),"")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IF([3]回答表!F18="簡易水道事業",IF([3]回答表!X51="●",[3]回答表!B197,IF([3]回答表!AA51="●",[3]回答表!B275,"")),"")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IF([3]回答表!F18="簡易水道事業",IF([3]回答表!X51="●",[3]回答表!B256,IF([3]回答表!AA51="●",[3]回答表!B335,"")),"")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IF([3]回答表!F18="簡易水道事業",IF([3]回答表!X51="●","●",""),"")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IF([3]回答表!F18="簡易水道事業",IF([3]回答表!X51="●",[3]回答表!S224,IF([3]回答表!AA51="●",[3]回答表!S304,"")),"")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IF([3]回答表!F18="簡易水道事業",IF([3]回答表!X51="●",[3]回答表!E256,IF([3]回答表!AA51="●",[3]回答表!E335,"")),"")</f>
        <v/>
      </c>
      <c r="BG133" s="151"/>
      <c r="BH133" s="151"/>
      <c r="BI133" s="151"/>
      <c r="BJ133" s="150" t="str">
        <f>IF([3]回答表!F18="簡易水道事業",IF([3]回答表!X51="●",[3]回答表!E257,IF([3]回答表!AA51="●",[3]回答表!E336,"")),"")</f>
        <v/>
      </c>
      <c r="BK133" s="151"/>
      <c r="BL133" s="151"/>
      <c r="BM133" s="151"/>
      <c r="BN133" s="150" t="str">
        <f>IF([3]回答表!F18="簡易水道事業",IF([3]回答表!X51="●",[3]回答表!E258,IF([3]回答表!AA51="●",[3]回答表!E337,"")),"")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IF([3]回答表!F18="簡易水道事業",IF([3]回答表!X51="●",[3]回答表!S225,IF([3]回答表!AA51="●",[3]回答表!S305,"")),"")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IF([3]回答表!F18="簡易水道事業",IF([3]回答表!AA51="●","●",""),"")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IF([3]回答表!F18="簡易水道事業",IF([3]回答表!X51="●",[3]回答表!S226,IF([3]回答表!AA51="●",[3]回答表!S306,"")),"")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IF([3]回答表!F18="簡易水道事業",IF([3]回答表!X51="●",[3]回答表!Y228,IF([3]回答表!AA51="●",[3]回答表!Y308,"")),"")</f>
        <v/>
      </c>
      <c r="AN142" s="231"/>
      <c r="AO142" s="231"/>
      <c r="AP142" s="231"/>
      <c r="AQ142" s="231"/>
      <c r="AR142" s="231"/>
      <c r="AS142" s="231" t="str">
        <f>IF([3]回答表!F18="簡易水道事業",IF([3]回答表!X51="●",[3]回答表!Y229,IF([3]回答表!AA51="●",[3]回答表!Y309,"")),"")</f>
        <v/>
      </c>
      <c r="AT142" s="231"/>
      <c r="AU142" s="231"/>
      <c r="AV142" s="231"/>
      <c r="AW142" s="231"/>
      <c r="AX142" s="231"/>
      <c r="AY142" s="231" t="str">
        <f>IF([3]回答表!F18="簡易水道事業",IF([3]回答表!X51="●",[3]回答表!Y230,IF([3]回答表!AA51="●",[3]回答表!Y310,"")),"")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IF([3]回答表!F18="簡易水道事業",IF([3]回答表!X51="●",[3]回答表!E265,IF([3]回答表!AA51="●",[3]回答表!E344,"")),"")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IF([3]回答表!F18="簡易水道事業",IF([3]回答表!X51="●",[3]回答表!B267,IF([3]回答表!AA51="●",[3]回答表!B346,"")),"")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IF([3]回答表!F18="簡易水道事業",IF([3]回答表!AD51="●","●",""),"")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IF([3]回答表!F18="簡易水道事業",IF([3]回答表!AD51="●",[3]回答表!B354,""),"")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IF([3]回答表!F18="簡易水道事業",IF([3]回答表!AD51="●",[3]回答表!B360,""),"")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IF([3]回答表!F18="下水道事業",IF([3]回答表!X51="●","●",""),"")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IF([3]回答表!F18="下水道事業",IF([3]回答表!X51="●",[3]回答表!B197,IF([3]回答表!AA51="●",[3]回答表!B275,"")),"")</f>
        <v>県主導で県と流域下水道臨海処理区を構成する7市町村により、維持管理業務の共同化を実施する。</v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IF([3]回答表!F18="下水道事業",IF([3]回答表!X51="●",[3]回答表!B256,IF([3]回答表!AA51="●",[3]回答表!B335,"")),"")</f>
        <v>令和</v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IF([3]回答表!F18="下水道事業",IF([3]回答表!X51="●",[3]回答表!N234,IF([3]回答表!AA51="●",[3]回答表!N314,"")),"")</f>
        <v xml:space="preserve"> </v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>
        <f>IF([3]回答表!F18="下水道事業",IF([3]回答表!X51="●",[3]回答表!E256,IF([3]回答表!AA51="●",[3]回答表!E335,"")),"")</f>
        <v>4</v>
      </c>
      <c r="BG169" s="151"/>
      <c r="BH169" s="151"/>
      <c r="BI169" s="151"/>
      <c r="BJ169" s="150">
        <f>IF([3]回答表!F18="下水道事業",IF([3]回答表!X51="●",[3]回答表!E257,IF([3]回答表!AA51="●",[3]回答表!E336,"")),"")</f>
        <v>4</v>
      </c>
      <c r="BK169" s="151"/>
      <c r="BL169" s="151"/>
      <c r="BM169" s="151"/>
      <c r="BN169" s="150">
        <f>IF([3]回答表!F18="下水道事業",IF([3]回答表!X51="●",[3]回答表!E258,IF([3]回答表!AA51="●",[3]回答表!E337,"")),"")</f>
        <v>1</v>
      </c>
      <c r="BO169" s="151"/>
      <c r="BP169" s="151"/>
      <c r="BQ169" s="152"/>
      <c r="BR169" s="112"/>
      <c r="BX169" s="234" t="str">
        <f>IF([3]回答表!AQ21="下水道事業",IF([3]回答表!BI54="○",[3]回答表!AM200,IF([3]回答表!BL54="○",[3]回答表!AM278,"")),"")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IF([3]回答表!F18="下水道事業",IF([3]回答表!X51="●",[3]回答表!Y236,IF([3]回答表!AA51="●",[3]回答表!Y316,"")),"")</f>
        <v xml:space="preserve"> </v>
      </c>
      <c r="V174" s="83"/>
      <c r="W174" s="83"/>
      <c r="X174" s="83"/>
      <c r="Y174" s="83"/>
      <c r="Z174" s="83"/>
      <c r="AA174" s="83"/>
      <c r="AB174" s="153"/>
      <c r="AC174" s="82" t="str">
        <f>IF([3]回答表!F18="下水道事業",IF([3]回答表!X51="●",[3]回答表!Y237,IF([3]回答表!AA51="●",[3]回答表!Y317,"")),"")</f>
        <v xml:space="preserve"> </v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IF([3]回答表!F18="下水道事業",IF([3]回答表!X51="●",[3]回答表!Y239,IF([3]回答表!AA51="●",[3]回答表!Y319,"")),"")</f>
        <v xml:space="preserve"> </v>
      </c>
      <c r="V180" s="83"/>
      <c r="W180" s="83"/>
      <c r="X180" s="83"/>
      <c r="Y180" s="83"/>
      <c r="Z180" s="83"/>
      <c r="AA180" s="83"/>
      <c r="AB180" s="153"/>
      <c r="AC180" s="82" t="str">
        <f>IF([3]回答表!F18="下水道事業",IF([3]回答表!X51="●",[3]回答表!Y240,IF([3]回答表!AA51="●",[3]回答表!Y320,"")),"")</f>
        <v xml:space="preserve"> </v>
      </c>
      <c r="AD180" s="83"/>
      <c r="AE180" s="83"/>
      <c r="AF180" s="83"/>
      <c r="AG180" s="83"/>
      <c r="AH180" s="83"/>
      <c r="AI180" s="83"/>
      <c r="AJ180" s="153"/>
      <c r="AK180" s="82" t="str">
        <f>IF([3]回答表!F18="下水道事業",IF([3]回答表!X51="●",[3]回答表!Y241,IF([3]回答表!AA51="●",[3]回答表!Y321,"")),"")</f>
        <v xml:space="preserve"> </v>
      </c>
      <c r="AL180" s="83"/>
      <c r="AM180" s="83"/>
      <c r="AN180" s="83"/>
      <c r="AO180" s="83"/>
      <c r="AP180" s="83"/>
      <c r="AQ180" s="83"/>
      <c r="AR180" s="153"/>
      <c r="AS180" s="82" t="str">
        <f>IF([3]回答表!F18="下水道事業",IF([3]回答表!X51="●",[3]回答表!Y242,IF([3]回答表!AA51="●",[3]回答表!Y322,"")),"")</f>
        <v xml:space="preserve"> </v>
      </c>
      <c r="AT180" s="83"/>
      <c r="AU180" s="83"/>
      <c r="AV180" s="83"/>
      <c r="AW180" s="83"/>
      <c r="AX180" s="83"/>
      <c r="AY180" s="83"/>
      <c r="AZ180" s="153"/>
      <c r="BA180" s="82" t="str">
        <f>IF([3]回答表!F18="下水道事業",IF([3]回答表!X51="●",[3]回答表!Y243,IF([3]回答表!AA51="●",[3]回答表!Y323,"")),"")</f>
        <v xml:space="preserve"> </v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IF([3]回答表!F18="下水道事業",IF([3]回答表!AA51="●","●",""),"")</f>
        <v>●</v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IF([3]回答表!F18="下水道事業",IF([3]回答表!X51="●",[3]回答表!N248,IF([3]回答表!AA51="●",[3]回答表!N328,"")),"")</f>
        <v xml:space="preserve"> </v>
      </c>
      <c r="V186" s="83"/>
      <c r="W186" s="83"/>
      <c r="X186" s="83"/>
      <c r="Y186" s="83"/>
      <c r="Z186" s="83"/>
      <c r="AA186" s="83"/>
      <c r="AB186" s="153"/>
      <c r="AC186" s="82" t="str">
        <f>IF([3]回答表!F18="下水道事業",IF([3]回答表!X51="●",[3]回答表!N249,IF([3]回答表!AA51="●",[3]回答表!N329,"")),"")</f>
        <v>●</v>
      </c>
      <c r="AD186" s="83"/>
      <c r="AE186" s="83"/>
      <c r="AF186" s="83"/>
      <c r="AG186" s="83"/>
      <c r="AH186" s="83"/>
      <c r="AI186" s="83"/>
      <c r="AJ186" s="153"/>
      <c r="AK186" s="82" t="str">
        <f>IF([3]回答表!F18="下水道事業",IF([3]回答表!X51="●",[3]回答表!N250,IF([3]回答表!AA51="●",[3]回答表!N330,"")),"")</f>
        <v xml:space="preserve"> </v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>
        <f>IF([3]回答表!F18="下水道事業",IF([3]回答表!X51="●",[3]回答表!E265,IF([3]回答表!AA51="●",[3]回答表!E344,"")),"")</f>
        <v>0</v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IF([3]回答表!F18="下水道事業",IF([3]回答表!X51="●",[3]回答表!B267,IF([3]回答表!AA51="●",[3]回答表!B346,"")),"")</f>
        <v>農業集落排水事業においては規模が小さいことから、削減される委託料と県に支払う負担金が同等と見込まれる。</v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IF([3]回答表!F18="下水道事業",IF([3]回答表!AD51="●","●",""),"")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IF([3]回答表!F18="下水道事業",IF([3]回答表!AD51="●",[3]回答表!B354,""),"")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IF([3]回答表!F18="下水道事業",IF([3]回答表!AD51="●",[3]回答表!B360,""),"")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IF([3]回答表!BD18="●",IF([3]回答表!X51="●","●",""),"")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IF([3]回答表!BD18="●",IF([3]回答表!X51="●",[3]回答表!B197,IF([3]回答表!AA51="●",[3]回答表!B275,"")),"")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IF([3]回答表!BD18="●",IF([3]回答表!X51="●",[3]回答表!B256,IF([3]回答表!AA51="●",[3]回答表!B335,"")),"")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IF([3]回答表!BD18="●",IF([3]回答表!X51="●",[3]回答表!E256,IF([3]回答表!AA51="●",[3]回答表!E335,"")),"")</f>
        <v/>
      </c>
      <c r="AN213" s="151"/>
      <c r="AO213" s="151"/>
      <c r="AP213" s="151"/>
      <c r="AQ213" s="150" t="str">
        <f>IF([3]回答表!BD18="●",IF([3]回答表!X51="●",[3]回答表!E257,IF([3]回答表!AA51="●",[3]回答表!E336,"")),"")</f>
        <v/>
      </c>
      <c r="AR213" s="151"/>
      <c r="AS213" s="151"/>
      <c r="AT213" s="151"/>
      <c r="AU213" s="150" t="str">
        <f>IF([3]回答表!BD18="●",IF([3]回答表!X51="●",[3]回答表!E258,IF([3]回答表!AA51="●",[3]回答表!E337,"")),"")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IF([3]回答表!BD18="●",IF([3]回答表!AA51="●","●",""),"")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IF([3]回答表!BD18="●",IF([3]回答表!X51="●",[3]回答表!E265,IF([3]回答表!AA51="●",[3]回答表!E344,"")),"")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IF([3]回答表!BD18="●",IF([3]回答表!X51="●",[3]回答表!B267,IF([3]回答表!AA51="●",[3]回答表!B346,"")),"")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IF([3]回答表!BD18="●",IF([3]回答表!AD51="●","●",""),"")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IF([3]回答表!BD18="●",IF([3]回答表!AD51="●",[3]回答表!B354,""),"")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IF([3]回答表!BD18="●",IF([3]回答表!AD51="●",[3]回答表!B360,""),"")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IF([3]回答表!X52="●","●","")</f>
        <v/>
      </c>
      <c r="O241" s="131"/>
      <c r="P241" s="131"/>
      <c r="Q241" s="132"/>
      <c r="R241" s="119"/>
      <c r="S241" s="119"/>
      <c r="T241" s="119"/>
      <c r="U241" s="133" t="str">
        <f>IF([3]回答表!X52="●",[3]回答表!B371,IF([3]回答表!AA52="●",[3]回答表!B396,""))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IF([3]回答表!X52="●",[3]回答表!U377,IF([3]回答表!AA52="●",[3]回答表!U402,""))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IF([3]回答表!X52="●",[3]回答表!G377,IF([3]回答表!AA52="●",[3]回答表!G402,""))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IF([3]回答表!X52="●",[3]回答表!G378,IF([3]回答表!AA52="●",[3]回答表!G403,""))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IF([3]回答表!X52="●",[3]回答表!X377,IF([3]回答表!AA52="●",[3]回答表!X402,""))</f>
        <v/>
      </c>
      <c r="BG244" s="151"/>
      <c r="BH244" s="151"/>
      <c r="BI244" s="151"/>
      <c r="BJ244" s="150" t="str">
        <f>IF([3]回答表!X52="●",[3]回答表!X378,IF([3]回答表!AA52="●",[3]回答表!X403,""))</f>
        <v/>
      </c>
      <c r="BK244" s="151"/>
      <c r="BL244" s="151"/>
      <c r="BM244" s="152"/>
      <c r="BN244" s="150" t="str">
        <f>IF([3]回答表!X52="●",[3]回答表!X379,IF([3]回答表!AA52="●",[3]回答表!X404,""))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IF([3]回答表!AA52="●","●","")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IF([3]回答表!X52="●",[3]回答表!E386,IF([3]回答表!AA52="●",[3]回答表!E407,""))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IF([3]回答表!X52="●",[3]回答表!B388,IF([3]回答表!AA52="●",[3]回答表!B409,""))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IF([3]回答表!AD52="●","●","")</f>
        <v/>
      </c>
      <c r="O260" s="131"/>
      <c r="P260" s="131"/>
      <c r="Q260" s="132"/>
      <c r="R260" s="119"/>
      <c r="S260" s="119"/>
      <c r="T260" s="119"/>
      <c r="U260" s="133" t="str">
        <f>IF([3]回答表!AD52="●",[3]回答表!B417,"")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IF([3]回答表!AD52="●",[3]回答表!B423,"")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IF([3]回答表!X53="●","●","")</f>
        <v/>
      </c>
      <c r="O272" s="131"/>
      <c r="P272" s="131"/>
      <c r="Q272" s="132"/>
      <c r="R272" s="119"/>
      <c r="S272" s="119"/>
      <c r="T272" s="119"/>
      <c r="U272" s="133" t="str">
        <f>IF([3]回答表!X53="●",[3]回答表!B434,IF([3]回答表!AA53="●",[3]回答表!B465,""))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IF([3]回答表!X53="●",[3]回答表!B440,"")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IF([3]回答表!X53="●",[3]回答表!B446,IF([3]回答表!AA53="●",[3]回答表!B471,""))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IF([3]回答表!X53="●",[3]回答表!E446,IF([3]回答表!AA53="●",[3]回答表!E471,""))</f>
        <v/>
      </c>
      <c r="BG275" s="151"/>
      <c r="BH275" s="151"/>
      <c r="BI275" s="151"/>
      <c r="BJ275" s="150" t="str">
        <f>IF([3]回答表!X53="●",[3]回答表!E447,IF([3]回答表!AA53="●",[3]回答表!E472,""))</f>
        <v/>
      </c>
      <c r="BK275" s="151"/>
      <c r="BL275" s="151"/>
      <c r="BM275" s="152"/>
      <c r="BN275" s="150" t="str">
        <f>IF([3]回答表!X53="●",[3]回答表!E448,IF([3]回答表!AA53="●",[3]回答表!E473,""))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IF([3]回答表!AA53="●","●","")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IF([3]回答表!X53="●",[3]回答表!E455,IF([3]回答表!AA53="●",[3]回答表!E476,""))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IF([3]回答表!X53="●",[3]回答表!B457,IF([3]回答表!AA53="●",[3]回答表!B478,""))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IF([3]回答表!AD53="●","●","")</f>
        <v/>
      </c>
      <c r="O291" s="131"/>
      <c r="P291" s="131"/>
      <c r="Q291" s="132"/>
      <c r="R291" s="119"/>
      <c r="S291" s="119"/>
      <c r="T291" s="119"/>
      <c r="U291" s="133" t="str">
        <f>IF([3]回答表!AD53="●",[3]回答表!B486,"")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IF([3]回答表!AD53="●",[3]回答表!B492,"")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IF([3]回答表!X54="●","●","")</f>
        <v/>
      </c>
      <c r="O303" s="131"/>
      <c r="P303" s="131"/>
      <c r="Q303" s="132"/>
      <c r="R303" s="119"/>
      <c r="S303" s="119"/>
      <c r="T303" s="119"/>
      <c r="U303" s="133" t="str">
        <f>IF([3]回答表!X54="●",[3]回答表!B503,IF([3]回答表!AA54="●",[3]回答表!B526,""))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IF([3]回答表!X54="●",[3]回答表!BC510,IF([3]回答表!AA54="●",[3]回答表!BC533,""))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IF([3]回答表!X54="●",[3]回答表!BC515,IF([3]回答表!AA54="●",[3]回答表!BC538,""))</f>
        <v/>
      </c>
      <c r="AZ303" s="271"/>
      <c r="BA303" s="271"/>
      <c r="BB303" s="271"/>
      <c r="BC303" s="120"/>
      <c r="BD303" s="109"/>
      <c r="BE303" s="109"/>
      <c r="BF303" s="138" t="str">
        <f>IF([3]回答表!X54="●",[3]回答表!S509,IF([3]回答表!AA54="●",[3]回答表!S532,""))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IF([3]回答表!X54="●",[3]回答表!BC511,IF([3]回答表!AA54="●",[3]回答表!BC534,""))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IF([3]回答表!X54="●",[3]回答表!V509,IF([3]回答表!AA54="●",[3]回答表!V532,""))</f>
        <v/>
      </c>
      <c r="BG306" s="151"/>
      <c r="BH306" s="151"/>
      <c r="BI306" s="151"/>
      <c r="BJ306" s="150" t="str">
        <f>IF([3]回答表!X54="●",[3]回答表!V510,IF([3]回答表!AA54="●",[3]回答表!V533,""))</f>
        <v/>
      </c>
      <c r="BK306" s="151"/>
      <c r="BL306" s="151"/>
      <c r="BM306" s="152"/>
      <c r="BN306" s="150" t="str">
        <f>IF([3]回答表!X54="●",[3]回答表!V511,IF([3]回答表!AA54="●",[3]回答表!V534,""))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IF([3]回答表!X54="●",[3]回答表!BC512,IF([3]回答表!AA54="●",[3]回答表!BC535,""))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IF([3]回答表!X54="●",[3]回答表!BC516,IF([3]回答表!AA54="●",[3]回答表!BC539,""))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IF([3]回答表!AA54="●","●","")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IF([3]回答表!X54="●",[3]回答表!BC513,IF([3]回答表!AA54="●",[3]回答表!BC536,""))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IF([3]回答表!X54="●",[3]回答表!BC514,IF([3]回答表!AA54="●",[3]回答表!BC537,""))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IF([3]回答表!X54="●",[3]回答表!BC517,IF([3]回答表!AA54="●",[3]回答表!BC540,""))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IF([3]回答表!X54="●",[3]回答表!E516,IF([3]回答表!AA54="●",[3]回答表!E538,""))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IF([3]回答表!X54="●",[3]回答表!B518,IF([3]回答表!AA54="●",[3]回答表!B540,""))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IF([3]回答表!AD54="●","●","")</f>
        <v/>
      </c>
      <c r="O322" s="131"/>
      <c r="P322" s="131"/>
      <c r="Q322" s="132"/>
      <c r="R322" s="119"/>
      <c r="S322" s="119"/>
      <c r="T322" s="119"/>
      <c r="U322" s="133" t="str">
        <f>IF([3]回答表!AD54="●",[3]回答表!B548,"")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IF([3]回答表!AD54="●",[3]回答表!B554,"")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IF([3]回答表!X55="●","●","")</f>
        <v/>
      </c>
      <c r="O333" s="131"/>
      <c r="P333" s="131"/>
      <c r="Q333" s="132"/>
      <c r="R333" s="119"/>
      <c r="S333" s="119"/>
      <c r="T333" s="119"/>
      <c r="U333" s="133" t="str">
        <f>IF([3]回答表!X55="●",[3]回答表!B565,IF([3]回答表!AA55="●",[3]回答表!B590,""))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IF([3]回答表!X55="●",[3]回答表!B575,IF([3]回答表!AA55="●",[3]回答表!B600,""))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IF([3]回答表!X55="●",[3]回答表!G571,IF([3]回答表!AA55="●",[3]回答表!G596,""))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IF([3]回答表!X55="●",[3]回答表!G572,IF([3]回答表!AA55="●",[3]回答表!G597,""))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IF([3]回答表!X55="●",[3]回答表!E575,IF([3]回答表!AA55="●",[3]回答表!E600,""))</f>
        <v/>
      </c>
      <c r="BG336" s="151"/>
      <c r="BH336" s="151"/>
      <c r="BI336" s="151"/>
      <c r="BJ336" s="150" t="str">
        <f>IF([3]回答表!X55="●",[3]回答表!E576,IF([3]回答表!AA55="●",[3]回答表!E601,""))</f>
        <v/>
      </c>
      <c r="BK336" s="151"/>
      <c r="BL336" s="151"/>
      <c r="BM336" s="152"/>
      <c r="BN336" s="150" t="str">
        <f>IF([3]回答表!X55="●",[3]回答表!E577,IF([3]回答表!AA55="●",[3]回答表!E602,""))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IF([3]回答表!AA55="●","●","")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IF([3]回答表!X55="●",[3]回答表!E580,IF([3]回答表!AA55="●",[3]回答表!E605,""))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IF([3]回答表!X55="●",[3]回答表!B582,IF([3]回答表!AA55="●",[3]回答表!B607,""))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IF([3]回答表!AD55="●","●","")</f>
        <v/>
      </c>
      <c r="O352" s="131"/>
      <c r="P352" s="131"/>
      <c r="Q352" s="132"/>
      <c r="R352" s="119"/>
      <c r="S352" s="119"/>
      <c r="T352" s="119"/>
      <c r="U352" s="133" t="str">
        <f>IF([3]回答表!AD55="●",[3]回答表!B615,"")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IF([3]回答表!AD55="●",[3]回答表!B621,"")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IF([3]回答表!R56="●",[3]回答表!B634,"")</f>
        <v/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A9486-9D4A-4760-80EE-1EE6EFB33F79}">
  <dimension ref="A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IF(COUNTIF([4]回答表!K16,"*")&gt;0,[4]回答表!K16,"")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IF(COUNTIF([4]回答表!F18,"*")&gt;0,[4]回答表!F18,"")</f>
        <v>下水道事業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IF(COUNTIF([4]回答表!W18,"*")&gt;0,[4]回答表!W18,"")</f>
        <v>特定環境保全公共下水道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IF(COUNTIF([4]回答表!F20,"*")&gt;0,[4]回答表!F20,"")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IF([4]回答表!R49="●","●","")</f>
        <v/>
      </c>
      <c r="E24" s="80"/>
      <c r="F24" s="80"/>
      <c r="G24" s="80"/>
      <c r="H24" s="80"/>
      <c r="I24" s="80"/>
      <c r="J24" s="81"/>
      <c r="K24" s="79" t="str">
        <f>IF([4]回答表!R50="●","●","")</f>
        <v/>
      </c>
      <c r="L24" s="80"/>
      <c r="M24" s="80"/>
      <c r="N24" s="80"/>
      <c r="O24" s="80"/>
      <c r="P24" s="80"/>
      <c r="Q24" s="81"/>
      <c r="R24" s="79" t="str">
        <f>IF([4]回答表!R51="●","●","")</f>
        <v>●</v>
      </c>
      <c r="S24" s="80"/>
      <c r="T24" s="80"/>
      <c r="U24" s="80"/>
      <c r="V24" s="80"/>
      <c r="W24" s="80"/>
      <c r="X24" s="81"/>
      <c r="Y24" s="79" t="str">
        <f>IF([4]回答表!R52="●","●","")</f>
        <v/>
      </c>
      <c r="Z24" s="80"/>
      <c r="AA24" s="80"/>
      <c r="AB24" s="80"/>
      <c r="AC24" s="80"/>
      <c r="AD24" s="80"/>
      <c r="AE24" s="81"/>
      <c r="AF24" s="79" t="str">
        <f>IF([4]回答表!R53="●","●","")</f>
        <v/>
      </c>
      <c r="AG24" s="80"/>
      <c r="AH24" s="80"/>
      <c r="AI24" s="80"/>
      <c r="AJ24" s="80"/>
      <c r="AK24" s="80"/>
      <c r="AL24" s="81"/>
      <c r="AM24" s="79" t="str">
        <f>IF([4]回答表!R54="●","●","")</f>
        <v/>
      </c>
      <c r="AN24" s="80"/>
      <c r="AO24" s="80"/>
      <c r="AP24" s="80"/>
      <c r="AQ24" s="80"/>
      <c r="AR24" s="80"/>
      <c r="AS24" s="81"/>
      <c r="AT24" s="79" t="str">
        <f>IF([4]回答表!R55="●","●","")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IF([4]回答表!R56="●","●","")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IF([4]回答表!X49="●","●","")</f>
        <v/>
      </c>
      <c r="O36" s="131"/>
      <c r="P36" s="131"/>
      <c r="Q36" s="132"/>
      <c r="R36" s="119"/>
      <c r="S36" s="119"/>
      <c r="T36" s="119"/>
      <c r="U36" s="133" t="str">
        <f>IF([4]回答表!X49="●",[4]回答表!B67,IF([4]回答表!AA49="●",[4]回答表!B95,""))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IF([4]回答表!X49="●",[4]回答表!S73,IF([4]回答表!AA49="●",[4]回答表!S101,""))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IF([4]回答表!X49="●",[4]回答表!G73,IF([4]回答表!AA49="●",[4]回答表!G101,""))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IF([4]回答表!X49="●",[4]回答表!G74,IF([4]回答表!AA49="●",[4]回答表!G102,""))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IF([4]回答表!X49="●",[4]回答表!V73,IF([4]回答表!AA49="●",[4]回答表!V101,""))</f>
        <v/>
      </c>
      <c r="BG39" s="16"/>
      <c r="BH39" s="16"/>
      <c r="BI39" s="17"/>
      <c r="BJ39" s="150" t="str">
        <f>IF([4]回答表!X49="●",[4]回答表!V74,IF([4]回答表!AA49="●",[4]回答表!V102,""))</f>
        <v/>
      </c>
      <c r="BK39" s="16"/>
      <c r="BL39" s="16"/>
      <c r="BM39" s="17"/>
      <c r="BN39" s="150" t="str">
        <f>IF([4]回答表!X49="●",[4]回答表!V75,IF([4]回答表!AA49="●",[4]回答表!V103,""))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IF([4]回答表!X49="●",[4]回答表!O79,IF([4]回答表!AA49="●",[4]回答表!O107,""))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IF([4]回答表!X49="●",[4]回答表!O80,IF([4]回答表!AA49="●",[4]回答表!O108,""))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IF([4]回答表!AA49="●","●","")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IF([4]回答表!X49="●",[4]回答表!O81,IF([4]回答表!AA49="●",[4]回答表!O109,""))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IF([4]回答表!X49="●",[4]回答表!O82,IF([4]回答表!AA49="●",[4]回答表!O110,""))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IF([4]回答表!X49="●",[4]回答表!AG79,IF([4]回答表!AA49="●",[4]回答表!AG107,""))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IF([4]回答表!X49="●",[4]回答表!AG80,IF([4]回答表!AA49="●",[4]回答表!AG108,""))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IF([4]回答表!X49="●",[4]回答表!E85,IF([4]回答表!AA49="●",[4]回答表!E113,""))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IF([4]回答表!X49="●",[4]回答表!B87,IF([4]回答表!AA49="●",[4]回答表!B115,""))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IF([4]回答表!AD49="●","●","")</f>
        <v/>
      </c>
      <c r="O57" s="131"/>
      <c r="P57" s="131"/>
      <c r="Q57" s="132"/>
      <c r="R57" s="119"/>
      <c r="S57" s="119"/>
      <c r="T57" s="119"/>
      <c r="U57" s="133" t="str">
        <f>IF([4]回答表!AD49="●",[4]回答表!B123,"")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IF([4]回答表!AD49="●",[4]回答表!B128,"")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IF([4]回答表!X50="●","●","")</f>
        <v/>
      </c>
      <c r="O68" s="131"/>
      <c r="P68" s="131"/>
      <c r="Q68" s="132"/>
      <c r="R68" s="119"/>
      <c r="S68" s="119"/>
      <c r="T68" s="119"/>
      <c r="U68" s="133" t="str">
        <f>IF([4]回答表!X50="●",[4]回答表!B138,IF([4]回答表!AA50="●",[4]回答表!B159,""))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IF([4]回答表!X50="●",[4]回答表!S144,IF([4]回答表!AA50="●",[4]回答表!S165,""))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IF([4]回答表!X50="●",[4]回答表!J144,IF([4]回答表!AA50="●",[4]回答表!J165,""))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IF([4]回答表!X50="●",[4]回答表!J145,IF([4]回答表!AA50="●",[4]回答表!J166,""))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IF([4]回答表!X50="●",[4]回答表!V144,IF([4]回答表!AA50="●",[4]回答表!V165,""))</f>
        <v/>
      </c>
      <c r="BG71" s="151"/>
      <c r="BH71" s="151"/>
      <c r="BI71" s="151"/>
      <c r="BJ71" s="150" t="str">
        <f>IF([4]回答表!X50="●",[4]回答表!V145,IF([4]回答表!AA50="●",[4]回答表!V166,""))</f>
        <v/>
      </c>
      <c r="BK71" s="151"/>
      <c r="BL71" s="151"/>
      <c r="BM71" s="151"/>
      <c r="BN71" s="150" t="str">
        <f>IF([4]回答表!X50="●",[4]回答表!V146,IF([4]回答表!AA50="●",[4]回答表!V167,""))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IF([4]回答表!AA50="●","●","")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IF([4]回答表!X50="●",[4]回答表!E149,IF([4]回答表!AA50="●",[4]回答表!E170,""))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IF([4]回答表!X50="●",[4]回答表!B151,IF([4]回答表!AA50="●",[4]回答表!B172,""))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IF([4]回答表!AD50="●","●","")</f>
        <v/>
      </c>
      <c r="O87" s="131"/>
      <c r="P87" s="131"/>
      <c r="Q87" s="132"/>
      <c r="R87" s="119"/>
      <c r="S87" s="119"/>
      <c r="T87" s="119"/>
      <c r="U87" s="133" t="str">
        <f>IF([4]回答表!AD50="●",[4]回答表!B180,"")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IF([4]回答表!AD50="●",[4]回答表!B186,"")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IF([4]回答表!F18="水道事業",IF([4]回答表!X51="●","●",""),"")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IF([4]回答表!F18="水道事業",IF([4]回答表!X51="●",[4]回答表!B197,IF([4]回答表!AA51="●",[4]回答表!B275,"")),"")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IF([4]回答表!F18="水道事業",IF([4]回答表!X51="●",[4]回答表!B256,IF([4]回答表!AA51="●",[4]回答表!B335,"")),"")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IF([4]回答表!F18="水道事業",IF([4]回答表!X51="●",[4]回答表!J205,IF([4]回答表!AA51="●",[4]回答表!J283,"")),"")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IF([4]回答表!F18="水道事業",IF([4]回答表!X51="●",[4]回答表!J210,IF([4]回答表!AA51="●",[4]回答表!J290,"")),"")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IF([4]回答表!F18="水道事業",IF([4]回答表!X51="●",[4]回答表!E256,IF([4]回答表!AA51="●",[4]回答表!E335,"")),"")</f>
        <v/>
      </c>
      <c r="BG102" s="151"/>
      <c r="BH102" s="151"/>
      <c r="BI102" s="151"/>
      <c r="BJ102" s="150" t="str">
        <f>IF([4]回答表!F18="水道事業",IF([4]回答表!X51="●",[4]回答表!E257,IF([4]回答表!AA51="●",[4]回答表!E336,"")),"")</f>
        <v/>
      </c>
      <c r="BK102" s="151"/>
      <c r="BL102" s="151"/>
      <c r="BM102" s="151"/>
      <c r="BN102" s="150" t="str">
        <f>IF([4]回答表!F18="水道事業",IF([4]回答表!X51="●",[4]回答表!E258,IF([4]回答表!AA51="●",[4]回答表!E337,"")),"")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IF([4]回答表!F18="水道事業",IF([4]回答表!AA51="●","●",""),"")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IF([4]回答表!F18="水道事業",IF([4]回答表!X51="●",[4]回答表!J213,IF([4]回答表!AA51="●",[4]回答表!J293,"")),"")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IF([4]回答表!F18="水道事業",IF([4]回答表!X51="●",[4]回答表!J217,IF([4]回答表!AA51="●",[4]回答表!J297,"")),"")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IF([4]回答表!F18="水道事業",IF([4]回答表!X51="●",[4]回答表!E265,IF([4]回答表!AA51="●",[4]回答表!E344,"")),"")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IF([4]回答表!F18="水道事業",IF([4]回答表!X51="●",[4]回答表!B267,IF([4]回答表!AA51="●",[4]回答表!B346,"")),"")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IF([4]回答表!F18="水道事業",IF([4]回答表!AD51="●","●",""),"")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IF([4]回答表!F18="水道事業",IF([4]回答表!AD51="●",[4]回答表!B354,""),"")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IF([4]回答表!F18="水道事業",IF([4]回答表!AD51="●",[4]回答表!B360,""),"")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IF([4]回答表!F18="簡易水道事業",IF([4]回答表!X51="●",[4]回答表!B197,IF([4]回答表!AA51="●",[4]回答表!B275,"")),"")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IF([4]回答表!F18="簡易水道事業",IF([4]回答表!X51="●",[4]回答表!B256,IF([4]回答表!AA51="●",[4]回答表!B335,"")),"")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IF([4]回答表!F18="簡易水道事業",IF([4]回答表!X51="●","●",""),"")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IF([4]回答表!F18="簡易水道事業",IF([4]回答表!X51="●",[4]回答表!S224,IF([4]回答表!AA51="●",[4]回答表!S304,"")),"")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IF([4]回答表!F18="簡易水道事業",IF([4]回答表!X51="●",[4]回答表!E256,IF([4]回答表!AA51="●",[4]回答表!E335,"")),"")</f>
        <v/>
      </c>
      <c r="BG133" s="151"/>
      <c r="BH133" s="151"/>
      <c r="BI133" s="151"/>
      <c r="BJ133" s="150" t="str">
        <f>IF([4]回答表!F18="簡易水道事業",IF([4]回答表!X51="●",[4]回答表!E257,IF([4]回答表!AA51="●",[4]回答表!E336,"")),"")</f>
        <v/>
      </c>
      <c r="BK133" s="151"/>
      <c r="BL133" s="151"/>
      <c r="BM133" s="151"/>
      <c r="BN133" s="150" t="str">
        <f>IF([4]回答表!F18="簡易水道事業",IF([4]回答表!X51="●",[4]回答表!E258,IF([4]回答表!AA51="●",[4]回答表!E337,"")),"")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IF([4]回答表!F18="簡易水道事業",IF([4]回答表!X51="●",[4]回答表!S225,IF([4]回答表!AA51="●",[4]回答表!S305,"")),"")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IF([4]回答表!F18="簡易水道事業",IF([4]回答表!AA51="●","●",""),"")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IF([4]回答表!F18="簡易水道事業",IF([4]回答表!X51="●",[4]回答表!S226,IF([4]回答表!AA51="●",[4]回答表!S306,"")),"")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IF([4]回答表!F18="簡易水道事業",IF([4]回答表!X51="●",[4]回答表!Y228,IF([4]回答表!AA51="●",[4]回答表!Y308,"")),"")</f>
        <v/>
      </c>
      <c r="AN142" s="231"/>
      <c r="AO142" s="231"/>
      <c r="AP142" s="231"/>
      <c r="AQ142" s="231"/>
      <c r="AR142" s="231"/>
      <c r="AS142" s="231" t="str">
        <f>IF([4]回答表!F18="簡易水道事業",IF([4]回答表!X51="●",[4]回答表!Y229,IF([4]回答表!AA51="●",[4]回答表!Y309,"")),"")</f>
        <v/>
      </c>
      <c r="AT142" s="231"/>
      <c r="AU142" s="231"/>
      <c r="AV142" s="231"/>
      <c r="AW142" s="231"/>
      <c r="AX142" s="231"/>
      <c r="AY142" s="231" t="str">
        <f>IF([4]回答表!F18="簡易水道事業",IF([4]回答表!X51="●",[4]回答表!Y230,IF([4]回答表!AA51="●",[4]回答表!Y310,"")),"")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IF([4]回答表!F18="簡易水道事業",IF([4]回答表!X51="●",[4]回答表!E265,IF([4]回答表!AA51="●",[4]回答表!E344,"")),"")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IF([4]回答表!F18="簡易水道事業",IF([4]回答表!X51="●",[4]回答表!B267,IF([4]回答表!AA51="●",[4]回答表!B346,"")),"")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IF([4]回答表!F18="簡易水道事業",IF([4]回答表!AD51="●","●",""),"")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IF([4]回答表!F18="簡易水道事業",IF([4]回答表!AD51="●",[4]回答表!B354,""),"")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IF([4]回答表!F18="簡易水道事業",IF([4]回答表!AD51="●",[4]回答表!B360,""),"")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IF([4]回答表!F18="下水道事業",IF([4]回答表!X51="●","●",""),"")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IF([4]回答表!F18="下水道事業",IF([4]回答表!X51="●",[4]回答表!B197,IF([4]回答表!AA51="●",[4]回答表!B275,"")),"")</f>
        <v>県主導で県と流域下水道臨海処理区を構成する7市町村により、維持管理業務の共同化を実施する。</v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IF([4]回答表!F18="下水道事業",IF([4]回答表!X51="●",[4]回答表!B256,IF([4]回答表!AA51="●",[4]回答表!B335,"")),"")</f>
        <v>令和</v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IF([4]回答表!F18="下水道事業",IF([4]回答表!X51="●",[4]回答表!N234,IF([4]回答表!AA51="●",[4]回答表!N314,"")),"")</f>
        <v xml:space="preserve"> </v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>
        <f>IF([4]回答表!F18="下水道事業",IF([4]回答表!X51="●",[4]回答表!E256,IF([4]回答表!AA51="●",[4]回答表!E335,"")),"")</f>
        <v>4</v>
      </c>
      <c r="BG169" s="151"/>
      <c r="BH169" s="151"/>
      <c r="BI169" s="151"/>
      <c r="BJ169" s="150">
        <f>IF([4]回答表!F18="下水道事業",IF([4]回答表!X51="●",[4]回答表!E257,IF([4]回答表!AA51="●",[4]回答表!E336,"")),"")</f>
        <v>4</v>
      </c>
      <c r="BK169" s="151"/>
      <c r="BL169" s="151"/>
      <c r="BM169" s="151"/>
      <c r="BN169" s="150">
        <f>IF([4]回答表!F18="下水道事業",IF([4]回答表!X51="●",[4]回答表!E258,IF([4]回答表!AA51="●",[4]回答表!E337,"")),"")</f>
        <v>1</v>
      </c>
      <c r="BO169" s="151"/>
      <c r="BP169" s="151"/>
      <c r="BQ169" s="152"/>
      <c r="BR169" s="112"/>
      <c r="BX169" s="234" t="str">
        <f>IF([4]回答表!AQ21="下水道事業",IF([4]回答表!BI54="○",[4]回答表!AM200,IF([4]回答表!BL54="○",[4]回答表!AM278,"")),"")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IF([4]回答表!F18="下水道事業",IF([4]回答表!X51="●",[4]回答表!Y236,IF([4]回答表!AA51="●",[4]回答表!Y316,"")),"")</f>
        <v xml:space="preserve"> </v>
      </c>
      <c r="V174" s="83"/>
      <c r="W174" s="83"/>
      <c r="X174" s="83"/>
      <c r="Y174" s="83"/>
      <c r="Z174" s="83"/>
      <c r="AA174" s="83"/>
      <c r="AB174" s="153"/>
      <c r="AC174" s="82" t="str">
        <f>IF([4]回答表!F18="下水道事業",IF([4]回答表!X51="●",[4]回答表!Y237,IF([4]回答表!AA51="●",[4]回答表!Y317,"")),"")</f>
        <v xml:space="preserve"> </v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IF([4]回答表!F18="下水道事業",IF([4]回答表!X51="●",[4]回答表!Y239,IF([4]回答表!AA51="●",[4]回答表!Y319,"")),"")</f>
        <v xml:space="preserve"> </v>
      </c>
      <c r="V180" s="83"/>
      <c r="W180" s="83"/>
      <c r="X180" s="83"/>
      <c r="Y180" s="83"/>
      <c r="Z180" s="83"/>
      <c r="AA180" s="83"/>
      <c r="AB180" s="153"/>
      <c r="AC180" s="82" t="str">
        <f>IF([4]回答表!F18="下水道事業",IF([4]回答表!X51="●",[4]回答表!Y240,IF([4]回答表!AA51="●",[4]回答表!Y320,"")),"")</f>
        <v xml:space="preserve"> </v>
      </c>
      <c r="AD180" s="83"/>
      <c r="AE180" s="83"/>
      <c r="AF180" s="83"/>
      <c r="AG180" s="83"/>
      <c r="AH180" s="83"/>
      <c r="AI180" s="83"/>
      <c r="AJ180" s="153"/>
      <c r="AK180" s="82" t="str">
        <f>IF([4]回答表!F18="下水道事業",IF([4]回答表!X51="●",[4]回答表!Y241,IF([4]回答表!AA51="●",[4]回答表!Y321,"")),"")</f>
        <v xml:space="preserve"> </v>
      </c>
      <c r="AL180" s="83"/>
      <c r="AM180" s="83"/>
      <c r="AN180" s="83"/>
      <c r="AO180" s="83"/>
      <c r="AP180" s="83"/>
      <c r="AQ180" s="83"/>
      <c r="AR180" s="153"/>
      <c r="AS180" s="82" t="str">
        <f>IF([4]回答表!F18="下水道事業",IF([4]回答表!X51="●",[4]回答表!Y242,IF([4]回答表!AA51="●",[4]回答表!Y322,"")),"")</f>
        <v xml:space="preserve"> </v>
      </c>
      <c r="AT180" s="83"/>
      <c r="AU180" s="83"/>
      <c r="AV180" s="83"/>
      <c r="AW180" s="83"/>
      <c r="AX180" s="83"/>
      <c r="AY180" s="83"/>
      <c r="AZ180" s="153"/>
      <c r="BA180" s="82" t="str">
        <f>IF([4]回答表!F18="下水道事業",IF([4]回答表!X51="●",[4]回答表!Y243,IF([4]回答表!AA51="●",[4]回答表!Y323,"")),"")</f>
        <v xml:space="preserve"> </v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IF([4]回答表!F18="下水道事業",IF([4]回答表!AA51="●","●",""),"")</f>
        <v>●</v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IF([4]回答表!F18="下水道事業",IF([4]回答表!X51="●",[4]回答表!N248,IF([4]回答表!AA51="●",[4]回答表!N328,"")),"")</f>
        <v xml:space="preserve"> </v>
      </c>
      <c r="V186" s="83"/>
      <c r="W186" s="83"/>
      <c r="X186" s="83"/>
      <c r="Y186" s="83"/>
      <c r="Z186" s="83"/>
      <c r="AA186" s="83"/>
      <c r="AB186" s="153"/>
      <c r="AC186" s="82" t="str">
        <f>IF([4]回答表!F18="下水道事業",IF([4]回答表!X51="●",[4]回答表!N249,IF([4]回答表!AA51="●",[4]回答表!N329,"")),"")</f>
        <v>●</v>
      </c>
      <c r="AD186" s="83"/>
      <c r="AE186" s="83"/>
      <c r="AF186" s="83"/>
      <c r="AG186" s="83"/>
      <c r="AH186" s="83"/>
      <c r="AI186" s="83"/>
      <c r="AJ186" s="153"/>
      <c r="AK186" s="82" t="str">
        <f>IF([4]回答表!F18="下水道事業",IF([4]回答表!X51="●",[4]回答表!N250,IF([4]回答表!AA51="●",[4]回答表!N330,"")),"")</f>
        <v xml:space="preserve"> </v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>
        <f>IF([4]回答表!F18="下水道事業",IF([4]回答表!X51="●",[4]回答表!E265,IF([4]回答表!AA51="●",[4]回答表!E344,"")),"")</f>
        <v>0.3</v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IF([4]回答表!F18="下水道事業",IF([4]回答表!X51="●",[4]回答表!B267,IF([4]回答表!AA51="●",[4]回答表!B346,"")),"")</f>
        <v>①削減される委託料　年▲210万円　②県に支払う負担金　年180万円　　計　年▲30万円　　　　　　　　　　　</v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IF([4]回答表!F18="下水道事業",IF([4]回答表!AD51="●","●",""),"")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IF([4]回答表!F18="下水道事業",IF([4]回答表!AD51="●",[4]回答表!B354,""),"")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IF([4]回答表!F18="下水道事業",IF([4]回答表!AD51="●",[4]回答表!B360,""),"")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IF([4]回答表!BD18="●",IF([4]回答表!X51="●","●",""),"")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IF([4]回答表!BD18="●",IF([4]回答表!X51="●",[4]回答表!B197,IF([4]回答表!AA51="●",[4]回答表!B275,"")),"")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IF([4]回答表!BD18="●",IF([4]回答表!X51="●",[4]回答表!B256,IF([4]回答表!AA51="●",[4]回答表!B335,"")),"")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IF([4]回答表!BD18="●",IF([4]回答表!X51="●",[4]回答表!E256,IF([4]回答表!AA51="●",[4]回答表!E335,"")),"")</f>
        <v/>
      </c>
      <c r="AN213" s="151"/>
      <c r="AO213" s="151"/>
      <c r="AP213" s="151"/>
      <c r="AQ213" s="150" t="str">
        <f>IF([4]回答表!BD18="●",IF([4]回答表!X51="●",[4]回答表!E257,IF([4]回答表!AA51="●",[4]回答表!E336,"")),"")</f>
        <v/>
      </c>
      <c r="AR213" s="151"/>
      <c r="AS213" s="151"/>
      <c r="AT213" s="151"/>
      <c r="AU213" s="150" t="str">
        <f>IF([4]回答表!BD18="●",IF([4]回答表!X51="●",[4]回答表!E258,IF([4]回答表!AA51="●",[4]回答表!E337,"")),"")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IF([4]回答表!BD18="●",IF([4]回答表!AA51="●","●",""),"")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IF([4]回答表!BD18="●",IF([4]回答表!X51="●",[4]回答表!E265,IF([4]回答表!AA51="●",[4]回答表!E344,"")),"")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IF([4]回答表!BD18="●",IF([4]回答表!X51="●",[4]回答表!B267,IF([4]回答表!AA51="●",[4]回答表!B346,"")),"")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IF([4]回答表!BD18="●",IF([4]回答表!AD51="●","●",""),"")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IF([4]回答表!BD18="●",IF([4]回答表!AD51="●",[4]回答表!B354,""),"")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IF([4]回答表!BD18="●",IF([4]回答表!AD51="●",[4]回答表!B360,""),"")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IF([4]回答表!X52="●","●","")</f>
        <v/>
      </c>
      <c r="O241" s="131"/>
      <c r="P241" s="131"/>
      <c r="Q241" s="132"/>
      <c r="R241" s="119"/>
      <c r="S241" s="119"/>
      <c r="T241" s="119"/>
      <c r="U241" s="133" t="str">
        <f>IF([4]回答表!X52="●",[4]回答表!B371,IF([4]回答表!AA52="●",[4]回答表!B396,""))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IF([4]回答表!X52="●",[4]回答表!U377,IF([4]回答表!AA52="●",[4]回答表!U402,""))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IF([4]回答表!X52="●",[4]回答表!G377,IF([4]回答表!AA52="●",[4]回答表!G402,""))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IF([4]回答表!X52="●",[4]回答表!G378,IF([4]回答表!AA52="●",[4]回答表!G403,""))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IF([4]回答表!X52="●",[4]回答表!X377,IF([4]回答表!AA52="●",[4]回答表!X402,""))</f>
        <v/>
      </c>
      <c r="BG244" s="151"/>
      <c r="BH244" s="151"/>
      <c r="BI244" s="151"/>
      <c r="BJ244" s="150" t="str">
        <f>IF([4]回答表!X52="●",[4]回答表!X378,IF([4]回答表!AA52="●",[4]回答表!X403,""))</f>
        <v/>
      </c>
      <c r="BK244" s="151"/>
      <c r="BL244" s="151"/>
      <c r="BM244" s="152"/>
      <c r="BN244" s="150" t="str">
        <f>IF([4]回答表!X52="●",[4]回答表!X379,IF([4]回答表!AA52="●",[4]回答表!X404,""))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IF([4]回答表!AA52="●","●","")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IF([4]回答表!X52="●",[4]回答表!E386,IF([4]回答表!AA52="●",[4]回答表!E407,""))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IF([4]回答表!X52="●",[4]回答表!B388,IF([4]回答表!AA52="●",[4]回答表!B409,""))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IF([4]回答表!AD52="●","●","")</f>
        <v/>
      </c>
      <c r="O260" s="131"/>
      <c r="P260" s="131"/>
      <c r="Q260" s="132"/>
      <c r="R260" s="119"/>
      <c r="S260" s="119"/>
      <c r="T260" s="119"/>
      <c r="U260" s="133" t="str">
        <f>IF([4]回答表!AD52="●",[4]回答表!B417,"")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IF([4]回答表!AD52="●",[4]回答表!B423,"")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IF([4]回答表!X53="●","●","")</f>
        <v/>
      </c>
      <c r="O272" s="131"/>
      <c r="P272" s="131"/>
      <c r="Q272" s="132"/>
      <c r="R272" s="119"/>
      <c r="S272" s="119"/>
      <c r="T272" s="119"/>
      <c r="U272" s="133" t="str">
        <f>IF([4]回答表!X53="●",[4]回答表!B434,IF([4]回答表!AA53="●",[4]回答表!B465,""))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IF([4]回答表!X53="●",[4]回答表!B440,"")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IF([4]回答表!X53="●",[4]回答表!B446,IF([4]回答表!AA53="●",[4]回答表!B471,""))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IF([4]回答表!X53="●",[4]回答表!E446,IF([4]回答表!AA53="●",[4]回答表!E471,""))</f>
        <v/>
      </c>
      <c r="BG275" s="151"/>
      <c r="BH275" s="151"/>
      <c r="BI275" s="151"/>
      <c r="BJ275" s="150" t="str">
        <f>IF([4]回答表!X53="●",[4]回答表!E447,IF([4]回答表!AA53="●",[4]回答表!E472,""))</f>
        <v/>
      </c>
      <c r="BK275" s="151"/>
      <c r="BL275" s="151"/>
      <c r="BM275" s="152"/>
      <c r="BN275" s="150" t="str">
        <f>IF([4]回答表!X53="●",[4]回答表!E448,IF([4]回答表!AA53="●",[4]回答表!E473,""))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IF([4]回答表!AA53="●","●","")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IF([4]回答表!X53="●",[4]回答表!E455,IF([4]回答表!AA53="●",[4]回答表!E476,""))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IF([4]回答表!X53="●",[4]回答表!B457,IF([4]回答表!AA53="●",[4]回答表!B478,""))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IF([4]回答表!AD53="●","●","")</f>
        <v/>
      </c>
      <c r="O291" s="131"/>
      <c r="P291" s="131"/>
      <c r="Q291" s="132"/>
      <c r="R291" s="119"/>
      <c r="S291" s="119"/>
      <c r="T291" s="119"/>
      <c r="U291" s="133" t="str">
        <f>IF([4]回答表!AD53="●",[4]回答表!B486,"")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IF([4]回答表!AD53="●",[4]回答表!B492,"")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IF([4]回答表!X54="●","●","")</f>
        <v/>
      </c>
      <c r="O303" s="131"/>
      <c r="P303" s="131"/>
      <c r="Q303" s="132"/>
      <c r="R303" s="119"/>
      <c r="S303" s="119"/>
      <c r="T303" s="119"/>
      <c r="U303" s="133" t="str">
        <f>IF([4]回答表!X54="●",[4]回答表!B503,IF([4]回答表!AA54="●",[4]回答表!B526,""))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IF([4]回答表!X54="●",[4]回答表!BC510,IF([4]回答表!AA54="●",[4]回答表!BC533,""))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IF([4]回答表!X54="●",[4]回答表!BC515,IF([4]回答表!AA54="●",[4]回答表!BC538,""))</f>
        <v/>
      </c>
      <c r="AZ303" s="271"/>
      <c r="BA303" s="271"/>
      <c r="BB303" s="271"/>
      <c r="BC303" s="120"/>
      <c r="BD303" s="109"/>
      <c r="BE303" s="109"/>
      <c r="BF303" s="138" t="str">
        <f>IF([4]回答表!X54="●",[4]回答表!S509,IF([4]回答表!AA54="●",[4]回答表!S532,""))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IF([4]回答表!X54="●",[4]回答表!BC511,IF([4]回答表!AA54="●",[4]回答表!BC534,""))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IF([4]回答表!X54="●",[4]回答表!V509,IF([4]回答表!AA54="●",[4]回答表!V532,""))</f>
        <v/>
      </c>
      <c r="BG306" s="151"/>
      <c r="BH306" s="151"/>
      <c r="BI306" s="151"/>
      <c r="BJ306" s="150" t="str">
        <f>IF([4]回答表!X54="●",[4]回答表!V510,IF([4]回答表!AA54="●",[4]回答表!V533,""))</f>
        <v/>
      </c>
      <c r="BK306" s="151"/>
      <c r="BL306" s="151"/>
      <c r="BM306" s="152"/>
      <c r="BN306" s="150" t="str">
        <f>IF([4]回答表!X54="●",[4]回答表!V511,IF([4]回答表!AA54="●",[4]回答表!V534,""))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IF([4]回答表!X54="●",[4]回答表!BC512,IF([4]回答表!AA54="●",[4]回答表!BC535,""))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IF([4]回答表!X54="●",[4]回答表!BC516,IF([4]回答表!AA54="●",[4]回答表!BC539,""))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IF([4]回答表!AA54="●","●","")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IF([4]回答表!X54="●",[4]回答表!BC513,IF([4]回答表!AA54="●",[4]回答表!BC536,""))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IF([4]回答表!X54="●",[4]回答表!BC514,IF([4]回答表!AA54="●",[4]回答表!BC537,""))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IF([4]回答表!X54="●",[4]回答表!BC517,IF([4]回答表!AA54="●",[4]回答表!BC540,""))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IF([4]回答表!X54="●",[4]回答表!E516,IF([4]回答表!AA54="●",[4]回答表!E538,""))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IF([4]回答表!X54="●",[4]回答表!B518,IF([4]回答表!AA54="●",[4]回答表!B540,""))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IF([4]回答表!AD54="●","●","")</f>
        <v/>
      </c>
      <c r="O322" s="131"/>
      <c r="P322" s="131"/>
      <c r="Q322" s="132"/>
      <c r="R322" s="119"/>
      <c r="S322" s="119"/>
      <c r="T322" s="119"/>
      <c r="U322" s="133" t="str">
        <f>IF([4]回答表!AD54="●",[4]回答表!B548,"")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IF([4]回答表!AD54="●",[4]回答表!B554,"")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IF([4]回答表!X55="●","●","")</f>
        <v/>
      </c>
      <c r="O333" s="131"/>
      <c r="P333" s="131"/>
      <c r="Q333" s="132"/>
      <c r="R333" s="119"/>
      <c r="S333" s="119"/>
      <c r="T333" s="119"/>
      <c r="U333" s="133" t="str">
        <f>IF([4]回答表!X55="●",[4]回答表!B565,IF([4]回答表!AA55="●",[4]回答表!B590,""))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IF([4]回答表!X55="●",[4]回答表!B575,IF([4]回答表!AA55="●",[4]回答表!B600,""))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IF([4]回答表!X55="●",[4]回答表!G571,IF([4]回答表!AA55="●",[4]回答表!G596,""))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IF([4]回答表!X55="●",[4]回答表!G572,IF([4]回答表!AA55="●",[4]回答表!G597,""))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IF([4]回答表!X55="●",[4]回答表!E575,IF([4]回答表!AA55="●",[4]回答表!E600,""))</f>
        <v/>
      </c>
      <c r="BG336" s="151"/>
      <c r="BH336" s="151"/>
      <c r="BI336" s="151"/>
      <c r="BJ336" s="150" t="str">
        <f>IF([4]回答表!X55="●",[4]回答表!E576,IF([4]回答表!AA55="●",[4]回答表!E601,""))</f>
        <v/>
      </c>
      <c r="BK336" s="151"/>
      <c r="BL336" s="151"/>
      <c r="BM336" s="152"/>
      <c r="BN336" s="150" t="str">
        <f>IF([4]回答表!X55="●",[4]回答表!E577,IF([4]回答表!AA55="●",[4]回答表!E602,""))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IF([4]回答表!AA55="●","●","")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IF([4]回答表!X55="●",[4]回答表!E580,IF([4]回答表!AA55="●",[4]回答表!E605,""))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IF([4]回答表!X55="●",[4]回答表!B582,IF([4]回答表!AA55="●",[4]回答表!B607,""))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IF([4]回答表!AD55="●","●","")</f>
        <v/>
      </c>
      <c r="O352" s="131"/>
      <c r="P352" s="131"/>
      <c r="Q352" s="132"/>
      <c r="R352" s="119"/>
      <c r="S352" s="119"/>
      <c r="T352" s="119"/>
      <c r="U352" s="133" t="str">
        <f>IF([4]回答表!AD55="●",[4]回答表!B615,"")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IF([4]回答表!AD55="●",[4]回答表!B621,"")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IF([4]回答表!R56="●",[4]回答表!B634,"")</f>
        <v/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9140-DB3E-4792-85D8-BEC1A51003D0}">
  <dimension ref="A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IF(COUNTIF([5]回答表!K16,"*")&gt;0,[5]回答表!K16,"")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IF(COUNTIF([5]回答表!F18,"*")&gt;0,[5]回答表!F18,"")</f>
        <v>下水道事業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IF(COUNTIF([5]回答表!W18,"*")&gt;0,[5]回答表!W18,"")</f>
        <v>公共下水道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IF(COUNTIF([5]回答表!F20,"*")&gt;0,[5]回答表!F20,"")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IF([5]回答表!R49="●","●","")</f>
        <v/>
      </c>
      <c r="E24" s="80"/>
      <c r="F24" s="80"/>
      <c r="G24" s="80"/>
      <c r="H24" s="80"/>
      <c r="I24" s="80"/>
      <c r="J24" s="81"/>
      <c r="K24" s="79" t="str">
        <f>IF([5]回答表!R50="●","●","")</f>
        <v/>
      </c>
      <c r="L24" s="80"/>
      <c r="M24" s="80"/>
      <c r="N24" s="80"/>
      <c r="O24" s="80"/>
      <c r="P24" s="80"/>
      <c r="Q24" s="81"/>
      <c r="R24" s="79" t="str">
        <f>IF([5]回答表!R51="●","●","")</f>
        <v>●</v>
      </c>
      <c r="S24" s="80"/>
      <c r="T24" s="80"/>
      <c r="U24" s="80"/>
      <c r="V24" s="80"/>
      <c r="W24" s="80"/>
      <c r="X24" s="81"/>
      <c r="Y24" s="79" t="str">
        <f>IF([5]回答表!R52="●","●","")</f>
        <v/>
      </c>
      <c r="Z24" s="80"/>
      <c r="AA24" s="80"/>
      <c r="AB24" s="80"/>
      <c r="AC24" s="80"/>
      <c r="AD24" s="80"/>
      <c r="AE24" s="81"/>
      <c r="AF24" s="79" t="str">
        <f>IF([5]回答表!R53="●","●","")</f>
        <v/>
      </c>
      <c r="AG24" s="80"/>
      <c r="AH24" s="80"/>
      <c r="AI24" s="80"/>
      <c r="AJ24" s="80"/>
      <c r="AK24" s="80"/>
      <c r="AL24" s="81"/>
      <c r="AM24" s="79" t="str">
        <f>IF([5]回答表!R54="●","●","")</f>
        <v/>
      </c>
      <c r="AN24" s="80"/>
      <c r="AO24" s="80"/>
      <c r="AP24" s="80"/>
      <c r="AQ24" s="80"/>
      <c r="AR24" s="80"/>
      <c r="AS24" s="81"/>
      <c r="AT24" s="79" t="str">
        <f>IF([5]回答表!R55="●","●","")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IF([5]回答表!R56="●","●","")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IF([5]回答表!X49="●","●","")</f>
        <v/>
      </c>
      <c r="O36" s="131"/>
      <c r="P36" s="131"/>
      <c r="Q36" s="132"/>
      <c r="R36" s="119"/>
      <c r="S36" s="119"/>
      <c r="T36" s="119"/>
      <c r="U36" s="133" t="str">
        <f>IF([5]回答表!X49="●",[5]回答表!B67,IF([5]回答表!AA49="●",[5]回答表!B95,""))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IF([5]回答表!X49="●",[5]回答表!S73,IF([5]回答表!AA49="●",[5]回答表!S101,""))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IF([5]回答表!X49="●",[5]回答表!G73,IF([5]回答表!AA49="●",[5]回答表!G101,""))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IF([5]回答表!X49="●",[5]回答表!G74,IF([5]回答表!AA49="●",[5]回答表!G102,""))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IF([5]回答表!X49="●",[5]回答表!V73,IF([5]回答表!AA49="●",[5]回答表!V101,""))</f>
        <v/>
      </c>
      <c r="BG39" s="16"/>
      <c r="BH39" s="16"/>
      <c r="BI39" s="17"/>
      <c r="BJ39" s="150" t="str">
        <f>IF([5]回答表!X49="●",[5]回答表!V74,IF([5]回答表!AA49="●",[5]回答表!V102,""))</f>
        <v/>
      </c>
      <c r="BK39" s="16"/>
      <c r="BL39" s="16"/>
      <c r="BM39" s="17"/>
      <c r="BN39" s="150" t="str">
        <f>IF([5]回答表!X49="●",[5]回答表!V75,IF([5]回答表!AA49="●",[5]回答表!V103,""))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IF([5]回答表!X49="●",[5]回答表!O79,IF([5]回答表!AA49="●",[5]回答表!O107,""))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IF([5]回答表!X49="●",[5]回答表!O80,IF([5]回答表!AA49="●",[5]回答表!O108,""))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IF([5]回答表!AA49="●","●","")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IF([5]回答表!X49="●",[5]回答表!O81,IF([5]回答表!AA49="●",[5]回答表!O109,""))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IF([5]回答表!X49="●",[5]回答表!O82,IF([5]回答表!AA49="●",[5]回答表!O110,""))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IF([5]回答表!X49="●",[5]回答表!AG79,IF([5]回答表!AA49="●",[5]回答表!AG107,""))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IF([5]回答表!X49="●",[5]回答表!AG80,IF([5]回答表!AA49="●",[5]回答表!AG108,""))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IF([5]回答表!X49="●",[5]回答表!E85,IF([5]回答表!AA49="●",[5]回答表!E113,""))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IF([5]回答表!X49="●",[5]回答表!B87,IF([5]回答表!AA49="●",[5]回答表!B115,""))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IF([5]回答表!AD49="●","●","")</f>
        <v/>
      </c>
      <c r="O57" s="131"/>
      <c r="P57" s="131"/>
      <c r="Q57" s="132"/>
      <c r="R57" s="119"/>
      <c r="S57" s="119"/>
      <c r="T57" s="119"/>
      <c r="U57" s="133" t="str">
        <f>IF([5]回答表!AD49="●",[5]回答表!B123,"")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IF([5]回答表!AD49="●",[5]回答表!B128,"")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IF([5]回答表!X50="●","●","")</f>
        <v/>
      </c>
      <c r="O68" s="131"/>
      <c r="P68" s="131"/>
      <c r="Q68" s="132"/>
      <c r="R68" s="119"/>
      <c r="S68" s="119"/>
      <c r="T68" s="119"/>
      <c r="U68" s="133" t="str">
        <f>IF([5]回答表!X50="●",[5]回答表!B138,IF([5]回答表!AA50="●",[5]回答表!B159,""))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IF([5]回答表!X50="●",[5]回答表!S144,IF([5]回答表!AA50="●",[5]回答表!S165,""))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IF([5]回答表!X50="●",[5]回答表!J144,IF([5]回答表!AA50="●",[5]回答表!J165,""))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IF([5]回答表!X50="●",[5]回答表!J145,IF([5]回答表!AA50="●",[5]回答表!J166,""))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IF([5]回答表!X50="●",[5]回答表!V144,IF([5]回答表!AA50="●",[5]回答表!V165,""))</f>
        <v/>
      </c>
      <c r="BG71" s="151"/>
      <c r="BH71" s="151"/>
      <c r="BI71" s="151"/>
      <c r="BJ71" s="150" t="str">
        <f>IF([5]回答表!X50="●",[5]回答表!V145,IF([5]回答表!AA50="●",[5]回答表!V166,""))</f>
        <v/>
      </c>
      <c r="BK71" s="151"/>
      <c r="BL71" s="151"/>
      <c r="BM71" s="151"/>
      <c r="BN71" s="150" t="str">
        <f>IF([5]回答表!X50="●",[5]回答表!V146,IF([5]回答表!AA50="●",[5]回答表!V167,""))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IF([5]回答表!AA50="●","●","")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IF([5]回答表!X50="●",[5]回答表!E149,IF([5]回答表!AA50="●",[5]回答表!E170,""))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IF([5]回答表!X50="●",[5]回答表!B151,IF([5]回答表!AA50="●",[5]回答表!B172,""))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IF([5]回答表!AD50="●","●","")</f>
        <v/>
      </c>
      <c r="O87" s="131"/>
      <c r="P87" s="131"/>
      <c r="Q87" s="132"/>
      <c r="R87" s="119"/>
      <c r="S87" s="119"/>
      <c r="T87" s="119"/>
      <c r="U87" s="133" t="str">
        <f>IF([5]回答表!AD50="●",[5]回答表!B180,"")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IF([5]回答表!AD50="●",[5]回答表!B186,"")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IF([5]回答表!F18="水道事業",IF([5]回答表!X51="●","●",""),"")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IF([5]回答表!F18="水道事業",IF([5]回答表!X51="●",[5]回答表!B197,IF([5]回答表!AA51="●",[5]回答表!B275,"")),"")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IF([5]回答表!F18="水道事業",IF([5]回答表!X51="●",[5]回答表!B256,IF([5]回答表!AA51="●",[5]回答表!B335,"")),"")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IF([5]回答表!F18="水道事業",IF([5]回答表!X51="●",[5]回答表!J205,IF([5]回答表!AA51="●",[5]回答表!J283,"")),"")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IF([5]回答表!F18="水道事業",IF([5]回答表!X51="●",[5]回答表!J210,IF([5]回答表!AA51="●",[5]回答表!J290,"")),"")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IF([5]回答表!F18="水道事業",IF([5]回答表!X51="●",[5]回答表!E256,IF([5]回答表!AA51="●",[5]回答表!E335,"")),"")</f>
        <v/>
      </c>
      <c r="BG102" s="151"/>
      <c r="BH102" s="151"/>
      <c r="BI102" s="151"/>
      <c r="BJ102" s="150" t="str">
        <f>IF([5]回答表!F18="水道事業",IF([5]回答表!X51="●",[5]回答表!E257,IF([5]回答表!AA51="●",[5]回答表!E336,"")),"")</f>
        <v/>
      </c>
      <c r="BK102" s="151"/>
      <c r="BL102" s="151"/>
      <c r="BM102" s="151"/>
      <c r="BN102" s="150" t="str">
        <f>IF([5]回答表!F18="水道事業",IF([5]回答表!X51="●",[5]回答表!E258,IF([5]回答表!AA51="●",[5]回答表!E337,"")),"")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IF([5]回答表!F18="水道事業",IF([5]回答表!AA51="●","●",""),"")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IF([5]回答表!F18="水道事業",IF([5]回答表!X51="●",[5]回答表!J213,IF([5]回答表!AA51="●",[5]回答表!J293,"")),"")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IF([5]回答表!F18="水道事業",IF([5]回答表!X51="●",[5]回答表!J217,IF([5]回答表!AA51="●",[5]回答表!J297,"")),"")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IF([5]回答表!F18="水道事業",IF([5]回答表!X51="●",[5]回答表!E265,IF([5]回答表!AA51="●",[5]回答表!E344,"")),"")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IF([5]回答表!F18="水道事業",IF([5]回答表!X51="●",[5]回答表!B267,IF([5]回答表!AA51="●",[5]回答表!B346,"")),"")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IF([5]回答表!F18="水道事業",IF([5]回答表!AD51="●","●",""),"")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IF([5]回答表!F18="水道事業",IF([5]回答表!AD51="●",[5]回答表!B354,""),"")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IF([5]回答表!F18="水道事業",IF([5]回答表!AD51="●",[5]回答表!B360,""),"")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IF([5]回答表!F18="簡易水道事業",IF([5]回答表!X51="●",[5]回答表!B197,IF([5]回答表!AA51="●",[5]回答表!B275,"")),"")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IF([5]回答表!F18="簡易水道事業",IF([5]回答表!X51="●",[5]回答表!B256,IF([5]回答表!AA51="●",[5]回答表!B335,"")),"")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IF([5]回答表!F18="簡易水道事業",IF([5]回答表!X51="●","●",""),"")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IF([5]回答表!F18="簡易水道事業",IF([5]回答表!X51="●",[5]回答表!S224,IF([5]回答表!AA51="●",[5]回答表!S304,"")),"")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IF([5]回答表!F18="簡易水道事業",IF([5]回答表!X51="●",[5]回答表!E256,IF([5]回答表!AA51="●",[5]回答表!E335,"")),"")</f>
        <v/>
      </c>
      <c r="BG133" s="151"/>
      <c r="BH133" s="151"/>
      <c r="BI133" s="151"/>
      <c r="BJ133" s="150" t="str">
        <f>IF([5]回答表!F18="簡易水道事業",IF([5]回答表!X51="●",[5]回答表!E257,IF([5]回答表!AA51="●",[5]回答表!E336,"")),"")</f>
        <v/>
      </c>
      <c r="BK133" s="151"/>
      <c r="BL133" s="151"/>
      <c r="BM133" s="151"/>
      <c r="BN133" s="150" t="str">
        <f>IF([5]回答表!F18="簡易水道事業",IF([5]回答表!X51="●",[5]回答表!E258,IF([5]回答表!AA51="●",[5]回答表!E337,"")),"")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IF([5]回答表!F18="簡易水道事業",IF([5]回答表!X51="●",[5]回答表!S225,IF([5]回答表!AA51="●",[5]回答表!S305,"")),"")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IF([5]回答表!F18="簡易水道事業",IF([5]回答表!AA51="●","●",""),"")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IF([5]回答表!F18="簡易水道事業",IF([5]回答表!X51="●",[5]回答表!S226,IF([5]回答表!AA51="●",[5]回答表!S306,"")),"")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IF([5]回答表!F18="簡易水道事業",IF([5]回答表!X51="●",[5]回答表!Y228,IF([5]回答表!AA51="●",[5]回答表!Y308,"")),"")</f>
        <v/>
      </c>
      <c r="AN142" s="231"/>
      <c r="AO142" s="231"/>
      <c r="AP142" s="231"/>
      <c r="AQ142" s="231"/>
      <c r="AR142" s="231"/>
      <c r="AS142" s="231" t="str">
        <f>IF([5]回答表!F18="簡易水道事業",IF([5]回答表!X51="●",[5]回答表!Y229,IF([5]回答表!AA51="●",[5]回答表!Y309,"")),"")</f>
        <v/>
      </c>
      <c r="AT142" s="231"/>
      <c r="AU142" s="231"/>
      <c r="AV142" s="231"/>
      <c r="AW142" s="231"/>
      <c r="AX142" s="231"/>
      <c r="AY142" s="231" t="str">
        <f>IF([5]回答表!F18="簡易水道事業",IF([5]回答表!X51="●",[5]回答表!Y230,IF([5]回答表!AA51="●",[5]回答表!Y310,"")),"")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IF([5]回答表!F18="簡易水道事業",IF([5]回答表!X51="●",[5]回答表!E265,IF([5]回答表!AA51="●",[5]回答表!E344,"")),"")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IF([5]回答表!F18="簡易水道事業",IF([5]回答表!X51="●",[5]回答表!B267,IF([5]回答表!AA51="●",[5]回答表!B346,"")),"")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IF([5]回答表!F18="簡易水道事業",IF([5]回答表!AD51="●","●",""),"")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IF([5]回答表!F18="簡易水道事業",IF([5]回答表!AD51="●",[5]回答表!B354,""),"")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IF([5]回答表!F18="簡易水道事業",IF([5]回答表!AD51="●",[5]回答表!B360,""),"")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IF([5]回答表!F18="下水道事業",IF([5]回答表!X51="●","●",""),"")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IF([5]回答表!F18="下水道事業",IF([5]回答表!X51="●",[5]回答表!B197,IF([5]回答表!AA51="●",[5]回答表!B275,"")),"")</f>
        <v>県主導で県と流域下水道臨海処理区を構成する7市町村により、維持管理業務の共同化を実施する。</v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IF([5]回答表!F18="下水道事業",IF([5]回答表!X51="●",[5]回答表!B256,IF([5]回答表!AA51="●",[5]回答表!B335,"")),"")</f>
        <v>令和</v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IF([5]回答表!F18="下水道事業",IF([5]回答表!X51="●",[5]回答表!N234,IF([5]回答表!AA51="●",[5]回答表!N314,"")),"")</f>
        <v xml:space="preserve"> </v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>
        <f>IF([5]回答表!F18="下水道事業",IF([5]回答表!X51="●",[5]回答表!E256,IF([5]回答表!AA51="●",[5]回答表!E335,"")),"")</f>
        <v>4</v>
      </c>
      <c r="BG169" s="151"/>
      <c r="BH169" s="151"/>
      <c r="BI169" s="151"/>
      <c r="BJ169" s="150">
        <f>IF([5]回答表!F18="下水道事業",IF([5]回答表!X51="●",[5]回答表!E257,IF([5]回答表!AA51="●",[5]回答表!E336,"")),"")</f>
        <v>4</v>
      </c>
      <c r="BK169" s="151"/>
      <c r="BL169" s="151"/>
      <c r="BM169" s="151"/>
      <c r="BN169" s="150">
        <f>IF([5]回答表!F18="下水道事業",IF([5]回答表!X51="●",[5]回答表!E258,IF([5]回答表!AA51="●",[5]回答表!E337,"")),"")</f>
        <v>1</v>
      </c>
      <c r="BO169" s="151"/>
      <c r="BP169" s="151"/>
      <c r="BQ169" s="152"/>
      <c r="BR169" s="112"/>
      <c r="BX169" s="234" t="str">
        <f>IF([5]回答表!AQ21="下水道事業",IF([5]回答表!BI54="○",[5]回答表!AM200,IF([5]回答表!BL54="○",[5]回答表!AM278,"")),"")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IF([5]回答表!F18="下水道事業",IF([5]回答表!X51="●",[5]回答表!Y236,IF([5]回答表!AA51="●",[5]回答表!Y316,"")),"")</f>
        <v xml:space="preserve"> </v>
      </c>
      <c r="V174" s="83"/>
      <c r="W174" s="83"/>
      <c r="X174" s="83"/>
      <c r="Y174" s="83"/>
      <c r="Z174" s="83"/>
      <c r="AA174" s="83"/>
      <c r="AB174" s="153"/>
      <c r="AC174" s="82" t="str">
        <f>IF([5]回答表!F18="下水道事業",IF([5]回答表!X51="●",[5]回答表!Y237,IF([5]回答表!AA51="●",[5]回答表!Y317,"")),"")</f>
        <v xml:space="preserve"> </v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IF([5]回答表!F18="下水道事業",IF([5]回答表!X51="●",[5]回答表!Y239,IF([5]回答表!AA51="●",[5]回答表!Y319,"")),"")</f>
        <v xml:space="preserve"> </v>
      </c>
      <c r="V180" s="83"/>
      <c r="W180" s="83"/>
      <c r="X180" s="83"/>
      <c r="Y180" s="83"/>
      <c r="Z180" s="83"/>
      <c r="AA180" s="83"/>
      <c r="AB180" s="153"/>
      <c r="AC180" s="82" t="str">
        <f>IF([5]回答表!F18="下水道事業",IF([5]回答表!X51="●",[5]回答表!Y240,IF([5]回答表!AA51="●",[5]回答表!Y320,"")),"")</f>
        <v xml:space="preserve"> </v>
      </c>
      <c r="AD180" s="83"/>
      <c r="AE180" s="83"/>
      <c r="AF180" s="83"/>
      <c r="AG180" s="83"/>
      <c r="AH180" s="83"/>
      <c r="AI180" s="83"/>
      <c r="AJ180" s="153"/>
      <c r="AK180" s="82" t="str">
        <f>IF([5]回答表!F18="下水道事業",IF([5]回答表!X51="●",[5]回答表!Y241,IF([5]回答表!AA51="●",[5]回答表!Y321,"")),"")</f>
        <v xml:space="preserve"> </v>
      </c>
      <c r="AL180" s="83"/>
      <c r="AM180" s="83"/>
      <c r="AN180" s="83"/>
      <c r="AO180" s="83"/>
      <c r="AP180" s="83"/>
      <c r="AQ180" s="83"/>
      <c r="AR180" s="153"/>
      <c r="AS180" s="82" t="str">
        <f>IF([5]回答表!F18="下水道事業",IF([5]回答表!X51="●",[5]回答表!Y242,IF([5]回答表!AA51="●",[5]回答表!Y322,"")),"")</f>
        <v xml:space="preserve"> </v>
      </c>
      <c r="AT180" s="83"/>
      <c r="AU180" s="83"/>
      <c r="AV180" s="83"/>
      <c r="AW180" s="83"/>
      <c r="AX180" s="83"/>
      <c r="AY180" s="83"/>
      <c r="AZ180" s="153"/>
      <c r="BA180" s="82" t="str">
        <f>IF([5]回答表!F18="下水道事業",IF([5]回答表!X51="●",[5]回答表!Y243,IF([5]回答表!AA51="●",[5]回答表!Y323,"")),"")</f>
        <v xml:space="preserve"> </v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IF([5]回答表!F18="下水道事業",IF([5]回答表!AA51="●","●",""),"")</f>
        <v>●</v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IF([5]回答表!F18="下水道事業",IF([5]回答表!X51="●",[5]回答表!N248,IF([5]回答表!AA51="●",[5]回答表!N328,"")),"")</f>
        <v xml:space="preserve"> </v>
      </c>
      <c r="V186" s="83"/>
      <c r="W186" s="83"/>
      <c r="X186" s="83"/>
      <c r="Y186" s="83"/>
      <c r="Z186" s="83"/>
      <c r="AA186" s="83"/>
      <c r="AB186" s="153"/>
      <c r="AC186" s="82" t="str">
        <f>IF([5]回答表!F18="下水道事業",IF([5]回答表!X51="●",[5]回答表!N249,IF([5]回答表!AA51="●",[5]回答表!N329,"")),"")</f>
        <v>●</v>
      </c>
      <c r="AD186" s="83"/>
      <c r="AE186" s="83"/>
      <c r="AF186" s="83"/>
      <c r="AG186" s="83"/>
      <c r="AH186" s="83"/>
      <c r="AI186" s="83"/>
      <c r="AJ186" s="153"/>
      <c r="AK186" s="82" t="str">
        <f>IF([5]回答表!F18="下水道事業",IF([5]回答表!X51="●",[5]回答表!N250,IF([5]回答表!AA51="●",[5]回答表!N330,"")),"")</f>
        <v xml:space="preserve"> </v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>
        <f>IF([5]回答表!F18="下水道事業",IF([5]回答表!X51="●",[5]回答表!E265,IF([5]回答表!AA51="●",[5]回答表!E344,"")),"")</f>
        <v>1.5</v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IF([5]回答表!F18="下水道事業",IF([5]回答表!X51="●",[5]回答表!B267,IF([5]回答表!AA51="●",[5]回答表!B346,"")),"")</f>
        <v>①削減される委託料　年▲770万円　②県に支払う負担金　年620万円　　計　年▲150万円　　　　　　　　　　　</v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IF([5]回答表!F18="下水道事業",IF([5]回答表!AD51="●","●",""),"")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IF([5]回答表!F18="下水道事業",IF([5]回答表!AD51="●",[5]回答表!B354,""),"")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IF([5]回答表!F18="下水道事業",IF([5]回答表!AD51="●",[5]回答表!B360,""),"")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IF([5]回答表!BD18="●",IF([5]回答表!X51="●","●",""),"")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IF([5]回答表!BD18="●",IF([5]回答表!X51="●",[5]回答表!B197,IF([5]回答表!AA51="●",[5]回答表!B275,"")),"")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IF([5]回答表!BD18="●",IF([5]回答表!X51="●",[5]回答表!B256,IF([5]回答表!AA51="●",[5]回答表!B335,"")),"")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IF([5]回答表!BD18="●",IF([5]回答表!X51="●",[5]回答表!E256,IF([5]回答表!AA51="●",[5]回答表!E335,"")),"")</f>
        <v/>
      </c>
      <c r="AN213" s="151"/>
      <c r="AO213" s="151"/>
      <c r="AP213" s="151"/>
      <c r="AQ213" s="150" t="str">
        <f>IF([5]回答表!BD18="●",IF([5]回答表!X51="●",[5]回答表!E257,IF([5]回答表!AA51="●",[5]回答表!E336,"")),"")</f>
        <v/>
      </c>
      <c r="AR213" s="151"/>
      <c r="AS213" s="151"/>
      <c r="AT213" s="151"/>
      <c r="AU213" s="150" t="str">
        <f>IF([5]回答表!BD18="●",IF([5]回答表!X51="●",[5]回答表!E258,IF([5]回答表!AA51="●",[5]回答表!E337,"")),"")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IF([5]回答表!BD18="●",IF([5]回答表!AA51="●","●",""),"")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IF([5]回答表!BD18="●",IF([5]回答表!X51="●",[5]回答表!E265,IF([5]回答表!AA51="●",[5]回答表!E344,"")),"")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IF([5]回答表!BD18="●",IF([5]回答表!X51="●",[5]回答表!B267,IF([5]回答表!AA51="●",[5]回答表!B346,"")),"")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IF([5]回答表!BD18="●",IF([5]回答表!AD51="●","●",""),"")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IF([5]回答表!BD18="●",IF([5]回答表!AD51="●",[5]回答表!B354,""),"")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IF([5]回答表!BD18="●",IF([5]回答表!AD51="●",[5]回答表!B360,""),"")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IF([5]回答表!X52="●","●","")</f>
        <v/>
      </c>
      <c r="O241" s="131"/>
      <c r="P241" s="131"/>
      <c r="Q241" s="132"/>
      <c r="R241" s="119"/>
      <c r="S241" s="119"/>
      <c r="T241" s="119"/>
      <c r="U241" s="133" t="str">
        <f>IF([5]回答表!X52="●",[5]回答表!B371,IF([5]回答表!AA52="●",[5]回答表!B396,""))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IF([5]回答表!X52="●",[5]回答表!U377,IF([5]回答表!AA52="●",[5]回答表!U402,""))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IF([5]回答表!X52="●",[5]回答表!G377,IF([5]回答表!AA52="●",[5]回答表!G402,""))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IF([5]回答表!X52="●",[5]回答表!G378,IF([5]回答表!AA52="●",[5]回答表!G403,""))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IF([5]回答表!X52="●",[5]回答表!X377,IF([5]回答表!AA52="●",[5]回答表!X402,""))</f>
        <v/>
      </c>
      <c r="BG244" s="151"/>
      <c r="BH244" s="151"/>
      <c r="BI244" s="151"/>
      <c r="BJ244" s="150" t="str">
        <f>IF([5]回答表!X52="●",[5]回答表!X378,IF([5]回答表!AA52="●",[5]回答表!X403,""))</f>
        <v/>
      </c>
      <c r="BK244" s="151"/>
      <c r="BL244" s="151"/>
      <c r="BM244" s="152"/>
      <c r="BN244" s="150" t="str">
        <f>IF([5]回答表!X52="●",[5]回答表!X379,IF([5]回答表!AA52="●",[5]回答表!X404,""))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IF([5]回答表!AA52="●","●","")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IF([5]回答表!X52="●",[5]回答表!E386,IF([5]回答表!AA52="●",[5]回答表!E407,""))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IF([5]回答表!X52="●",[5]回答表!B388,IF([5]回答表!AA52="●",[5]回答表!B409,""))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IF([5]回答表!AD52="●","●","")</f>
        <v/>
      </c>
      <c r="O260" s="131"/>
      <c r="P260" s="131"/>
      <c r="Q260" s="132"/>
      <c r="R260" s="119"/>
      <c r="S260" s="119"/>
      <c r="T260" s="119"/>
      <c r="U260" s="133" t="str">
        <f>IF([5]回答表!AD52="●",[5]回答表!B417,"")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IF([5]回答表!AD52="●",[5]回答表!B423,"")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IF([5]回答表!X53="●","●","")</f>
        <v/>
      </c>
      <c r="O272" s="131"/>
      <c r="P272" s="131"/>
      <c r="Q272" s="132"/>
      <c r="R272" s="119"/>
      <c r="S272" s="119"/>
      <c r="T272" s="119"/>
      <c r="U272" s="133" t="str">
        <f>IF([5]回答表!X53="●",[5]回答表!B434,IF([5]回答表!AA53="●",[5]回答表!B465,""))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IF([5]回答表!X53="●",[5]回答表!B440,"")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IF([5]回答表!X53="●",[5]回答表!B446,IF([5]回答表!AA53="●",[5]回答表!B471,""))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IF([5]回答表!X53="●",[5]回答表!E446,IF([5]回答表!AA53="●",[5]回答表!E471,""))</f>
        <v/>
      </c>
      <c r="BG275" s="151"/>
      <c r="BH275" s="151"/>
      <c r="BI275" s="151"/>
      <c r="BJ275" s="150" t="str">
        <f>IF([5]回答表!X53="●",[5]回答表!E447,IF([5]回答表!AA53="●",[5]回答表!E472,""))</f>
        <v/>
      </c>
      <c r="BK275" s="151"/>
      <c r="BL275" s="151"/>
      <c r="BM275" s="152"/>
      <c r="BN275" s="150" t="str">
        <f>IF([5]回答表!X53="●",[5]回答表!E448,IF([5]回答表!AA53="●",[5]回答表!E473,""))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IF([5]回答表!AA53="●","●","")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IF([5]回答表!X53="●",[5]回答表!E455,IF([5]回答表!AA53="●",[5]回答表!E476,""))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IF([5]回答表!X53="●",[5]回答表!B457,IF([5]回答表!AA53="●",[5]回答表!B478,""))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IF([5]回答表!AD53="●","●","")</f>
        <v/>
      </c>
      <c r="O291" s="131"/>
      <c r="P291" s="131"/>
      <c r="Q291" s="132"/>
      <c r="R291" s="119"/>
      <c r="S291" s="119"/>
      <c r="T291" s="119"/>
      <c r="U291" s="133" t="str">
        <f>IF([5]回答表!AD53="●",[5]回答表!B486,"")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IF([5]回答表!AD53="●",[5]回答表!B492,"")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IF([5]回答表!X54="●","●","")</f>
        <v/>
      </c>
      <c r="O303" s="131"/>
      <c r="P303" s="131"/>
      <c r="Q303" s="132"/>
      <c r="R303" s="119"/>
      <c r="S303" s="119"/>
      <c r="T303" s="119"/>
      <c r="U303" s="133" t="str">
        <f>IF([5]回答表!X54="●",[5]回答表!B503,IF([5]回答表!AA54="●",[5]回答表!B526,""))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IF([5]回答表!X54="●",[5]回答表!BC510,IF([5]回答表!AA54="●",[5]回答表!BC533,""))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IF([5]回答表!X54="●",[5]回答表!BC515,IF([5]回答表!AA54="●",[5]回答表!BC538,""))</f>
        <v/>
      </c>
      <c r="AZ303" s="271"/>
      <c r="BA303" s="271"/>
      <c r="BB303" s="271"/>
      <c r="BC303" s="120"/>
      <c r="BD303" s="109"/>
      <c r="BE303" s="109"/>
      <c r="BF303" s="138" t="str">
        <f>IF([5]回答表!X54="●",[5]回答表!S509,IF([5]回答表!AA54="●",[5]回答表!S532,""))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IF([5]回答表!X54="●",[5]回答表!BC511,IF([5]回答表!AA54="●",[5]回答表!BC534,""))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IF([5]回答表!X54="●",[5]回答表!V509,IF([5]回答表!AA54="●",[5]回答表!V532,""))</f>
        <v/>
      </c>
      <c r="BG306" s="151"/>
      <c r="BH306" s="151"/>
      <c r="BI306" s="151"/>
      <c r="BJ306" s="150" t="str">
        <f>IF([5]回答表!X54="●",[5]回答表!V510,IF([5]回答表!AA54="●",[5]回答表!V533,""))</f>
        <v/>
      </c>
      <c r="BK306" s="151"/>
      <c r="BL306" s="151"/>
      <c r="BM306" s="152"/>
      <c r="BN306" s="150" t="str">
        <f>IF([5]回答表!X54="●",[5]回答表!V511,IF([5]回答表!AA54="●",[5]回答表!V534,""))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IF([5]回答表!X54="●",[5]回答表!BC512,IF([5]回答表!AA54="●",[5]回答表!BC535,""))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IF([5]回答表!X54="●",[5]回答表!BC516,IF([5]回答表!AA54="●",[5]回答表!BC539,""))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IF([5]回答表!AA54="●","●","")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IF([5]回答表!X54="●",[5]回答表!BC513,IF([5]回答表!AA54="●",[5]回答表!BC536,""))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IF([5]回答表!X54="●",[5]回答表!BC514,IF([5]回答表!AA54="●",[5]回答表!BC537,""))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IF([5]回答表!X54="●",[5]回答表!BC517,IF([5]回答表!AA54="●",[5]回答表!BC540,""))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IF([5]回答表!X54="●",[5]回答表!E516,IF([5]回答表!AA54="●",[5]回答表!E538,""))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IF([5]回答表!X54="●",[5]回答表!B518,IF([5]回答表!AA54="●",[5]回答表!B540,""))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IF([5]回答表!AD54="●","●","")</f>
        <v/>
      </c>
      <c r="O322" s="131"/>
      <c r="P322" s="131"/>
      <c r="Q322" s="132"/>
      <c r="R322" s="119"/>
      <c r="S322" s="119"/>
      <c r="T322" s="119"/>
      <c r="U322" s="133" t="str">
        <f>IF([5]回答表!AD54="●",[5]回答表!B548,"")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IF([5]回答表!AD54="●",[5]回答表!B554,"")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IF([5]回答表!X55="●","●","")</f>
        <v/>
      </c>
      <c r="O333" s="131"/>
      <c r="P333" s="131"/>
      <c r="Q333" s="132"/>
      <c r="R333" s="119"/>
      <c r="S333" s="119"/>
      <c r="T333" s="119"/>
      <c r="U333" s="133" t="str">
        <f>IF([5]回答表!X55="●",[5]回答表!B565,IF([5]回答表!AA55="●",[5]回答表!B590,""))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IF([5]回答表!X55="●",[5]回答表!B575,IF([5]回答表!AA55="●",[5]回答表!B600,""))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IF([5]回答表!X55="●",[5]回答表!G571,IF([5]回答表!AA55="●",[5]回答表!G596,""))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IF([5]回答表!X55="●",[5]回答表!G572,IF([5]回答表!AA55="●",[5]回答表!G597,""))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IF([5]回答表!X55="●",[5]回答表!E575,IF([5]回答表!AA55="●",[5]回答表!E600,""))</f>
        <v/>
      </c>
      <c r="BG336" s="151"/>
      <c r="BH336" s="151"/>
      <c r="BI336" s="151"/>
      <c r="BJ336" s="150" t="str">
        <f>IF([5]回答表!X55="●",[5]回答表!E576,IF([5]回答表!AA55="●",[5]回答表!E601,""))</f>
        <v/>
      </c>
      <c r="BK336" s="151"/>
      <c r="BL336" s="151"/>
      <c r="BM336" s="152"/>
      <c r="BN336" s="150" t="str">
        <f>IF([5]回答表!X55="●",[5]回答表!E577,IF([5]回答表!AA55="●",[5]回答表!E602,""))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IF([5]回答表!AA55="●","●","")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IF([5]回答表!X55="●",[5]回答表!E580,IF([5]回答表!AA55="●",[5]回答表!E605,""))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IF([5]回答表!X55="●",[5]回答表!B582,IF([5]回答表!AA55="●",[5]回答表!B607,""))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IF([5]回答表!AD55="●","●","")</f>
        <v/>
      </c>
      <c r="O352" s="131"/>
      <c r="P352" s="131"/>
      <c r="Q352" s="132"/>
      <c r="R352" s="119"/>
      <c r="S352" s="119"/>
      <c r="T352" s="119"/>
      <c r="U352" s="133" t="str">
        <f>IF([5]回答表!AD55="●",[5]回答表!B615,"")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IF([5]回答表!AD55="●",[5]回答表!B621,"")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IF([5]回答表!R56="●",[5]回答表!B634,"")</f>
        <v/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4362-E2DB-4AFA-AB2F-C7951B143EF5}">
  <dimension ref="A1:CN384"/>
  <sheetViews>
    <sheetView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IF(COUNTIF([6]回答表!K16,"*")&gt;0,[6]回答表!K16,"")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IF(COUNTIF([6]回答表!F18,"*")&gt;0,[6]回答表!F18,"")</f>
        <v>下水道事業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IF(COUNTIF([6]回答表!W18,"*")&gt;0,[6]回答表!W18,"")</f>
        <v>漁業集落排水施設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IF(COUNTIF([6]回答表!F20,"*")&gt;0,[6]回答表!F20,"")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IF([6]回答表!R49="●","●","")</f>
        <v/>
      </c>
      <c r="E24" s="80"/>
      <c r="F24" s="80"/>
      <c r="G24" s="80"/>
      <c r="H24" s="80"/>
      <c r="I24" s="80"/>
      <c r="J24" s="81"/>
      <c r="K24" s="79" t="str">
        <f>IF([6]回答表!R50="●","●","")</f>
        <v/>
      </c>
      <c r="L24" s="80"/>
      <c r="M24" s="80"/>
      <c r="N24" s="80"/>
      <c r="O24" s="80"/>
      <c r="P24" s="80"/>
      <c r="Q24" s="81"/>
      <c r="R24" s="79" t="str">
        <f>IF([6]回答表!R51="●","●","")</f>
        <v>●</v>
      </c>
      <c r="S24" s="80"/>
      <c r="T24" s="80"/>
      <c r="U24" s="80"/>
      <c r="V24" s="80"/>
      <c r="W24" s="80"/>
      <c r="X24" s="81"/>
      <c r="Y24" s="79" t="str">
        <f>IF([6]回答表!R52="●","●","")</f>
        <v/>
      </c>
      <c r="Z24" s="80"/>
      <c r="AA24" s="80"/>
      <c r="AB24" s="80"/>
      <c r="AC24" s="80"/>
      <c r="AD24" s="80"/>
      <c r="AE24" s="81"/>
      <c r="AF24" s="79" t="str">
        <f>IF([6]回答表!R53="●","●","")</f>
        <v/>
      </c>
      <c r="AG24" s="80"/>
      <c r="AH24" s="80"/>
      <c r="AI24" s="80"/>
      <c r="AJ24" s="80"/>
      <c r="AK24" s="80"/>
      <c r="AL24" s="81"/>
      <c r="AM24" s="79" t="str">
        <f>IF([6]回答表!R54="●","●","")</f>
        <v/>
      </c>
      <c r="AN24" s="80"/>
      <c r="AO24" s="80"/>
      <c r="AP24" s="80"/>
      <c r="AQ24" s="80"/>
      <c r="AR24" s="80"/>
      <c r="AS24" s="81"/>
      <c r="AT24" s="79" t="str">
        <f>IF([6]回答表!R55="●","●","")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IF([6]回答表!R56="●","●","")</f>
        <v/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IF([6]回答表!X49="●","●","")</f>
        <v/>
      </c>
      <c r="O36" s="131"/>
      <c r="P36" s="131"/>
      <c r="Q36" s="132"/>
      <c r="R36" s="119"/>
      <c r="S36" s="119"/>
      <c r="T36" s="119"/>
      <c r="U36" s="133" t="str">
        <f>IF([6]回答表!X49="●",[6]回答表!B67,IF([6]回答表!AA49="●",[6]回答表!B95,""))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IF([6]回答表!X49="●",[6]回答表!S73,IF([6]回答表!AA49="●",[6]回答表!S101,""))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IF([6]回答表!X49="●",[6]回答表!G73,IF([6]回答表!AA49="●",[6]回答表!G101,""))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IF([6]回答表!X49="●",[6]回答表!G74,IF([6]回答表!AA49="●",[6]回答表!G102,""))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IF([6]回答表!X49="●",[6]回答表!V73,IF([6]回答表!AA49="●",[6]回答表!V101,""))</f>
        <v/>
      </c>
      <c r="BG39" s="16"/>
      <c r="BH39" s="16"/>
      <c r="BI39" s="17"/>
      <c r="BJ39" s="150" t="str">
        <f>IF([6]回答表!X49="●",[6]回答表!V74,IF([6]回答表!AA49="●",[6]回答表!V102,""))</f>
        <v/>
      </c>
      <c r="BK39" s="16"/>
      <c r="BL39" s="16"/>
      <c r="BM39" s="17"/>
      <c r="BN39" s="150" t="str">
        <f>IF([6]回答表!X49="●",[6]回答表!V75,IF([6]回答表!AA49="●",[6]回答表!V103,""))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IF([6]回答表!X49="●",[6]回答表!O79,IF([6]回答表!AA49="●",[6]回答表!O107,""))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IF([6]回答表!X49="●",[6]回答表!O80,IF([6]回答表!AA49="●",[6]回答表!O108,""))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IF([6]回答表!AA49="●","●","")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IF([6]回答表!X49="●",[6]回答表!O81,IF([6]回答表!AA49="●",[6]回答表!O109,""))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IF([6]回答表!X49="●",[6]回答表!O82,IF([6]回答表!AA49="●",[6]回答表!O110,""))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IF([6]回答表!X49="●",[6]回答表!AG79,IF([6]回答表!AA49="●",[6]回答表!AG107,""))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IF([6]回答表!X49="●",[6]回答表!AG80,IF([6]回答表!AA49="●",[6]回答表!AG108,""))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IF([6]回答表!X49="●",[6]回答表!E85,IF([6]回答表!AA49="●",[6]回答表!E113,""))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IF([6]回答表!X49="●",[6]回答表!B87,IF([6]回答表!AA49="●",[6]回答表!B115,""))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IF([6]回答表!AD49="●","●","")</f>
        <v/>
      </c>
      <c r="O57" s="131"/>
      <c r="P57" s="131"/>
      <c r="Q57" s="132"/>
      <c r="R57" s="119"/>
      <c r="S57" s="119"/>
      <c r="T57" s="119"/>
      <c r="U57" s="133" t="str">
        <f>IF([6]回答表!AD49="●",[6]回答表!B123,"")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IF([6]回答表!AD49="●",[6]回答表!B128,"")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IF([6]回答表!X50="●","●","")</f>
        <v/>
      </c>
      <c r="O68" s="131"/>
      <c r="P68" s="131"/>
      <c r="Q68" s="132"/>
      <c r="R68" s="119"/>
      <c r="S68" s="119"/>
      <c r="T68" s="119"/>
      <c r="U68" s="133" t="str">
        <f>IF([6]回答表!X50="●",[6]回答表!B138,IF([6]回答表!AA50="●",[6]回答表!B159,""))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IF([6]回答表!X50="●",[6]回答表!S144,IF([6]回答表!AA50="●",[6]回答表!S165,""))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IF([6]回答表!X50="●",[6]回答表!J144,IF([6]回答表!AA50="●",[6]回答表!J165,""))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IF([6]回答表!X50="●",[6]回答表!J145,IF([6]回答表!AA50="●",[6]回答表!J166,""))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IF([6]回答表!X50="●",[6]回答表!V144,IF([6]回答表!AA50="●",[6]回答表!V165,""))</f>
        <v/>
      </c>
      <c r="BG71" s="151"/>
      <c r="BH71" s="151"/>
      <c r="BI71" s="151"/>
      <c r="BJ71" s="150" t="str">
        <f>IF([6]回答表!X50="●",[6]回答表!V145,IF([6]回答表!AA50="●",[6]回答表!V166,""))</f>
        <v/>
      </c>
      <c r="BK71" s="151"/>
      <c r="BL71" s="151"/>
      <c r="BM71" s="151"/>
      <c r="BN71" s="150" t="str">
        <f>IF([6]回答表!X50="●",[6]回答表!V146,IF([6]回答表!AA50="●",[6]回答表!V167,""))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IF([6]回答表!AA50="●","●","")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IF([6]回答表!X50="●",[6]回答表!E149,IF([6]回答表!AA50="●",[6]回答表!E170,""))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IF([6]回答表!X50="●",[6]回答表!B151,IF([6]回答表!AA50="●",[6]回答表!B172,""))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IF([6]回答表!AD50="●","●","")</f>
        <v/>
      </c>
      <c r="O87" s="131"/>
      <c r="P87" s="131"/>
      <c r="Q87" s="132"/>
      <c r="R87" s="119"/>
      <c r="S87" s="119"/>
      <c r="T87" s="119"/>
      <c r="U87" s="133" t="str">
        <f>IF([6]回答表!AD50="●",[6]回答表!B180,"")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IF([6]回答表!AD50="●",[6]回答表!B186,"")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IF([6]回答表!F18="水道事業",IF([6]回答表!X51="●","●",""),"")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IF([6]回答表!F18="水道事業",IF([6]回答表!X51="●",[6]回答表!B197,IF([6]回答表!AA51="●",[6]回答表!B275,"")),"")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IF([6]回答表!F18="水道事業",IF([6]回答表!X51="●",[6]回答表!B256,IF([6]回答表!AA51="●",[6]回答表!B335,"")),"")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IF([6]回答表!F18="水道事業",IF([6]回答表!X51="●",[6]回答表!J205,IF([6]回答表!AA51="●",[6]回答表!J283,"")),"")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IF([6]回答表!F18="水道事業",IF([6]回答表!X51="●",[6]回答表!J210,IF([6]回答表!AA51="●",[6]回答表!J290,"")),"")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IF([6]回答表!F18="水道事業",IF([6]回答表!X51="●",[6]回答表!E256,IF([6]回答表!AA51="●",[6]回答表!E335,"")),"")</f>
        <v/>
      </c>
      <c r="BG102" s="151"/>
      <c r="BH102" s="151"/>
      <c r="BI102" s="151"/>
      <c r="BJ102" s="150" t="str">
        <f>IF([6]回答表!F18="水道事業",IF([6]回答表!X51="●",[6]回答表!E257,IF([6]回答表!AA51="●",[6]回答表!E336,"")),"")</f>
        <v/>
      </c>
      <c r="BK102" s="151"/>
      <c r="BL102" s="151"/>
      <c r="BM102" s="151"/>
      <c r="BN102" s="150" t="str">
        <f>IF([6]回答表!F18="水道事業",IF([6]回答表!X51="●",[6]回答表!E258,IF([6]回答表!AA51="●",[6]回答表!E337,"")),"")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IF([6]回答表!F18="水道事業",IF([6]回答表!AA51="●","●",""),"")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IF([6]回答表!F18="水道事業",IF([6]回答表!X51="●",[6]回答表!J213,IF([6]回答表!AA51="●",[6]回答表!J293,"")),"")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IF([6]回答表!F18="水道事業",IF([6]回答表!X51="●",[6]回答表!J217,IF([6]回答表!AA51="●",[6]回答表!J297,"")),"")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IF([6]回答表!F18="水道事業",IF([6]回答表!X51="●",[6]回答表!E265,IF([6]回答表!AA51="●",[6]回答表!E344,"")),"")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IF([6]回答表!F18="水道事業",IF([6]回答表!X51="●",[6]回答表!B267,IF([6]回答表!AA51="●",[6]回答表!B346,"")),"")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IF([6]回答表!F18="水道事業",IF([6]回答表!AD51="●","●",""),"")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IF([6]回答表!F18="水道事業",IF([6]回答表!AD51="●",[6]回答表!B354,""),"")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IF([6]回答表!F18="水道事業",IF([6]回答表!AD51="●",[6]回答表!B360,""),"")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IF([6]回答表!F18="簡易水道事業",IF([6]回答表!X51="●",[6]回答表!B197,IF([6]回答表!AA51="●",[6]回答表!B275,"")),"")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IF([6]回答表!F18="簡易水道事業",IF([6]回答表!X51="●",[6]回答表!B256,IF([6]回答表!AA51="●",[6]回答表!B335,"")),"")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IF([6]回答表!F18="簡易水道事業",IF([6]回答表!X51="●","●",""),"")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IF([6]回答表!F18="簡易水道事業",IF([6]回答表!X51="●",[6]回答表!S224,IF([6]回答表!AA51="●",[6]回答表!S304,"")),"")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IF([6]回答表!F18="簡易水道事業",IF([6]回答表!X51="●",[6]回答表!E256,IF([6]回答表!AA51="●",[6]回答表!E335,"")),"")</f>
        <v/>
      </c>
      <c r="BG133" s="151"/>
      <c r="BH133" s="151"/>
      <c r="BI133" s="151"/>
      <c r="BJ133" s="150" t="str">
        <f>IF([6]回答表!F18="簡易水道事業",IF([6]回答表!X51="●",[6]回答表!E257,IF([6]回答表!AA51="●",[6]回答表!E336,"")),"")</f>
        <v/>
      </c>
      <c r="BK133" s="151"/>
      <c r="BL133" s="151"/>
      <c r="BM133" s="151"/>
      <c r="BN133" s="150" t="str">
        <f>IF([6]回答表!F18="簡易水道事業",IF([6]回答表!X51="●",[6]回答表!E258,IF([6]回答表!AA51="●",[6]回答表!E337,"")),"")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IF([6]回答表!F18="簡易水道事業",IF([6]回答表!X51="●",[6]回答表!S225,IF([6]回答表!AA51="●",[6]回答表!S305,"")),"")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IF([6]回答表!F18="簡易水道事業",IF([6]回答表!AA51="●","●",""),"")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IF([6]回答表!F18="簡易水道事業",IF([6]回答表!X51="●",[6]回答表!S226,IF([6]回答表!AA51="●",[6]回答表!S306,"")),"")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IF([6]回答表!F18="簡易水道事業",IF([6]回答表!X51="●",[6]回答表!Y228,IF([6]回答表!AA51="●",[6]回答表!Y308,"")),"")</f>
        <v/>
      </c>
      <c r="AN142" s="231"/>
      <c r="AO142" s="231"/>
      <c r="AP142" s="231"/>
      <c r="AQ142" s="231"/>
      <c r="AR142" s="231"/>
      <c r="AS142" s="231" t="str">
        <f>IF([6]回答表!F18="簡易水道事業",IF([6]回答表!X51="●",[6]回答表!Y229,IF([6]回答表!AA51="●",[6]回答表!Y309,"")),"")</f>
        <v/>
      </c>
      <c r="AT142" s="231"/>
      <c r="AU142" s="231"/>
      <c r="AV142" s="231"/>
      <c r="AW142" s="231"/>
      <c r="AX142" s="231"/>
      <c r="AY142" s="231" t="str">
        <f>IF([6]回答表!F18="簡易水道事業",IF([6]回答表!X51="●",[6]回答表!Y230,IF([6]回答表!AA51="●",[6]回答表!Y310,"")),"")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IF([6]回答表!F18="簡易水道事業",IF([6]回答表!X51="●",[6]回答表!E265,IF([6]回答表!AA51="●",[6]回答表!E344,"")),"")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IF([6]回答表!F18="簡易水道事業",IF([6]回答表!X51="●",[6]回答表!B267,IF([6]回答表!AA51="●",[6]回答表!B346,"")),"")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IF([6]回答表!F18="簡易水道事業",IF([6]回答表!AD51="●","●",""),"")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IF([6]回答表!F18="簡易水道事業",IF([6]回答表!AD51="●",[6]回答表!B354,""),"")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IF([6]回答表!F18="簡易水道事業",IF([6]回答表!AD51="●",[6]回答表!B360,""),"")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IF([6]回答表!F18="下水道事業",IF([6]回答表!X51="●","●",""),"")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IF([6]回答表!F18="下水道事業",IF([6]回答表!X51="●",[6]回答表!B197,IF([6]回答表!AA51="●",[6]回答表!B275,"")),"")</f>
        <v>県主導で県と流域下水道臨海処理区を構成する7市町村により、維持管理業務の共同化を実施する。</v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IF([6]回答表!F18="下水道事業",IF([6]回答表!X51="●",[6]回答表!B256,IF([6]回答表!AA51="●",[6]回答表!B335,"")),"")</f>
        <v>令和</v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IF([6]回答表!F18="下水道事業",IF([6]回答表!X51="●",[6]回答表!N234,IF([6]回答表!AA51="●",[6]回答表!N314,"")),"")</f>
        <v xml:space="preserve"> </v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>
        <f>IF([6]回答表!F18="下水道事業",IF([6]回答表!X51="●",[6]回答表!E256,IF([6]回答表!AA51="●",[6]回答表!E335,"")),"")</f>
        <v>4</v>
      </c>
      <c r="BG169" s="151"/>
      <c r="BH169" s="151"/>
      <c r="BI169" s="151"/>
      <c r="BJ169" s="150">
        <f>IF([6]回答表!F18="下水道事業",IF([6]回答表!X51="●",[6]回答表!E257,IF([6]回答表!AA51="●",[6]回答表!E336,"")),"")</f>
        <v>4</v>
      </c>
      <c r="BK169" s="151"/>
      <c r="BL169" s="151"/>
      <c r="BM169" s="151"/>
      <c r="BN169" s="150">
        <f>IF([6]回答表!F18="下水道事業",IF([6]回答表!X51="●",[6]回答表!E258,IF([6]回答表!AA51="●",[6]回答表!E337,"")),"")</f>
        <v>1</v>
      </c>
      <c r="BO169" s="151"/>
      <c r="BP169" s="151"/>
      <c r="BQ169" s="152"/>
      <c r="BR169" s="112"/>
      <c r="BX169" s="234" t="str">
        <f>IF([6]回答表!AQ21="下水道事業",IF([6]回答表!BI54="○",[6]回答表!AM200,IF([6]回答表!BL54="○",[6]回答表!AM278,"")),"")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IF([6]回答表!F18="下水道事業",IF([6]回答表!X51="●",[6]回答表!Y236,IF([6]回答表!AA51="●",[6]回答表!Y316,"")),"")</f>
        <v xml:space="preserve"> </v>
      </c>
      <c r="V174" s="83"/>
      <c r="W174" s="83"/>
      <c r="X174" s="83"/>
      <c r="Y174" s="83"/>
      <c r="Z174" s="83"/>
      <c r="AA174" s="83"/>
      <c r="AB174" s="153"/>
      <c r="AC174" s="82" t="str">
        <f>IF([6]回答表!F18="下水道事業",IF([6]回答表!X51="●",[6]回答表!Y237,IF([6]回答表!AA51="●",[6]回答表!Y317,"")),"")</f>
        <v xml:space="preserve"> </v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IF([6]回答表!F18="下水道事業",IF([6]回答表!X51="●",[6]回答表!Y239,IF([6]回答表!AA51="●",[6]回答表!Y319,"")),"")</f>
        <v xml:space="preserve"> </v>
      </c>
      <c r="V180" s="83"/>
      <c r="W180" s="83"/>
      <c r="X180" s="83"/>
      <c r="Y180" s="83"/>
      <c r="Z180" s="83"/>
      <c r="AA180" s="83"/>
      <c r="AB180" s="153"/>
      <c r="AC180" s="82" t="str">
        <f>IF([6]回答表!F18="下水道事業",IF([6]回答表!X51="●",[6]回答表!Y240,IF([6]回答表!AA51="●",[6]回答表!Y320,"")),"")</f>
        <v xml:space="preserve"> </v>
      </c>
      <c r="AD180" s="83"/>
      <c r="AE180" s="83"/>
      <c r="AF180" s="83"/>
      <c r="AG180" s="83"/>
      <c r="AH180" s="83"/>
      <c r="AI180" s="83"/>
      <c r="AJ180" s="153"/>
      <c r="AK180" s="82" t="str">
        <f>IF([6]回答表!F18="下水道事業",IF([6]回答表!X51="●",[6]回答表!Y241,IF([6]回答表!AA51="●",[6]回答表!Y321,"")),"")</f>
        <v xml:space="preserve"> </v>
      </c>
      <c r="AL180" s="83"/>
      <c r="AM180" s="83"/>
      <c r="AN180" s="83"/>
      <c r="AO180" s="83"/>
      <c r="AP180" s="83"/>
      <c r="AQ180" s="83"/>
      <c r="AR180" s="153"/>
      <c r="AS180" s="82" t="str">
        <f>IF([6]回答表!F18="下水道事業",IF([6]回答表!X51="●",[6]回答表!Y242,IF([6]回答表!AA51="●",[6]回答表!Y322,"")),"")</f>
        <v xml:space="preserve"> </v>
      </c>
      <c r="AT180" s="83"/>
      <c r="AU180" s="83"/>
      <c r="AV180" s="83"/>
      <c r="AW180" s="83"/>
      <c r="AX180" s="83"/>
      <c r="AY180" s="83"/>
      <c r="AZ180" s="153"/>
      <c r="BA180" s="82" t="str">
        <f>IF([6]回答表!F18="下水道事業",IF([6]回答表!X51="●",[6]回答表!Y243,IF([6]回答表!AA51="●",[6]回答表!Y323,"")),"")</f>
        <v xml:space="preserve"> </v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IF([6]回答表!F18="下水道事業",IF([6]回答表!AA51="●","●",""),"")</f>
        <v>●</v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IF([6]回答表!F18="下水道事業",IF([6]回答表!X51="●",[6]回答表!N248,IF([6]回答表!AA51="●",[6]回答表!N328,"")),"")</f>
        <v xml:space="preserve"> </v>
      </c>
      <c r="V186" s="83"/>
      <c r="W186" s="83"/>
      <c r="X186" s="83"/>
      <c r="Y186" s="83"/>
      <c r="Z186" s="83"/>
      <c r="AA186" s="83"/>
      <c r="AB186" s="153"/>
      <c r="AC186" s="82" t="str">
        <f>IF([6]回答表!F18="下水道事業",IF([6]回答表!X51="●",[6]回答表!N249,IF([6]回答表!AA51="●",[6]回答表!N329,"")),"")</f>
        <v>●</v>
      </c>
      <c r="AD186" s="83"/>
      <c r="AE186" s="83"/>
      <c r="AF186" s="83"/>
      <c r="AG186" s="83"/>
      <c r="AH186" s="83"/>
      <c r="AI186" s="83"/>
      <c r="AJ186" s="153"/>
      <c r="AK186" s="82" t="str">
        <f>IF([6]回答表!F18="下水道事業",IF([6]回答表!X51="●",[6]回答表!N250,IF([6]回答表!AA51="●",[6]回答表!N330,"")),"")</f>
        <v xml:space="preserve"> </v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>
        <f>IF([6]回答表!F18="下水道事業",IF([6]回答表!X51="●",[6]回答表!E265,IF([6]回答表!AA51="●",[6]回答表!E344,"")),"")</f>
        <v>0.3</v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IF([6]回答表!F18="下水道事業",IF([6]回答表!X51="●",[6]回答表!B267,IF([6]回答表!AA51="●",[6]回答表!B346,"")),"")</f>
        <v>①削減される委託料　年▲250万円　②県に支払う負担金　年220万円　　計　年▲30万円　　　　　　　　　　　</v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IF([6]回答表!F18="下水道事業",IF([6]回答表!AD51="●","●",""),"")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IF([6]回答表!F18="下水道事業",IF([6]回答表!AD51="●",[6]回答表!B354,""),"")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IF([6]回答表!F18="下水道事業",IF([6]回答表!AD51="●",[6]回答表!B360,""),"")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IF([6]回答表!BD18="●",IF([6]回答表!X51="●","●",""),"")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IF([6]回答表!BD18="●",IF([6]回答表!X51="●",[6]回答表!B197,IF([6]回答表!AA51="●",[6]回答表!B275,"")),"")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IF([6]回答表!BD18="●",IF([6]回答表!X51="●",[6]回答表!B256,IF([6]回答表!AA51="●",[6]回答表!B335,"")),"")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IF([6]回答表!BD18="●",IF([6]回答表!X51="●",[6]回答表!E256,IF([6]回答表!AA51="●",[6]回答表!E335,"")),"")</f>
        <v/>
      </c>
      <c r="AN213" s="151"/>
      <c r="AO213" s="151"/>
      <c r="AP213" s="151"/>
      <c r="AQ213" s="150" t="str">
        <f>IF([6]回答表!BD18="●",IF([6]回答表!X51="●",[6]回答表!E257,IF([6]回答表!AA51="●",[6]回答表!E336,"")),"")</f>
        <v/>
      </c>
      <c r="AR213" s="151"/>
      <c r="AS213" s="151"/>
      <c r="AT213" s="151"/>
      <c r="AU213" s="150" t="str">
        <f>IF([6]回答表!BD18="●",IF([6]回答表!X51="●",[6]回答表!E258,IF([6]回答表!AA51="●",[6]回答表!E337,"")),"")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IF([6]回答表!BD18="●",IF([6]回答表!AA51="●","●",""),"")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IF([6]回答表!BD18="●",IF([6]回答表!X51="●",[6]回答表!E265,IF([6]回答表!AA51="●",[6]回答表!E344,"")),"")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IF([6]回答表!BD18="●",IF([6]回答表!X51="●",[6]回答表!B267,IF([6]回答表!AA51="●",[6]回答表!B346,"")),"")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IF([6]回答表!BD18="●",IF([6]回答表!AD51="●","●",""),"")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IF([6]回答表!BD18="●",IF([6]回答表!AD51="●",[6]回答表!B354,""),"")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IF([6]回答表!BD18="●",IF([6]回答表!AD51="●",[6]回答表!B360,""),"")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IF([6]回答表!X52="●","●","")</f>
        <v/>
      </c>
      <c r="O241" s="131"/>
      <c r="P241" s="131"/>
      <c r="Q241" s="132"/>
      <c r="R241" s="119"/>
      <c r="S241" s="119"/>
      <c r="T241" s="119"/>
      <c r="U241" s="133" t="str">
        <f>IF([6]回答表!X52="●",[6]回答表!B371,IF([6]回答表!AA52="●",[6]回答表!B396,""))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IF([6]回答表!X52="●",[6]回答表!U377,IF([6]回答表!AA52="●",[6]回答表!U402,""))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IF([6]回答表!X52="●",[6]回答表!G377,IF([6]回答表!AA52="●",[6]回答表!G402,""))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IF([6]回答表!X52="●",[6]回答表!G378,IF([6]回答表!AA52="●",[6]回答表!G403,""))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IF([6]回答表!X52="●",[6]回答表!X377,IF([6]回答表!AA52="●",[6]回答表!X402,""))</f>
        <v/>
      </c>
      <c r="BG244" s="151"/>
      <c r="BH244" s="151"/>
      <c r="BI244" s="151"/>
      <c r="BJ244" s="150" t="str">
        <f>IF([6]回答表!X52="●",[6]回答表!X378,IF([6]回答表!AA52="●",[6]回答表!X403,""))</f>
        <v/>
      </c>
      <c r="BK244" s="151"/>
      <c r="BL244" s="151"/>
      <c r="BM244" s="152"/>
      <c r="BN244" s="150" t="str">
        <f>IF([6]回答表!X52="●",[6]回答表!X379,IF([6]回答表!AA52="●",[6]回答表!X404,""))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IF([6]回答表!AA52="●","●","")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IF([6]回答表!X52="●",[6]回答表!E386,IF([6]回答表!AA52="●",[6]回答表!E407,""))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IF([6]回答表!X52="●",[6]回答表!B388,IF([6]回答表!AA52="●",[6]回答表!B409,""))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IF([6]回答表!AD52="●","●","")</f>
        <v/>
      </c>
      <c r="O260" s="131"/>
      <c r="P260" s="131"/>
      <c r="Q260" s="132"/>
      <c r="R260" s="119"/>
      <c r="S260" s="119"/>
      <c r="T260" s="119"/>
      <c r="U260" s="133" t="str">
        <f>IF([6]回答表!AD52="●",[6]回答表!B417,"")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IF([6]回答表!AD52="●",[6]回答表!B423,"")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IF([6]回答表!X53="●","●","")</f>
        <v/>
      </c>
      <c r="O272" s="131"/>
      <c r="P272" s="131"/>
      <c r="Q272" s="132"/>
      <c r="R272" s="119"/>
      <c r="S272" s="119"/>
      <c r="T272" s="119"/>
      <c r="U272" s="133" t="str">
        <f>IF([6]回答表!X53="●",[6]回答表!B434,IF([6]回答表!AA53="●",[6]回答表!B465,""))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IF([6]回答表!X53="●",[6]回答表!B440,"")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IF([6]回答表!X53="●",[6]回答表!B446,IF([6]回答表!AA53="●",[6]回答表!B471,""))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IF([6]回答表!X53="●",[6]回答表!E446,IF([6]回答表!AA53="●",[6]回答表!E471,""))</f>
        <v/>
      </c>
      <c r="BG275" s="151"/>
      <c r="BH275" s="151"/>
      <c r="BI275" s="151"/>
      <c r="BJ275" s="150" t="str">
        <f>IF([6]回答表!X53="●",[6]回答表!E447,IF([6]回答表!AA53="●",[6]回答表!E472,""))</f>
        <v/>
      </c>
      <c r="BK275" s="151"/>
      <c r="BL275" s="151"/>
      <c r="BM275" s="152"/>
      <c r="BN275" s="150" t="str">
        <f>IF([6]回答表!X53="●",[6]回答表!E448,IF([6]回答表!AA53="●",[6]回答表!E473,""))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IF([6]回答表!AA53="●","●","")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IF([6]回答表!X53="●",[6]回答表!E455,IF([6]回答表!AA53="●",[6]回答表!E476,""))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IF([6]回答表!X53="●",[6]回答表!B457,IF([6]回答表!AA53="●",[6]回答表!B478,""))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IF([6]回答表!AD53="●","●","")</f>
        <v/>
      </c>
      <c r="O291" s="131"/>
      <c r="P291" s="131"/>
      <c r="Q291" s="132"/>
      <c r="R291" s="119"/>
      <c r="S291" s="119"/>
      <c r="T291" s="119"/>
      <c r="U291" s="133" t="str">
        <f>IF([6]回答表!AD53="●",[6]回答表!B486,"")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IF([6]回答表!AD53="●",[6]回答表!B492,"")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IF([6]回答表!X54="●","●","")</f>
        <v/>
      </c>
      <c r="O303" s="131"/>
      <c r="P303" s="131"/>
      <c r="Q303" s="132"/>
      <c r="R303" s="119"/>
      <c r="S303" s="119"/>
      <c r="T303" s="119"/>
      <c r="U303" s="133" t="str">
        <f>IF([6]回答表!X54="●",[6]回答表!B503,IF([6]回答表!AA54="●",[6]回答表!B526,""))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IF([6]回答表!X54="●",[6]回答表!BC510,IF([6]回答表!AA54="●",[6]回答表!BC533,""))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IF([6]回答表!X54="●",[6]回答表!BC515,IF([6]回答表!AA54="●",[6]回答表!BC538,""))</f>
        <v/>
      </c>
      <c r="AZ303" s="271"/>
      <c r="BA303" s="271"/>
      <c r="BB303" s="271"/>
      <c r="BC303" s="120"/>
      <c r="BD303" s="109"/>
      <c r="BE303" s="109"/>
      <c r="BF303" s="138" t="str">
        <f>IF([6]回答表!X54="●",[6]回答表!S509,IF([6]回答表!AA54="●",[6]回答表!S532,""))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IF([6]回答表!X54="●",[6]回答表!BC511,IF([6]回答表!AA54="●",[6]回答表!BC534,""))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IF([6]回答表!X54="●",[6]回答表!V509,IF([6]回答表!AA54="●",[6]回答表!V532,""))</f>
        <v/>
      </c>
      <c r="BG306" s="151"/>
      <c r="BH306" s="151"/>
      <c r="BI306" s="151"/>
      <c r="BJ306" s="150" t="str">
        <f>IF([6]回答表!X54="●",[6]回答表!V510,IF([6]回答表!AA54="●",[6]回答表!V533,""))</f>
        <v/>
      </c>
      <c r="BK306" s="151"/>
      <c r="BL306" s="151"/>
      <c r="BM306" s="152"/>
      <c r="BN306" s="150" t="str">
        <f>IF([6]回答表!X54="●",[6]回答表!V511,IF([6]回答表!AA54="●",[6]回答表!V534,""))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IF([6]回答表!X54="●",[6]回答表!BC512,IF([6]回答表!AA54="●",[6]回答表!BC535,""))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IF([6]回答表!X54="●",[6]回答表!BC516,IF([6]回答表!AA54="●",[6]回答表!BC539,""))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IF([6]回答表!AA54="●","●","")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IF([6]回答表!X54="●",[6]回答表!BC513,IF([6]回答表!AA54="●",[6]回答表!BC536,""))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IF([6]回答表!X54="●",[6]回答表!BC514,IF([6]回答表!AA54="●",[6]回答表!BC537,""))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IF([6]回答表!X54="●",[6]回答表!BC517,IF([6]回答表!AA54="●",[6]回答表!BC540,""))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IF([6]回答表!X54="●",[6]回答表!E516,IF([6]回答表!AA54="●",[6]回答表!E538,""))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IF([6]回答表!X54="●",[6]回答表!B518,IF([6]回答表!AA54="●",[6]回答表!B540,""))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IF([6]回答表!AD54="●","●","")</f>
        <v/>
      </c>
      <c r="O322" s="131"/>
      <c r="P322" s="131"/>
      <c r="Q322" s="132"/>
      <c r="R322" s="119"/>
      <c r="S322" s="119"/>
      <c r="T322" s="119"/>
      <c r="U322" s="133" t="str">
        <f>IF([6]回答表!AD54="●",[6]回答表!B548,"")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IF([6]回答表!AD54="●",[6]回答表!B554,"")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IF([6]回答表!X55="●","●","")</f>
        <v/>
      </c>
      <c r="O333" s="131"/>
      <c r="P333" s="131"/>
      <c r="Q333" s="132"/>
      <c r="R333" s="119"/>
      <c r="S333" s="119"/>
      <c r="T333" s="119"/>
      <c r="U333" s="133" t="str">
        <f>IF([6]回答表!X55="●",[6]回答表!B565,IF([6]回答表!AA55="●",[6]回答表!B590,""))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IF([6]回答表!X55="●",[6]回答表!B575,IF([6]回答表!AA55="●",[6]回答表!B600,""))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IF([6]回答表!X55="●",[6]回答表!G571,IF([6]回答表!AA55="●",[6]回答表!G596,""))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IF([6]回答表!X55="●",[6]回答表!G572,IF([6]回答表!AA55="●",[6]回答表!G597,""))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IF([6]回答表!X55="●",[6]回答表!E575,IF([6]回答表!AA55="●",[6]回答表!E600,""))</f>
        <v/>
      </c>
      <c r="BG336" s="151"/>
      <c r="BH336" s="151"/>
      <c r="BI336" s="151"/>
      <c r="BJ336" s="150" t="str">
        <f>IF([6]回答表!X55="●",[6]回答表!E576,IF([6]回答表!AA55="●",[6]回答表!E601,""))</f>
        <v/>
      </c>
      <c r="BK336" s="151"/>
      <c r="BL336" s="151"/>
      <c r="BM336" s="152"/>
      <c r="BN336" s="150" t="str">
        <f>IF([6]回答表!X55="●",[6]回答表!E577,IF([6]回答表!AA55="●",[6]回答表!E602,""))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IF([6]回答表!AA55="●","●","")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IF([6]回答表!X55="●",[6]回答表!E580,IF([6]回答表!AA55="●",[6]回答表!E605,""))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IF([6]回答表!X55="●",[6]回答表!B582,IF([6]回答表!AA55="●",[6]回答表!B607,""))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IF([6]回答表!AD55="●","●","")</f>
        <v/>
      </c>
      <c r="O352" s="131"/>
      <c r="P352" s="131"/>
      <c r="Q352" s="132"/>
      <c r="R352" s="119"/>
      <c r="S352" s="119"/>
      <c r="T352" s="119"/>
      <c r="U352" s="133" t="str">
        <f>IF([6]回答表!AD55="●",[6]回答表!B615,"")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IF([6]回答表!AD55="●",[6]回答表!B621,"")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IF([6]回答表!R56="●",[6]回答表!B634,"")</f>
        <v/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CB1C-C6FD-41E6-909C-E872001BBAAB}">
  <dimension ref="A1:CN384"/>
  <sheetViews>
    <sheetView tabSelected="1" workbookViewId="0">
      <selection sqref="A1:XFD104857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"/>
      <c r="D2" s="2"/>
      <c r="E2" s="2"/>
      <c r="F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3:71" ht="15.6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3:71" ht="15.6" customHeight="1"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3:71" ht="15.6" customHeight="1"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3:71" ht="15.6" customHeight="1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6"/>
      <c r="AS6" s="6"/>
      <c r="AT6" s="6"/>
      <c r="AU6" s="6"/>
      <c r="AV6" s="6"/>
      <c r="AW6" s="6"/>
      <c r="AX6" s="6"/>
      <c r="AY6" s="6"/>
    </row>
    <row r="7" spans="3:71" ht="15.6" customHeigh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6"/>
      <c r="AR7" s="6"/>
      <c r="AS7" s="6"/>
      <c r="AT7" s="6"/>
      <c r="AU7" s="6"/>
      <c r="AV7" s="6"/>
      <c r="AW7" s="6"/>
      <c r="AX7" s="6"/>
      <c r="AY7" s="6"/>
    </row>
    <row r="8" spans="3:71" ht="15.6" customHeight="1">
      <c r="C8" s="7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  <c r="AO8" s="12" t="s">
        <v>2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1"/>
      <c r="BG8" s="7" t="s">
        <v>3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</row>
    <row r="9" spans="3:71" ht="15.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5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4"/>
    </row>
    <row r="10" spans="3:71" ht="15.6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8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20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20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</row>
    <row r="11" spans="3:71" ht="15.6" customHeight="1">
      <c r="C11" s="21" t="str">
        <f>IF(COUNTIF([7]回答表!K16,"*")&gt;0,[7]回答表!K16,"")</f>
        <v>男鹿市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2" t="str">
        <f>IF(COUNTIF([7]回答表!F18,"*")&gt;0,[7]回答表!F18,"")</f>
        <v>ガス事業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0"/>
      <c r="AG11" s="10"/>
      <c r="AH11" s="10"/>
      <c r="AI11" s="10"/>
      <c r="AJ11" s="10"/>
      <c r="AK11" s="10"/>
      <c r="AL11" s="10"/>
      <c r="AM11" s="10"/>
      <c r="AN11" s="11"/>
      <c r="AO11" s="24" t="str">
        <f>IF(COUNTIF([7]回答表!W18,"*")&gt;0,[7]回答表!W18,"")</f>
        <v>―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1"/>
      <c r="BG11" s="21" t="str">
        <f>IF(COUNTIF([7]回答表!F20,"*")&gt;0,[7]回答表!F20,"")</f>
        <v>ー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5"/>
    </row>
    <row r="12" spans="3:71" ht="15.6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7"/>
      <c r="AO12" s="15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5"/>
    </row>
    <row r="13" spans="3:71" ht="15.6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9"/>
      <c r="AG13" s="19"/>
      <c r="AH13" s="19"/>
      <c r="AI13" s="19"/>
      <c r="AJ13" s="19"/>
      <c r="AK13" s="19"/>
      <c r="AL13" s="19"/>
      <c r="AM13" s="19"/>
      <c r="AN13" s="20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5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84" ht="15.6" customHeight="1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  <c r="BS17" s="33"/>
    </row>
    <row r="18" spans="3:84" ht="15.6" customHeight="1">
      <c r="C18" s="34"/>
      <c r="D18" s="35" t="s">
        <v>4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  <c r="BS18" s="33"/>
    </row>
    <row r="19" spans="3:84" ht="15.6" customHeight="1">
      <c r="C19" s="3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2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  <c r="BS19" s="33"/>
    </row>
    <row r="20" spans="3:84" ht="13.35" customHeight="1">
      <c r="C20" s="34"/>
      <c r="D20" s="43" t="s">
        <v>5</v>
      </c>
      <c r="E20" s="44"/>
      <c r="F20" s="44"/>
      <c r="G20" s="44"/>
      <c r="H20" s="44"/>
      <c r="I20" s="44"/>
      <c r="J20" s="45"/>
      <c r="K20" s="43" t="s">
        <v>6</v>
      </c>
      <c r="L20" s="44"/>
      <c r="M20" s="44"/>
      <c r="N20" s="44"/>
      <c r="O20" s="44"/>
      <c r="P20" s="44"/>
      <c r="Q20" s="45"/>
      <c r="R20" s="43" t="s">
        <v>7</v>
      </c>
      <c r="S20" s="44"/>
      <c r="T20" s="44"/>
      <c r="U20" s="44"/>
      <c r="V20" s="44"/>
      <c r="W20" s="44"/>
      <c r="X20" s="45"/>
      <c r="Y20" s="46" t="s">
        <v>8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8"/>
      <c r="BA20" s="49"/>
      <c r="BB20" s="50" t="s">
        <v>9</v>
      </c>
      <c r="BC20" s="51"/>
      <c r="BD20" s="51"/>
      <c r="BE20" s="51"/>
      <c r="BF20" s="51"/>
      <c r="BG20" s="51"/>
      <c r="BH20" s="51"/>
      <c r="BI20" s="51"/>
      <c r="BJ20" s="52"/>
      <c r="BK20" s="53"/>
      <c r="BL20" s="39"/>
      <c r="BS20" s="54"/>
    </row>
    <row r="21" spans="3:84" ht="13.35" customHeight="1">
      <c r="C21" s="34"/>
      <c r="D21" s="55"/>
      <c r="E21" s="56"/>
      <c r="F21" s="56"/>
      <c r="G21" s="56"/>
      <c r="H21" s="56"/>
      <c r="I21" s="56"/>
      <c r="J21" s="57"/>
      <c r="K21" s="55"/>
      <c r="L21" s="56"/>
      <c r="M21" s="56"/>
      <c r="N21" s="56"/>
      <c r="O21" s="56"/>
      <c r="P21" s="56"/>
      <c r="Q21" s="57"/>
      <c r="R21" s="55"/>
      <c r="S21" s="56"/>
      <c r="T21" s="56"/>
      <c r="U21" s="56"/>
      <c r="V21" s="56"/>
      <c r="W21" s="56"/>
      <c r="X21" s="57"/>
      <c r="Y21" s="58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49"/>
      <c r="BB21" s="61"/>
      <c r="BC21" s="62"/>
      <c r="BD21" s="62"/>
      <c r="BE21" s="62"/>
      <c r="BF21" s="62"/>
      <c r="BG21" s="62"/>
      <c r="BH21" s="62"/>
      <c r="BI21" s="62"/>
      <c r="BJ21" s="63"/>
      <c r="BK21" s="64"/>
      <c r="BL21" s="39"/>
      <c r="BS21" s="54"/>
    </row>
    <row r="22" spans="3:84" ht="13.35" customHeight="1">
      <c r="C22" s="34"/>
      <c r="D22" s="55"/>
      <c r="E22" s="56"/>
      <c r="F22" s="56"/>
      <c r="G22" s="56"/>
      <c r="H22" s="56"/>
      <c r="I22" s="56"/>
      <c r="J22" s="57"/>
      <c r="K22" s="55"/>
      <c r="L22" s="56"/>
      <c r="M22" s="56"/>
      <c r="N22" s="56"/>
      <c r="O22" s="56"/>
      <c r="P22" s="56"/>
      <c r="Q22" s="57"/>
      <c r="R22" s="55"/>
      <c r="S22" s="56"/>
      <c r="T22" s="56"/>
      <c r="U22" s="56"/>
      <c r="V22" s="56"/>
      <c r="W22" s="56"/>
      <c r="X22" s="57"/>
      <c r="Y22" s="65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7"/>
      <c r="BA22" s="68"/>
      <c r="BB22" s="61"/>
      <c r="BC22" s="62"/>
      <c r="BD22" s="62"/>
      <c r="BE22" s="62"/>
      <c r="BF22" s="62"/>
      <c r="BG22" s="62"/>
      <c r="BH22" s="62"/>
      <c r="BI22" s="62"/>
      <c r="BJ22" s="63"/>
      <c r="BK22" s="64"/>
      <c r="BL22" s="39"/>
      <c r="BS22" s="54"/>
    </row>
    <row r="23" spans="3:84" ht="31.35" customHeight="1">
      <c r="C23" s="34"/>
      <c r="D23" s="69"/>
      <c r="E23" s="70"/>
      <c r="F23" s="70"/>
      <c r="G23" s="70"/>
      <c r="H23" s="70"/>
      <c r="I23" s="70"/>
      <c r="J23" s="71"/>
      <c r="K23" s="69"/>
      <c r="L23" s="70"/>
      <c r="M23" s="70"/>
      <c r="N23" s="70"/>
      <c r="O23" s="70"/>
      <c r="P23" s="70"/>
      <c r="Q23" s="71"/>
      <c r="R23" s="69"/>
      <c r="S23" s="70"/>
      <c r="T23" s="70"/>
      <c r="U23" s="70"/>
      <c r="V23" s="70"/>
      <c r="W23" s="70"/>
      <c r="X23" s="71"/>
      <c r="Y23" s="72" t="s">
        <v>10</v>
      </c>
      <c r="Z23" s="73"/>
      <c r="AA23" s="73"/>
      <c r="AB23" s="73"/>
      <c r="AC23" s="73"/>
      <c r="AD23" s="73"/>
      <c r="AE23" s="74"/>
      <c r="AF23" s="72" t="s">
        <v>11</v>
      </c>
      <c r="AG23" s="73"/>
      <c r="AH23" s="73"/>
      <c r="AI23" s="73"/>
      <c r="AJ23" s="73"/>
      <c r="AK23" s="73"/>
      <c r="AL23" s="74"/>
      <c r="AM23" s="72" t="s">
        <v>12</v>
      </c>
      <c r="AN23" s="73"/>
      <c r="AO23" s="73"/>
      <c r="AP23" s="73"/>
      <c r="AQ23" s="73"/>
      <c r="AR23" s="73"/>
      <c r="AS23" s="74"/>
      <c r="AT23" s="72" t="s">
        <v>13</v>
      </c>
      <c r="AU23" s="73"/>
      <c r="AV23" s="73"/>
      <c r="AW23" s="73"/>
      <c r="AX23" s="73"/>
      <c r="AY23" s="73"/>
      <c r="AZ23" s="74"/>
      <c r="BA23" s="68"/>
      <c r="BB23" s="75"/>
      <c r="BC23" s="76"/>
      <c r="BD23" s="76"/>
      <c r="BE23" s="76"/>
      <c r="BF23" s="76"/>
      <c r="BG23" s="76"/>
      <c r="BH23" s="76"/>
      <c r="BI23" s="76"/>
      <c r="BJ23" s="77"/>
      <c r="BK23" s="78"/>
      <c r="BL23" s="39"/>
      <c r="BS23" s="54"/>
    </row>
    <row r="24" spans="3:84" ht="15.6" customHeight="1">
      <c r="C24" s="34"/>
      <c r="D24" s="79" t="str">
        <f>IF([7]回答表!R49="●","●","")</f>
        <v/>
      </c>
      <c r="E24" s="80"/>
      <c r="F24" s="80"/>
      <c r="G24" s="80"/>
      <c r="H24" s="80"/>
      <c r="I24" s="80"/>
      <c r="J24" s="81"/>
      <c r="K24" s="79" t="str">
        <f>IF([7]回答表!R50="●","●","")</f>
        <v/>
      </c>
      <c r="L24" s="80"/>
      <c r="M24" s="80"/>
      <c r="N24" s="80"/>
      <c r="O24" s="80"/>
      <c r="P24" s="80"/>
      <c r="Q24" s="81"/>
      <c r="R24" s="79" t="str">
        <f>IF([7]回答表!R51="●","●","")</f>
        <v/>
      </c>
      <c r="S24" s="80"/>
      <c r="T24" s="80"/>
      <c r="U24" s="80"/>
      <c r="V24" s="80"/>
      <c r="W24" s="80"/>
      <c r="X24" s="81"/>
      <c r="Y24" s="79" t="str">
        <f>IF([7]回答表!R52="●","●","")</f>
        <v/>
      </c>
      <c r="Z24" s="80"/>
      <c r="AA24" s="80"/>
      <c r="AB24" s="80"/>
      <c r="AC24" s="80"/>
      <c r="AD24" s="80"/>
      <c r="AE24" s="81"/>
      <c r="AF24" s="79" t="str">
        <f>IF([7]回答表!R53="●","●","")</f>
        <v/>
      </c>
      <c r="AG24" s="80"/>
      <c r="AH24" s="80"/>
      <c r="AI24" s="80"/>
      <c r="AJ24" s="80"/>
      <c r="AK24" s="80"/>
      <c r="AL24" s="81"/>
      <c r="AM24" s="79" t="str">
        <f>IF([7]回答表!R54="●","●","")</f>
        <v/>
      </c>
      <c r="AN24" s="80"/>
      <c r="AO24" s="80"/>
      <c r="AP24" s="80"/>
      <c r="AQ24" s="80"/>
      <c r="AR24" s="80"/>
      <c r="AS24" s="81"/>
      <c r="AT24" s="79" t="str">
        <f>IF([7]回答表!R55="●","●","")</f>
        <v/>
      </c>
      <c r="AU24" s="80"/>
      <c r="AV24" s="80"/>
      <c r="AW24" s="80"/>
      <c r="AX24" s="80"/>
      <c r="AY24" s="80"/>
      <c r="AZ24" s="81"/>
      <c r="BA24" s="68"/>
      <c r="BB24" s="82" t="str">
        <f>IF([7]回答表!R56="●","●","")</f>
        <v>●</v>
      </c>
      <c r="BC24" s="83"/>
      <c r="BD24" s="83"/>
      <c r="BE24" s="83"/>
      <c r="BF24" s="83"/>
      <c r="BG24" s="83"/>
      <c r="BH24" s="83"/>
      <c r="BI24" s="83"/>
      <c r="BJ24" s="52"/>
      <c r="BK24" s="53"/>
      <c r="BL24" s="39"/>
      <c r="BS24" s="54"/>
    </row>
    <row r="25" spans="3:84" ht="15.6" customHeight="1">
      <c r="C25" s="34"/>
      <c r="D25" s="79"/>
      <c r="E25" s="80"/>
      <c r="F25" s="80"/>
      <c r="G25" s="80"/>
      <c r="H25" s="80"/>
      <c r="I25" s="80"/>
      <c r="J25" s="81"/>
      <c r="K25" s="79"/>
      <c r="L25" s="80"/>
      <c r="M25" s="80"/>
      <c r="N25" s="80"/>
      <c r="O25" s="80"/>
      <c r="P25" s="80"/>
      <c r="Q25" s="81"/>
      <c r="R25" s="79"/>
      <c r="S25" s="80"/>
      <c r="T25" s="80"/>
      <c r="U25" s="80"/>
      <c r="V25" s="80"/>
      <c r="W25" s="80"/>
      <c r="X25" s="81"/>
      <c r="Y25" s="79"/>
      <c r="Z25" s="80"/>
      <c r="AA25" s="80"/>
      <c r="AB25" s="80"/>
      <c r="AC25" s="80"/>
      <c r="AD25" s="80"/>
      <c r="AE25" s="81"/>
      <c r="AF25" s="79"/>
      <c r="AG25" s="80"/>
      <c r="AH25" s="80"/>
      <c r="AI25" s="80"/>
      <c r="AJ25" s="80"/>
      <c r="AK25" s="80"/>
      <c r="AL25" s="81"/>
      <c r="AM25" s="79"/>
      <c r="AN25" s="80"/>
      <c r="AO25" s="80"/>
      <c r="AP25" s="80"/>
      <c r="AQ25" s="80"/>
      <c r="AR25" s="80"/>
      <c r="AS25" s="81"/>
      <c r="AT25" s="79"/>
      <c r="AU25" s="80"/>
      <c r="AV25" s="80"/>
      <c r="AW25" s="80"/>
      <c r="AX25" s="80"/>
      <c r="AY25" s="80"/>
      <c r="AZ25" s="81"/>
      <c r="BA25" s="84"/>
      <c r="BB25" s="79"/>
      <c r="BC25" s="80"/>
      <c r="BD25" s="80"/>
      <c r="BE25" s="80"/>
      <c r="BF25" s="80"/>
      <c r="BG25" s="80"/>
      <c r="BH25" s="80"/>
      <c r="BI25" s="80"/>
      <c r="BJ25" s="63"/>
      <c r="BK25" s="64"/>
      <c r="BL25" s="39"/>
      <c r="BS25" s="54"/>
    </row>
    <row r="26" spans="3:84" ht="15.6" customHeight="1">
      <c r="C26" s="34"/>
      <c r="D26" s="85"/>
      <c r="E26" s="86"/>
      <c r="F26" s="86"/>
      <c r="G26" s="86"/>
      <c r="H26" s="86"/>
      <c r="I26" s="86"/>
      <c r="J26" s="87"/>
      <c r="K26" s="85"/>
      <c r="L26" s="86"/>
      <c r="M26" s="86"/>
      <c r="N26" s="86"/>
      <c r="O26" s="86"/>
      <c r="P26" s="86"/>
      <c r="Q26" s="87"/>
      <c r="R26" s="85"/>
      <c r="S26" s="86"/>
      <c r="T26" s="86"/>
      <c r="U26" s="86"/>
      <c r="V26" s="86"/>
      <c r="W26" s="86"/>
      <c r="X26" s="87"/>
      <c r="Y26" s="85"/>
      <c r="Z26" s="86"/>
      <c r="AA26" s="86"/>
      <c r="AB26" s="86"/>
      <c r="AC26" s="86"/>
      <c r="AD26" s="86"/>
      <c r="AE26" s="87"/>
      <c r="AF26" s="85"/>
      <c r="AG26" s="86"/>
      <c r="AH26" s="86"/>
      <c r="AI26" s="86"/>
      <c r="AJ26" s="86"/>
      <c r="AK26" s="86"/>
      <c r="AL26" s="87"/>
      <c r="AM26" s="85"/>
      <c r="AN26" s="86"/>
      <c r="AO26" s="86"/>
      <c r="AP26" s="86"/>
      <c r="AQ26" s="86"/>
      <c r="AR26" s="86"/>
      <c r="AS26" s="87"/>
      <c r="AT26" s="85"/>
      <c r="AU26" s="86"/>
      <c r="AV26" s="86"/>
      <c r="AW26" s="86"/>
      <c r="AX26" s="86"/>
      <c r="AY26" s="86"/>
      <c r="AZ26" s="87"/>
      <c r="BA26" s="84"/>
      <c r="BB26" s="85"/>
      <c r="BC26" s="86"/>
      <c r="BD26" s="86"/>
      <c r="BE26" s="86"/>
      <c r="BF26" s="86"/>
      <c r="BG26" s="86"/>
      <c r="BH26" s="86"/>
      <c r="BI26" s="86"/>
      <c r="BJ26" s="77"/>
      <c r="BK26" s="78"/>
      <c r="BL26" s="39"/>
      <c r="BS26" s="54"/>
    </row>
    <row r="27" spans="3:84" ht="15.6" customHeight="1"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1"/>
      <c r="BS27" s="54"/>
    </row>
    <row r="28" spans="3:84" ht="15.6" customHeight="1">
      <c r="BS28" s="92"/>
    </row>
    <row r="29" spans="3:84" ht="15.6" customHeight="1">
      <c r="BS29" s="93"/>
    </row>
    <row r="30" spans="3:84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92"/>
    </row>
    <row r="31" spans="3:84" ht="15.6" customHeight="1"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9"/>
      <c r="BS31" s="92"/>
      <c r="CF31" s="100"/>
    </row>
    <row r="32" spans="3:84" ht="15.6" customHeight="1">
      <c r="C32" s="101"/>
      <c r="D32" s="102" t="s">
        <v>14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4"/>
      <c r="R32" s="105" t="s">
        <v>5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7"/>
      <c r="BC32" s="108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10"/>
      <c r="BO32" s="110"/>
      <c r="BP32" s="110"/>
      <c r="BQ32" s="111"/>
      <c r="BR32" s="112"/>
      <c r="BS32" s="92"/>
    </row>
    <row r="33" spans="1:71" ht="15.6" customHeight="1">
      <c r="C33" s="101"/>
      <c r="D33" s="113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6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08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10"/>
      <c r="BO33" s="110"/>
      <c r="BP33" s="110"/>
      <c r="BQ33" s="111"/>
      <c r="BR33" s="112"/>
      <c r="BS33" s="92"/>
    </row>
    <row r="34" spans="1:71" ht="15.6" customHeight="1">
      <c r="C34" s="101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68"/>
      <c r="Y34" s="68"/>
      <c r="Z34" s="68"/>
      <c r="AA34" s="109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1"/>
      <c r="AO34" s="120"/>
      <c r="AP34" s="121"/>
      <c r="AQ34" s="121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08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10"/>
      <c r="BO34" s="110"/>
      <c r="BP34" s="110"/>
      <c r="BQ34" s="111"/>
      <c r="BR34" s="112"/>
      <c r="BS34" s="92"/>
    </row>
    <row r="35" spans="1:71" ht="25.5">
      <c r="A35" s="92"/>
      <c r="B35" s="92"/>
      <c r="C35" s="101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3" t="s">
        <v>15</v>
      </c>
      <c r="V35" s="119"/>
      <c r="W35" s="119"/>
      <c r="X35" s="119"/>
      <c r="Y35" s="119"/>
      <c r="Z35" s="119"/>
      <c r="AA35" s="110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3" t="s">
        <v>16</v>
      </c>
      <c r="AN35" s="125"/>
      <c r="AO35" s="124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8"/>
      <c r="BD35" s="110"/>
      <c r="BE35" s="110"/>
      <c r="BF35" s="129" t="s">
        <v>17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1"/>
      <c r="BR35" s="112"/>
      <c r="BS35" s="92"/>
    </row>
    <row r="36" spans="1:71" ht="15.6" customHeight="1">
      <c r="A36" s="92"/>
      <c r="B36" s="92"/>
      <c r="C36" s="101"/>
      <c r="D36" s="105" t="s">
        <v>18</v>
      </c>
      <c r="E36" s="106"/>
      <c r="F36" s="106"/>
      <c r="G36" s="106"/>
      <c r="H36" s="106"/>
      <c r="I36" s="106"/>
      <c r="J36" s="106"/>
      <c r="K36" s="106"/>
      <c r="L36" s="106"/>
      <c r="M36" s="107"/>
      <c r="N36" s="130" t="str">
        <f>IF([7]回答表!X49="●","●","")</f>
        <v/>
      </c>
      <c r="O36" s="131"/>
      <c r="P36" s="131"/>
      <c r="Q36" s="132"/>
      <c r="R36" s="119"/>
      <c r="S36" s="119"/>
      <c r="T36" s="119"/>
      <c r="U36" s="133" t="str">
        <f>IF([7]回答表!X49="●",[7]回答表!B67,IF([7]回答表!AA49="●",[7]回答表!B95,""))</f>
        <v/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5"/>
      <c r="AK36" s="136"/>
      <c r="AL36" s="136"/>
      <c r="AM36" s="137" t="s">
        <v>19</v>
      </c>
      <c r="AN36" s="137"/>
      <c r="AO36" s="137"/>
      <c r="AP36" s="137"/>
      <c r="AQ36" s="137"/>
      <c r="AR36" s="137"/>
      <c r="AS36" s="137"/>
      <c r="AT36" s="137"/>
      <c r="AU36" s="137" t="s">
        <v>20</v>
      </c>
      <c r="AV36" s="137"/>
      <c r="AW36" s="137"/>
      <c r="AX36" s="137"/>
      <c r="AY36" s="137"/>
      <c r="AZ36" s="137"/>
      <c r="BA36" s="137"/>
      <c r="BB36" s="137"/>
      <c r="BC36" s="120"/>
      <c r="BD36" s="109"/>
      <c r="BE36" s="109"/>
      <c r="BF36" s="138" t="str">
        <f>IF([7]回答表!X49="●",[7]回答表!S73,IF([7]回答表!AA49="●",[7]回答表!S101,""))</f>
        <v/>
      </c>
      <c r="BG36" s="139"/>
      <c r="BH36" s="139"/>
      <c r="BI36" s="139"/>
      <c r="BJ36" s="138"/>
      <c r="BK36" s="139"/>
      <c r="BL36" s="139"/>
      <c r="BM36" s="139"/>
      <c r="BN36" s="138"/>
      <c r="BO36" s="139"/>
      <c r="BP36" s="139"/>
      <c r="BQ36" s="140"/>
      <c r="BR36" s="112"/>
      <c r="BS36" s="92"/>
    </row>
    <row r="37" spans="1:71" ht="15.6" customHeight="1">
      <c r="A37" s="92"/>
      <c r="B37" s="92"/>
      <c r="C37" s="101"/>
      <c r="D37" s="141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  <c r="P37" s="145"/>
      <c r="Q37" s="146"/>
      <c r="R37" s="119"/>
      <c r="S37" s="119"/>
      <c r="T37" s="119"/>
      <c r="U37" s="147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9"/>
      <c r="AK37" s="136"/>
      <c r="AL37" s="136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20"/>
      <c r="BD37" s="109"/>
      <c r="BE37" s="109"/>
      <c r="BF37" s="150"/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12"/>
      <c r="BS37" s="92"/>
    </row>
    <row r="38" spans="1:71" ht="15.6" customHeight="1">
      <c r="A38" s="92"/>
      <c r="B38" s="92"/>
      <c r="C38" s="101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144"/>
      <c r="O38" s="145"/>
      <c r="P38" s="145"/>
      <c r="Q38" s="146"/>
      <c r="R38" s="119"/>
      <c r="S38" s="119"/>
      <c r="T38" s="119"/>
      <c r="U38" s="147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136"/>
      <c r="AL38" s="136"/>
      <c r="AM38" s="82" t="str">
        <f>IF([7]回答表!X49="●",[7]回答表!G73,IF([7]回答表!AA49="●",[7]回答表!G101,""))</f>
        <v/>
      </c>
      <c r="AN38" s="83"/>
      <c r="AO38" s="83"/>
      <c r="AP38" s="83"/>
      <c r="AQ38" s="83"/>
      <c r="AR38" s="83"/>
      <c r="AS38" s="83"/>
      <c r="AT38" s="153"/>
      <c r="AU38" s="82" t="str">
        <f>IF([7]回答表!X49="●",[7]回答表!G74,IF([7]回答表!AA49="●",[7]回答表!G102,""))</f>
        <v/>
      </c>
      <c r="AV38" s="83"/>
      <c r="AW38" s="83"/>
      <c r="AX38" s="83"/>
      <c r="AY38" s="83"/>
      <c r="AZ38" s="83"/>
      <c r="BA38" s="83"/>
      <c r="BB38" s="153"/>
      <c r="BC38" s="120"/>
      <c r="BD38" s="109"/>
      <c r="BE38" s="109"/>
      <c r="BF38" s="150"/>
      <c r="BG38" s="151"/>
      <c r="BH38" s="151"/>
      <c r="BI38" s="151"/>
      <c r="BJ38" s="150"/>
      <c r="BK38" s="151"/>
      <c r="BL38" s="151"/>
      <c r="BM38" s="151"/>
      <c r="BN38" s="150"/>
      <c r="BO38" s="151"/>
      <c r="BP38" s="151"/>
      <c r="BQ38" s="152"/>
      <c r="BR38" s="112"/>
      <c r="BS38" s="92"/>
    </row>
    <row r="39" spans="1:71" ht="15.6" customHeight="1">
      <c r="A39" s="92"/>
      <c r="B39" s="92"/>
      <c r="C39" s="101"/>
      <c r="D39" s="116"/>
      <c r="E39" s="117"/>
      <c r="F39" s="117"/>
      <c r="G39" s="117"/>
      <c r="H39" s="117"/>
      <c r="I39" s="117"/>
      <c r="J39" s="117"/>
      <c r="K39" s="117"/>
      <c r="L39" s="117"/>
      <c r="M39" s="118"/>
      <c r="N39" s="154"/>
      <c r="O39" s="155"/>
      <c r="P39" s="155"/>
      <c r="Q39" s="156"/>
      <c r="R39" s="119"/>
      <c r="S39" s="119"/>
      <c r="T39" s="119"/>
      <c r="U39" s="147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K39" s="136"/>
      <c r="AL39" s="136"/>
      <c r="AM39" s="79"/>
      <c r="AN39" s="80"/>
      <c r="AO39" s="80"/>
      <c r="AP39" s="80"/>
      <c r="AQ39" s="80"/>
      <c r="AR39" s="80"/>
      <c r="AS39" s="80"/>
      <c r="AT39" s="81"/>
      <c r="AU39" s="79"/>
      <c r="AV39" s="80"/>
      <c r="AW39" s="80"/>
      <c r="AX39" s="80"/>
      <c r="AY39" s="80"/>
      <c r="AZ39" s="80"/>
      <c r="BA39" s="80"/>
      <c r="BB39" s="81"/>
      <c r="BC39" s="120"/>
      <c r="BD39" s="109"/>
      <c r="BE39" s="109"/>
      <c r="BF39" s="150" t="str">
        <f>IF([7]回答表!X49="●",[7]回答表!V73,IF([7]回答表!AA49="●",[7]回答表!V101,""))</f>
        <v/>
      </c>
      <c r="BG39" s="16"/>
      <c r="BH39" s="16"/>
      <c r="BI39" s="17"/>
      <c r="BJ39" s="150" t="str">
        <f>IF([7]回答表!X49="●",[7]回答表!V74,IF([7]回答表!AA49="●",[7]回答表!V102,""))</f>
        <v/>
      </c>
      <c r="BK39" s="16"/>
      <c r="BL39" s="16"/>
      <c r="BM39" s="17"/>
      <c r="BN39" s="150" t="str">
        <f>IF([7]回答表!X49="●",[7]回答表!V75,IF([7]回答表!AA49="●",[7]回答表!V103,""))</f>
        <v/>
      </c>
      <c r="BO39" s="16"/>
      <c r="BP39" s="16"/>
      <c r="BQ39" s="17"/>
      <c r="BR39" s="112"/>
      <c r="BS39" s="92"/>
    </row>
    <row r="40" spans="1:71" ht="15.6" customHeight="1">
      <c r="A40" s="92"/>
      <c r="B40" s="92"/>
      <c r="C40" s="10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8"/>
      <c r="O40" s="158"/>
      <c r="P40" s="158"/>
      <c r="Q40" s="158"/>
      <c r="R40" s="159"/>
      <c r="S40" s="159"/>
      <c r="T40" s="159"/>
      <c r="U40" s="147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9"/>
      <c r="AK40" s="136"/>
      <c r="AL40" s="136"/>
      <c r="AM40" s="85"/>
      <c r="AN40" s="86"/>
      <c r="AO40" s="86"/>
      <c r="AP40" s="86"/>
      <c r="AQ40" s="86"/>
      <c r="AR40" s="86"/>
      <c r="AS40" s="86"/>
      <c r="AT40" s="87"/>
      <c r="AU40" s="85"/>
      <c r="AV40" s="86"/>
      <c r="AW40" s="86"/>
      <c r="AX40" s="86"/>
      <c r="AY40" s="86"/>
      <c r="AZ40" s="86"/>
      <c r="BA40" s="86"/>
      <c r="BB40" s="87"/>
      <c r="BC40" s="120"/>
      <c r="BD40" s="120"/>
      <c r="BE40" s="120"/>
      <c r="BF40" s="15"/>
      <c r="BG40" s="16"/>
      <c r="BH40" s="16"/>
      <c r="BI40" s="17"/>
      <c r="BJ40" s="15"/>
      <c r="BK40" s="16"/>
      <c r="BL40" s="16"/>
      <c r="BM40" s="17"/>
      <c r="BN40" s="15"/>
      <c r="BO40" s="16"/>
      <c r="BP40" s="16"/>
      <c r="BQ40" s="17"/>
      <c r="BR40" s="112"/>
      <c r="BS40" s="92"/>
    </row>
    <row r="41" spans="1:71" ht="15.6" customHeight="1">
      <c r="A41" s="92"/>
      <c r="B41" s="92"/>
      <c r="C41" s="101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58"/>
      <c r="P41" s="158"/>
      <c r="Q41" s="158"/>
      <c r="R41" s="159"/>
      <c r="S41" s="159"/>
      <c r="T41" s="159"/>
      <c r="U41" s="147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9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20"/>
      <c r="BD41" s="120"/>
      <c r="BE41" s="120"/>
      <c r="BF41" s="15"/>
      <c r="BG41" s="16"/>
      <c r="BH41" s="16"/>
      <c r="BI41" s="17"/>
      <c r="BJ41" s="15"/>
      <c r="BK41" s="16"/>
      <c r="BL41" s="16"/>
      <c r="BM41" s="17"/>
      <c r="BN41" s="15"/>
      <c r="BO41" s="16"/>
      <c r="BP41" s="16"/>
      <c r="BQ41" s="17"/>
      <c r="BR41" s="112"/>
      <c r="BS41" s="92"/>
    </row>
    <row r="42" spans="1:71" ht="15.6" customHeight="1">
      <c r="A42" s="92"/>
      <c r="B42" s="92"/>
      <c r="C42" s="101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58"/>
      <c r="P42" s="158"/>
      <c r="Q42" s="158"/>
      <c r="R42" s="159"/>
      <c r="S42" s="159"/>
      <c r="T42" s="159"/>
      <c r="U42" s="147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36"/>
      <c r="AL42" s="136"/>
      <c r="AM42" s="160" t="str">
        <f>IF([7]回答表!X49="●",[7]回答表!O79,IF([7]回答表!AA49="●",[7]回答表!O107,""))</f>
        <v/>
      </c>
      <c r="AN42" s="161"/>
      <c r="AO42" s="162" t="s">
        <v>21</v>
      </c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3"/>
      <c r="BC42" s="120"/>
      <c r="BD42" s="120"/>
      <c r="BE42" s="120"/>
      <c r="BF42" s="15"/>
      <c r="BG42" s="16"/>
      <c r="BH42" s="16"/>
      <c r="BI42" s="17"/>
      <c r="BJ42" s="15"/>
      <c r="BK42" s="16"/>
      <c r="BL42" s="16"/>
      <c r="BM42" s="17"/>
      <c r="BN42" s="15"/>
      <c r="BO42" s="16"/>
      <c r="BP42" s="16"/>
      <c r="BQ42" s="17"/>
      <c r="BR42" s="112"/>
      <c r="BS42" s="92"/>
    </row>
    <row r="43" spans="1:71" ht="23.1" customHeight="1">
      <c r="A43" s="92"/>
      <c r="B43" s="92"/>
      <c r="C43" s="101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58"/>
      <c r="P43" s="158"/>
      <c r="Q43" s="158"/>
      <c r="R43" s="159"/>
      <c r="S43" s="159"/>
      <c r="T43" s="159"/>
      <c r="U43" s="147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9"/>
      <c r="AK43" s="136"/>
      <c r="AL43" s="136"/>
      <c r="AM43" s="160" t="str">
        <f>IF([7]回答表!X49="●",[7]回答表!O80,IF([7]回答表!AA49="●",[7]回答表!O108,""))</f>
        <v/>
      </c>
      <c r="AN43" s="161"/>
      <c r="AO43" s="164" t="s">
        <v>22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120"/>
      <c r="BD43" s="109"/>
      <c r="BE43" s="109"/>
      <c r="BF43" s="150" t="s">
        <v>23</v>
      </c>
      <c r="BG43" s="16"/>
      <c r="BH43" s="16"/>
      <c r="BI43" s="17"/>
      <c r="BJ43" s="150" t="s">
        <v>24</v>
      </c>
      <c r="BK43" s="16"/>
      <c r="BL43" s="16"/>
      <c r="BM43" s="17"/>
      <c r="BN43" s="150" t="s">
        <v>25</v>
      </c>
      <c r="BO43" s="16"/>
      <c r="BP43" s="16"/>
      <c r="BQ43" s="17"/>
      <c r="BR43" s="112"/>
      <c r="BS43" s="92"/>
    </row>
    <row r="44" spans="1:71" ht="15.75" customHeight="1">
      <c r="A44" s="92"/>
      <c r="B44" s="92"/>
      <c r="C44" s="101"/>
      <c r="D44" s="166" t="s">
        <v>26</v>
      </c>
      <c r="E44" s="167"/>
      <c r="F44" s="167"/>
      <c r="G44" s="167"/>
      <c r="H44" s="167"/>
      <c r="I44" s="167"/>
      <c r="J44" s="167"/>
      <c r="K44" s="167"/>
      <c r="L44" s="167"/>
      <c r="M44" s="168"/>
      <c r="N44" s="130" t="str">
        <f>IF([7]回答表!AA49="●","●","")</f>
        <v/>
      </c>
      <c r="O44" s="131"/>
      <c r="P44" s="131"/>
      <c r="Q44" s="132"/>
      <c r="R44" s="119"/>
      <c r="S44" s="119"/>
      <c r="T44" s="119"/>
      <c r="U44" s="147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9"/>
      <c r="AK44" s="136"/>
      <c r="AL44" s="136"/>
      <c r="AM44" s="160" t="str">
        <f>IF([7]回答表!X49="●",[7]回答表!O81,IF([7]回答表!AA49="●",[7]回答表!O109,""))</f>
        <v/>
      </c>
      <c r="AN44" s="161"/>
      <c r="AO44" s="169" t="s">
        <v>27</v>
      </c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3"/>
      <c r="BC44" s="120"/>
      <c r="BD44" s="170"/>
      <c r="BE44" s="170"/>
      <c r="BF44" s="15"/>
      <c r="BG44" s="16"/>
      <c r="BH44" s="16"/>
      <c r="BI44" s="17"/>
      <c r="BJ44" s="15"/>
      <c r="BK44" s="16"/>
      <c r="BL44" s="16"/>
      <c r="BM44" s="17"/>
      <c r="BN44" s="15"/>
      <c r="BO44" s="16"/>
      <c r="BP44" s="16"/>
      <c r="BQ44" s="17"/>
      <c r="BR44" s="112"/>
      <c r="BS44" s="92"/>
    </row>
    <row r="45" spans="1:71" ht="15.75" customHeight="1">
      <c r="A45" s="92"/>
      <c r="B45" s="92"/>
      <c r="C45" s="101"/>
      <c r="D45" s="171"/>
      <c r="E45" s="172"/>
      <c r="F45" s="172"/>
      <c r="G45" s="172"/>
      <c r="H45" s="172"/>
      <c r="I45" s="172"/>
      <c r="J45" s="172"/>
      <c r="K45" s="172"/>
      <c r="L45" s="172"/>
      <c r="M45" s="173"/>
      <c r="N45" s="144"/>
      <c r="O45" s="145"/>
      <c r="P45" s="145"/>
      <c r="Q45" s="146"/>
      <c r="R45" s="119"/>
      <c r="S45" s="119"/>
      <c r="T45" s="119"/>
      <c r="U45" s="147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9"/>
      <c r="AK45" s="136"/>
      <c r="AL45" s="136"/>
      <c r="AM45" s="160" t="str">
        <f>IF([7]回答表!X49="●",[7]回答表!O82,IF([7]回答表!AA49="●",[7]回答表!O110,""))</f>
        <v/>
      </c>
      <c r="AN45" s="161"/>
      <c r="AO45" s="162" t="s">
        <v>28</v>
      </c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3"/>
      <c r="BC45" s="120"/>
      <c r="BD45" s="170"/>
      <c r="BE45" s="170"/>
      <c r="BF45" s="18"/>
      <c r="BG45" s="19"/>
      <c r="BH45" s="19"/>
      <c r="BI45" s="20"/>
      <c r="BJ45" s="18"/>
      <c r="BK45" s="19"/>
      <c r="BL45" s="19"/>
      <c r="BM45" s="20"/>
      <c r="BN45" s="18"/>
      <c r="BO45" s="19"/>
      <c r="BP45" s="19"/>
      <c r="BQ45" s="20"/>
      <c r="BR45" s="112"/>
      <c r="BS45" s="92"/>
    </row>
    <row r="46" spans="1:71" ht="15.6" customHeight="1">
      <c r="A46" s="92"/>
      <c r="B46" s="92"/>
      <c r="C46" s="101"/>
      <c r="D46" s="171"/>
      <c r="E46" s="172"/>
      <c r="F46" s="172"/>
      <c r="G46" s="172"/>
      <c r="H46" s="172"/>
      <c r="I46" s="172"/>
      <c r="J46" s="172"/>
      <c r="K46" s="172"/>
      <c r="L46" s="172"/>
      <c r="M46" s="173"/>
      <c r="N46" s="144"/>
      <c r="O46" s="145"/>
      <c r="P46" s="145"/>
      <c r="Q46" s="146"/>
      <c r="R46" s="119"/>
      <c r="S46" s="119"/>
      <c r="T46" s="119"/>
      <c r="U46" s="147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K46" s="136"/>
      <c r="AL46" s="136"/>
      <c r="AM46" s="160" t="str">
        <f>IF([7]回答表!X49="●",[7]回答表!AG79,IF([7]回答表!AA49="●",[7]回答表!AG107,""))</f>
        <v/>
      </c>
      <c r="AN46" s="161"/>
      <c r="AO46" s="162" t="s">
        <v>29</v>
      </c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3"/>
      <c r="BC46" s="120"/>
      <c r="BD46" s="170"/>
      <c r="BE46" s="170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112"/>
      <c r="BS46" s="92"/>
    </row>
    <row r="47" spans="1:71" ht="15.6" customHeight="1">
      <c r="A47" s="92"/>
      <c r="B47" s="92"/>
      <c r="C47" s="101"/>
      <c r="D47" s="174"/>
      <c r="E47" s="175"/>
      <c r="F47" s="175"/>
      <c r="G47" s="175"/>
      <c r="H47" s="175"/>
      <c r="I47" s="175"/>
      <c r="J47" s="175"/>
      <c r="K47" s="175"/>
      <c r="L47" s="175"/>
      <c r="M47" s="176"/>
      <c r="N47" s="154"/>
      <c r="O47" s="155"/>
      <c r="P47" s="155"/>
      <c r="Q47" s="156"/>
      <c r="R47" s="119"/>
      <c r="S47" s="119"/>
      <c r="T47" s="11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136"/>
      <c r="AL47" s="136"/>
      <c r="AM47" s="160" t="str">
        <f>IF([7]回答表!X49="●",[7]回答表!AG80,IF([7]回答表!AA49="●",[7]回答表!AG108,""))</f>
        <v/>
      </c>
      <c r="AN47" s="161"/>
      <c r="AO47" s="162" t="s">
        <v>30</v>
      </c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3"/>
      <c r="BC47" s="120"/>
      <c r="BD47" s="170"/>
      <c r="BE47" s="170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112"/>
      <c r="BS47" s="92"/>
    </row>
    <row r="48" spans="1:71" ht="15.6" customHeight="1">
      <c r="A48" s="92"/>
      <c r="B48" s="92"/>
      <c r="C48" s="101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36"/>
      <c r="AL48" s="136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20"/>
      <c r="BD48" s="170"/>
      <c r="BE48" s="170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112"/>
      <c r="BS48" s="92"/>
    </row>
    <row r="49" spans="1:71" ht="15.6" customHeight="1">
      <c r="A49" s="92"/>
      <c r="B49" s="92"/>
      <c r="C49" s="101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19"/>
      <c r="S49" s="119"/>
      <c r="T49" s="119"/>
      <c r="U49" s="123" t="s">
        <v>31</v>
      </c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36"/>
      <c r="AL49" s="136"/>
      <c r="AM49" s="123" t="s">
        <v>32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68"/>
      <c r="BR49" s="112"/>
      <c r="BS49" s="92"/>
    </row>
    <row r="50" spans="1:71" ht="15.6" customHeight="1">
      <c r="A50" s="92"/>
      <c r="B50" s="92"/>
      <c r="C50" s="101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19"/>
      <c r="S50" s="119"/>
      <c r="T50" s="119"/>
      <c r="U50" s="181" t="str">
        <f>IF([7]回答表!X49="●",[7]回答表!E85,IF([7]回答表!AA49="●",[7]回答表!E113,""))</f>
        <v/>
      </c>
      <c r="V50" s="182"/>
      <c r="W50" s="182"/>
      <c r="X50" s="182"/>
      <c r="Y50" s="182"/>
      <c r="Z50" s="182"/>
      <c r="AA50" s="182"/>
      <c r="AB50" s="182"/>
      <c r="AC50" s="182"/>
      <c r="AD50" s="182"/>
      <c r="AE50" s="183" t="s">
        <v>33</v>
      </c>
      <c r="AF50" s="183"/>
      <c r="AG50" s="183"/>
      <c r="AH50" s="183"/>
      <c r="AI50" s="183"/>
      <c r="AJ50" s="184"/>
      <c r="AK50" s="136"/>
      <c r="AL50" s="136"/>
      <c r="AM50" s="133" t="str">
        <f>IF([7]回答表!X49="●",[7]回答表!B87,IF([7]回答表!AA49="●",[7]回答表!B115,""))</f>
        <v/>
      </c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12"/>
      <c r="BS50" s="92"/>
    </row>
    <row r="51" spans="1:71" ht="15.6" customHeight="1">
      <c r="A51" s="92"/>
      <c r="B51" s="92"/>
      <c r="C51" s="10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19"/>
      <c r="S51" s="119"/>
      <c r="T51" s="119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7"/>
      <c r="AF51" s="187"/>
      <c r="AG51" s="187"/>
      <c r="AH51" s="187"/>
      <c r="AI51" s="187"/>
      <c r="AJ51" s="188"/>
      <c r="AK51" s="136"/>
      <c r="AL51" s="136"/>
      <c r="AM51" s="147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9"/>
      <c r="BR51" s="112"/>
      <c r="BS51" s="92"/>
    </row>
    <row r="52" spans="1:71" ht="15.6" customHeight="1">
      <c r="A52" s="92"/>
      <c r="B52" s="92"/>
      <c r="C52" s="101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36"/>
      <c r="AL52" s="136"/>
      <c r="AM52" s="147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9"/>
      <c r="BR52" s="112"/>
      <c r="BS52" s="92"/>
    </row>
    <row r="53" spans="1:71" ht="15.6" customHeight="1">
      <c r="A53" s="92"/>
      <c r="B53" s="92"/>
      <c r="C53" s="10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36"/>
      <c r="AL53" s="136"/>
      <c r="AM53" s="147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9"/>
      <c r="BR53" s="112"/>
      <c r="BS53" s="92"/>
    </row>
    <row r="54" spans="1:71" ht="15.6" customHeight="1">
      <c r="A54" s="92"/>
      <c r="B54" s="92"/>
      <c r="C54" s="101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36"/>
      <c r="AL54" s="136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112"/>
      <c r="BS54" s="92"/>
    </row>
    <row r="55" spans="1:71" ht="15.75" customHeight="1">
      <c r="A55" s="92"/>
      <c r="B55" s="92"/>
      <c r="C55" s="101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84"/>
      <c r="O55" s="84"/>
      <c r="P55" s="84"/>
      <c r="Q55" s="84"/>
      <c r="R55" s="119"/>
      <c r="S55" s="119"/>
      <c r="T55" s="119"/>
      <c r="U55" s="119"/>
      <c r="V55" s="119"/>
      <c r="W55" s="119"/>
      <c r="X55" s="68"/>
      <c r="Y55" s="68"/>
      <c r="Z55" s="68"/>
      <c r="AA55" s="110"/>
      <c r="AB55" s="110"/>
      <c r="AC55" s="110"/>
      <c r="AD55" s="110"/>
      <c r="AE55" s="110"/>
      <c r="AF55" s="110"/>
      <c r="AG55" s="110"/>
      <c r="AH55" s="110"/>
      <c r="AI55" s="110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112"/>
      <c r="BS55" s="92"/>
    </row>
    <row r="56" spans="1:71" ht="18.600000000000001" customHeight="1">
      <c r="A56" s="92"/>
      <c r="B56" s="92"/>
      <c r="C56" s="101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84"/>
      <c r="O56" s="84"/>
      <c r="P56" s="84"/>
      <c r="Q56" s="84"/>
      <c r="R56" s="119"/>
      <c r="S56" s="119"/>
      <c r="T56" s="119"/>
      <c r="U56" s="123" t="s">
        <v>15</v>
      </c>
      <c r="V56" s="119"/>
      <c r="W56" s="119"/>
      <c r="X56" s="119"/>
      <c r="Y56" s="119"/>
      <c r="Z56" s="119"/>
      <c r="AA56" s="110"/>
      <c r="AB56" s="124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23" t="s">
        <v>34</v>
      </c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68"/>
      <c r="BR56" s="112"/>
      <c r="BS56" s="92"/>
    </row>
    <row r="57" spans="1:71" ht="15.6" customHeight="1">
      <c r="A57" s="92"/>
      <c r="B57" s="92"/>
      <c r="C57" s="101"/>
      <c r="D57" s="105" t="s">
        <v>35</v>
      </c>
      <c r="E57" s="106"/>
      <c r="F57" s="106"/>
      <c r="G57" s="106"/>
      <c r="H57" s="106"/>
      <c r="I57" s="106"/>
      <c r="J57" s="106"/>
      <c r="K57" s="106"/>
      <c r="L57" s="106"/>
      <c r="M57" s="107"/>
      <c r="N57" s="130" t="str">
        <f>IF([7]回答表!AD49="●","●","")</f>
        <v/>
      </c>
      <c r="O57" s="131"/>
      <c r="P57" s="131"/>
      <c r="Q57" s="132"/>
      <c r="R57" s="119"/>
      <c r="S57" s="119"/>
      <c r="T57" s="119"/>
      <c r="U57" s="133" t="str">
        <f>IF([7]回答表!AD49="●",[7]回答表!B123,"")</f>
        <v/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5"/>
      <c r="AK57" s="189"/>
      <c r="AL57" s="189"/>
      <c r="AM57" s="133" t="str">
        <f>IF([7]回答表!AD49="●",[7]回答表!B128,"")</f>
        <v/>
      </c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5"/>
      <c r="BR57" s="112"/>
      <c r="BS57" s="92"/>
    </row>
    <row r="58" spans="1:71" ht="15.6" customHeight="1">
      <c r="A58" s="92"/>
      <c r="B58" s="92"/>
      <c r="C58" s="101"/>
      <c r="D58" s="141"/>
      <c r="E58" s="142"/>
      <c r="F58" s="142"/>
      <c r="G58" s="142"/>
      <c r="H58" s="142"/>
      <c r="I58" s="142"/>
      <c r="J58" s="142"/>
      <c r="K58" s="142"/>
      <c r="L58" s="142"/>
      <c r="M58" s="143"/>
      <c r="N58" s="144"/>
      <c r="O58" s="145"/>
      <c r="P58" s="145"/>
      <c r="Q58" s="146"/>
      <c r="R58" s="119"/>
      <c r="S58" s="119"/>
      <c r="T58" s="119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9"/>
      <c r="AK58" s="189"/>
      <c r="AL58" s="189"/>
      <c r="AM58" s="147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9"/>
      <c r="BR58" s="112"/>
      <c r="BS58" s="92"/>
    </row>
    <row r="59" spans="1:71" ht="15.6" customHeight="1">
      <c r="A59" s="92"/>
      <c r="B59" s="92"/>
      <c r="C59" s="101"/>
      <c r="D59" s="141"/>
      <c r="E59" s="142"/>
      <c r="F59" s="142"/>
      <c r="G59" s="142"/>
      <c r="H59" s="142"/>
      <c r="I59" s="142"/>
      <c r="J59" s="142"/>
      <c r="K59" s="142"/>
      <c r="L59" s="142"/>
      <c r="M59" s="143"/>
      <c r="N59" s="144"/>
      <c r="O59" s="145"/>
      <c r="P59" s="145"/>
      <c r="Q59" s="146"/>
      <c r="R59" s="119"/>
      <c r="S59" s="119"/>
      <c r="T59" s="119"/>
      <c r="U59" s="147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K59" s="189"/>
      <c r="AL59" s="189"/>
      <c r="AM59" s="147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  <c r="BR59" s="112"/>
      <c r="BS59" s="92"/>
    </row>
    <row r="60" spans="1:71" ht="15.6" customHeight="1">
      <c r="C60" s="101"/>
      <c r="D60" s="116"/>
      <c r="E60" s="117"/>
      <c r="F60" s="117"/>
      <c r="G60" s="117"/>
      <c r="H60" s="117"/>
      <c r="I60" s="117"/>
      <c r="J60" s="117"/>
      <c r="K60" s="117"/>
      <c r="L60" s="117"/>
      <c r="M60" s="118"/>
      <c r="N60" s="154"/>
      <c r="O60" s="155"/>
      <c r="P60" s="155"/>
      <c r="Q60" s="156"/>
      <c r="R60" s="119"/>
      <c r="S60" s="119"/>
      <c r="T60" s="119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189"/>
      <c r="AL60" s="189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112"/>
      <c r="BS60" s="92"/>
    </row>
    <row r="61" spans="1:71" ht="15.6" customHeight="1">
      <c r="C61" s="190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2"/>
      <c r="BS61" s="92"/>
    </row>
    <row r="62" spans="1:71" ht="15.6" customHeight="1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</row>
    <row r="63" spans="1:71" ht="15.6" customHeight="1"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9"/>
      <c r="BS63" s="92"/>
    </row>
    <row r="64" spans="1:71" ht="15.6" customHeight="1">
      <c r="C64" s="101"/>
      <c r="D64" s="102" t="s">
        <v>14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4"/>
      <c r="R64" s="105" t="s">
        <v>36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7"/>
      <c r="BC64" s="108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10"/>
      <c r="BO64" s="110"/>
      <c r="BP64" s="110"/>
      <c r="BQ64" s="111"/>
      <c r="BR64" s="112"/>
      <c r="BS64" s="92"/>
    </row>
    <row r="65" spans="1:71" ht="15.6" customHeight="1">
      <c r="C65" s="101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6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08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10"/>
      <c r="BO65" s="110"/>
      <c r="BP65" s="110"/>
      <c r="BQ65" s="111"/>
      <c r="BR65" s="112"/>
      <c r="BS65" s="92"/>
    </row>
    <row r="66" spans="1:71" ht="15.6" customHeight="1">
      <c r="C66" s="10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68"/>
      <c r="Y66" s="68"/>
      <c r="Z66" s="68"/>
      <c r="AA66" s="109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11"/>
      <c r="AO66" s="120"/>
      <c r="AP66" s="121"/>
      <c r="AQ66" s="121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08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10"/>
      <c r="BO66" s="110"/>
      <c r="BP66" s="110"/>
      <c r="BQ66" s="111"/>
      <c r="BR66" s="112"/>
      <c r="BS66" s="92"/>
    </row>
    <row r="67" spans="1:71" ht="25.5">
      <c r="C67" s="101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3" t="s">
        <v>15</v>
      </c>
      <c r="V67" s="119"/>
      <c r="W67" s="119"/>
      <c r="X67" s="119"/>
      <c r="Y67" s="119"/>
      <c r="Z67" s="119"/>
      <c r="AA67" s="110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3" t="s">
        <v>16</v>
      </c>
      <c r="AN67" s="125"/>
      <c r="AO67" s="124"/>
      <c r="AP67" s="126"/>
      <c r="AQ67" s="126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8"/>
      <c r="BD67" s="110"/>
      <c r="BE67" s="110"/>
      <c r="BF67" s="129" t="s">
        <v>17</v>
      </c>
      <c r="BG67" s="193"/>
      <c r="BH67" s="193"/>
      <c r="BI67" s="193"/>
      <c r="BJ67" s="193"/>
      <c r="BK67" s="193"/>
      <c r="BL67" s="193"/>
      <c r="BM67" s="110"/>
      <c r="BN67" s="110"/>
      <c r="BO67" s="110"/>
      <c r="BP67" s="110"/>
      <c r="BQ67" s="125"/>
      <c r="BR67" s="112"/>
      <c r="BS67" s="92"/>
    </row>
    <row r="68" spans="1:71" ht="15.6" customHeight="1">
      <c r="C68" s="101"/>
      <c r="D68" s="105" t="s">
        <v>18</v>
      </c>
      <c r="E68" s="106"/>
      <c r="F68" s="106"/>
      <c r="G68" s="106"/>
      <c r="H68" s="106"/>
      <c r="I68" s="106"/>
      <c r="J68" s="106"/>
      <c r="K68" s="106"/>
      <c r="L68" s="106"/>
      <c r="M68" s="107"/>
      <c r="N68" s="130" t="str">
        <f>IF([7]回答表!X50="●","●","")</f>
        <v/>
      </c>
      <c r="O68" s="131"/>
      <c r="P68" s="131"/>
      <c r="Q68" s="132"/>
      <c r="R68" s="119"/>
      <c r="S68" s="119"/>
      <c r="T68" s="119"/>
      <c r="U68" s="133" t="str">
        <f>IF([7]回答表!X50="●",[7]回答表!B138,IF([7]回答表!AA50="●",[7]回答表!B159,""))</f>
        <v/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5"/>
      <c r="AK68" s="136"/>
      <c r="AL68" s="136"/>
      <c r="AM68" s="194" t="s">
        <v>37</v>
      </c>
      <c r="AN68" s="194"/>
      <c r="AO68" s="194"/>
      <c r="AP68" s="194"/>
      <c r="AQ68" s="194"/>
      <c r="AR68" s="194"/>
      <c r="AS68" s="194"/>
      <c r="AT68" s="194"/>
      <c r="AU68" s="194" t="s">
        <v>38</v>
      </c>
      <c r="AV68" s="194"/>
      <c r="AW68" s="194"/>
      <c r="AX68" s="194"/>
      <c r="AY68" s="194"/>
      <c r="AZ68" s="194"/>
      <c r="BA68" s="194"/>
      <c r="BB68" s="194"/>
      <c r="BC68" s="120"/>
      <c r="BD68" s="109"/>
      <c r="BE68" s="109"/>
      <c r="BF68" s="138" t="str">
        <f>IF([7]回答表!X50="●",[7]回答表!S144,IF([7]回答表!AA50="●",[7]回答表!S165,""))</f>
        <v/>
      </c>
      <c r="BG68" s="139"/>
      <c r="BH68" s="139"/>
      <c r="BI68" s="139"/>
      <c r="BJ68" s="138"/>
      <c r="BK68" s="139"/>
      <c r="BL68" s="139"/>
      <c r="BM68" s="139"/>
      <c r="BN68" s="138"/>
      <c r="BO68" s="139"/>
      <c r="BP68" s="139"/>
      <c r="BQ68" s="140"/>
      <c r="BR68" s="112"/>
      <c r="BS68" s="92"/>
    </row>
    <row r="69" spans="1:71" ht="15.6" customHeight="1">
      <c r="C69" s="101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144"/>
      <c r="O69" s="145"/>
      <c r="P69" s="145"/>
      <c r="Q69" s="146"/>
      <c r="R69" s="119"/>
      <c r="S69" s="119"/>
      <c r="T69" s="119"/>
      <c r="U69" s="147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9"/>
      <c r="AK69" s="136"/>
      <c r="AL69" s="136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20"/>
      <c r="BD69" s="109"/>
      <c r="BE69" s="109"/>
      <c r="BF69" s="150"/>
      <c r="BG69" s="151"/>
      <c r="BH69" s="151"/>
      <c r="BI69" s="151"/>
      <c r="BJ69" s="150"/>
      <c r="BK69" s="151"/>
      <c r="BL69" s="151"/>
      <c r="BM69" s="151"/>
      <c r="BN69" s="150"/>
      <c r="BO69" s="151"/>
      <c r="BP69" s="151"/>
      <c r="BQ69" s="152"/>
      <c r="BR69" s="112"/>
      <c r="BS69" s="92"/>
    </row>
    <row r="70" spans="1:71" ht="15.6" customHeight="1">
      <c r="C70" s="101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144"/>
      <c r="O70" s="145"/>
      <c r="P70" s="145"/>
      <c r="Q70" s="146"/>
      <c r="R70" s="119"/>
      <c r="S70" s="119"/>
      <c r="T70" s="119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36"/>
      <c r="AL70" s="136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20"/>
      <c r="BD70" s="109"/>
      <c r="BE70" s="109"/>
      <c r="BF70" s="150"/>
      <c r="BG70" s="151"/>
      <c r="BH70" s="151"/>
      <c r="BI70" s="151"/>
      <c r="BJ70" s="150"/>
      <c r="BK70" s="151"/>
      <c r="BL70" s="151"/>
      <c r="BM70" s="151"/>
      <c r="BN70" s="150"/>
      <c r="BO70" s="151"/>
      <c r="BP70" s="151"/>
      <c r="BQ70" s="152"/>
      <c r="BR70" s="112"/>
      <c r="BS70" s="92"/>
    </row>
    <row r="71" spans="1:71" ht="15.6" customHeight="1">
      <c r="C71" s="101"/>
      <c r="D71" s="116"/>
      <c r="E71" s="117"/>
      <c r="F71" s="117"/>
      <c r="G71" s="117"/>
      <c r="H71" s="117"/>
      <c r="I71" s="117"/>
      <c r="J71" s="117"/>
      <c r="K71" s="117"/>
      <c r="L71" s="117"/>
      <c r="M71" s="118"/>
      <c r="N71" s="154"/>
      <c r="O71" s="155"/>
      <c r="P71" s="155"/>
      <c r="Q71" s="156"/>
      <c r="R71" s="119"/>
      <c r="S71" s="119"/>
      <c r="T71" s="119"/>
      <c r="U71" s="147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9"/>
      <c r="AK71" s="136"/>
      <c r="AL71" s="136"/>
      <c r="AM71" s="82" t="str">
        <f>IF([7]回答表!X50="●",[7]回答表!J144,IF([7]回答表!AA50="●",[7]回答表!J165,""))</f>
        <v/>
      </c>
      <c r="AN71" s="83"/>
      <c r="AO71" s="83"/>
      <c r="AP71" s="83"/>
      <c r="AQ71" s="83"/>
      <c r="AR71" s="83"/>
      <c r="AS71" s="83"/>
      <c r="AT71" s="153"/>
      <c r="AU71" s="82" t="str">
        <f>IF([7]回答表!X50="●",[7]回答表!J145,IF([7]回答表!AA50="●",[7]回答表!J166,""))</f>
        <v/>
      </c>
      <c r="AV71" s="83"/>
      <c r="AW71" s="83"/>
      <c r="AX71" s="83"/>
      <c r="AY71" s="83"/>
      <c r="AZ71" s="83"/>
      <c r="BA71" s="83"/>
      <c r="BB71" s="153"/>
      <c r="BC71" s="120"/>
      <c r="BD71" s="109"/>
      <c r="BE71" s="109"/>
      <c r="BF71" s="150" t="str">
        <f>IF([7]回答表!X50="●",[7]回答表!V144,IF([7]回答表!AA50="●",[7]回答表!V165,""))</f>
        <v/>
      </c>
      <c r="BG71" s="151"/>
      <c r="BH71" s="151"/>
      <c r="BI71" s="151"/>
      <c r="BJ71" s="150" t="str">
        <f>IF([7]回答表!X50="●",[7]回答表!V145,IF([7]回答表!AA50="●",[7]回答表!V166,""))</f>
        <v/>
      </c>
      <c r="BK71" s="151"/>
      <c r="BL71" s="151"/>
      <c r="BM71" s="151"/>
      <c r="BN71" s="150" t="str">
        <f>IF([7]回答表!X50="●",[7]回答表!V146,IF([7]回答表!AA50="●",[7]回答表!V167,""))</f>
        <v/>
      </c>
      <c r="BO71" s="151"/>
      <c r="BP71" s="151"/>
      <c r="BQ71" s="152"/>
      <c r="BR71" s="112"/>
      <c r="BS71" s="92"/>
    </row>
    <row r="72" spans="1:71" ht="15.6" customHeight="1">
      <c r="C72" s="101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9"/>
      <c r="S72" s="159"/>
      <c r="T72" s="159"/>
      <c r="U72" s="147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136"/>
      <c r="AL72" s="136"/>
      <c r="AM72" s="79"/>
      <c r="AN72" s="80"/>
      <c r="AO72" s="80"/>
      <c r="AP72" s="80"/>
      <c r="AQ72" s="80"/>
      <c r="AR72" s="80"/>
      <c r="AS72" s="80"/>
      <c r="AT72" s="81"/>
      <c r="AU72" s="79"/>
      <c r="AV72" s="80"/>
      <c r="AW72" s="80"/>
      <c r="AX72" s="80"/>
      <c r="AY72" s="80"/>
      <c r="AZ72" s="80"/>
      <c r="BA72" s="80"/>
      <c r="BB72" s="81"/>
      <c r="BC72" s="120"/>
      <c r="BD72" s="120"/>
      <c r="BE72" s="120"/>
      <c r="BF72" s="150"/>
      <c r="BG72" s="151"/>
      <c r="BH72" s="151"/>
      <c r="BI72" s="151"/>
      <c r="BJ72" s="150"/>
      <c r="BK72" s="151"/>
      <c r="BL72" s="151"/>
      <c r="BM72" s="151"/>
      <c r="BN72" s="150"/>
      <c r="BO72" s="151"/>
      <c r="BP72" s="151"/>
      <c r="BQ72" s="152"/>
      <c r="BR72" s="112"/>
      <c r="BS72" s="92"/>
    </row>
    <row r="73" spans="1:71" ht="15.6" customHeight="1">
      <c r="C73" s="101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9"/>
      <c r="S73" s="159"/>
      <c r="T73" s="159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9"/>
      <c r="AK73" s="136"/>
      <c r="AL73" s="136"/>
      <c r="AM73" s="85"/>
      <c r="AN73" s="86"/>
      <c r="AO73" s="86"/>
      <c r="AP73" s="86"/>
      <c r="AQ73" s="86"/>
      <c r="AR73" s="86"/>
      <c r="AS73" s="86"/>
      <c r="AT73" s="87"/>
      <c r="AU73" s="85"/>
      <c r="AV73" s="86"/>
      <c r="AW73" s="86"/>
      <c r="AX73" s="86"/>
      <c r="AY73" s="86"/>
      <c r="AZ73" s="86"/>
      <c r="BA73" s="86"/>
      <c r="BB73" s="87"/>
      <c r="BC73" s="120"/>
      <c r="BD73" s="109"/>
      <c r="BE73" s="109"/>
      <c r="BF73" s="150"/>
      <c r="BG73" s="151"/>
      <c r="BH73" s="151"/>
      <c r="BI73" s="151"/>
      <c r="BJ73" s="150"/>
      <c r="BK73" s="151"/>
      <c r="BL73" s="151"/>
      <c r="BM73" s="151"/>
      <c r="BN73" s="150"/>
      <c r="BO73" s="151"/>
      <c r="BP73" s="151"/>
      <c r="BQ73" s="152"/>
      <c r="BR73" s="112"/>
      <c r="BS73" s="92"/>
    </row>
    <row r="74" spans="1:71" ht="15.6" customHeight="1">
      <c r="C74" s="101"/>
      <c r="D74" s="166" t="s">
        <v>26</v>
      </c>
      <c r="E74" s="167"/>
      <c r="F74" s="167"/>
      <c r="G74" s="167"/>
      <c r="H74" s="167"/>
      <c r="I74" s="167"/>
      <c r="J74" s="167"/>
      <c r="K74" s="167"/>
      <c r="L74" s="167"/>
      <c r="M74" s="168"/>
      <c r="N74" s="130" t="str">
        <f>IF([7]回答表!AA50="●","●","")</f>
        <v/>
      </c>
      <c r="O74" s="131"/>
      <c r="P74" s="131"/>
      <c r="Q74" s="132"/>
      <c r="R74" s="119"/>
      <c r="S74" s="119"/>
      <c r="T74" s="119"/>
      <c r="U74" s="147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9"/>
      <c r="AK74" s="136"/>
      <c r="AL74" s="136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20"/>
      <c r="BD74" s="170"/>
      <c r="BE74" s="170"/>
      <c r="BF74" s="150"/>
      <c r="BG74" s="151"/>
      <c r="BH74" s="151"/>
      <c r="BI74" s="151"/>
      <c r="BJ74" s="150"/>
      <c r="BK74" s="151"/>
      <c r="BL74" s="151"/>
      <c r="BM74" s="151"/>
      <c r="BN74" s="150"/>
      <c r="BO74" s="151"/>
      <c r="BP74" s="151"/>
      <c r="BQ74" s="152"/>
      <c r="BR74" s="112"/>
      <c r="BS74" s="92"/>
    </row>
    <row r="75" spans="1:71" ht="15.6" customHeight="1">
      <c r="C75" s="101"/>
      <c r="D75" s="171"/>
      <c r="E75" s="172"/>
      <c r="F75" s="172"/>
      <c r="G75" s="172"/>
      <c r="H75" s="172"/>
      <c r="I75" s="172"/>
      <c r="J75" s="172"/>
      <c r="K75" s="172"/>
      <c r="L75" s="172"/>
      <c r="M75" s="173"/>
      <c r="N75" s="144"/>
      <c r="O75" s="145"/>
      <c r="P75" s="145"/>
      <c r="Q75" s="146"/>
      <c r="R75" s="119"/>
      <c r="S75" s="119"/>
      <c r="T75" s="119"/>
      <c r="U75" s="147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9"/>
      <c r="AK75" s="136"/>
      <c r="AL75" s="136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20"/>
      <c r="BD75" s="170"/>
      <c r="BE75" s="170"/>
      <c r="BF75" s="150" t="s">
        <v>23</v>
      </c>
      <c r="BG75" s="151"/>
      <c r="BH75" s="151"/>
      <c r="BI75" s="151"/>
      <c r="BJ75" s="150" t="s">
        <v>24</v>
      </c>
      <c r="BK75" s="151"/>
      <c r="BL75" s="151"/>
      <c r="BM75" s="151"/>
      <c r="BN75" s="150" t="s">
        <v>25</v>
      </c>
      <c r="BO75" s="151"/>
      <c r="BP75" s="151"/>
      <c r="BQ75" s="152"/>
      <c r="BR75" s="112"/>
      <c r="BS75" s="92"/>
    </row>
    <row r="76" spans="1:71" ht="15.6" customHeight="1">
      <c r="C76" s="101"/>
      <c r="D76" s="171"/>
      <c r="E76" s="172"/>
      <c r="F76" s="172"/>
      <c r="G76" s="172"/>
      <c r="H76" s="172"/>
      <c r="I76" s="172"/>
      <c r="J76" s="172"/>
      <c r="K76" s="172"/>
      <c r="L76" s="172"/>
      <c r="M76" s="173"/>
      <c r="N76" s="144"/>
      <c r="O76" s="145"/>
      <c r="P76" s="145"/>
      <c r="Q76" s="146"/>
      <c r="R76" s="119"/>
      <c r="S76" s="119"/>
      <c r="T76" s="119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36"/>
      <c r="AL76" s="136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20"/>
      <c r="BD76" s="170"/>
      <c r="BE76" s="170"/>
      <c r="BF76" s="150"/>
      <c r="BG76" s="151"/>
      <c r="BH76" s="151"/>
      <c r="BI76" s="151"/>
      <c r="BJ76" s="150"/>
      <c r="BK76" s="151"/>
      <c r="BL76" s="151"/>
      <c r="BM76" s="151"/>
      <c r="BN76" s="150"/>
      <c r="BO76" s="151"/>
      <c r="BP76" s="151"/>
      <c r="BQ76" s="152"/>
      <c r="BR76" s="112"/>
      <c r="BS76" s="92"/>
    </row>
    <row r="77" spans="1:71" ht="15.6" customHeight="1">
      <c r="C77" s="101"/>
      <c r="D77" s="174"/>
      <c r="E77" s="175"/>
      <c r="F77" s="175"/>
      <c r="G77" s="175"/>
      <c r="H77" s="175"/>
      <c r="I77" s="175"/>
      <c r="J77" s="175"/>
      <c r="K77" s="175"/>
      <c r="L77" s="175"/>
      <c r="M77" s="176"/>
      <c r="N77" s="154"/>
      <c r="O77" s="155"/>
      <c r="P77" s="155"/>
      <c r="Q77" s="156"/>
      <c r="R77" s="119"/>
      <c r="S77" s="119"/>
      <c r="T77" s="119"/>
      <c r="U77" s="177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9"/>
      <c r="AK77" s="136"/>
      <c r="AL77" s="136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20"/>
      <c r="BD77" s="170"/>
      <c r="BE77" s="170"/>
      <c r="BF77" s="195"/>
      <c r="BG77" s="196"/>
      <c r="BH77" s="196"/>
      <c r="BI77" s="196"/>
      <c r="BJ77" s="195"/>
      <c r="BK77" s="196"/>
      <c r="BL77" s="196"/>
      <c r="BM77" s="196"/>
      <c r="BN77" s="195"/>
      <c r="BO77" s="196"/>
      <c r="BP77" s="196"/>
      <c r="BQ77" s="197"/>
      <c r="BR77" s="112"/>
      <c r="BS77" s="92"/>
    </row>
    <row r="78" spans="1:71" ht="15.6" customHeight="1">
      <c r="A78" s="92"/>
      <c r="B78" s="92"/>
      <c r="C78" s="101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36"/>
      <c r="AL78" s="136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20"/>
      <c r="BD78" s="170"/>
      <c r="BE78" s="170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112"/>
      <c r="BS78" s="92"/>
    </row>
    <row r="79" spans="1:71" ht="15.6" customHeight="1">
      <c r="A79" s="92"/>
      <c r="B79" s="92"/>
      <c r="C79" s="101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19"/>
      <c r="S79" s="119"/>
      <c r="T79" s="119"/>
      <c r="U79" s="123" t="s">
        <v>31</v>
      </c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36"/>
      <c r="AL79" s="136"/>
      <c r="AM79" s="123" t="s">
        <v>32</v>
      </c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68"/>
      <c r="BR79" s="112"/>
      <c r="BS79" s="92"/>
    </row>
    <row r="80" spans="1:71" ht="15.6" customHeight="1">
      <c r="A80" s="92"/>
      <c r="B80" s="92"/>
      <c r="C80" s="101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19"/>
      <c r="S80" s="119"/>
      <c r="T80" s="119"/>
      <c r="U80" s="181" t="str">
        <f>IF([7]回答表!X50="●",[7]回答表!E149,IF([7]回答表!AA50="●",[7]回答表!E170,""))</f>
        <v/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3" t="s">
        <v>33</v>
      </c>
      <c r="AF80" s="183"/>
      <c r="AG80" s="183"/>
      <c r="AH80" s="183"/>
      <c r="AI80" s="183"/>
      <c r="AJ80" s="184"/>
      <c r="AK80" s="136"/>
      <c r="AL80" s="136"/>
      <c r="AM80" s="133" t="str">
        <f>IF([7]回答表!X50="●",[7]回答表!B151,IF([7]回答表!AA50="●",[7]回答表!B172,""))</f>
        <v/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5"/>
      <c r="BR80" s="112"/>
      <c r="BS80" s="92"/>
    </row>
    <row r="81" spans="1:71" ht="15.6" customHeight="1">
      <c r="A81" s="92"/>
      <c r="B81" s="92"/>
      <c r="C81" s="101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19"/>
      <c r="S81" s="119"/>
      <c r="T81" s="119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7"/>
      <c r="AF81" s="187"/>
      <c r="AG81" s="187"/>
      <c r="AH81" s="187"/>
      <c r="AI81" s="187"/>
      <c r="AJ81" s="188"/>
      <c r="AK81" s="136"/>
      <c r="AL81" s="136"/>
      <c r="AM81" s="147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9"/>
      <c r="BR81" s="112"/>
      <c r="BS81" s="92"/>
    </row>
    <row r="82" spans="1:71" ht="15.6" customHeight="1">
      <c r="A82" s="92"/>
      <c r="B82" s="92"/>
      <c r="C82" s="10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36"/>
      <c r="AL82" s="136"/>
      <c r="AM82" s="147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9"/>
      <c r="BR82" s="112"/>
      <c r="BS82" s="92"/>
    </row>
    <row r="83" spans="1:71" ht="15.6" customHeight="1">
      <c r="A83" s="92"/>
      <c r="B83" s="92"/>
      <c r="C83" s="10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36"/>
      <c r="AL83" s="136"/>
      <c r="AM83" s="147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9"/>
      <c r="BR83" s="112"/>
      <c r="BS83" s="92"/>
    </row>
    <row r="84" spans="1:71" ht="15.6" customHeight="1">
      <c r="A84" s="92"/>
      <c r="B84" s="92"/>
      <c r="C84" s="101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36"/>
      <c r="AL84" s="136"/>
      <c r="AM84" s="177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9"/>
      <c r="BR84" s="112"/>
      <c r="BS84" s="92"/>
    </row>
    <row r="85" spans="1:71" ht="15.6" customHeight="1">
      <c r="C85" s="101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84"/>
      <c r="O85" s="84"/>
      <c r="P85" s="84"/>
      <c r="Q85" s="84"/>
      <c r="R85" s="119"/>
      <c r="S85" s="119"/>
      <c r="T85" s="119"/>
      <c r="U85" s="119"/>
      <c r="V85" s="119"/>
      <c r="W85" s="119"/>
      <c r="X85" s="68"/>
      <c r="Y85" s="68"/>
      <c r="Z85" s="68"/>
      <c r="AA85" s="110"/>
      <c r="AB85" s="110"/>
      <c r="AC85" s="110"/>
      <c r="AD85" s="110"/>
      <c r="AE85" s="110"/>
      <c r="AF85" s="110"/>
      <c r="AG85" s="110"/>
      <c r="AH85" s="110"/>
      <c r="AI85" s="110"/>
      <c r="AJ85" s="68"/>
      <c r="AK85" s="68"/>
      <c r="AL85" s="68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112"/>
      <c r="BS85" s="92"/>
    </row>
    <row r="86" spans="1:71" ht="18.600000000000001" customHeight="1">
      <c r="C86" s="101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84"/>
      <c r="O86" s="84"/>
      <c r="P86" s="84"/>
      <c r="Q86" s="84"/>
      <c r="R86" s="119"/>
      <c r="S86" s="119"/>
      <c r="T86" s="119"/>
      <c r="U86" s="123" t="s">
        <v>15</v>
      </c>
      <c r="V86" s="119"/>
      <c r="W86" s="119"/>
      <c r="X86" s="119"/>
      <c r="Y86" s="119"/>
      <c r="Z86" s="119"/>
      <c r="AA86" s="110"/>
      <c r="AB86" s="124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23" t="s">
        <v>34</v>
      </c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68"/>
      <c r="BR86" s="112"/>
      <c r="BS86" s="92"/>
    </row>
    <row r="87" spans="1:71" ht="15.6" customHeight="1">
      <c r="C87" s="101"/>
      <c r="D87" s="105" t="s">
        <v>35</v>
      </c>
      <c r="E87" s="106"/>
      <c r="F87" s="106"/>
      <c r="G87" s="106"/>
      <c r="H87" s="106"/>
      <c r="I87" s="106"/>
      <c r="J87" s="106"/>
      <c r="K87" s="106"/>
      <c r="L87" s="106"/>
      <c r="M87" s="107"/>
      <c r="N87" s="130" t="str">
        <f>IF([7]回答表!AD50="●","●","")</f>
        <v/>
      </c>
      <c r="O87" s="131"/>
      <c r="P87" s="131"/>
      <c r="Q87" s="132"/>
      <c r="R87" s="119"/>
      <c r="S87" s="119"/>
      <c r="T87" s="119"/>
      <c r="U87" s="133" t="str">
        <f>IF([7]回答表!AD50="●",[7]回答表!B180,"")</f>
        <v/>
      </c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5"/>
      <c r="AK87" s="189"/>
      <c r="AL87" s="189"/>
      <c r="AM87" s="133" t="str">
        <f>IF([7]回答表!AD50="●",[7]回答表!B186,"")</f>
        <v/>
      </c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12"/>
      <c r="BS87" s="92"/>
    </row>
    <row r="88" spans="1:71" ht="15.6" customHeight="1">
      <c r="C88" s="101"/>
      <c r="D88" s="141"/>
      <c r="E88" s="142"/>
      <c r="F88" s="142"/>
      <c r="G88" s="142"/>
      <c r="H88" s="142"/>
      <c r="I88" s="142"/>
      <c r="J88" s="142"/>
      <c r="K88" s="142"/>
      <c r="L88" s="142"/>
      <c r="M88" s="143"/>
      <c r="N88" s="144"/>
      <c r="O88" s="145"/>
      <c r="P88" s="145"/>
      <c r="Q88" s="146"/>
      <c r="R88" s="119"/>
      <c r="S88" s="119"/>
      <c r="T88" s="119"/>
      <c r="U88" s="147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9"/>
      <c r="AK88" s="189"/>
      <c r="AL88" s="189"/>
      <c r="AM88" s="147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9"/>
      <c r="BR88" s="112"/>
      <c r="BS88" s="92"/>
    </row>
    <row r="89" spans="1:71" ht="15.6" customHeight="1">
      <c r="C89" s="101"/>
      <c r="D89" s="141"/>
      <c r="E89" s="142"/>
      <c r="F89" s="142"/>
      <c r="G89" s="142"/>
      <c r="H89" s="142"/>
      <c r="I89" s="142"/>
      <c r="J89" s="142"/>
      <c r="K89" s="142"/>
      <c r="L89" s="142"/>
      <c r="M89" s="143"/>
      <c r="N89" s="144"/>
      <c r="O89" s="145"/>
      <c r="P89" s="145"/>
      <c r="Q89" s="146"/>
      <c r="R89" s="119"/>
      <c r="S89" s="119"/>
      <c r="T89" s="119"/>
      <c r="U89" s="147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9"/>
      <c r="AK89" s="189"/>
      <c r="AL89" s="189"/>
      <c r="AM89" s="147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12"/>
      <c r="BS89" s="92"/>
    </row>
    <row r="90" spans="1:71" ht="15.6" customHeight="1">
      <c r="C90" s="101"/>
      <c r="D90" s="116"/>
      <c r="E90" s="117"/>
      <c r="F90" s="117"/>
      <c r="G90" s="117"/>
      <c r="H90" s="117"/>
      <c r="I90" s="117"/>
      <c r="J90" s="117"/>
      <c r="K90" s="117"/>
      <c r="L90" s="117"/>
      <c r="M90" s="118"/>
      <c r="N90" s="154"/>
      <c r="O90" s="155"/>
      <c r="P90" s="155"/>
      <c r="Q90" s="156"/>
      <c r="R90" s="119"/>
      <c r="S90" s="119"/>
      <c r="T90" s="119"/>
      <c r="U90" s="177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9"/>
      <c r="AK90" s="189"/>
      <c r="AL90" s="189"/>
      <c r="AM90" s="177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9"/>
      <c r="BR90" s="112"/>
      <c r="BS90" s="92"/>
    </row>
    <row r="91" spans="1:71" ht="15.6" customHeight="1">
      <c r="C91" s="19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2"/>
      <c r="BS91" s="92"/>
    </row>
    <row r="92" spans="1:71" ht="15.6" customHeight="1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</row>
    <row r="93" spans="1:71" ht="15.6" customHeight="1"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97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9"/>
    </row>
    <row r="94" spans="1:71" ht="15.6" customHeight="1">
      <c r="C94" s="10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68"/>
      <c r="Y94" s="68"/>
      <c r="Z94" s="68"/>
      <c r="AA94" s="10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11"/>
      <c r="AO94" s="120"/>
      <c r="AP94" s="121"/>
      <c r="AQ94" s="121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108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10"/>
      <c r="BO94" s="110"/>
      <c r="BP94" s="110"/>
      <c r="BQ94" s="111"/>
      <c r="BR94" s="112"/>
    </row>
    <row r="95" spans="1:71" ht="15.6" customHeight="1">
      <c r="C95" s="101"/>
      <c r="D95" s="102" t="s">
        <v>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4"/>
      <c r="R95" s="105" t="s">
        <v>39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08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10"/>
      <c r="BO95" s="110"/>
      <c r="BP95" s="110"/>
      <c r="BQ95" s="111"/>
      <c r="BR95" s="112"/>
    </row>
    <row r="96" spans="1:71" ht="15.6" customHeight="1">
      <c r="C96" s="101"/>
      <c r="D96" s="113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5"/>
      <c r="R96" s="116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8"/>
      <c r="BC96" s="108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10"/>
      <c r="BO96" s="110"/>
      <c r="BP96" s="110"/>
      <c r="BQ96" s="111"/>
      <c r="BR96" s="112"/>
    </row>
    <row r="97" spans="1:71" ht="15.6" customHeight="1">
      <c r="C97" s="101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68"/>
      <c r="Y97" s="68"/>
      <c r="Z97" s="68"/>
      <c r="AA97" s="109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1"/>
      <c r="AO97" s="120"/>
      <c r="AP97" s="121"/>
      <c r="AQ97" s="121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08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10"/>
      <c r="BO97" s="110"/>
      <c r="BP97" s="110"/>
      <c r="BQ97" s="111"/>
      <c r="BR97" s="112"/>
    </row>
    <row r="98" spans="1:71" ht="25.5">
      <c r="C98" s="101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23" t="s">
        <v>40</v>
      </c>
      <c r="V98" s="125"/>
      <c r="W98" s="124"/>
      <c r="X98" s="126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4"/>
      <c r="AL98" s="124"/>
      <c r="AM98" s="123" t="s">
        <v>15</v>
      </c>
      <c r="AN98" s="119"/>
      <c r="AO98" s="119"/>
      <c r="AP98" s="119"/>
      <c r="AQ98" s="119"/>
      <c r="AR98" s="119"/>
      <c r="AS98" s="110"/>
      <c r="AT98" s="124"/>
      <c r="AU98" s="124"/>
      <c r="AV98" s="124"/>
      <c r="AW98" s="124"/>
      <c r="AX98" s="124"/>
      <c r="AY98" s="124"/>
      <c r="AZ98" s="124"/>
      <c r="BA98" s="124"/>
      <c r="BB98" s="124"/>
      <c r="BC98" s="128"/>
      <c r="BD98" s="110"/>
      <c r="BE98" s="110"/>
      <c r="BF98" s="129" t="s">
        <v>17</v>
      </c>
      <c r="BG98" s="193"/>
      <c r="BH98" s="193"/>
      <c r="BI98" s="193"/>
      <c r="BJ98" s="193"/>
      <c r="BK98" s="193"/>
      <c r="BL98" s="193"/>
      <c r="BM98" s="110"/>
      <c r="BN98" s="110"/>
      <c r="BO98" s="110"/>
      <c r="BP98" s="110"/>
      <c r="BQ98" s="111"/>
      <c r="BR98" s="112"/>
    </row>
    <row r="99" spans="1:71" ht="19.350000000000001" customHeight="1">
      <c r="C99" s="101"/>
      <c r="D99" s="201" t="s">
        <v>18</v>
      </c>
      <c r="E99" s="201"/>
      <c r="F99" s="201"/>
      <c r="G99" s="201"/>
      <c r="H99" s="201"/>
      <c r="I99" s="201"/>
      <c r="J99" s="201"/>
      <c r="K99" s="201"/>
      <c r="L99" s="201"/>
      <c r="M99" s="201"/>
      <c r="N99" s="130" t="str">
        <f>IF([7]回答表!F18="水道事業",IF([7]回答表!X51="●","●",""),"")</f>
        <v/>
      </c>
      <c r="O99" s="131"/>
      <c r="P99" s="131"/>
      <c r="Q99" s="132"/>
      <c r="R99" s="119"/>
      <c r="S99" s="119"/>
      <c r="T99" s="119"/>
      <c r="U99" s="202" t="s">
        <v>41</v>
      </c>
      <c r="V99" s="203"/>
      <c r="W99" s="203"/>
      <c r="X99" s="203"/>
      <c r="Y99" s="203"/>
      <c r="Z99" s="203"/>
      <c r="AA99" s="203"/>
      <c r="AB99" s="203"/>
      <c r="AC99" s="204" t="s">
        <v>42</v>
      </c>
      <c r="AD99" s="205"/>
      <c r="AE99" s="205"/>
      <c r="AF99" s="205"/>
      <c r="AG99" s="205"/>
      <c r="AH99" s="205"/>
      <c r="AI99" s="205"/>
      <c r="AJ99" s="206"/>
      <c r="AK99" s="136"/>
      <c r="AL99" s="136"/>
      <c r="AM99" s="133" t="str">
        <f>IF([7]回答表!F18="水道事業",IF([7]回答表!X51="●",[7]回答表!B197,IF([7]回答表!AA51="●",[7]回答表!B275,"")),"")</f>
        <v/>
      </c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5"/>
      <c r="BD99" s="109"/>
      <c r="BE99" s="109"/>
      <c r="BF99" s="138" t="str">
        <f>IF([7]回答表!F18="水道事業",IF([7]回答表!X51="●",[7]回答表!B256,IF([7]回答表!AA51="●",[7]回答表!B335,"")),"")</f>
        <v/>
      </c>
      <c r="BG99" s="139"/>
      <c r="BH99" s="139"/>
      <c r="BI99" s="139"/>
      <c r="BJ99" s="138"/>
      <c r="BK99" s="139"/>
      <c r="BL99" s="139"/>
      <c r="BM99" s="139"/>
      <c r="BN99" s="138"/>
      <c r="BO99" s="139"/>
      <c r="BP99" s="139"/>
      <c r="BQ99" s="140"/>
      <c r="BR99" s="112"/>
    </row>
    <row r="100" spans="1:71" ht="19.350000000000001" customHeight="1">
      <c r="C100" s="1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144"/>
      <c r="O100" s="145"/>
      <c r="P100" s="145"/>
      <c r="Q100" s="146"/>
      <c r="R100" s="119"/>
      <c r="S100" s="119"/>
      <c r="T100" s="119"/>
      <c r="U100" s="207"/>
      <c r="V100" s="208"/>
      <c r="W100" s="208"/>
      <c r="X100" s="208"/>
      <c r="Y100" s="208"/>
      <c r="Z100" s="208"/>
      <c r="AA100" s="208"/>
      <c r="AB100" s="208"/>
      <c r="AC100" s="209"/>
      <c r="AD100" s="210"/>
      <c r="AE100" s="210"/>
      <c r="AF100" s="210"/>
      <c r="AG100" s="210"/>
      <c r="AH100" s="210"/>
      <c r="AI100" s="210"/>
      <c r="AJ100" s="211"/>
      <c r="AK100" s="136"/>
      <c r="AL100" s="136"/>
      <c r="AM100" s="147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9"/>
      <c r="BD100" s="109"/>
      <c r="BE100" s="109"/>
      <c r="BF100" s="150"/>
      <c r="BG100" s="151"/>
      <c r="BH100" s="151"/>
      <c r="BI100" s="151"/>
      <c r="BJ100" s="150"/>
      <c r="BK100" s="151"/>
      <c r="BL100" s="151"/>
      <c r="BM100" s="151"/>
      <c r="BN100" s="150"/>
      <c r="BO100" s="151"/>
      <c r="BP100" s="151"/>
      <c r="BQ100" s="152"/>
      <c r="BR100" s="112"/>
    </row>
    <row r="101" spans="1:71" ht="15.6" customHeight="1">
      <c r="C101" s="1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144"/>
      <c r="O101" s="145"/>
      <c r="P101" s="145"/>
      <c r="Q101" s="146"/>
      <c r="R101" s="119"/>
      <c r="S101" s="119"/>
      <c r="T101" s="119"/>
      <c r="U101" s="82" t="str">
        <f>IF([7]回答表!F18="水道事業",IF([7]回答表!X51="●",[7]回答表!J205,IF([7]回答表!AA51="●",[7]回答表!J283,"")),"")</f>
        <v/>
      </c>
      <c r="V101" s="83"/>
      <c r="W101" s="83"/>
      <c r="X101" s="83"/>
      <c r="Y101" s="83"/>
      <c r="Z101" s="83"/>
      <c r="AA101" s="83"/>
      <c r="AB101" s="153"/>
      <c r="AC101" s="82" t="str">
        <f>IF([7]回答表!F18="水道事業",IF([7]回答表!X51="●",[7]回答表!J210,IF([7]回答表!AA51="●",[7]回答表!J290,"")),"")</f>
        <v/>
      </c>
      <c r="AD101" s="83"/>
      <c r="AE101" s="83"/>
      <c r="AF101" s="83"/>
      <c r="AG101" s="83"/>
      <c r="AH101" s="83"/>
      <c r="AI101" s="83"/>
      <c r="AJ101" s="153"/>
      <c r="AK101" s="136"/>
      <c r="AL101" s="136"/>
      <c r="AM101" s="147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9"/>
      <c r="BD101" s="109"/>
      <c r="BE101" s="109"/>
      <c r="BF101" s="150"/>
      <c r="BG101" s="151"/>
      <c r="BH101" s="151"/>
      <c r="BI101" s="151"/>
      <c r="BJ101" s="150"/>
      <c r="BK101" s="151"/>
      <c r="BL101" s="151"/>
      <c r="BM101" s="151"/>
      <c r="BN101" s="150"/>
      <c r="BO101" s="151"/>
      <c r="BP101" s="151"/>
      <c r="BQ101" s="152"/>
      <c r="BR101" s="112"/>
    </row>
    <row r="102" spans="1:71" ht="15.6" customHeight="1">
      <c r="C102" s="1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154"/>
      <c r="O102" s="155"/>
      <c r="P102" s="155"/>
      <c r="Q102" s="156"/>
      <c r="R102" s="119"/>
      <c r="S102" s="119"/>
      <c r="T102" s="119"/>
      <c r="U102" s="79"/>
      <c r="V102" s="80"/>
      <c r="W102" s="80"/>
      <c r="X102" s="80"/>
      <c r="Y102" s="80"/>
      <c r="Z102" s="80"/>
      <c r="AA102" s="80"/>
      <c r="AB102" s="81"/>
      <c r="AC102" s="79"/>
      <c r="AD102" s="80"/>
      <c r="AE102" s="80"/>
      <c r="AF102" s="80"/>
      <c r="AG102" s="80"/>
      <c r="AH102" s="80"/>
      <c r="AI102" s="80"/>
      <c r="AJ102" s="81"/>
      <c r="AK102" s="136"/>
      <c r="AL102" s="136"/>
      <c r="AM102" s="147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9"/>
      <c r="BD102" s="109"/>
      <c r="BE102" s="109"/>
      <c r="BF102" s="150" t="str">
        <f>IF([7]回答表!F18="水道事業",IF([7]回答表!X51="●",[7]回答表!E256,IF([7]回答表!AA51="●",[7]回答表!E335,"")),"")</f>
        <v/>
      </c>
      <c r="BG102" s="151"/>
      <c r="BH102" s="151"/>
      <c r="BI102" s="151"/>
      <c r="BJ102" s="150" t="str">
        <f>IF([7]回答表!F18="水道事業",IF([7]回答表!X51="●",[7]回答表!E257,IF([7]回答表!AA51="●",[7]回答表!E336,"")),"")</f>
        <v/>
      </c>
      <c r="BK102" s="151"/>
      <c r="BL102" s="151"/>
      <c r="BM102" s="151"/>
      <c r="BN102" s="150" t="str">
        <f>IF([7]回答表!F18="水道事業",IF([7]回答表!X51="●",[7]回答表!E258,IF([7]回答表!AA51="●",[7]回答表!E337,"")),"")</f>
        <v/>
      </c>
      <c r="BO102" s="151"/>
      <c r="BP102" s="151"/>
      <c r="BQ102" s="152"/>
      <c r="BR102" s="112"/>
    </row>
    <row r="103" spans="1:71" ht="15.6" customHeight="1">
      <c r="C103" s="101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8"/>
      <c r="P103" s="158"/>
      <c r="Q103" s="158"/>
      <c r="R103" s="159"/>
      <c r="S103" s="159"/>
      <c r="T103" s="159"/>
      <c r="U103" s="85"/>
      <c r="V103" s="86"/>
      <c r="W103" s="86"/>
      <c r="X103" s="86"/>
      <c r="Y103" s="86"/>
      <c r="Z103" s="86"/>
      <c r="AA103" s="86"/>
      <c r="AB103" s="87"/>
      <c r="AC103" s="85"/>
      <c r="AD103" s="86"/>
      <c r="AE103" s="86"/>
      <c r="AF103" s="86"/>
      <c r="AG103" s="86"/>
      <c r="AH103" s="86"/>
      <c r="AI103" s="86"/>
      <c r="AJ103" s="87"/>
      <c r="AK103" s="136"/>
      <c r="AL103" s="136"/>
      <c r="AM103" s="147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9"/>
      <c r="BD103" s="120"/>
      <c r="BE103" s="120"/>
      <c r="BF103" s="150"/>
      <c r="BG103" s="151"/>
      <c r="BH103" s="151"/>
      <c r="BI103" s="151"/>
      <c r="BJ103" s="150"/>
      <c r="BK103" s="151"/>
      <c r="BL103" s="151"/>
      <c r="BM103" s="151"/>
      <c r="BN103" s="150"/>
      <c r="BO103" s="151"/>
      <c r="BP103" s="151"/>
      <c r="BQ103" s="152"/>
      <c r="BR103" s="112"/>
    </row>
    <row r="104" spans="1:71" ht="19.350000000000001" customHeight="1">
      <c r="C104" s="101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8"/>
      <c r="O104" s="158"/>
      <c r="P104" s="158"/>
      <c r="Q104" s="158"/>
      <c r="R104" s="159"/>
      <c r="S104" s="159"/>
      <c r="T104" s="159"/>
      <c r="U104" s="202" t="s">
        <v>43</v>
      </c>
      <c r="V104" s="203"/>
      <c r="W104" s="203"/>
      <c r="X104" s="203"/>
      <c r="Y104" s="203"/>
      <c r="Z104" s="203"/>
      <c r="AA104" s="203"/>
      <c r="AB104" s="203"/>
      <c r="AC104" s="202" t="s">
        <v>44</v>
      </c>
      <c r="AD104" s="203"/>
      <c r="AE104" s="203"/>
      <c r="AF104" s="203"/>
      <c r="AG104" s="203"/>
      <c r="AH104" s="203"/>
      <c r="AI104" s="203"/>
      <c r="AJ104" s="212"/>
      <c r="AK104" s="136"/>
      <c r="AL104" s="136"/>
      <c r="AM104" s="147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9"/>
      <c r="BD104" s="109"/>
      <c r="BE104" s="109"/>
      <c r="BF104" s="150"/>
      <c r="BG104" s="151"/>
      <c r="BH104" s="151"/>
      <c r="BI104" s="151"/>
      <c r="BJ104" s="150"/>
      <c r="BK104" s="151"/>
      <c r="BL104" s="151"/>
      <c r="BM104" s="151"/>
      <c r="BN104" s="150"/>
      <c r="BO104" s="151"/>
      <c r="BP104" s="151"/>
      <c r="BQ104" s="152"/>
      <c r="BR104" s="112"/>
    </row>
    <row r="105" spans="1:71" ht="19.350000000000001" customHeight="1">
      <c r="C105" s="101"/>
      <c r="D105" s="213" t="s">
        <v>26</v>
      </c>
      <c r="E105" s="201"/>
      <c r="F105" s="201"/>
      <c r="G105" s="201"/>
      <c r="H105" s="201"/>
      <c r="I105" s="201"/>
      <c r="J105" s="201"/>
      <c r="K105" s="201"/>
      <c r="L105" s="201"/>
      <c r="M105" s="214"/>
      <c r="N105" s="130" t="str">
        <f>IF([7]回答表!F18="水道事業",IF([7]回答表!AA51="●","●",""),"")</f>
        <v/>
      </c>
      <c r="O105" s="131"/>
      <c r="P105" s="131"/>
      <c r="Q105" s="132"/>
      <c r="R105" s="119"/>
      <c r="S105" s="119"/>
      <c r="T105" s="119"/>
      <c r="U105" s="207"/>
      <c r="V105" s="208"/>
      <c r="W105" s="208"/>
      <c r="X105" s="208"/>
      <c r="Y105" s="208"/>
      <c r="Z105" s="208"/>
      <c r="AA105" s="208"/>
      <c r="AB105" s="208"/>
      <c r="AC105" s="207"/>
      <c r="AD105" s="208"/>
      <c r="AE105" s="208"/>
      <c r="AF105" s="208"/>
      <c r="AG105" s="208"/>
      <c r="AH105" s="208"/>
      <c r="AI105" s="208"/>
      <c r="AJ105" s="215"/>
      <c r="AK105" s="136"/>
      <c r="AL105" s="136"/>
      <c r="AM105" s="147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9"/>
      <c r="BD105" s="170"/>
      <c r="BE105" s="170"/>
      <c r="BF105" s="150"/>
      <c r="BG105" s="151"/>
      <c r="BH105" s="151"/>
      <c r="BI105" s="151"/>
      <c r="BJ105" s="150"/>
      <c r="BK105" s="151"/>
      <c r="BL105" s="151"/>
      <c r="BM105" s="151"/>
      <c r="BN105" s="150"/>
      <c r="BO105" s="151"/>
      <c r="BP105" s="151"/>
      <c r="BQ105" s="152"/>
      <c r="BR105" s="112"/>
    </row>
    <row r="106" spans="1:71" ht="15.6" customHeight="1">
      <c r="C106" s="1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14"/>
      <c r="N106" s="144"/>
      <c r="O106" s="145"/>
      <c r="P106" s="145"/>
      <c r="Q106" s="146"/>
      <c r="R106" s="119"/>
      <c r="S106" s="119"/>
      <c r="T106" s="119"/>
      <c r="U106" s="82" t="str">
        <f>IF([7]回答表!F18="水道事業",IF([7]回答表!X51="●",[7]回答表!J213,IF([7]回答表!AA51="●",[7]回答表!J293,"")),"")</f>
        <v/>
      </c>
      <c r="V106" s="83"/>
      <c r="W106" s="83"/>
      <c r="X106" s="83"/>
      <c r="Y106" s="83"/>
      <c r="Z106" s="83"/>
      <c r="AA106" s="83"/>
      <c r="AB106" s="153"/>
      <c r="AC106" s="82" t="str">
        <f>IF([7]回答表!F18="水道事業",IF([7]回答表!X51="●",[7]回答表!J217,IF([7]回答表!AA51="●",[7]回答表!J297,"")),"")</f>
        <v/>
      </c>
      <c r="AD106" s="83"/>
      <c r="AE106" s="83"/>
      <c r="AF106" s="83"/>
      <c r="AG106" s="83"/>
      <c r="AH106" s="83"/>
      <c r="AI106" s="83"/>
      <c r="AJ106" s="153"/>
      <c r="AK106" s="136"/>
      <c r="AL106" s="136"/>
      <c r="AM106" s="147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9"/>
      <c r="BD106" s="170"/>
      <c r="BE106" s="170"/>
      <c r="BF106" s="150" t="s">
        <v>23</v>
      </c>
      <c r="BG106" s="151"/>
      <c r="BH106" s="151"/>
      <c r="BI106" s="151"/>
      <c r="BJ106" s="150" t="s">
        <v>24</v>
      </c>
      <c r="BK106" s="151"/>
      <c r="BL106" s="151"/>
      <c r="BM106" s="151"/>
      <c r="BN106" s="150" t="s">
        <v>25</v>
      </c>
      <c r="BO106" s="151"/>
      <c r="BP106" s="151"/>
      <c r="BQ106" s="152"/>
      <c r="BR106" s="112"/>
    </row>
    <row r="107" spans="1:71" ht="15.6" customHeight="1">
      <c r="C107" s="1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14"/>
      <c r="N107" s="144"/>
      <c r="O107" s="145"/>
      <c r="P107" s="145"/>
      <c r="Q107" s="146"/>
      <c r="R107" s="119"/>
      <c r="S107" s="119"/>
      <c r="T107" s="119"/>
      <c r="U107" s="79"/>
      <c r="V107" s="80"/>
      <c r="W107" s="80"/>
      <c r="X107" s="80"/>
      <c r="Y107" s="80"/>
      <c r="Z107" s="80"/>
      <c r="AA107" s="80"/>
      <c r="AB107" s="81"/>
      <c r="AC107" s="79"/>
      <c r="AD107" s="80"/>
      <c r="AE107" s="80"/>
      <c r="AF107" s="80"/>
      <c r="AG107" s="80"/>
      <c r="AH107" s="80"/>
      <c r="AI107" s="80"/>
      <c r="AJ107" s="81"/>
      <c r="AK107" s="136"/>
      <c r="AL107" s="136"/>
      <c r="AM107" s="147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9"/>
      <c r="BD107" s="170"/>
      <c r="BE107" s="170"/>
      <c r="BF107" s="150"/>
      <c r="BG107" s="151"/>
      <c r="BH107" s="151"/>
      <c r="BI107" s="151"/>
      <c r="BJ107" s="150"/>
      <c r="BK107" s="151"/>
      <c r="BL107" s="151"/>
      <c r="BM107" s="151"/>
      <c r="BN107" s="150"/>
      <c r="BO107" s="151"/>
      <c r="BP107" s="151"/>
      <c r="BQ107" s="152"/>
      <c r="BR107" s="112"/>
    </row>
    <row r="108" spans="1:71" ht="15.6" customHeight="1">
      <c r="C108" s="1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14"/>
      <c r="N108" s="154"/>
      <c r="O108" s="155"/>
      <c r="P108" s="155"/>
      <c r="Q108" s="156"/>
      <c r="R108" s="119"/>
      <c r="S108" s="119"/>
      <c r="T108" s="119"/>
      <c r="U108" s="85"/>
      <c r="V108" s="86"/>
      <c r="W108" s="86"/>
      <c r="X108" s="86"/>
      <c r="Y108" s="86"/>
      <c r="Z108" s="86"/>
      <c r="AA108" s="86"/>
      <c r="AB108" s="87"/>
      <c r="AC108" s="85"/>
      <c r="AD108" s="86"/>
      <c r="AE108" s="86"/>
      <c r="AF108" s="86"/>
      <c r="AG108" s="86"/>
      <c r="AH108" s="86"/>
      <c r="AI108" s="86"/>
      <c r="AJ108" s="87"/>
      <c r="AK108" s="136"/>
      <c r="AL108" s="136"/>
      <c r="AM108" s="177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9"/>
      <c r="BD108" s="170"/>
      <c r="BE108" s="170"/>
      <c r="BF108" s="195"/>
      <c r="BG108" s="196"/>
      <c r="BH108" s="196"/>
      <c r="BI108" s="196"/>
      <c r="BJ108" s="195"/>
      <c r="BK108" s="196"/>
      <c r="BL108" s="196"/>
      <c r="BM108" s="196"/>
      <c r="BN108" s="195"/>
      <c r="BO108" s="196"/>
      <c r="BP108" s="196"/>
      <c r="BQ108" s="197"/>
      <c r="BR108" s="112"/>
    </row>
    <row r="109" spans="1:71" ht="15.6" customHeight="1">
      <c r="A109" s="92"/>
      <c r="B109" s="92"/>
      <c r="C109" s="101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36"/>
      <c r="AL109" s="136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20"/>
      <c r="BD109" s="170"/>
      <c r="BE109" s="170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112"/>
      <c r="BS109" s="92"/>
    </row>
    <row r="110" spans="1:71" ht="15.6" customHeight="1">
      <c r="A110" s="92"/>
      <c r="B110" s="92"/>
      <c r="C110" s="101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19"/>
      <c r="S110" s="119"/>
      <c r="T110" s="119"/>
      <c r="U110" s="123" t="s">
        <v>31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36"/>
      <c r="AL110" s="136"/>
      <c r="AM110" s="123" t="s">
        <v>32</v>
      </c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68"/>
      <c r="BR110" s="112"/>
      <c r="BS110" s="92"/>
    </row>
    <row r="111" spans="1:71" ht="15.6" customHeight="1">
      <c r="A111" s="92"/>
      <c r="B111" s="92"/>
      <c r="C111" s="101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19"/>
      <c r="S111" s="119"/>
      <c r="T111" s="119"/>
      <c r="U111" s="181" t="str">
        <f>IF([7]回答表!F18="水道事業",IF([7]回答表!X51="●",[7]回答表!E265,IF([7]回答表!AA51="●",[7]回答表!E344,"")),"")</f>
        <v/>
      </c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3" t="s">
        <v>33</v>
      </c>
      <c r="AF111" s="183"/>
      <c r="AG111" s="183"/>
      <c r="AH111" s="183"/>
      <c r="AI111" s="183"/>
      <c r="AJ111" s="184"/>
      <c r="AK111" s="136"/>
      <c r="AL111" s="136"/>
      <c r="AM111" s="133" t="str">
        <f>IF([7]回答表!F18="水道事業",IF([7]回答表!X51="●",[7]回答表!B267,IF([7]回答表!AA51="●",[7]回答表!B346,"")),"")</f>
        <v/>
      </c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5"/>
      <c r="BR111" s="112"/>
      <c r="BS111" s="92"/>
    </row>
    <row r="112" spans="1:71" ht="15.6" customHeight="1">
      <c r="A112" s="92"/>
      <c r="B112" s="92"/>
      <c r="C112" s="101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19"/>
      <c r="S112" s="119"/>
      <c r="T112" s="119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7"/>
      <c r="AF112" s="187"/>
      <c r="AG112" s="187"/>
      <c r="AH112" s="187"/>
      <c r="AI112" s="187"/>
      <c r="AJ112" s="188"/>
      <c r="AK112" s="136"/>
      <c r="AL112" s="136"/>
      <c r="AM112" s="147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9"/>
      <c r="BR112" s="112"/>
      <c r="BS112" s="92"/>
    </row>
    <row r="113" spans="1:71" ht="15.6" customHeight="1">
      <c r="A113" s="92"/>
      <c r="B113" s="92"/>
      <c r="C113" s="101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36"/>
      <c r="AL113" s="136"/>
      <c r="AM113" s="147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9"/>
      <c r="BR113" s="112"/>
      <c r="BS113" s="92"/>
    </row>
    <row r="114" spans="1:71" ht="15.6" customHeight="1">
      <c r="A114" s="92"/>
      <c r="B114" s="92"/>
      <c r="C114" s="101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36"/>
      <c r="AL114" s="136"/>
      <c r="AM114" s="147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9"/>
      <c r="BR114" s="112"/>
      <c r="BS114" s="92"/>
    </row>
    <row r="115" spans="1:71" ht="15.6" customHeight="1">
      <c r="A115" s="92"/>
      <c r="B115" s="92"/>
      <c r="C115" s="101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36"/>
      <c r="AL115" s="136"/>
      <c r="AM115" s="177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9"/>
      <c r="BR115" s="112"/>
      <c r="BS115" s="92"/>
    </row>
    <row r="116" spans="1:71" ht="15.6" customHeight="1">
      <c r="C116" s="101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84"/>
      <c r="O116" s="84"/>
      <c r="P116" s="84"/>
      <c r="Q116" s="84"/>
      <c r="R116" s="119"/>
      <c r="S116" s="119"/>
      <c r="T116" s="119"/>
      <c r="U116" s="119"/>
      <c r="V116" s="119"/>
      <c r="W116" s="119"/>
      <c r="X116" s="68"/>
      <c r="Y116" s="68"/>
      <c r="Z116" s="68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112"/>
    </row>
    <row r="117" spans="1:71" ht="18.600000000000001" customHeight="1">
      <c r="C117" s="101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84"/>
      <c r="O117" s="84"/>
      <c r="P117" s="84"/>
      <c r="Q117" s="84"/>
      <c r="R117" s="119"/>
      <c r="S117" s="119"/>
      <c r="T117" s="119"/>
      <c r="U117" s="123" t="s">
        <v>15</v>
      </c>
      <c r="V117" s="119"/>
      <c r="W117" s="119"/>
      <c r="X117" s="119"/>
      <c r="Y117" s="119"/>
      <c r="Z117" s="119"/>
      <c r="AA117" s="110"/>
      <c r="AB117" s="124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23" t="s">
        <v>34</v>
      </c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68"/>
      <c r="BR117" s="112"/>
    </row>
    <row r="118" spans="1:71" ht="15.6" customHeight="1">
      <c r="C118" s="101"/>
      <c r="D118" s="201" t="s">
        <v>35</v>
      </c>
      <c r="E118" s="201"/>
      <c r="F118" s="201"/>
      <c r="G118" s="201"/>
      <c r="H118" s="201"/>
      <c r="I118" s="201"/>
      <c r="J118" s="201"/>
      <c r="K118" s="201"/>
      <c r="L118" s="201"/>
      <c r="M118" s="214"/>
      <c r="N118" s="130" t="str">
        <f>IF([7]回答表!F18="水道事業",IF([7]回答表!AD51="●","●",""),"")</f>
        <v/>
      </c>
      <c r="O118" s="131"/>
      <c r="P118" s="131"/>
      <c r="Q118" s="132"/>
      <c r="R118" s="119"/>
      <c r="S118" s="119"/>
      <c r="T118" s="119"/>
      <c r="U118" s="133" t="str">
        <f>IF([7]回答表!F18="水道事業",IF([7]回答表!AD51="●",[7]回答表!B354,""),"")</f>
        <v/>
      </c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5"/>
      <c r="AK118" s="189"/>
      <c r="AL118" s="189"/>
      <c r="AM118" s="133" t="str">
        <f>IF([7]回答表!F18="水道事業",IF([7]回答表!AD51="●",[7]回答表!B360,""),"")</f>
        <v/>
      </c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5"/>
      <c r="BR118" s="112"/>
    </row>
    <row r="119" spans="1:71" ht="15.6" customHeight="1">
      <c r="C119" s="1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14"/>
      <c r="N119" s="144"/>
      <c r="O119" s="145"/>
      <c r="P119" s="145"/>
      <c r="Q119" s="146"/>
      <c r="R119" s="119"/>
      <c r="S119" s="119"/>
      <c r="T119" s="119"/>
      <c r="U119" s="147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9"/>
      <c r="AK119" s="189"/>
      <c r="AL119" s="189"/>
      <c r="AM119" s="147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9"/>
      <c r="BR119" s="112"/>
    </row>
    <row r="120" spans="1:71" ht="15.6" customHeight="1">
      <c r="C120" s="1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14"/>
      <c r="N120" s="144"/>
      <c r="O120" s="145"/>
      <c r="P120" s="145"/>
      <c r="Q120" s="146"/>
      <c r="R120" s="119"/>
      <c r="S120" s="119"/>
      <c r="T120" s="119"/>
      <c r="U120" s="147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9"/>
      <c r="AK120" s="189"/>
      <c r="AL120" s="189"/>
      <c r="AM120" s="147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9"/>
      <c r="BR120" s="112"/>
    </row>
    <row r="121" spans="1:71" ht="15.6" customHeight="1">
      <c r="C121" s="1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14"/>
      <c r="N121" s="154"/>
      <c r="O121" s="155"/>
      <c r="P121" s="155"/>
      <c r="Q121" s="156"/>
      <c r="R121" s="119"/>
      <c r="S121" s="119"/>
      <c r="T121" s="119"/>
      <c r="U121" s="177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9"/>
      <c r="AK121" s="189"/>
      <c r="AL121" s="189"/>
      <c r="AM121" s="177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9"/>
      <c r="BR121" s="112"/>
    </row>
    <row r="122" spans="1:71" ht="15.6" customHeight="1">
      <c r="C122" s="19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2"/>
    </row>
    <row r="123" spans="1:71" ht="15.6" customHeight="1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</row>
    <row r="124" spans="1:71" ht="15.6" customHeight="1"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97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9"/>
    </row>
    <row r="125" spans="1:71" ht="15.6" customHeight="1">
      <c r="C125" s="101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68"/>
      <c r="Y125" s="68"/>
      <c r="Z125" s="68"/>
      <c r="AA125" s="109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11"/>
      <c r="AO125" s="120"/>
      <c r="AP125" s="121"/>
      <c r="AQ125" s="121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108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10"/>
      <c r="BO125" s="110"/>
      <c r="BP125" s="110"/>
      <c r="BQ125" s="111"/>
      <c r="BR125" s="112"/>
    </row>
    <row r="126" spans="1:71" ht="15.6" customHeight="1">
      <c r="C126" s="101"/>
      <c r="D126" s="102" t="s">
        <v>14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4"/>
      <c r="R126" s="105" t="s">
        <v>45</v>
      </c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108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10"/>
      <c r="BO126" s="110"/>
      <c r="BP126" s="110"/>
      <c r="BQ126" s="111"/>
      <c r="BR126" s="112"/>
    </row>
    <row r="127" spans="1:71" ht="15.6" customHeight="1">
      <c r="C127" s="101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5"/>
      <c r="R127" s="116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8"/>
      <c r="BC127" s="108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  <c r="BO127" s="110"/>
      <c r="BP127" s="110"/>
      <c r="BQ127" s="111"/>
      <c r="BR127" s="112"/>
    </row>
    <row r="128" spans="1:71" ht="15.6" customHeight="1">
      <c r="C128" s="101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68"/>
      <c r="Y128" s="68"/>
      <c r="Z128" s="68"/>
      <c r="AA128" s="109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11"/>
      <c r="AO128" s="120"/>
      <c r="AP128" s="121"/>
      <c r="AQ128" s="121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08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10"/>
      <c r="BO128" s="110"/>
      <c r="BP128" s="110"/>
      <c r="BQ128" s="111"/>
      <c r="BR128" s="112"/>
    </row>
    <row r="129" spans="3:70" ht="25.5">
      <c r="C129" s="101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3" t="s">
        <v>40</v>
      </c>
      <c r="V129" s="125"/>
      <c r="W129" s="124"/>
      <c r="X129" s="126"/>
      <c r="Y129" s="126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4"/>
      <c r="AL129" s="124"/>
      <c r="AM129" s="123" t="s">
        <v>15</v>
      </c>
      <c r="AN129" s="119"/>
      <c r="AO129" s="119"/>
      <c r="AP129" s="119"/>
      <c r="AQ129" s="119"/>
      <c r="AR129" s="119"/>
      <c r="AS129" s="110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8"/>
      <c r="BD129" s="110"/>
      <c r="BE129" s="110"/>
      <c r="BF129" s="129" t="s">
        <v>17</v>
      </c>
      <c r="BG129" s="193"/>
      <c r="BH129" s="193"/>
      <c r="BI129" s="193"/>
      <c r="BJ129" s="193"/>
      <c r="BK129" s="193"/>
      <c r="BL129" s="193"/>
      <c r="BM129" s="110"/>
      <c r="BN129" s="110"/>
      <c r="BO129" s="110"/>
      <c r="BP129" s="110"/>
      <c r="BQ129" s="111"/>
      <c r="BR129" s="112"/>
    </row>
    <row r="130" spans="3:70" ht="19.350000000000001" customHeight="1">
      <c r="C130" s="101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119"/>
      <c r="S130" s="119"/>
      <c r="T130" s="119"/>
      <c r="U130" s="202" t="s">
        <v>46</v>
      </c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12"/>
      <c r="AK130" s="136"/>
      <c r="AL130" s="136"/>
      <c r="AM130" s="133" t="str">
        <f>IF([7]回答表!F18="簡易水道事業",IF([7]回答表!X51="●",[7]回答表!B197,IF([7]回答表!AA51="●",[7]回答表!B275,"")),"")</f>
        <v/>
      </c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5"/>
      <c r="BC130" s="120"/>
      <c r="BD130" s="109"/>
      <c r="BE130" s="109"/>
      <c r="BF130" s="138" t="str">
        <f>IF([7]回答表!F18="簡易水道事業",IF([7]回答表!X51="●",[7]回答表!B256,IF([7]回答表!AA51="●",[7]回答表!B335,"")),"")</f>
        <v/>
      </c>
      <c r="BG130" s="139"/>
      <c r="BH130" s="139"/>
      <c r="BI130" s="139"/>
      <c r="BJ130" s="138"/>
      <c r="BK130" s="139"/>
      <c r="BL130" s="139"/>
      <c r="BM130" s="139"/>
      <c r="BN130" s="138"/>
      <c r="BO130" s="139"/>
      <c r="BP130" s="139"/>
      <c r="BQ130" s="140"/>
      <c r="BR130" s="112"/>
    </row>
    <row r="131" spans="3:70" ht="19.350000000000001" customHeight="1">
      <c r="C131" s="101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119"/>
      <c r="S131" s="119"/>
      <c r="T131" s="119"/>
      <c r="U131" s="216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8"/>
      <c r="AK131" s="136"/>
      <c r="AL131" s="136"/>
      <c r="AM131" s="147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9"/>
      <c r="BC131" s="120"/>
      <c r="BD131" s="109"/>
      <c r="BE131" s="109"/>
      <c r="BF131" s="150"/>
      <c r="BG131" s="151"/>
      <c r="BH131" s="151"/>
      <c r="BI131" s="151"/>
      <c r="BJ131" s="150"/>
      <c r="BK131" s="151"/>
      <c r="BL131" s="151"/>
      <c r="BM131" s="151"/>
      <c r="BN131" s="150"/>
      <c r="BO131" s="151"/>
      <c r="BP131" s="151"/>
      <c r="BQ131" s="152"/>
      <c r="BR131" s="112"/>
    </row>
    <row r="132" spans="3:70" ht="15.6" customHeight="1">
      <c r="C132" s="101"/>
      <c r="D132" s="105" t="s">
        <v>18</v>
      </c>
      <c r="E132" s="106"/>
      <c r="F132" s="106"/>
      <c r="G132" s="106"/>
      <c r="H132" s="106"/>
      <c r="I132" s="106"/>
      <c r="J132" s="106"/>
      <c r="K132" s="106"/>
      <c r="L132" s="106"/>
      <c r="M132" s="107"/>
      <c r="N132" s="130" t="str">
        <f>IF([7]回答表!F18="簡易水道事業",IF([7]回答表!X51="●","●",""),"")</f>
        <v/>
      </c>
      <c r="O132" s="131"/>
      <c r="P132" s="131"/>
      <c r="Q132" s="132"/>
      <c r="R132" s="119"/>
      <c r="S132" s="119"/>
      <c r="T132" s="119"/>
      <c r="U132" s="82" t="str">
        <f>IF([7]回答表!F18="簡易水道事業",IF([7]回答表!X51="●",[7]回答表!S224,IF([7]回答表!AA51="●",[7]回答表!S304,"")),"")</f>
        <v/>
      </c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153"/>
      <c r="AK132" s="136"/>
      <c r="AL132" s="136"/>
      <c r="AM132" s="147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9"/>
      <c r="BC132" s="120"/>
      <c r="BD132" s="109"/>
      <c r="BE132" s="109"/>
      <c r="BF132" s="150"/>
      <c r="BG132" s="151"/>
      <c r="BH132" s="151"/>
      <c r="BI132" s="151"/>
      <c r="BJ132" s="150"/>
      <c r="BK132" s="151"/>
      <c r="BL132" s="151"/>
      <c r="BM132" s="151"/>
      <c r="BN132" s="150"/>
      <c r="BO132" s="151"/>
      <c r="BP132" s="151"/>
      <c r="BQ132" s="152"/>
      <c r="BR132" s="112"/>
    </row>
    <row r="133" spans="3:70" ht="15.6" customHeight="1">
      <c r="C133" s="101"/>
      <c r="D133" s="141"/>
      <c r="E133" s="142"/>
      <c r="F133" s="142"/>
      <c r="G133" s="142"/>
      <c r="H133" s="142"/>
      <c r="I133" s="142"/>
      <c r="J133" s="142"/>
      <c r="K133" s="142"/>
      <c r="L133" s="142"/>
      <c r="M133" s="143"/>
      <c r="N133" s="144"/>
      <c r="O133" s="145"/>
      <c r="P133" s="145"/>
      <c r="Q133" s="146"/>
      <c r="R133" s="119"/>
      <c r="S133" s="119"/>
      <c r="T133" s="119"/>
      <c r="U133" s="79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1"/>
      <c r="AK133" s="136"/>
      <c r="AL133" s="136"/>
      <c r="AM133" s="147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9"/>
      <c r="BC133" s="120"/>
      <c r="BD133" s="109"/>
      <c r="BE133" s="109"/>
      <c r="BF133" s="150" t="str">
        <f>IF([7]回答表!F18="簡易水道事業",IF([7]回答表!X51="●",[7]回答表!E256,IF([7]回答表!AA51="●",[7]回答表!E335,"")),"")</f>
        <v/>
      </c>
      <c r="BG133" s="151"/>
      <c r="BH133" s="151"/>
      <c r="BI133" s="151"/>
      <c r="BJ133" s="150" t="str">
        <f>IF([7]回答表!F18="簡易水道事業",IF([7]回答表!X51="●",[7]回答表!E257,IF([7]回答表!AA51="●",[7]回答表!E336,"")),"")</f>
        <v/>
      </c>
      <c r="BK133" s="151"/>
      <c r="BL133" s="151"/>
      <c r="BM133" s="151"/>
      <c r="BN133" s="150" t="str">
        <f>IF([7]回答表!F18="簡易水道事業",IF([7]回答表!X51="●",[7]回答表!E258,IF([7]回答表!AA51="●",[7]回答表!E337,"")),"")</f>
        <v/>
      </c>
      <c r="BO133" s="151"/>
      <c r="BP133" s="151"/>
      <c r="BQ133" s="152"/>
      <c r="BR133" s="112"/>
    </row>
    <row r="134" spans="3:70" ht="15.6" customHeight="1">
      <c r="C134" s="101"/>
      <c r="D134" s="141"/>
      <c r="E134" s="142"/>
      <c r="F134" s="142"/>
      <c r="G134" s="142"/>
      <c r="H134" s="142"/>
      <c r="I134" s="142"/>
      <c r="J134" s="142"/>
      <c r="K134" s="142"/>
      <c r="L134" s="142"/>
      <c r="M134" s="143"/>
      <c r="N134" s="144"/>
      <c r="O134" s="145"/>
      <c r="P134" s="145"/>
      <c r="Q134" s="146"/>
      <c r="R134" s="159"/>
      <c r="S134" s="159"/>
      <c r="T134" s="159"/>
      <c r="U134" s="85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7"/>
      <c r="AK134" s="136"/>
      <c r="AL134" s="136"/>
      <c r="AM134" s="147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9"/>
      <c r="BC134" s="120"/>
      <c r="BD134" s="120"/>
      <c r="BE134" s="120"/>
      <c r="BF134" s="150"/>
      <c r="BG134" s="151"/>
      <c r="BH134" s="151"/>
      <c r="BI134" s="151"/>
      <c r="BJ134" s="150"/>
      <c r="BK134" s="151"/>
      <c r="BL134" s="151"/>
      <c r="BM134" s="151"/>
      <c r="BN134" s="150"/>
      <c r="BO134" s="151"/>
      <c r="BP134" s="151"/>
      <c r="BQ134" s="152"/>
      <c r="BR134" s="112"/>
    </row>
    <row r="135" spans="3:70" ht="19.350000000000001" customHeight="1">
      <c r="C135" s="101"/>
      <c r="D135" s="116"/>
      <c r="E135" s="117"/>
      <c r="F135" s="117"/>
      <c r="G135" s="117"/>
      <c r="H135" s="117"/>
      <c r="I135" s="117"/>
      <c r="J135" s="117"/>
      <c r="K135" s="117"/>
      <c r="L135" s="117"/>
      <c r="M135" s="118"/>
      <c r="N135" s="154"/>
      <c r="O135" s="155"/>
      <c r="P135" s="155"/>
      <c r="Q135" s="156"/>
      <c r="R135" s="159"/>
      <c r="S135" s="159"/>
      <c r="T135" s="159"/>
      <c r="U135" s="202" t="s">
        <v>47</v>
      </c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12"/>
      <c r="AK135" s="136"/>
      <c r="AL135" s="136"/>
      <c r="AM135" s="147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9"/>
      <c r="BC135" s="120"/>
      <c r="BD135" s="109"/>
      <c r="BE135" s="109"/>
      <c r="BF135" s="150"/>
      <c r="BG135" s="151"/>
      <c r="BH135" s="151"/>
      <c r="BI135" s="151"/>
      <c r="BJ135" s="150"/>
      <c r="BK135" s="151"/>
      <c r="BL135" s="151"/>
      <c r="BM135" s="151"/>
      <c r="BN135" s="150"/>
      <c r="BO135" s="151"/>
      <c r="BP135" s="151"/>
      <c r="BQ135" s="152"/>
      <c r="BR135" s="112"/>
    </row>
    <row r="136" spans="3:70" ht="19.350000000000001" customHeight="1">
      <c r="C136" s="101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216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/>
      <c r="AK136" s="136"/>
      <c r="AL136" s="136"/>
      <c r="AM136" s="147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9"/>
      <c r="BC136" s="120"/>
      <c r="BD136" s="170"/>
      <c r="BE136" s="170"/>
      <c r="BF136" s="150"/>
      <c r="BG136" s="151"/>
      <c r="BH136" s="151"/>
      <c r="BI136" s="151"/>
      <c r="BJ136" s="150"/>
      <c r="BK136" s="151"/>
      <c r="BL136" s="151"/>
      <c r="BM136" s="151"/>
      <c r="BN136" s="150"/>
      <c r="BO136" s="151"/>
      <c r="BP136" s="151"/>
      <c r="BQ136" s="152"/>
      <c r="BR136" s="112"/>
    </row>
    <row r="137" spans="3:70" ht="15.6" customHeight="1">
      <c r="C137" s="101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119"/>
      <c r="S137" s="119"/>
      <c r="T137" s="119"/>
      <c r="U137" s="82" t="str">
        <f>IF([7]回答表!F18="簡易水道事業",IF([7]回答表!X51="●",[7]回答表!S225,IF([7]回答表!AA51="●",[7]回答表!S305,"")),"")</f>
        <v/>
      </c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153"/>
      <c r="AK137" s="136"/>
      <c r="AL137" s="136"/>
      <c r="AM137" s="147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9"/>
      <c r="BC137" s="120"/>
      <c r="BD137" s="170"/>
      <c r="BE137" s="170"/>
      <c r="BF137" s="150" t="s">
        <v>23</v>
      </c>
      <c r="BG137" s="151"/>
      <c r="BH137" s="151"/>
      <c r="BI137" s="151"/>
      <c r="BJ137" s="150" t="s">
        <v>24</v>
      </c>
      <c r="BK137" s="151"/>
      <c r="BL137" s="151"/>
      <c r="BM137" s="151"/>
      <c r="BN137" s="150" t="s">
        <v>25</v>
      </c>
      <c r="BO137" s="151"/>
      <c r="BP137" s="151"/>
      <c r="BQ137" s="152"/>
      <c r="BR137" s="112"/>
    </row>
    <row r="138" spans="3:70" ht="15.6" customHeight="1">
      <c r="C138" s="101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19"/>
      <c r="S138" s="119"/>
      <c r="T138" s="119"/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1"/>
      <c r="AK138" s="136"/>
      <c r="AL138" s="136"/>
      <c r="AM138" s="177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9"/>
      <c r="BC138" s="120"/>
      <c r="BD138" s="170"/>
      <c r="BE138" s="170"/>
      <c r="BF138" s="150"/>
      <c r="BG138" s="151"/>
      <c r="BH138" s="151"/>
      <c r="BI138" s="151"/>
      <c r="BJ138" s="150"/>
      <c r="BK138" s="151"/>
      <c r="BL138" s="151"/>
      <c r="BM138" s="151"/>
      <c r="BN138" s="150"/>
      <c r="BO138" s="151"/>
      <c r="BP138" s="151"/>
      <c r="BQ138" s="152"/>
      <c r="BR138" s="112"/>
    </row>
    <row r="139" spans="3:70" ht="15.6" customHeight="1">
      <c r="C139" s="101"/>
      <c r="D139" s="166" t="s">
        <v>26</v>
      </c>
      <c r="E139" s="167"/>
      <c r="F139" s="167"/>
      <c r="G139" s="167"/>
      <c r="H139" s="167"/>
      <c r="I139" s="167"/>
      <c r="J139" s="167"/>
      <c r="K139" s="167"/>
      <c r="L139" s="167"/>
      <c r="M139" s="168"/>
      <c r="N139" s="130" t="str">
        <f>IF([7]回答表!F18="簡易水道事業",IF([7]回答表!AA51="●","●",""),"")</f>
        <v/>
      </c>
      <c r="O139" s="131"/>
      <c r="P139" s="131"/>
      <c r="Q139" s="132"/>
      <c r="R139" s="119"/>
      <c r="S139" s="119"/>
      <c r="T139" s="119"/>
      <c r="U139" s="85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7"/>
      <c r="AK139" s="136"/>
      <c r="AL139" s="136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120"/>
      <c r="BD139" s="170"/>
      <c r="BE139" s="170"/>
      <c r="BF139" s="195"/>
      <c r="BG139" s="196"/>
      <c r="BH139" s="196"/>
      <c r="BI139" s="196"/>
      <c r="BJ139" s="195"/>
      <c r="BK139" s="196"/>
      <c r="BL139" s="196"/>
      <c r="BM139" s="196"/>
      <c r="BN139" s="195"/>
      <c r="BO139" s="196"/>
      <c r="BP139" s="196"/>
      <c r="BQ139" s="197"/>
      <c r="BR139" s="112"/>
    </row>
    <row r="140" spans="3:70" ht="15.6" customHeight="1">
      <c r="C140" s="101"/>
      <c r="D140" s="171"/>
      <c r="E140" s="172"/>
      <c r="F140" s="172"/>
      <c r="G140" s="172"/>
      <c r="H140" s="172"/>
      <c r="I140" s="172"/>
      <c r="J140" s="172"/>
      <c r="K140" s="172"/>
      <c r="L140" s="172"/>
      <c r="M140" s="173"/>
      <c r="N140" s="144"/>
      <c r="O140" s="145"/>
      <c r="P140" s="145"/>
      <c r="Q140" s="146"/>
      <c r="R140" s="119"/>
      <c r="S140" s="119"/>
      <c r="T140" s="119"/>
      <c r="U140" s="202" t="s">
        <v>48</v>
      </c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12"/>
      <c r="AK140" s="68"/>
      <c r="AL140" s="68"/>
      <c r="AM140" s="219" t="s">
        <v>49</v>
      </c>
      <c r="AN140" s="220"/>
      <c r="AO140" s="220"/>
      <c r="AP140" s="220"/>
      <c r="AQ140" s="220"/>
      <c r="AR140" s="221"/>
      <c r="AS140" s="219" t="s">
        <v>50</v>
      </c>
      <c r="AT140" s="220"/>
      <c r="AU140" s="220"/>
      <c r="AV140" s="220"/>
      <c r="AW140" s="220"/>
      <c r="AX140" s="221"/>
      <c r="AY140" s="222" t="s">
        <v>51</v>
      </c>
      <c r="AZ140" s="223"/>
      <c r="BA140" s="223"/>
      <c r="BB140" s="223"/>
      <c r="BC140" s="223"/>
      <c r="BD140" s="224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112"/>
    </row>
    <row r="141" spans="3:70" ht="15.6" customHeight="1">
      <c r="C141" s="101"/>
      <c r="D141" s="171"/>
      <c r="E141" s="172"/>
      <c r="F141" s="172"/>
      <c r="G141" s="172"/>
      <c r="H141" s="172"/>
      <c r="I141" s="172"/>
      <c r="J141" s="172"/>
      <c r="K141" s="172"/>
      <c r="L141" s="172"/>
      <c r="M141" s="173"/>
      <c r="N141" s="144"/>
      <c r="O141" s="145"/>
      <c r="P141" s="145"/>
      <c r="Q141" s="146"/>
      <c r="R141" s="119"/>
      <c r="S141" s="119"/>
      <c r="T141" s="119"/>
      <c r="U141" s="216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8"/>
      <c r="AK141" s="68"/>
      <c r="AL141" s="68"/>
      <c r="AM141" s="225"/>
      <c r="AN141" s="226"/>
      <c r="AO141" s="226"/>
      <c r="AP141" s="226"/>
      <c r="AQ141" s="226"/>
      <c r="AR141" s="227"/>
      <c r="AS141" s="225"/>
      <c r="AT141" s="226"/>
      <c r="AU141" s="226"/>
      <c r="AV141" s="226"/>
      <c r="AW141" s="226"/>
      <c r="AX141" s="227"/>
      <c r="AY141" s="228"/>
      <c r="AZ141" s="229"/>
      <c r="BA141" s="229"/>
      <c r="BB141" s="229"/>
      <c r="BC141" s="229"/>
      <c r="BD141" s="230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112"/>
    </row>
    <row r="142" spans="3:70" ht="15.6" customHeight="1">
      <c r="C142" s="101"/>
      <c r="D142" s="174"/>
      <c r="E142" s="175"/>
      <c r="F142" s="175"/>
      <c r="G142" s="175"/>
      <c r="H142" s="175"/>
      <c r="I142" s="175"/>
      <c r="J142" s="175"/>
      <c r="K142" s="175"/>
      <c r="L142" s="175"/>
      <c r="M142" s="176"/>
      <c r="N142" s="154"/>
      <c r="O142" s="155"/>
      <c r="P142" s="155"/>
      <c r="Q142" s="156"/>
      <c r="R142" s="119"/>
      <c r="S142" s="119"/>
      <c r="T142" s="119"/>
      <c r="U142" s="82" t="str">
        <f>IF([7]回答表!F18="簡易水道事業",IF([7]回答表!X51="●",[7]回答表!S226,IF([7]回答表!AA51="●",[7]回答表!S306,"")),"")</f>
        <v/>
      </c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153"/>
      <c r="AK142" s="68"/>
      <c r="AL142" s="68"/>
      <c r="AM142" s="231" t="str">
        <f>IF([7]回答表!F18="簡易水道事業",IF([7]回答表!X51="●",[7]回答表!Y228,IF([7]回答表!AA51="●",[7]回答表!Y308,"")),"")</f>
        <v/>
      </c>
      <c r="AN142" s="231"/>
      <c r="AO142" s="231"/>
      <c r="AP142" s="231"/>
      <c r="AQ142" s="231"/>
      <c r="AR142" s="231"/>
      <c r="AS142" s="231" t="str">
        <f>IF([7]回答表!F18="簡易水道事業",IF([7]回答表!X51="●",[7]回答表!Y229,IF([7]回答表!AA51="●",[7]回答表!Y309,"")),"")</f>
        <v/>
      </c>
      <c r="AT142" s="231"/>
      <c r="AU142" s="231"/>
      <c r="AV142" s="231"/>
      <c r="AW142" s="231"/>
      <c r="AX142" s="231"/>
      <c r="AY142" s="231" t="str">
        <f>IF([7]回答表!F18="簡易水道事業",IF([7]回答表!X51="●",[7]回答表!Y230,IF([7]回答表!AA51="●",[7]回答表!Y310,"")),"")</f>
        <v/>
      </c>
      <c r="AZ142" s="231"/>
      <c r="BA142" s="231"/>
      <c r="BB142" s="231"/>
      <c r="BC142" s="231"/>
      <c r="BD142" s="231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112"/>
    </row>
    <row r="143" spans="3:70" ht="15.6" customHeight="1">
      <c r="C143" s="101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119"/>
      <c r="S143" s="119"/>
      <c r="T143" s="119"/>
      <c r="U143" s="79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1"/>
      <c r="AK143" s="68"/>
      <c r="AL143" s="68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112"/>
    </row>
    <row r="144" spans="3:70" ht="15.6" customHeight="1">
      <c r="C144" s="101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84"/>
      <c r="O144" s="84"/>
      <c r="P144" s="84"/>
      <c r="Q144" s="84"/>
      <c r="R144" s="119"/>
      <c r="S144" s="119"/>
      <c r="T144" s="232"/>
      <c r="U144" s="8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7"/>
      <c r="AK144" s="68"/>
      <c r="AL144" s="112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112"/>
    </row>
    <row r="145" spans="1:71" ht="15.6" customHeight="1">
      <c r="A145" s="92"/>
      <c r="B145" s="92"/>
      <c r="C145" s="101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36"/>
      <c r="AL145" s="136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20"/>
      <c r="BD145" s="170"/>
      <c r="BE145" s="170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112"/>
      <c r="BS145" s="92"/>
    </row>
    <row r="146" spans="1:71" ht="15.6" customHeight="1">
      <c r="A146" s="92"/>
      <c r="B146" s="92"/>
      <c r="C146" s="101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19"/>
      <c r="S146" s="119"/>
      <c r="T146" s="119"/>
      <c r="U146" s="123" t="s">
        <v>31</v>
      </c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36"/>
      <c r="AL146" s="136"/>
      <c r="AM146" s="123" t="s">
        <v>32</v>
      </c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68"/>
      <c r="BR146" s="112"/>
      <c r="BS146" s="92"/>
    </row>
    <row r="147" spans="1:71" ht="15.6" customHeight="1">
      <c r="A147" s="92"/>
      <c r="B147" s="92"/>
      <c r="C147" s="101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19"/>
      <c r="S147" s="119"/>
      <c r="T147" s="119"/>
      <c r="U147" s="181" t="str">
        <f>IF([7]回答表!F18="簡易水道事業",IF([7]回答表!X51="●",[7]回答表!E265,IF([7]回答表!AA51="●",[7]回答表!E344,"")),"")</f>
        <v/>
      </c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3" t="s">
        <v>33</v>
      </c>
      <c r="AF147" s="183"/>
      <c r="AG147" s="183"/>
      <c r="AH147" s="183"/>
      <c r="AI147" s="183"/>
      <c r="AJ147" s="184"/>
      <c r="AK147" s="136"/>
      <c r="AL147" s="136"/>
      <c r="AM147" s="133" t="str">
        <f>IF([7]回答表!F18="簡易水道事業",IF([7]回答表!X51="●",[7]回答表!B267,IF([7]回答表!AA51="●",[7]回答表!B346,"")),"")</f>
        <v/>
      </c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5"/>
      <c r="BR147" s="112"/>
      <c r="BS147" s="92"/>
    </row>
    <row r="148" spans="1:71" ht="15.6" customHeight="1">
      <c r="A148" s="92"/>
      <c r="B148" s="92"/>
      <c r="C148" s="101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19"/>
      <c r="S148" s="119"/>
      <c r="T148" s="119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7"/>
      <c r="AF148" s="187"/>
      <c r="AG148" s="187"/>
      <c r="AH148" s="187"/>
      <c r="AI148" s="187"/>
      <c r="AJ148" s="188"/>
      <c r="AK148" s="136"/>
      <c r="AL148" s="136"/>
      <c r="AM148" s="147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9"/>
      <c r="BR148" s="112"/>
      <c r="BS148" s="92"/>
    </row>
    <row r="149" spans="1:71" ht="15.6" customHeight="1">
      <c r="A149" s="92"/>
      <c r="B149" s="92"/>
      <c r="C149" s="101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36"/>
      <c r="AL149" s="136"/>
      <c r="AM149" s="147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9"/>
      <c r="BR149" s="112"/>
      <c r="BS149" s="92"/>
    </row>
    <row r="150" spans="1:71" ht="15.6" customHeight="1">
      <c r="A150" s="92"/>
      <c r="B150" s="92"/>
      <c r="C150" s="101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36"/>
      <c r="AL150" s="136"/>
      <c r="AM150" s="147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9"/>
      <c r="BR150" s="112"/>
      <c r="BS150" s="92"/>
    </row>
    <row r="151" spans="1:71" ht="15.6" customHeight="1">
      <c r="A151" s="92"/>
      <c r="B151" s="92"/>
      <c r="C151" s="101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36"/>
      <c r="AL151" s="136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9"/>
      <c r="BR151" s="112"/>
      <c r="BS151" s="92"/>
    </row>
    <row r="152" spans="1:71" ht="15.6" customHeight="1">
      <c r="C152" s="101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108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2"/>
    </row>
    <row r="153" spans="1:71" ht="18.600000000000001" customHeight="1">
      <c r="C153" s="101"/>
      <c r="D153" s="233"/>
      <c r="E153" s="157"/>
      <c r="F153" s="157"/>
      <c r="G153" s="157"/>
      <c r="H153" s="157"/>
      <c r="I153" s="157"/>
      <c r="J153" s="157"/>
      <c r="K153" s="157"/>
      <c r="L153" s="157"/>
      <c r="M153" s="157"/>
      <c r="N153" s="84"/>
      <c r="O153" s="84"/>
      <c r="P153" s="84"/>
      <c r="Q153" s="84"/>
      <c r="R153" s="119"/>
      <c r="S153" s="119"/>
      <c r="T153" s="119"/>
      <c r="U153" s="123" t="s">
        <v>15</v>
      </c>
      <c r="V153" s="119"/>
      <c r="W153" s="119"/>
      <c r="X153" s="119"/>
      <c r="Y153" s="119"/>
      <c r="Z153" s="119"/>
      <c r="AA153" s="110"/>
      <c r="AB153" s="124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23" t="s">
        <v>34</v>
      </c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68"/>
      <c r="BR153" s="112"/>
    </row>
    <row r="154" spans="1:71" ht="15.6" customHeight="1">
      <c r="C154" s="101"/>
      <c r="D154" s="201" t="s">
        <v>35</v>
      </c>
      <c r="E154" s="201"/>
      <c r="F154" s="201"/>
      <c r="G154" s="201"/>
      <c r="H154" s="201"/>
      <c r="I154" s="201"/>
      <c r="J154" s="201"/>
      <c r="K154" s="201"/>
      <c r="L154" s="201"/>
      <c r="M154" s="214"/>
      <c r="N154" s="130" t="str">
        <f>IF([7]回答表!F18="簡易水道事業",IF([7]回答表!AD51="●","●",""),"")</f>
        <v/>
      </c>
      <c r="O154" s="131"/>
      <c r="P154" s="131"/>
      <c r="Q154" s="132"/>
      <c r="R154" s="119"/>
      <c r="S154" s="119"/>
      <c r="T154" s="119"/>
      <c r="U154" s="133" t="str">
        <f>IF([7]回答表!F18="簡易水道事業",IF([7]回答表!AD51="●",[7]回答表!B354,""),"")</f>
        <v/>
      </c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5"/>
      <c r="AK154" s="189"/>
      <c r="AL154" s="189"/>
      <c r="AM154" s="133" t="str">
        <f>IF([7]回答表!F18="簡易水道事業",IF([7]回答表!AD51="●",[7]回答表!B360,""),"")</f>
        <v/>
      </c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5"/>
      <c r="BR154" s="112"/>
    </row>
    <row r="155" spans="1:71" ht="15.6" customHeight="1">
      <c r="C155" s="1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14"/>
      <c r="N155" s="144"/>
      <c r="O155" s="145"/>
      <c r="P155" s="145"/>
      <c r="Q155" s="146"/>
      <c r="R155" s="119"/>
      <c r="S155" s="119"/>
      <c r="T155" s="119"/>
      <c r="U155" s="147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9"/>
      <c r="AK155" s="189"/>
      <c r="AL155" s="189"/>
      <c r="AM155" s="147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9"/>
      <c r="BR155" s="112"/>
    </row>
    <row r="156" spans="1:71" ht="15.6" customHeight="1">
      <c r="C156" s="1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14"/>
      <c r="N156" s="144"/>
      <c r="O156" s="145"/>
      <c r="P156" s="145"/>
      <c r="Q156" s="146"/>
      <c r="R156" s="119"/>
      <c r="S156" s="119"/>
      <c r="T156" s="119"/>
      <c r="U156" s="147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9"/>
      <c r="AK156" s="189"/>
      <c r="AL156" s="189"/>
      <c r="AM156" s="147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9"/>
      <c r="BR156" s="112"/>
    </row>
    <row r="157" spans="1:71" ht="15.6" customHeight="1">
      <c r="C157" s="1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14"/>
      <c r="N157" s="154"/>
      <c r="O157" s="155"/>
      <c r="P157" s="155"/>
      <c r="Q157" s="156"/>
      <c r="R157" s="119"/>
      <c r="S157" s="119"/>
      <c r="T157" s="119"/>
      <c r="U157" s="177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9"/>
      <c r="AK157" s="189"/>
      <c r="AL157" s="189"/>
      <c r="AM157" s="177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9"/>
      <c r="BR157" s="112"/>
    </row>
    <row r="158" spans="1:71" ht="15.6" customHeight="1">
      <c r="C158" s="19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2"/>
    </row>
    <row r="159" spans="1:71" ht="15.6" customHeight="1"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</row>
    <row r="160" spans="1:71" ht="15.6" customHeight="1"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199"/>
      <c r="AS160" s="199"/>
      <c r="AT160" s="199"/>
      <c r="AU160" s="199"/>
      <c r="AV160" s="199"/>
      <c r="AW160" s="199"/>
      <c r="AX160" s="199"/>
      <c r="AY160" s="199"/>
      <c r="AZ160" s="199"/>
      <c r="BA160" s="199"/>
      <c r="BB160" s="199"/>
      <c r="BC160" s="97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9"/>
    </row>
    <row r="161" spans="3:92" ht="15.6" customHeight="1">
      <c r="C161" s="101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68"/>
      <c r="Y161" s="68"/>
      <c r="Z161" s="68"/>
      <c r="AA161" s="109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11"/>
      <c r="AO161" s="120"/>
      <c r="AP161" s="121"/>
      <c r="AQ161" s="121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108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10"/>
      <c r="BO161" s="110"/>
      <c r="BP161" s="110"/>
      <c r="BQ161" s="111"/>
      <c r="BR161" s="112"/>
    </row>
    <row r="162" spans="3:92" ht="15.6" customHeight="1">
      <c r="C162" s="101"/>
      <c r="D162" s="102" t="s">
        <v>14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4"/>
      <c r="R162" s="105" t="s">
        <v>52</v>
      </c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7"/>
      <c r="BC162" s="108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10"/>
      <c r="BO162" s="110"/>
      <c r="BP162" s="110"/>
      <c r="BQ162" s="111"/>
      <c r="BR162" s="112"/>
    </row>
    <row r="163" spans="3:92" ht="15.6" customHeight="1">
      <c r="C163" s="101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5"/>
      <c r="R163" s="116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8"/>
      <c r="BC163" s="108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10"/>
      <c r="BO163" s="110"/>
      <c r="BP163" s="110"/>
      <c r="BQ163" s="111"/>
      <c r="BR163" s="112"/>
    </row>
    <row r="164" spans="3:92" ht="15.6" customHeight="1">
      <c r="C164" s="101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68"/>
      <c r="Y164" s="68"/>
      <c r="Z164" s="68"/>
      <c r="AA164" s="109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11"/>
      <c r="AO164" s="120"/>
      <c r="AP164" s="121"/>
      <c r="AQ164" s="12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08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10"/>
      <c r="BO164" s="110"/>
      <c r="BP164" s="110"/>
      <c r="BQ164" s="111"/>
      <c r="BR164" s="112"/>
    </row>
    <row r="165" spans="3:92" ht="25.5">
      <c r="C165" s="101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23" t="s">
        <v>40</v>
      </c>
      <c r="V165" s="125"/>
      <c r="W165" s="124"/>
      <c r="X165" s="126"/>
      <c r="Y165" s="126"/>
      <c r="Z165" s="127"/>
      <c r="AA165" s="127"/>
      <c r="AB165" s="127"/>
      <c r="AC165" s="128"/>
      <c r="AD165" s="128"/>
      <c r="AE165" s="128"/>
      <c r="AF165" s="128"/>
      <c r="AG165" s="128"/>
      <c r="AH165" s="128"/>
      <c r="AI165" s="128"/>
      <c r="AJ165" s="128"/>
      <c r="AK165" s="124"/>
      <c r="AL165" s="124"/>
      <c r="AM165" s="123" t="s">
        <v>15</v>
      </c>
      <c r="AN165" s="119"/>
      <c r="AO165" s="119"/>
      <c r="AP165" s="119"/>
      <c r="AQ165" s="119"/>
      <c r="AR165" s="119"/>
      <c r="AS165" s="110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8"/>
      <c r="BD165" s="110"/>
      <c r="BE165" s="110"/>
      <c r="BF165" s="129" t="s">
        <v>17</v>
      </c>
      <c r="BG165" s="193"/>
      <c r="BH165" s="193"/>
      <c r="BI165" s="193"/>
      <c r="BJ165" s="193"/>
      <c r="BK165" s="193"/>
      <c r="BL165" s="193"/>
      <c r="BM165" s="110"/>
      <c r="BN165" s="110"/>
      <c r="BO165" s="110"/>
      <c r="BP165" s="110"/>
      <c r="BQ165" s="111"/>
      <c r="BR165" s="112"/>
    </row>
    <row r="166" spans="3:92" ht="19.350000000000001" customHeight="1">
      <c r="C166" s="101"/>
      <c r="D166" s="201" t="s">
        <v>18</v>
      </c>
      <c r="E166" s="201"/>
      <c r="F166" s="201"/>
      <c r="G166" s="201"/>
      <c r="H166" s="201"/>
      <c r="I166" s="201"/>
      <c r="J166" s="201"/>
      <c r="K166" s="201"/>
      <c r="L166" s="201"/>
      <c r="M166" s="201"/>
      <c r="N166" s="130" t="str">
        <f>IF([7]回答表!F18="下水道事業",IF([7]回答表!X51="●","●",""),"")</f>
        <v/>
      </c>
      <c r="O166" s="131"/>
      <c r="P166" s="131"/>
      <c r="Q166" s="132"/>
      <c r="R166" s="119"/>
      <c r="S166" s="119"/>
      <c r="T166" s="119"/>
      <c r="U166" s="204" t="s">
        <v>53</v>
      </c>
      <c r="V166" s="205"/>
      <c r="W166" s="205"/>
      <c r="X166" s="205"/>
      <c r="Y166" s="205"/>
      <c r="Z166" s="205"/>
      <c r="AA166" s="205"/>
      <c r="AB166" s="205"/>
      <c r="AC166" s="101"/>
      <c r="AD166" s="68"/>
      <c r="AE166" s="68"/>
      <c r="AF166" s="68"/>
      <c r="AG166" s="68"/>
      <c r="AH166" s="68"/>
      <c r="AI166" s="68"/>
      <c r="AJ166" s="68"/>
      <c r="AK166" s="136"/>
      <c r="AL166" s="68"/>
      <c r="AM166" s="133" t="str">
        <f>IF([7]回答表!F18="下水道事業",IF([7]回答表!X51="●",[7]回答表!B197,IF([7]回答表!AA51="●",[7]回答表!B275,"")),"")</f>
        <v/>
      </c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5"/>
      <c r="BD166" s="109"/>
      <c r="BE166" s="109"/>
      <c r="BF166" s="138" t="str">
        <f>IF([7]回答表!F18="下水道事業",IF([7]回答表!X51="●",[7]回答表!B256,IF([7]回答表!AA51="●",[7]回答表!B335,"")),"")</f>
        <v/>
      </c>
      <c r="BG166" s="139"/>
      <c r="BH166" s="139"/>
      <c r="BI166" s="139"/>
      <c r="BJ166" s="138"/>
      <c r="BK166" s="139"/>
      <c r="BL166" s="139"/>
      <c r="BM166" s="139"/>
      <c r="BN166" s="138"/>
      <c r="BO166" s="139"/>
      <c r="BP166" s="139"/>
      <c r="BQ166" s="140"/>
      <c r="BR166" s="112"/>
    </row>
    <row r="167" spans="3:92" ht="19.350000000000001" customHeight="1">
      <c r="C167" s="1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144"/>
      <c r="O167" s="145"/>
      <c r="P167" s="145"/>
      <c r="Q167" s="146"/>
      <c r="R167" s="119"/>
      <c r="S167" s="119"/>
      <c r="T167" s="119"/>
      <c r="U167" s="209"/>
      <c r="V167" s="210"/>
      <c r="W167" s="210"/>
      <c r="X167" s="210"/>
      <c r="Y167" s="210"/>
      <c r="Z167" s="210"/>
      <c r="AA167" s="210"/>
      <c r="AB167" s="210"/>
      <c r="AC167" s="101"/>
      <c r="AD167" s="68"/>
      <c r="AE167" s="68"/>
      <c r="AF167" s="68"/>
      <c r="AG167" s="68"/>
      <c r="AH167" s="68"/>
      <c r="AI167" s="68"/>
      <c r="AJ167" s="68"/>
      <c r="AK167" s="136"/>
      <c r="AL167" s="68"/>
      <c r="AM167" s="147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9"/>
      <c r="BD167" s="109"/>
      <c r="BE167" s="109"/>
      <c r="BF167" s="150"/>
      <c r="BG167" s="151"/>
      <c r="BH167" s="151"/>
      <c r="BI167" s="151"/>
      <c r="BJ167" s="150"/>
      <c r="BK167" s="151"/>
      <c r="BL167" s="151"/>
      <c r="BM167" s="151"/>
      <c r="BN167" s="150"/>
      <c r="BO167" s="151"/>
      <c r="BP167" s="151"/>
      <c r="BQ167" s="152"/>
      <c r="BR167" s="112"/>
    </row>
    <row r="168" spans="3:92" ht="15.6" customHeight="1">
      <c r="C168" s="1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144"/>
      <c r="O168" s="145"/>
      <c r="P168" s="145"/>
      <c r="Q168" s="146"/>
      <c r="R168" s="119"/>
      <c r="S168" s="119"/>
      <c r="T168" s="119"/>
      <c r="U168" s="82" t="str">
        <f>IF([7]回答表!F18="下水道事業",IF([7]回答表!X51="●",[7]回答表!N234,IF([7]回答表!AA51="●",[7]回答表!N314,"")),"")</f>
        <v/>
      </c>
      <c r="V168" s="83"/>
      <c r="W168" s="83"/>
      <c r="X168" s="83"/>
      <c r="Y168" s="83"/>
      <c r="Z168" s="83"/>
      <c r="AA168" s="83"/>
      <c r="AB168" s="153"/>
      <c r="AC168" s="68"/>
      <c r="AD168" s="68"/>
      <c r="AE168" s="68"/>
      <c r="AF168" s="68"/>
      <c r="AG168" s="68"/>
      <c r="AH168" s="68"/>
      <c r="AI168" s="68"/>
      <c r="AJ168" s="68"/>
      <c r="AK168" s="136"/>
      <c r="AL168" s="68"/>
      <c r="AM168" s="147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9"/>
      <c r="BD168" s="109"/>
      <c r="BE168" s="109"/>
      <c r="BF168" s="150"/>
      <c r="BG168" s="151"/>
      <c r="BH168" s="151"/>
      <c r="BI168" s="151"/>
      <c r="BJ168" s="150"/>
      <c r="BK168" s="151"/>
      <c r="BL168" s="151"/>
      <c r="BM168" s="151"/>
      <c r="BN168" s="150"/>
      <c r="BO168" s="151"/>
      <c r="BP168" s="151"/>
      <c r="BQ168" s="152"/>
      <c r="BR168" s="112"/>
    </row>
    <row r="169" spans="3:92" ht="15.6" customHeight="1">
      <c r="C169" s="1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154"/>
      <c r="O169" s="155"/>
      <c r="P169" s="155"/>
      <c r="Q169" s="156"/>
      <c r="R169" s="119"/>
      <c r="S169" s="119"/>
      <c r="T169" s="119"/>
      <c r="U169" s="79"/>
      <c r="V169" s="80"/>
      <c r="W169" s="80"/>
      <c r="X169" s="80"/>
      <c r="Y169" s="80"/>
      <c r="Z169" s="80"/>
      <c r="AA169" s="80"/>
      <c r="AB169" s="81"/>
      <c r="AC169" s="109"/>
      <c r="AD169" s="109"/>
      <c r="AE169" s="109"/>
      <c r="AF169" s="109"/>
      <c r="AG169" s="109"/>
      <c r="AH169" s="109"/>
      <c r="AI169" s="109"/>
      <c r="AJ169" s="110"/>
      <c r="AK169" s="136"/>
      <c r="AL169" s="68"/>
      <c r="AM169" s="147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9"/>
      <c r="BD169" s="109"/>
      <c r="BE169" s="109"/>
      <c r="BF169" s="150" t="str">
        <f>IF([7]回答表!F18="下水道事業",IF([7]回答表!X51="●",[7]回答表!E256,IF([7]回答表!AA51="●",[7]回答表!E335,"")),"")</f>
        <v/>
      </c>
      <c r="BG169" s="151"/>
      <c r="BH169" s="151"/>
      <c r="BI169" s="151"/>
      <c r="BJ169" s="150" t="str">
        <f>IF([7]回答表!F18="下水道事業",IF([7]回答表!X51="●",[7]回答表!E257,IF([7]回答表!AA51="●",[7]回答表!E336,"")),"")</f>
        <v/>
      </c>
      <c r="BK169" s="151"/>
      <c r="BL169" s="151"/>
      <c r="BM169" s="151"/>
      <c r="BN169" s="150" t="str">
        <f>IF([7]回答表!F18="下水道事業",IF([7]回答表!X51="●",[7]回答表!E258,IF([7]回答表!AA51="●",[7]回答表!E337,"")),"")</f>
        <v/>
      </c>
      <c r="BO169" s="151"/>
      <c r="BP169" s="151"/>
      <c r="BQ169" s="152"/>
      <c r="BR169" s="112"/>
      <c r="BX169" s="234" t="str">
        <f>IF([7]回答表!AQ21="下水道事業",IF([7]回答表!BI54="○",[7]回答表!AM200,IF([7]回答表!BL54="○",[7]回答表!AM278,"")),"")</f>
        <v/>
      </c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</row>
    <row r="170" spans="3:92" ht="15.6" customHeight="1">
      <c r="C170" s="101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8"/>
      <c r="O170" s="158"/>
      <c r="P170" s="158"/>
      <c r="Q170" s="158"/>
      <c r="R170" s="159"/>
      <c r="S170" s="159"/>
      <c r="T170" s="159"/>
      <c r="U170" s="85"/>
      <c r="V170" s="86"/>
      <c r="W170" s="86"/>
      <c r="X170" s="86"/>
      <c r="Y170" s="86"/>
      <c r="Z170" s="86"/>
      <c r="AA170" s="86"/>
      <c r="AB170" s="87"/>
      <c r="AC170" s="109"/>
      <c r="AD170" s="109"/>
      <c r="AE170" s="109"/>
      <c r="AF170" s="109"/>
      <c r="AG170" s="109"/>
      <c r="AH170" s="109"/>
      <c r="AI170" s="109"/>
      <c r="AJ170" s="110"/>
      <c r="AK170" s="136"/>
      <c r="AL170" s="109"/>
      <c r="AM170" s="147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9"/>
      <c r="BD170" s="120"/>
      <c r="BE170" s="120"/>
      <c r="BF170" s="150"/>
      <c r="BG170" s="151"/>
      <c r="BH170" s="151"/>
      <c r="BI170" s="151"/>
      <c r="BJ170" s="150"/>
      <c r="BK170" s="151"/>
      <c r="BL170" s="151"/>
      <c r="BM170" s="151"/>
      <c r="BN170" s="150"/>
      <c r="BO170" s="151"/>
      <c r="BP170" s="151"/>
      <c r="BQ170" s="152"/>
      <c r="BR170" s="112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</row>
    <row r="171" spans="3:92" ht="18" customHeight="1">
      <c r="C171" s="101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109"/>
      <c r="Q171" s="109"/>
      <c r="R171" s="119"/>
      <c r="S171" s="119"/>
      <c r="T171" s="119"/>
      <c r="U171" s="68"/>
      <c r="V171" s="68"/>
      <c r="W171" s="68"/>
      <c r="X171" s="68"/>
      <c r="Y171" s="68"/>
      <c r="Z171" s="68"/>
      <c r="AA171" s="68"/>
      <c r="AB171" s="68"/>
      <c r="AC171" s="68"/>
      <c r="AD171" s="108"/>
      <c r="AE171" s="109"/>
      <c r="AF171" s="109"/>
      <c r="AG171" s="109"/>
      <c r="AH171" s="109"/>
      <c r="AI171" s="109"/>
      <c r="AJ171" s="109"/>
      <c r="AK171" s="109"/>
      <c r="AL171" s="109"/>
      <c r="AM171" s="147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9"/>
      <c r="BD171" s="68"/>
      <c r="BE171" s="68"/>
      <c r="BF171" s="150"/>
      <c r="BG171" s="151"/>
      <c r="BH171" s="151"/>
      <c r="BI171" s="151"/>
      <c r="BJ171" s="150"/>
      <c r="BK171" s="151"/>
      <c r="BL171" s="151"/>
      <c r="BM171" s="151"/>
      <c r="BN171" s="150"/>
      <c r="BO171" s="151"/>
      <c r="BP171" s="151"/>
      <c r="BQ171" s="152"/>
      <c r="BR171" s="112"/>
      <c r="BS171" s="92"/>
      <c r="BT171" s="68"/>
      <c r="BU171" s="68"/>
      <c r="BV171" s="68"/>
      <c r="BW171" s="68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</row>
    <row r="172" spans="3:92" ht="19.350000000000001" customHeight="1">
      <c r="C172" s="101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9"/>
      <c r="S172" s="159"/>
      <c r="T172" s="159"/>
      <c r="U172" s="204" t="s">
        <v>54</v>
      </c>
      <c r="V172" s="205"/>
      <c r="W172" s="205"/>
      <c r="X172" s="205"/>
      <c r="Y172" s="205"/>
      <c r="Z172" s="205"/>
      <c r="AA172" s="205"/>
      <c r="AB172" s="205"/>
      <c r="AC172" s="204" t="s">
        <v>55</v>
      </c>
      <c r="AD172" s="205"/>
      <c r="AE172" s="205"/>
      <c r="AF172" s="205"/>
      <c r="AG172" s="205"/>
      <c r="AH172" s="205"/>
      <c r="AI172" s="205"/>
      <c r="AJ172" s="206"/>
      <c r="AK172" s="136"/>
      <c r="AL172" s="109"/>
      <c r="AM172" s="147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9"/>
      <c r="BD172" s="109"/>
      <c r="BE172" s="109"/>
      <c r="BF172" s="150"/>
      <c r="BG172" s="151"/>
      <c r="BH172" s="151"/>
      <c r="BI172" s="151"/>
      <c r="BJ172" s="150"/>
      <c r="BK172" s="151"/>
      <c r="BL172" s="151"/>
      <c r="BM172" s="151"/>
      <c r="BN172" s="150"/>
      <c r="BO172" s="151"/>
      <c r="BP172" s="151"/>
      <c r="BQ172" s="152"/>
      <c r="BR172" s="112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</row>
    <row r="173" spans="3:92" ht="19.350000000000001" customHeight="1">
      <c r="C173" s="101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109"/>
      <c r="Q173" s="109"/>
      <c r="R173" s="109"/>
      <c r="S173" s="119"/>
      <c r="T173" s="119"/>
      <c r="U173" s="209"/>
      <c r="V173" s="210"/>
      <c r="W173" s="210"/>
      <c r="X173" s="210"/>
      <c r="Y173" s="210"/>
      <c r="Z173" s="210"/>
      <c r="AA173" s="210"/>
      <c r="AB173" s="210"/>
      <c r="AC173" s="235"/>
      <c r="AD173" s="236"/>
      <c r="AE173" s="236"/>
      <c r="AF173" s="236"/>
      <c r="AG173" s="236"/>
      <c r="AH173" s="236"/>
      <c r="AI173" s="236"/>
      <c r="AJ173" s="237"/>
      <c r="AK173" s="136"/>
      <c r="AL173" s="109"/>
      <c r="AM173" s="147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9"/>
      <c r="BD173" s="170"/>
      <c r="BE173" s="170"/>
      <c r="BF173" s="150"/>
      <c r="BG173" s="151"/>
      <c r="BH173" s="151"/>
      <c r="BI173" s="151"/>
      <c r="BJ173" s="150"/>
      <c r="BK173" s="151"/>
      <c r="BL173" s="151"/>
      <c r="BM173" s="151"/>
      <c r="BN173" s="150"/>
      <c r="BO173" s="151"/>
      <c r="BP173" s="151"/>
      <c r="BQ173" s="152"/>
      <c r="BR173" s="112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</row>
    <row r="174" spans="3:92" ht="15.6" customHeight="1">
      <c r="C174" s="101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109"/>
      <c r="Q174" s="109"/>
      <c r="R174" s="109"/>
      <c r="S174" s="119"/>
      <c r="T174" s="119"/>
      <c r="U174" s="82" t="str">
        <f>IF([7]回答表!F18="下水道事業",IF([7]回答表!X51="●",[7]回答表!Y236,IF([7]回答表!AA51="●",[7]回答表!Y316,"")),"")</f>
        <v/>
      </c>
      <c r="V174" s="83"/>
      <c r="W174" s="83"/>
      <c r="X174" s="83"/>
      <c r="Y174" s="83"/>
      <c r="Z174" s="83"/>
      <c r="AA174" s="83"/>
      <c r="AB174" s="153"/>
      <c r="AC174" s="82" t="str">
        <f>IF([7]回答表!F18="下水道事業",IF([7]回答表!X51="●",[7]回答表!Y237,IF([7]回答表!AA51="●",[7]回答表!Y317,"")),"")</f>
        <v/>
      </c>
      <c r="AD174" s="83"/>
      <c r="AE174" s="83"/>
      <c r="AF174" s="83"/>
      <c r="AG174" s="83"/>
      <c r="AH174" s="83"/>
      <c r="AI174" s="83"/>
      <c r="AJ174" s="153"/>
      <c r="AK174" s="136"/>
      <c r="AL174" s="109"/>
      <c r="AM174" s="147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9"/>
      <c r="BD174" s="170"/>
      <c r="BE174" s="170"/>
      <c r="BF174" s="150" t="s">
        <v>23</v>
      </c>
      <c r="BG174" s="151"/>
      <c r="BH174" s="151"/>
      <c r="BI174" s="151"/>
      <c r="BJ174" s="150" t="s">
        <v>24</v>
      </c>
      <c r="BK174" s="151"/>
      <c r="BL174" s="151"/>
      <c r="BM174" s="151"/>
      <c r="BN174" s="150" t="s">
        <v>25</v>
      </c>
      <c r="BO174" s="151"/>
      <c r="BP174" s="151"/>
      <c r="BQ174" s="152"/>
      <c r="BR174" s="112"/>
      <c r="BX174" s="234"/>
      <c r="BY174" s="234"/>
      <c r="BZ174" s="234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</row>
    <row r="175" spans="3:92" ht="15.6" customHeight="1">
      <c r="C175" s="101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109"/>
      <c r="Q175" s="109"/>
      <c r="R175" s="109"/>
      <c r="S175" s="119"/>
      <c r="T175" s="119"/>
      <c r="U175" s="79"/>
      <c r="V175" s="80"/>
      <c r="W175" s="80"/>
      <c r="X175" s="80"/>
      <c r="Y175" s="80"/>
      <c r="Z175" s="80"/>
      <c r="AA175" s="80"/>
      <c r="AB175" s="81"/>
      <c r="AC175" s="79"/>
      <c r="AD175" s="80"/>
      <c r="AE175" s="80"/>
      <c r="AF175" s="80"/>
      <c r="AG175" s="80"/>
      <c r="AH175" s="80"/>
      <c r="AI175" s="80"/>
      <c r="AJ175" s="81"/>
      <c r="AK175" s="136"/>
      <c r="AL175" s="109"/>
      <c r="AM175" s="177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9"/>
      <c r="BD175" s="170"/>
      <c r="BE175" s="170"/>
      <c r="BF175" s="150"/>
      <c r="BG175" s="151"/>
      <c r="BH175" s="151"/>
      <c r="BI175" s="151"/>
      <c r="BJ175" s="150"/>
      <c r="BK175" s="151"/>
      <c r="BL175" s="151"/>
      <c r="BM175" s="151"/>
      <c r="BN175" s="150"/>
      <c r="BO175" s="151"/>
      <c r="BP175" s="151"/>
      <c r="BQ175" s="152"/>
      <c r="BR175" s="112"/>
      <c r="BX175" s="234"/>
      <c r="BY175" s="234"/>
      <c r="BZ175" s="234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</row>
    <row r="176" spans="3:92" ht="15.6" customHeight="1">
      <c r="C176" s="101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109"/>
      <c r="Q176" s="109"/>
      <c r="R176" s="109"/>
      <c r="S176" s="119"/>
      <c r="T176" s="119"/>
      <c r="U176" s="85"/>
      <c r="V176" s="86"/>
      <c r="W176" s="86"/>
      <c r="X176" s="86"/>
      <c r="Y176" s="86"/>
      <c r="Z176" s="86"/>
      <c r="AA176" s="86"/>
      <c r="AB176" s="87"/>
      <c r="AC176" s="85"/>
      <c r="AD176" s="86"/>
      <c r="AE176" s="86"/>
      <c r="AF176" s="86"/>
      <c r="AG176" s="86"/>
      <c r="AH176" s="86"/>
      <c r="AI176" s="86"/>
      <c r="AJ176" s="87"/>
      <c r="AK176" s="136"/>
      <c r="AL176" s="109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120"/>
      <c r="BD176" s="170"/>
      <c r="BE176" s="170"/>
      <c r="BF176" s="195"/>
      <c r="BG176" s="196"/>
      <c r="BH176" s="196"/>
      <c r="BI176" s="196"/>
      <c r="BJ176" s="195"/>
      <c r="BK176" s="196"/>
      <c r="BL176" s="196"/>
      <c r="BM176" s="196"/>
      <c r="BN176" s="195"/>
      <c r="BO176" s="196"/>
      <c r="BP176" s="196"/>
      <c r="BQ176" s="197"/>
      <c r="BR176" s="112"/>
      <c r="BX176" s="234"/>
      <c r="BY176" s="234"/>
      <c r="BZ176" s="234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</row>
    <row r="177" spans="1:92" ht="18" customHeight="1">
      <c r="C177" s="101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109"/>
      <c r="Q177" s="109"/>
      <c r="R177" s="119"/>
      <c r="S177" s="119"/>
      <c r="T177" s="119"/>
      <c r="U177" s="68"/>
      <c r="V177" s="68"/>
      <c r="W177" s="68"/>
      <c r="X177" s="68"/>
      <c r="Y177" s="68"/>
      <c r="Z177" s="68"/>
      <c r="AA177" s="68"/>
      <c r="AB177" s="68"/>
      <c r="AC177" s="68"/>
      <c r="AD177" s="108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10"/>
      <c r="AO177" s="110"/>
      <c r="AP177" s="110"/>
      <c r="AQ177" s="111"/>
      <c r="AR177" s="68"/>
      <c r="AS177" s="191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112"/>
      <c r="BS177" s="92"/>
      <c r="BT177" s="68"/>
      <c r="BU177" s="68"/>
      <c r="BV177" s="68"/>
      <c r="BW177" s="68"/>
      <c r="BX177" s="234"/>
      <c r="BY177" s="234"/>
      <c r="BZ177" s="234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</row>
    <row r="178" spans="1:92" ht="18.95" customHeight="1">
      <c r="C178" s="101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8"/>
      <c r="O178" s="158"/>
      <c r="P178" s="158"/>
      <c r="Q178" s="158"/>
      <c r="R178" s="119"/>
      <c r="S178" s="119"/>
      <c r="T178" s="119"/>
      <c r="U178" s="219" t="s">
        <v>56</v>
      </c>
      <c r="V178" s="220"/>
      <c r="W178" s="220"/>
      <c r="X178" s="220"/>
      <c r="Y178" s="220"/>
      <c r="Z178" s="220"/>
      <c r="AA178" s="220"/>
      <c r="AB178" s="220"/>
      <c r="AC178" s="219" t="s">
        <v>57</v>
      </c>
      <c r="AD178" s="220"/>
      <c r="AE178" s="220"/>
      <c r="AF178" s="220"/>
      <c r="AG178" s="220"/>
      <c r="AH178" s="220"/>
      <c r="AI178" s="220"/>
      <c r="AJ178" s="221"/>
      <c r="AK178" s="219" t="s">
        <v>58</v>
      </c>
      <c r="AL178" s="220"/>
      <c r="AM178" s="220"/>
      <c r="AN178" s="220"/>
      <c r="AO178" s="220"/>
      <c r="AP178" s="220"/>
      <c r="AQ178" s="220"/>
      <c r="AR178" s="220"/>
      <c r="AS178" s="219" t="s">
        <v>59</v>
      </c>
      <c r="AT178" s="220"/>
      <c r="AU178" s="220"/>
      <c r="AV178" s="220"/>
      <c r="AW178" s="220"/>
      <c r="AX178" s="220"/>
      <c r="AY178" s="220"/>
      <c r="AZ178" s="221"/>
      <c r="BA178" s="219" t="s">
        <v>60</v>
      </c>
      <c r="BB178" s="220"/>
      <c r="BC178" s="220"/>
      <c r="BD178" s="220"/>
      <c r="BE178" s="220"/>
      <c r="BF178" s="220"/>
      <c r="BG178" s="220"/>
      <c r="BH178" s="221"/>
      <c r="BI178" s="68"/>
      <c r="BJ178" s="68"/>
      <c r="BK178" s="68"/>
      <c r="BL178" s="68"/>
      <c r="BM178" s="68"/>
      <c r="BN178" s="68"/>
      <c r="BO178" s="68"/>
      <c r="BP178" s="68"/>
      <c r="BQ178" s="68"/>
      <c r="BR178" s="112"/>
      <c r="BS178" s="92"/>
      <c r="BT178" s="68"/>
      <c r="BU178" s="68"/>
      <c r="BV178" s="68"/>
      <c r="BW178" s="68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</row>
    <row r="179" spans="1:92" ht="15.6" customHeight="1">
      <c r="C179" s="101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109"/>
      <c r="Q179" s="109"/>
      <c r="R179" s="119"/>
      <c r="S179" s="119"/>
      <c r="T179" s="119"/>
      <c r="U179" s="238"/>
      <c r="V179" s="239"/>
      <c r="W179" s="239"/>
      <c r="X179" s="239"/>
      <c r="Y179" s="239"/>
      <c r="Z179" s="239"/>
      <c r="AA179" s="239"/>
      <c r="AB179" s="239"/>
      <c r="AC179" s="238"/>
      <c r="AD179" s="239"/>
      <c r="AE179" s="239"/>
      <c r="AF179" s="239"/>
      <c r="AG179" s="239"/>
      <c r="AH179" s="239"/>
      <c r="AI179" s="239"/>
      <c r="AJ179" s="240"/>
      <c r="AK179" s="238"/>
      <c r="AL179" s="239"/>
      <c r="AM179" s="239"/>
      <c r="AN179" s="239"/>
      <c r="AO179" s="239"/>
      <c r="AP179" s="239"/>
      <c r="AQ179" s="239"/>
      <c r="AR179" s="239"/>
      <c r="AS179" s="238"/>
      <c r="AT179" s="239"/>
      <c r="AU179" s="239"/>
      <c r="AV179" s="239"/>
      <c r="AW179" s="239"/>
      <c r="AX179" s="239"/>
      <c r="AY179" s="239"/>
      <c r="AZ179" s="240"/>
      <c r="BA179" s="238"/>
      <c r="BB179" s="239"/>
      <c r="BC179" s="239"/>
      <c r="BD179" s="239"/>
      <c r="BE179" s="239"/>
      <c r="BF179" s="239"/>
      <c r="BG179" s="239"/>
      <c r="BH179" s="240"/>
      <c r="BI179" s="68"/>
      <c r="BJ179" s="68"/>
      <c r="BK179" s="68"/>
      <c r="BL179" s="68"/>
      <c r="BM179" s="68"/>
      <c r="BN179" s="68"/>
      <c r="BO179" s="68"/>
      <c r="BP179" s="68"/>
      <c r="BQ179" s="68"/>
      <c r="BR179" s="112"/>
      <c r="BS179" s="92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</row>
    <row r="180" spans="1:92" ht="15.6" customHeight="1">
      <c r="C180" s="101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109"/>
      <c r="Q180" s="109"/>
      <c r="R180" s="119"/>
      <c r="S180" s="119"/>
      <c r="T180" s="119"/>
      <c r="U180" s="82" t="str">
        <f>IF([7]回答表!F18="下水道事業",IF([7]回答表!X51="●",[7]回答表!Y239,IF([7]回答表!AA51="●",[7]回答表!Y319,"")),"")</f>
        <v/>
      </c>
      <c r="V180" s="83"/>
      <c r="W180" s="83"/>
      <c r="X180" s="83"/>
      <c r="Y180" s="83"/>
      <c r="Z180" s="83"/>
      <c r="AA180" s="83"/>
      <c r="AB180" s="153"/>
      <c r="AC180" s="82" t="str">
        <f>IF([7]回答表!F18="下水道事業",IF([7]回答表!X51="●",[7]回答表!Y240,IF([7]回答表!AA51="●",[7]回答表!Y320,"")),"")</f>
        <v/>
      </c>
      <c r="AD180" s="83"/>
      <c r="AE180" s="83"/>
      <c r="AF180" s="83"/>
      <c r="AG180" s="83"/>
      <c r="AH180" s="83"/>
      <c r="AI180" s="83"/>
      <c r="AJ180" s="153"/>
      <c r="AK180" s="82" t="str">
        <f>IF([7]回答表!F18="下水道事業",IF([7]回答表!X51="●",[7]回答表!Y241,IF([7]回答表!AA51="●",[7]回答表!Y321,"")),"")</f>
        <v/>
      </c>
      <c r="AL180" s="83"/>
      <c r="AM180" s="83"/>
      <c r="AN180" s="83"/>
      <c r="AO180" s="83"/>
      <c r="AP180" s="83"/>
      <c r="AQ180" s="83"/>
      <c r="AR180" s="153"/>
      <c r="AS180" s="82" t="str">
        <f>IF([7]回答表!F18="下水道事業",IF([7]回答表!X51="●",[7]回答表!Y242,IF([7]回答表!AA51="●",[7]回答表!Y322,"")),"")</f>
        <v/>
      </c>
      <c r="AT180" s="83"/>
      <c r="AU180" s="83"/>
      <c r="AV180" s="83"/>
      <c r="AW180" s="83"/>
      <c r="AX180" s="83"/>
      <c r="AY180" s="83"/>
      <c r="AZ180" s="153"/>
      <c r="BA180" s="82" t="str">
        <f>IF([7]回答表!F18="下水道事業",IF([7]回答表!X51="●",[7]回答表!Y243,IF([7]回答表!AA51="●",[7]回答表!Y323,"")),"")</f>
        <v/>
      </c>
      <c r="BB180" s="83"/>
      <c r="BC180" s="83"/>
      <c r="BD180" s="83"/>
      <c r="BE180" s="83"/>
      <c r="BF180" s="83"/>
      <c r="BG180" s="83"/>
      <c r="BH180" s="153"/>
      <c r="BI180" s="68"/>
      <c r="BJ180" s="68"/>
      <c r="BK180" s="68"/>
      <c r="BL180" s="68"/>
      <c r="BM180" s="68"/>
      <c r="BN180" s="68"/>
      <c r="BO180" s="68"/>
      <c r="BP180" s="68"/>
      <c r="BQ180" s="68"/>
      <c r="BR180" s="112"/>
      <c r="BS180" s="92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</row>
    <row r="181" spans="1:92" ht="15.6" customHeight="1">
      <c r="C181" s="101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09"/>
      <c r="Q181" s="109"/>
      <c r="R181" s="119"/>
      <c r="S181" s="119"/>
      <c r="T181" s="119"/>
      <c r="U181" s="79"/>
      <c r="V181" s="80"/>
      <c r="W181" s="80"/>
      <c r="X181" s="80"/>
      <c r="Y181" s="80"/>
      <c r="Z181" s="80"/>
      <c r="AA181" s="80"/>
      <c r="AB181" s="81"/>
      <c r="AC181" s="79"/>
      <c r="AD181" s="80"/>
      <c r="AE181" s="80"/>
      <c r="AF181" s="80"/>
      <c r="AG181" s="80"/>
      <c r="AH181" s="80"/>
      <c r="AI181" s="80"/>
      <c r="AJ181" s="81"/>
      <c r="AK181" s="79"/>
      <c r="AL181" s="80"/>
      <c r="AM181" s="80"/>
      <c r="AN181" s="80"/>
      <c r="AO181" s="80"/>
      <c r="AP181" s="80"/>
      <c r="AQ181" s="80"/>
      <c r="AR181" s="81"/>
      <c r="AS181" s="79"/>
      <c r="AT181" s="80"/>
      <c r="AU181" s="80"/>
      <c r="AV181" s="80"/>
      <c r="AW181" s="80"/>
      <c r="AX181" s="80"/>
      <c r="AY181" s="80"/>
      <c r="AZ181" s="81"/>
      <c r="BA181" s="79"/>
      <c r="BB181" s="80"/>
      <c r="BC181" s="80"/>
      <c r="BD181" s="80"/>
      <c r="BE181" s="80"/>
      <c r="BF181" s="80"/>
      <c r="BG181" s="80"/>
      <c r="BH181" s="81"/>
      <c r="BI181" s="68"/>
      <c r="BJ181" s="68"/>
      <c r="BK181" s="68"/>
      <c r="BL181" s="68"/>
      <c r="BM181" s="68"/>
      <c r="BN181" s="68"/>
      <c r="BO181" s="68"/>
      <c r="BP181" s="68"/>
      <c r="BQ181" s="68"/>
      <c r="BR181" s="112"/>
      <c r="BS181" s="92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</row>
    <row r="182" spans="1:92" ht="15.6" customHeight="1">
      <c r="C182" s="101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9"/>
      <c r="Q182" s="109"/>
      <c r="R182" s="119"/>
      <c r="S182" s="119"/>
      <c r="T182" s="119"/>
      <c r="U182" s="85"/>
      <c r="V182" s="86"/>
      <c r="W182" s="86"/>
      <c r="X182" s="86"/>
      <c r="Y182" s="86"/>
      <c r="Z182" s="86"/>
      <c r="AA182" s="86"/>
      <c r="AB182" s="87"/>
      <c r="AC182" s="85"/>
      <c r="AD182" s="86"/>
      <c r="AE182" s="86"/>
      <c r="AF182" s="86"/>
      <c r="AG182" s="86"/>
      <c r="AH182" s="86"/>
      <c r="AI182" s="86"/>
      <c r="AJ182" s="87"/>
      <c r="AK182" s="85"/>
      <c r="AL182" s="86"/>
      <c r="AM182" s="86"/>
      <c r="AN182" s="86"/>
      <c r="AO182" s="86"/>
      <c r="AP182" s="86"/>
      <c r="AQ182" s="86"/>
      <c r="AR182" s="87"/>
      <c r="AS182" s="85"/>
      <c r="AT182" s="86"/>
      <c r="AU182" s="86"/>
      <c r="AV182" s="86"/>
      <c r="AW182" s="86"/>
      <c r="AX182" s="86"/>
      <c r="AY182" s="86"/>
      <c r="AZ182" s="87"/>
      <c r="BA182" s="85"/>
      <c r="BB182" s="86"/>
      <c r="BC182" s="86"/>
      <c r="BD182" s="86"/>
      <c r="BE182" s="86"/>
      <c r="BF182" s="86"/>
      <c r="BG182" s="86"/>
      <c r="BH182" s="87"/>
      <c r="BI182" s="68"/>
      <c r="BJ182" s="68"/>
      <c r="BK182" s="68"/>
      <c r="BL182" s="68"/>
      <c r="BM182" s="68"/>
      <c r="BN182" s="68"/>
      <c r="BO182" s="68"/>
      <c r="BP182" s="68"/>
      <c r="BQ182" s="68"/>
      <c r="BR182" s="112"/>
      <c r="BS182" s="92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</row>
    <row r="183" spans="1:92" ht="29.45" customHeight="1">
      <c r="C183" s="101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9"/>
      <c r="Q183" s="109"/>
      <c r="R183" s="119"/>
      <c r="S183" s="119"/>
      <c r="T183" s="119"/>
      <c r="U183" s="68"/>
      <c r="V183" s="68"/>
      <c r="W183" s="68"/>
      <c r="X183" s="68"/>
      <c r="Y183" s="68"/>
      <c r="Z183" s="68"/>
      <c r="AA183" s="68"/>
      <c r="AB183" s="68"/>
      <c r="AC183" s="68"/>
      <c r="AD183" s="108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10"/>
      <c r="AO183" s="110"/>
      <c r="AP183" s="110"/>
      <c r="AQ183" s="111"/>
      <c r="AR183" s="68"/>
      <c r="AS183" s="95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112"/>
      <c r="BS183" s="92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</row>
    <row r="184" spans="1:92" ht="15.6" customHeight="1">
      <c r="C184" s="101"/>
      <c r="D184" s="109"/>
      <c r="E184" s="109"/>
      <c r="F184" s="109"/>
      <c r="G184" s="109"/>
      <c r="H184" s="109"/>
      <c r="I184" s="109"/>
      <c r="J184" s="109"/>
      <c r="K184" s="109"/>
      <c r="L184" s="110"/>
      <c r="M184" s="110"/>
      <c r="N184" s="110"/>
      <c r="O184" s="111"/>
      <c r="P184" s="84"/>
      <c r="Q184" s="84"/>
      <c r="R184" s="119"/>
      <c r="S184" s="119"/>
      <c r="T184" s="119"/>
      <c r="U184" s="241" t="s">
        <v>61</v>
      </c>
      <c r="V184" s="242"/>
      <c r="W184" s="242"/>
      <c r="X184" s="242"/>
      <c r="Y184" s="242"/>
      <c r="Z184" s="242"/>
      <c r="AA184" s="242"/>
      <c r="AB184" s="242"/>
      <c r="AC184" s="241" t="s">
        <v>62</v>
      </c>
      <c r="AD184" s="242"/>
      <c r="AE184" s="242"/>
      <c r="AF184" s="242"/>
      <c r="AG184" s="242"/>
      <c r="AH184" s="242"/>
      <c r="AI184" s="242"/>
      <c r="AJ184" s="242"/>
      <c r="AK184" s="241" t="s">
        <v>63</v>
      </c>
      <c r="AL184" s="242"/>
      <c r="AM184" s="242"/>
      <c r="AN184" s="242"/>
      <c r="AO184" s="242"/>
      <c r="AP184" s="242"/>
      <c r="AQ184" s="242"/>
      <c r="AR184" s="243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108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10"/>
      <c r="BO184" s="110"/>
      <c r="BP184" s="110"/>
      <c r="BQ184" s="111"/>
      <c r="BR184" s="112"/>
    </row>
    <row r="185" spans="1:92" ht="15.6" customHeight="1">
      <c r="C185" s="101"/>
      <c r="D185" s="213" t="s">
        <v>26</v>
      </c>
      <c r="E185" s="201"/>
      <c r="F185" s="201"/>
      <c r="G185" s="201"/>
      <c r="H185" s="201"/>
      <c r="I185" s="201"/>
      <c r="J185" s="201"/>
      <c r="K185" s="201"/>
      <c r="L185" s="201"/>
      <c r="M185" s="214"/>
      <c r="N185" s="130" t="str">
        <f>IF([7]回答表!F18="下水道事業",IF([7]回答表!AA51="●","●",""),"")</f>
        <v/>
      </c>
      <c r="O185" s="131"/>
      <c r="P185" s="131"/>
      <c r="Q185" s="132"/>
      <c r="R185" s="119"/>
      <c r="S185" s="119"/>
      <c r="T185" s="119"/>
      <c r="U185" s="244"/>
      <c r="V185" s="245"/>
      <c r="W185" s="245"/>
      <c r="X185" s="245"/>
      <c r="Y185" s="245"/>
      <c r="Z185" s="245"/>
      <c r="AA185" s="245"/>
      <c r="AB185" s="245"/>
      <c r="AC185" s="244"/>
      <c r="AD185" s="245"/>
      <c r="AE185" s="245"/>
      <c r="AF185" s="245"/>
      <c r="AG185" s="245"/>
      <c r="AH185" s="245"/>
      <c r="AI185" s="245"/>
      <c r="AJ185" s="245"/>
      <c r="AK185" s="246"/>
      <c r="AL185" s="247"/>
      <c r="AM185" s="247"/>
      <c r="AN185" s="247"/>
      <c r="AO185" s="247"/>
      <c r="AP185" s="247"/>
      <c r="AQ185" s="247"/>
      <c r="AR185" s="24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108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10"/>
      <c r="BO185" s="110"/>
      <c r="BP185" s="110"/>
      <c r="BQ185" s="111"/>
      <c r="BR185" s="112"/>
    </row>
    <row r="186" spans="1:92" ht="15.6" customHeight="1">
      <c r="C186" s="1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14"/>
      <c r="N186" s="144"/>
      <c r="O186" s="145"/>
      <c r="P186" s="145"/>
      <c r="Q186" s="146"/>
      <c r="R186" s="119"/>
      <c r="S186" s="119"/>
      <c r="T186" s="119"/>
      <c r="U186" s="82" t="str">
        <f>IF([7]回答表!F18="下水道事業",IF([7]回答表!X51="●",[7]回答表!N248,IF([7]回答表!AA51="●",[7]回答表!N328,"")),"")</f>
        <v/>
      </c>
      <c r="V186" s="83"/>
      <c r="W186" s="83"/>
      <c r="X186" s="83"/>
      <c r="Y186" s="83"/>
      <c r="Z186" s="83"/>
      <c r="AA186" s="83"/>
      <c r="AB186" s="153"/>
      <c r="AC186" s="82" t="str">
        <f>IF([7]回答表!F18="下水道事業",IF([7]回答表!X51="●",[7]回答表!N249,IF([7]回答表!AA51="●",[7]回答表!N329,"")),"")</f>
        <v/>
      </c>
      <c r="AD186" s="83"/>
      <c r="AE186" s="83"/>
      <c r="AF186" s="83"/>
      <c r="AG186" s="83"/>
      <c r="AH186" s="83"/>
      <c r="AI186" s="83"/>
      <c r="AJ186" s="153"/>
      <c r="AK186" s="82" t="str">
        <f>IF([7]回答表!F18="下水道事業",IF([7]回答表!X51="●",[7]回答表!N250,IF([7]回答表!AA51="●",[7]回答表!N330,"")),"")</f>
        <v/>
      </c>
      <c r="AL186" s="83"/>
      <c r="AM186" s="83"/>
      <c r="AN186" s="83"/>
      <c r="AO186" s="83"/>
      <c r="AP186" s="83"/>
      <c r="AQ186" s="83"/>
      <c r="AR186" s="153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108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10"/>
      <c r="BO186" s="110"/>
      <c r="BP186" s="110"/>
      <c r="BQ186" s="111"/>
      <c r="BR186" s="112"/>
    </row>
    <row r="187" spans="1:92" ht="15.6" customHeight="1">
      <c r="C187" s="1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14"/>
      <c r="N187" s="144"/>
      <c r="O187" s="145"/>
      <c r="P187" s="145"/>
      <c r="Q187" s="146"/>
      <c r="R187" s="119"/>
      <c r="S187" s="119"/>
      <c r="T187" s="119"/>
      <c r="U187" s="79"/>
      <c r="V187" s="80"/>
      <c r="W187" s="80"/>
      <c r="X187" s="80"/>
      <c r="Y187" s="80"/>
      <c r="Z187" s="80"/>
      <c r="AA187" s="80"/>
      <c r="AB187" s="81"/>
      <c r="AC187" s="79"/>
      <c r="AD187" s="80"/>
      <c r="AE187" s="80"/>
      <c r="AF187" s="80"/>
      <c r="AG187" s="80"/>
      <c r="AH187" s="80"/>
      <c r="AI187" s="80"/>
      <c r="AJ187" s="81"/>
      <c r="AK187" s="79"/>
      <c r="AL187" s="80"/>
      <c r="AM187" s="80"/>
      <c r="AN187" s="80"/>
      <c r="AO187" s="80"/>
      <c r="AP187" s="80"/>
      <c r="AQ187" s="80"/>
      <c r="AR187" s="81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108"/>
      <c r="BD187" s="109"/>
      <c r="BE187" s="109"/>
      <c r="BF187" s="109"/>
      <c r="BG187" s="109"/>
      <c r="BH187" s="109"/>
      <c r="BI187" s="109"/>
      <c r="BJ187" s="109"/>
      <c r="BK187" s="109"/>
      <c r="BL187" s="109"/>
      <c r="BM187" s="109"/>
      <c r="BN187" s="110"/>
      <c r="BO187" s="110"/>
      <c r="BP187" s="110"/>
      <c r="BQ187" s="111"/>
      <c r="BR187" s="112"/>
    </row>
    <row r="188" spans="1:92" ht="15.6" customHeight="1">
      <c r="C188" s="1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14"/>
      <c r="N188" s="154"/>
      <c r="O188" s="155"/>
      <c r="P188" s="155"/>
      <c r="Q188" s="156"/>
      <c r="R188" s="119"/>
      <c r="S188" s="119"/>
      <c r="T188" s="119"/>
      <c r="U188" s="85"/>
      <c r="V188" s="86"/>
      <c r="W188" s="86"/>
      <c r="X188" s="86"/>
      <c r="Y188" s="86"/>
      <c r="Z188" s="86"/>
      <c r="AA188" s="86"/>
      <c r="AB188" s="87"/>
      <c r="AC188" s="85"/>
      <c r="AD188" s="86"/>
      <c r="AE188" s="86"/>
      <c r="AF188" s="86"/>
      <c r="AG188" s="86"/>
      <c r="AH188" s="86"/>
      <c r="AI188" s="86"/>
      <c r="AJ188" s="87"/>
      <c r="AK188" s="85"/>
      <c r="AL188" s="86"/>
      <c r="AM188" s="86"/>
      <c r="AN188" s="86"/>
      <c r="AO188" s="86"/>
      <c r="AP188" s="86"/>
      <c r="AQ188" s="86"/>
      <c r="AR188" s="87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108"/>
      <c r="BD188" s="109"/>
      <c r="BE188" s="109"/>
      <c r="BF188" s="109"/>
      <c r="BG188" s="109"/>
      <c r="BH188" s="109"/>
      <c r="BI188" s="109"/>
      <c r="BJ188" s="109"/>
      <c r="BK188" s="109"/>
      <c r="BL188" s="109"/>
      <c r="BM188" s="109"/>
      <c r="BN188" s="110"/>
      <c r="BO188" s="110"/>
      <c r="BP188" s="110"/>
      <c r="BQ188" s="111"/>
      <c r="BR188" s="112"/>
    </row>
    <row r="189" spans="1:92" ht="15.6" customHeight="1">
      <c r="A189" s="92"/>
      <c r="B189" s="92"/>
      <c r="C189" s="101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36"/>
      <c r="AL189" s="136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20"/>
      <c r="BD189" s="170"/>
      <c r="BE189" s="170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112"/>
      <c r="BS189" s="92"/>
    </row>
    <row r="190" spans="1:92" ht="15.6" customHeight="1">
      <c r="A190" s="92"/>
      <c r="B190" s="92"/>
      <c r="C190" s="101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19"/>
      <c r="S190" s="119"/>
      <c r="T190" s="119"/>
      <c r="U190" s="123" t="s">
        <v>31</v>
      </c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36"/>
      <c r="AL190" s="136"/>
      <c r="AM190" s="123" t="s">
        <v>32</v>
      </c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68"/>
      <c r="BR190" s="112"/>
      <c r="BS190" s="92"/>
    </row>
    <row r="191" spans="1:92" ht="15.6" customHeight="1">
      <c r="A191" s="92"/>
      <c r="B191" s="92"/>
      <c r="C191" s="101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19"/>
      <c r="S191" s="119"/>
      <c r="T191" s="119"/>
      <c r="U191" s="181" t="str">
        <f>IF([7]回答表!F18="下水道事業",IF([7]回答表!X51="●",[7]回答表!E265,IF([7]回答表!AA51="●",[7]回答表!E344,"")),"")</f>
        <v/>
      </c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3" t="s">
        <v>33</v>
      </c>
      <c r="AF191" s="183"/>
      <c r="AG191" s="183"/>
      <c r="AH191" s="183"/>
      <c r="AI191" s="183"/>
      <c r="AJ191" s="184"/>
      <c r="AK191" s="136"/>
      <c r="AL191" s="136"/>
      <c r="AM191" s="133" t="str">
        <f>IF([7]回答表!F18="下水道事業",IF([7]回答表!X51="●",[7]回答表!B267,IF([7]回答表!AA51="●",[7]回答表!B346,"")),"")</f>
        <v/>
      </c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5"/>
      <c r="BR191" s="112"/>
      <c r="BS191" s="92"/>
    </row>
    <row r="192" spans="1:92" ht="15.6" customHeight="1">
      <c r="A192" s="92"/>
      <c r="B192" s="92"/>
      <c r="C192" s="101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19"/>
      <c r="S192" s="119"/>
      <c r="T192" s="119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7"/>
      <c r="AF192" s="187"/>
      <c r="AG192" s="187"/>
      <c r="AH192" s="187"/>
      <c r="AI192" s="187"/>
      <c r="AJ192" s="188"/>
      <c r="AK192" s="136"/>
      <c r="AL192" s="136"/>
      <c r="AM192" s="147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9"/>
      <c r="BR192" s="112"/>
      <c r="BS192" s="92"/>
    </row>
    <row r="193" spans="1:71" ht="15.6" customHeight="1">
      <c r="A193" s="92"/>
      <c r="B193" s="92"/>
      <c r="C193" s="101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36"/>
      <c r="AL193" s="136"/>
      <c r="AM193" s="147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9"/>
      <c r="BR193" s="112"/>
      <c r="BS193" s="92"/>
    </row>
    <row r="194" spans="1:71" ht="15.6" customHeight="1">
      <c r="A194" s="92"/>
      <c r="B194" s="92"/>
      <c r="C194" s="101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36"/>
      <c r="AL194" s="136"/>
      <c r="AM194" s="147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9"/>
      <c r="BR194" s="112"/>
      <c r="BS194" s="92"/>
    </row>
    <row r="195" spans="1:71" ht="15.6" customHeight="1">
      <c r="A195" s="92"/>
      <c r="B195" s="92"/>
      <c r="C195" s="101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36"/>
      <c r="AL195" s="136"/>
      <c r="AM195" s="177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9"/>
      <c r="BR195" s="112"/>
      <c r="BS195" s="92"/>
    </row>
    <row r="196" spans="1:71" ht="15.6" customHeight="1">
      <c r="C196" s="101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68"/>
      <c r="V196" s="68"/>
      <c r="W196" s="68"/>
      <c r="X196" s="68"/>
      <c r="Y196" s="68"/>
      <c r="Z196" s="108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21"/>
      <c r="AK196" s="68"/>
      <c r="AL196" s="120"/>
      <c r="AM196" s="120"/>
      <c r="AN196" s="111"/>
      <c r="AO196" s="120"/>
      <c r="AP196" s="121"/>
      <c r="AQ196" s="121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108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10"/>
      <c r="BO196" s="110"/>
      <c r="BP196" s="110"/>
      <c r="BQ196" s="111"/>
      <c r="BR196" s="112"/>
    </row>
    <row r="197" spans="1:71" ht="33.6" customHeight="1">
      <c r="C197" s="101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84"/>
      <c r="O197" s="84"/>
      <c r="P197" s="84"/>
      <c r="Q197" s="84"/>
      <c r="R197" s="119"/>
      <c r="S197" s="119"/>
      <c r="T197" s="119"/>
      <c r="U197" s="123" t="s">
        <v>15</v>
      </c>
      <c r="V197" s="119"/>
      <c r="W197" s="119"/>
      <c r="X197" s="119"/>
      <c r="Y197" s="119"/>
      <c r="Z197" s="119"/>
      <c r="AA197" s="110"/>
      <c r="AB197" s="124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23" t="s">
        <v>34</v>
      </c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68"/>
      <c r="BR197" s="112"/>
    </row>
    <row r="198" spans="1:71" ht="15.6" customHeight="1">
      <c r="C198" s="101"/>
      <c r="D198" s="201" t="s">
        <v>35</v>
      </c>
      <c r="E198" s="201"/>
      <c r="F198" s="201"/>
      <c r="G198" s="201"/>
      <c r="H198" s="201"/>
      <c r="I198" s="201"/>
      <c r="J198" s="201"/>
      <c r="K198" s="201"/>
      <c r="L198" s="201"/>
      <c r="M198" s="214"/>
      <c r="N198" s="130" t="str">
        <f>IF([7]回答表!F18="下水道事業",IF([7]回答表!AD51="●","●",""),"")</f>
        <v/>
      </c>
      <c r="O198" s="131"/>
      <c r="P198" s="131"/>
      <c r="Q198" s="132"/>
      <c r="R198" s="119"/>
      <c r="S198" s="119"/>
      <c r="T198" s="119"/>
      <c r="U198" s="133" t="str">
        <f>IF([7]回答表!F18="下水道事業",IF([7]回答表!AD51="●",[7]回答表!B354,""),"")</f>
        <v/>
      </c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5"/>
      <c r="AK198" s="189"/>
      <c r="AL198" s="189"/>
      <c r="AM198" s="133" t="str">
        <f>IF([7]回答表!F18="下水道事業",IF([7]回答表!AD51="●",[7]回答表!B360,""),"")</f>
        <v/>
      </c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5"/>
      <c r="BR198" s="112"/>
    </row>
    <row r="199" spans="1:71" ht="15.6" customHeight="1">
      <c r="C199" s="1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14"/>
      <c r="N199" s="144"/>
      <c r="O199" s="145"/>
      <c r="P199" s="145"/>
      <c r="Q199" s="146"/>
      <c r="R199" s="119"/>
      <c r="S199" s="119"/>
      <c r="T199" s="119"/>
      <c r="U199" s="147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9"/>
      <c r="AK199" s="189"/>
      <c r="AL199" s="189"/>
      <c r="AM199" s="147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9"/>
      <c r="BR199" s="112"/>
    </row>
    <row r="200" spans="1:71" ht="15.6" customHeight="1">
      <c r="C200" s="1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14"/>
      <c r="N200" s="144"/>
      <c r="O200" s="145"/>
      <c r="P200" s="145"/>
      <c r="Q200" s="146"/>
      <c r="R200" s="119"/>
      <c r="S200" s="119"/>
      <c r="T200" s="119"/>
      <c r="U200" s="147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9"/>
      <c r="AK200" s="189"/>
      <c r="AL200" s="189"/>
      <c r="AM200" s="147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9"/>
      <c r="BR200" s="112"/>
    </row>
    <row r="201" spans="1:71" ht="15.6" customHeight="1">
      <c r="C201" s="101"/>
      <c r="D201" s="201"/>
      <c r="E201" s="201"/>
      <c r="F201" s="201"/>
      <c r="G201" s="201"/>
      <c r="H201" s="201"/>
      <c r="I201" s="201"/>
      <c r="J201" s="201"/>
      <c r="K201" s="201"/>
      <c r="L201" s="201"/>
      <c r="M201" s="214"/>
      <c r="N201" s="154"/>
      <c r="O201" s="155"/>
      <c r="P201" s="155"/>
      <c r="Q201" s="156"/>
      <c r="R201" s="119"/>
      <c r="S201" s="119"/>
      <c r="T201" s="119"/>
      <c r="U201" s="177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9"/>
      <c r="AK201" s="189"/>
      <c r="AL201" s="189"/>
      <c r="AM201" s="177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9"/>
      <c r="BR201" s="112"/>
    </row>
    <row r="202" spans="1:71" ht="15.6" customHeight="1">
      <c r="C202" s="190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2"/>
    </row>
    <row r="203" spans="1:71" ht="15.6" customHeight="1"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</row>
    <row r="204" spans="1:71" ht="15.6" customHeight="1"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97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9"/>
    </row>
    <row r="205" spans="1:71" ht="15.6" customHeight="1">
      <c r="C205" s="101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68"/>
      <c r="Y205" s="68"/>
      <c r="Z205" s="68"/>
      <c r="AA205" s="109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11"/>
      <c r="AO205" s="120"/>
      <c r="AP205" s="121"/>
      <c r="AQ205" s="121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108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10"/>
      <c r="BO205" s="110"/>
      <c r="BP205" s="110"/>
      <c r="BQ205" s="111"/>
      <c r="BR205" s="112"/>
    </row>
    <row r="206" spans="1:71" ht="15.6" customHeight="1">
      <c r="C206" s="101"/>
      <c r="D206" s="102" t="s">
        <v>14</v>
      </c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4"/>
      <c r="R206" s="105" t="s">
        <v>64</v>
      </c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7"/>
      <c r="BC206" s="108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10"/>
      <c r="BO206" s="110"/>
      <c r="BP206" s="110"/>
      <c r="BQ206" s="111"/>
      <c r="BR206" s="112"/>
    </row>
    <row r="207" spans="1:71" ht="15.6" customHeight="1">
      <c r="C207" s="101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5"/>
      <c r="R207" s="116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8"/>
      <c r="BC207" s="108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10"/>
      <c r="BO207" s="110"/>
      <c r="BP207" s="110"/>
      <c r="BQ207" s="111"/>
      <c r="BR207" s="112"/>
    </row>
    <row r="208" spans="1:71" ht="15.6" customHeight="1">
      <c r="C208" s="101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68"/>
      <c r="Y208" s="68"/>
      <c r="Z208" s="68"/>
      <c r="AA208" s="109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11"/>
      <c r="AO208" s="120"/>
      <c r="AP208" s="121"/>
      <c r="AQ208" s="12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08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10"/>
      <c r="BO208" s="110"/>
      <c r="BP208" s="110"/>
      <c r="BQ208" s="111"/>
      <c r="BR208" s="112"/>
    </row>
    <row r="209" spans="1:71" ht="25.5">
      <c r="C209" s="101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23" t="s">
        <v>15</v>
      </c>
      <c r="V209" s="119"/>
      <c r="W209" s="119"/>
      <c r="X209" s="119"/>
      <c r="Y209" s="119"/>
      <c r="Z209" s="119"/>
      <c r="AA209" s="110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  <c r="AM209" s="129" t="s">
        <v>17</v>
      </c>
      <c r="AN209" s="193"/>
      <c r="AO209" s="193"/>
      <c r="AP209" s="193"/>
      <c r="AQ209" s="193"/>
      <c r="AR209" s="193"/>
      <c r="AS209" s="193"/>
      <c r="AT209" s="110"/>
      <c r="AU209" s="110"/>
      <c r="AV209" s="110"/>
      <c r="AW209" s="110"/>
      <c r="AX209" s="111"/>
      <c r="AY209" s="128"/>
      <c r="AZ209" s="128"/>
      <c r="BA209" s="128"/>
      <c r="BB209" s="128"/>
      <c r="BC209" s="128"/>
      <c r="BD209" s="110"/>
      <c r="BE209" s="110"/>
      <c r="BF209" s="129"/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/>
      <c r="BQ209" s="111"/>
      <c r="BR209" s="112"/>
    </row>
    <row r="210" spans="1:71" ht="19.350000000000001" customHeight="1">
      <c r="C210" s="101"/>
      <c r="D210" s="201" t="s">
        <v>18</v>
      </c>
      <c r="E210" s="201"/>
      <c r="F210" s="201"/>
      <c r="G210" s="201"/>
      <c r="H210" s="201"/>
      <c r="I210" s="201"/>
      <c r="J210" s="201"/>
      <c r="K210" s="201"/>
      <c r="L210" s="201"/>
      <c r="M210" s="201"/>
      <c r="N210" s="130" t="str">
        <f>IF([7]回答表!BD18="●",IF([7]回答表!X51="●","●",""),"")</f>
        <v/>
      </c>
      <c r="O210" s="131"/>
      <c r="P210" s="131"/>
      <c r="Q210" s="132"/>
      <c r="R210" s="119"/>
      <c r="S210" s="119"/>
      <c r="T210" s="119"/>
      <c r="U210" s="133" t="str">
        <f>IF([7]回答表!BD18="●",IF([7]回答表!X51="●",[7]回答表!B197,IF([7]回答表!AA51="●",[7]回答表!B275,"")),"")</f>
        <v/>
      </c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5"/>
      <c r="AK210" s="136"/>
      <c r="AL210" s="136"/>
      <c r="AM210" s="138" t="str">
        <f>IF([7]回答表!BD18="●",IF([7]回答表!X51="●",[7]回答表!B256,IF([7]回答表!AA51="●",[7]回答表!B335,"")),"")</f>
        <v/>
      </c>
      <c r="AN210" s="139"/>
      <c r="AO210" s="139"/>
      <c r="AP210" s="139"/>
      <c r="AQ210" s="138"/>
      <c r="AR210" s="139"/>
      <c r="AS210" s="139"/>
      <c r="AT210" s="139"/>
      <c r="AU210" s="138"/>
      <c r="AV210" s="139"/>
      <c r="AW210" s="139"/>
      <c r="AX210" s="140"/>
      <c r="AY210" s="128"/>
      <c r="AZ210" s="128"/>
      <c r="BA210" s="128"/>
      <c r="BB210" s="128"/>
      <c r="BC210" s="128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12"/>
    </row>
    <row r="211" spans="1:71" ht="19.350000000000001" customHeight="1">
      <c r="C211" s="1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44"/>
      <c r="O211" s="145"/>
      <c r="P211" s="145"/>
      <c r="Q211" s="146"/>
      <c r="R211" s="119"/>
      <c r="S211" s="119"/>
      <c r="T211" s="119"/>
      <c r="U211" s="147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9"/>
      <c r="AK211" s="136"/>
      <c r="AL211" s="136"/>
      <c r="AM211" s="150"/>
      <c r="AN211" s="151"/>
      <c r="AO211" s="151"/>
      <c r="AP211" s="151"/>
      <c r="AQ211" s="150"/>
      <c r="AR211" s="151"/>
      <c r="AS211" s="151"/>
      <c r="AT211" s="151"/>
      <c r="AU211" s="150"/>
      <c r="AV211" s="151"/>
      <c r="AW211" s="151"/>
      <c r="AX211" s="152"/>
      <c r="AY211" s="128"/>
      <c r="AZ211" s="128"/>
      <c r="BA211" s="128"/>
      <c r="BB211" s="128"/>
      <c r="BC211" s="128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12"/>
    </row>
    <row r="212" spans="1:71" ht="15.6" customHeight="1">
      <c r="C212" s="1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44"/>
      <c r="O212" s="145"/>
      <c r="P212" s="145"/>
      <c r="Q212" s="146"/>
      <c r="R212" s="119"/>
      <c r="S212" s="119"/>
      <c r="T212" s="119"/>
      <c r="U212" s="147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9"/>
      <c r="AK212" s="136"/>
      <c r="AL212" s="136"/>
      <c r="AM212" s="150"/>
      <c r="AN212" s="151"/>
      <c r="AO212" s="151"/>
      <c r="AP212" s="151"/>
      <c r="AQ212" s="150"/>
      <c r="AR212" s="151"/>
      <c r="AS212" s="151"/>
      <c r="AT212" s="151"/>
      <c r="AU212" s="150"/>
      <c r="AV212" s="151"/>
      <c r="AW212" s="151"/>
      <c r="AX212" s="152"/>
      <c r="AY212" s="128"/>
      <c r="AZ212" s="128"/>
      <c r="BA212" s="128"/>
      <c r="BB212" s="128"/>
      <c r="BC212" s="128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12"/>
    </row>
    <row r="213" spans="1:71" ht="15.6" customHeight="1">
      <c r="C213" s="1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54"/>
      <c r="O213" s="155"/>
      <c r="P213" s="155"/>
      <c r="Q213" s="156"/>
      <c r="R213" s="119"/>
      <c r="S213" s="119"/>
      <c r="T213" s="119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9"/>
      <c r="AK213" s="136"/>
      <c r="AL213" s="136"/>
      <c r="AM213" s="150" t="str">
        <f>IF([7]回答表!BD18="●",IF([7]回答表!X51="●",[7]回答表!E256,IF([7]回答表!AA51="●",[7]回答表!E335,"")),"")</f>
        <v/>
      </c>
      <c r="AN213" s="151"/>
      <c r="AO213" s="151"/>
      <c r="AP213" s="151"/>
      <c r="AQ213" s="150" t="str">
        <f>IF([7]回答表!BD18="●",IF([7]回答表!X51="●",[7]回答表!E257,IF([7]回答表!AA51="●",[7]回答表!E336,"")),"")</f>
        <v/>
      </c>
      <c r="AR213" s="151"/>
      <c r="AS213" s="151"/>
      <c r="AT213" s="151"/>
      <c r="AU213" s="150" t="str">
        <f>IF([7]回答表!BD18="●",IF([7]回答表!X51="●",[7]回答表!E258,IF([7]回答表!AA51="●",[7]回答表!E337,"")),"")</f>
        <v/>
      </c>
      <c r="AV213" s="151"/>
      <c r="AW213" s="151"/>
      <c r="AX213" s="152"/>
      <c r="AY213" s="128"/>
      <c r="AZ213" s="128"/>
      <c r="BA213" s="128"/>
      <c r="BB213" s="128"/>
      <c r="BC213" s="128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12"/>
    </row>
    <row r="214" spans="1:71" ht="15.6" customHeight="1">
      <c r="C214" s="101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8"/>
      <c r="P214" s="158"/>
      <c r="Q214" s="158"/>
      <c r="R214" s="159"/>
      <c r="S214" s="159"/>
      <c r="T214" s="159"/>
      <c r="U214" s="147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9"/>
      <c r="AK214" s="136"/>
      <c r="AL214" s="136"/>
      <c r="AM214" s="150"/>
      <c r="AN214" s="151"/>
      <c r="AO214" s="151"/>
      <c r="AP214" s="151"/>
      <c r="AQ214" s="150"/>
      <c r="AR214" s="151"/>
      <c r="AS214" s="151"/>
      <c r="AT214" s="151"/>
      <c r="AU214" s="150"/>
      <c r="AV214" s="151"/>
      <c r="AW214" s="151"/>
      <c r="AX214" s="152"/>
      <c r="AY214" s="128"/>
      <c r="AZ214" s="128"/>
      <c r="BA214" s="128"/>
      <c r="BB214" s="128"/>
      <c r="BC214" s="128"/>
      <c r="BD214" s="120"/>
      <c r="BE214" s="120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12"/>
    </row>
    <row r="215" spans="1:71" ht="19.350000000000001" customHeight="1">
      <c r="C215" s="101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8"/>
      <c r="O215" s="158"/>
      <c r="P215" s="158"/>
      <c r="Q215" s="158"/>
      <c r="R215" s="159"/>
      <c r="S215" s="159"/>
      <c r="T215" s="159"/>
      <c r="U215" s="147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9"/>
      <c r="AK215" s="136"/>
      <c r="AL215" s="136"/>
      <c r="AM215" s="150"/>
      <c r="AN215" s="151"/>
      <c r="AO215" s="151"/>
      <c r="AP215" s="151"/>
      <c r="AQ215" s="150"/>
      <c r="AR215" s="151"/>
      <c r="AS215" s="151"/>
      <c r="AT215" s="151"/>
      <c r="AU215" s="150"/>
      <c r="AV215" s="151"/>
      <c r="AW215" s="151"/>
      <c r="AX215" s="152"/>
      <c r="AY215" s="128"/>
      <c r="AZ215" s="128"/>
      <c r="BA215" s="128"/>
      <c r="BB215" s="128"/>
      <c r="BC215" s="128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12"/>
    </row>
    <row r="216" spans="1:71" ht="19.350000000000001" customHeight="1">
      <c r="C216" s="101"/>
      <c r="D216" s="213" t="s">
        <v>26</v>
      </c>
      <c r="E216" s="201"/>
      <c r="F216" s="201"/>
      <c r="G216" s="201"/>
      <c r="H216" s="201"/>
      <c r="I216" s="201"/>
      <c r="J216" s="201"/>
      <c r="K216" s="201"/>
      <c r="L216" s="201"/>
      <c r="M216" s="214"/>
      <c r="N216" s="130" t="str">
        <f>IF([7]回答表!BD18="●",IF([7]回答表!AA51="●","●",""),"")</f>
        <v/>
      </c>
      <c r="O216" s="131"/>
      <c r="P216" s="131"/>
      <c r="Q216" s="132"/>
      <c r="R216" s="119"/>
      <c r="S216" s="119"/>
      <c r="T216" s="119"/>
      <c r="U216" s="147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9"/>
      <c r="AK216" s="136"/>
      <c r="AL216" s="136"/>
      <c r="AM216" s="150"/>
      <c r="AN216" s="151"/>
      <c r="AO216" s="151"/>
      <c r="AP216" s="151"/>
      <c r="AQ216" s="150"/>
      <c r="AR216" s="151"/>
      <c r="AS216" s="151"/>
      <c r="AT216" s="151"/>
      <c r="AU216" s="150"/>
      <c r="AV216" s="151"/>
      <c r="AW216" s="151"/>
      <c r="AX216" s="152"/>
      <c r="AY216" s="128"/>
      <c r="AZ216" s="128"/>
      <c r="BA216" s="128"/>
      <c r="BB216" s="128"/>
      <c r="BC216" s="128"/>
      <c r="BD216" s="170"/>
      <c r="BE216" s="170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12"/>
    </row>
    <row r="217" spans="1:71" ht="15.6" customHeight="1">
      <c r="C217" s="1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14"/>
      <c r="N217" s="144"/>
      <c r="O217" s="145"/>
      <c r="P217" s="145"/>
      <c r="Q217" s="146"/>
      <c r="R217" s="119"/>
      <c r="S217" s="119"/>
      <c r="T217" s="119"/>
      <c r="U217" s="147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9"/>
      <c r="AK217" s="136"/>
      <c r="AL217" s="136"/>
      <c r="AM217" s="150" t="s">
        <v>23</v>
      </c>
      <c r="AN217" s="151"/>
      <c r="AO217" s="151"/>
      <c r="AP217" s="151"/>
      <c r="AQ217" s="150" t="s">
        <v>24</v>
      </c>
      <c r="AR217" s="151"/>
      <c r="AS217" s="151"/>
      <c r="AT217" s="151"/>
      <c r="AU217" s="150" t="s">
        <v>25</v>
      </c>
      <c r="AV217" s="151"/>
      <c r="AW217" s="151"/>
      <c r="AX217" s="152"/>
      <c r="AY217" s="128"/>
      <c r="AZ217" s="128"/>
      <c r="BA217" s="128"/>
      <c r="BB217" s="128"/>
      <c r="BC217" s="128"/>
      <c r="BD217" s="170"/>
      <c r="BE217" s="170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12"/>
    </row>
    <row r="218" spans="1:71" ht="15.6" customHeight="1">
      <c r="C218" s="1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14"/>
      <c r="N218" s="144"/>
      <c r="O218" s="145"/>
      <c r="P218" s="145"/>
      <c r="Q218" s="146"/>
      <c r="R218" s="119"/>
      <c r="S218" s="119"/>
      <c r="T218" s="119"/>
      <c r="U218" s="147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9"/>
      <c r="AK218" s="136"/>
      <c r="AL218" s="136"/>
      <c r="AM218" s="150"/>
      <c r="AN218" s="151"/>
      <c r="AO218" s="151"/>
      <c r="AP218" s="151"/>
      <c r="AQ218" s="150"/>
      <c r="AR218" s="151"/>
      <c r="AS218" s="151"/>
      <c r="AT218" s="151"/>
      <c r="AU218" s="150"/>
      <c r="AV218" s="151"/>
      <c r="AW218" s="151"/>
      <c r="AX218" s="152"/>
      <c r="AY218" s="128"/>
      <c r="AZ218" s="128"/>
      <c r="BA218" s="128"/>
      <c r="BB218" s="128"/>
      <c r="BC218" s="128"/>
      <c r="BD218" s="170"/>
      <c r="BE218" s="170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12"/>
    </row>
    <row r="219" spans="1:71" ht="15.6" customHeight="1">
      <c r="C219" s="1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14"/>
      <c r="N219" s="154"/>
      <c r="O219" s="155"/>
      <c r="P219" s="155"/>
      <c r="Q219" s="156"/>
      <c r="R219" s="119"/>
      <c r="S219" s="119"/>
      <c r="T219" s="119"/>
      <c r="U219" s="177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9"/>
      <c r="AK219" s="136"/>
      <c r="AL219" s="136"/>
      <c r="AM219" s="195"/>
      <c r="AN219" s="196"/>
      <c r="AO219" s="196"/>
      <c r="AP219" s="196"/>
      <c r="AQ219" s="195"/>
      <c r="AR219" s="196"/>
      <c r="AS219" s="196"/>
      <c r="AT219" s="196"/>
      <c r="AU219" s="195"/>
      <c r="AV219" s="196"/>
      <c r="AW219" s="196"/>
      <c r="AX219" s="197"/>
      <c r="AY219" s="128"/>
      <c r="AZ219" s="128"/>
      <c r="BA219" s="128"/>
      <c r="BB219" s="128"/>
      <c r="BC219" s="128"/>
      <c r="BD219" s="170"/>
      <c r="BE219" s="170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12"/>
    </row>
    <row r="220" spans="1:71" ht="15.6" customHeight="1">
      <c r="A220" s="92"/>
      <c r="B220" s="92"/>
      <c r="C220" s="101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36"/>
      <c r="AL220" s="136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20"/>
      <c r="BD220" s="170"/>
      <c r="BE220" s="170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112"/>
      <c r="BS220" s="92"/>
    </row>
    <row r="221" spans="1:71" ht="15.6" customHeight="1">
      <c r="A221" s="92"/>
      <c r="B221" s="92"/>
      <c r="C221" s="101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19"/>
      <c r="S221" s="119"/>
      <c r="T221" s="119"/>
      <c r="U221" s="123" t="s">
        <v>31</v>
      </c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36"/>
      <c r="AL221" s="136"/>
      <c r="AM221" s="123" t="s">
        <v>32</v>
      </c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68"/>
      <c r="BR221" s="112"/>
      <c r="BS221" s="92"/>
    </row>
    <row r="222" spans="1:71" ht="15.6" customHeight="1">
      <c r="A222" s="92"/>
      <c r="B222" s="92"/>
      <c r="C222" s="101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19"/>
      <c r="S222" s="119"/>
      <c r="T222" s="119"/>
      <c r="U222" s="181" t="str">
        <f>IF([7]回答表!BD18="●",IF([7]回答表!X51="●",[7]回答表!E265,IF([7]回答表!AA51="●",[7]回答表!E344,"")),"")</f>
        <v/>
      </c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3" t="s">
        <v>33</v>
      </c>
      <c r="AF222" s="183"/>
      <c r="AG222" s="183"/>
      <c r="AH222" s="183"/>
      <c r="AI222" s="183"/>
      <c r="AJ222" s="184"/>
      <c r="AK222" s="136"/>
      <c r="AL222" s="136"/>
      <c r="AM222" s="133" t="str">
        <f>IF([7]回答表!BD18="●",IF([7]回答表!X51="●",[7]回答表!B267,IF([7]回答表!AA51="●",[7]回答表!B346,"")),"")</f>
        <v/>
      </c>
      <c r="AN222" s="134"/>
      <c r="AO222" s="134"/>
      <c r="AP222" s="134"/>
      <c r="AQ222" s="134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5"/>
      <c r="BR222" s="112"/>
      <c r="BS222" s="92"/>
    </row>
    <row r="223" spans="1:71" ht="15.6" customHeight="1">
      <c r="A223" s="92"/>
      <c r="B223" s="92"/>
      <c r="C223" s="101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19"/>
      <c r="S223" s="119"/>
      <c r="T223" s="119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7"/>
      <c r="AF223" s="187"/>
      <c r="AG223" s="187"/>
      <c r="AH223" s="187"/>
      <c r="AI223" s="187"/>
      <c r="AJ223" s="188"/>
      <c r="AK223" s="136"/>
      <c r="AL223" s="136"/>
      <c r="AM223" s="147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9"/>
      <c r="BR223" s="112"/>
      <c r="BS223" s="92"/>
    </row>
    <row r="224" spans="1:71" ht="15.6" customHeight="1">
      <c r="A224" s="92"/>
      <c r="B224" s="92"/>
      <c r="C224" s="101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36"/>
      <c r="AL224" s="136"/>
      <c r="AM224" s="147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9"/>
      <c r="BR224" s="112"/>
      <c r="BS224" s="92"/>
    </row>
    <row r="225" spans="1:71" ht="15.6" customHeight="1">
      <c r="A225" s="92"/>
      <c r="B225" s="92"/>
      <c r="C225" s="101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36"/>
      <c r="AL225" s="136"/>
      <c r="AM225" s="147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9"/>
      <c r="BR225" s="112"/>
      <c r="BS225" s="92"/>
    </row>
    <row r="226" spans="1:71" ht="15.6" customHeight="1">
      <c r="A226" s="92"/>
      <c r="B226" s="92"/>
      <c r="C226" s="101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36"/>
      <c r="AL226" s="136"/>
      <c r="AM226" s="177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9"/>
      <c r="BR226" s="112"/>
      <c r="BS226" s="92"/>
    </row>
    <row r="227" spans="1:71" ht="15.6" customHeight="1">
      <c r="C227" s="101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112"/>
    </row>
    <row r="228" spans="1:71" ht="18.600000000000001" customHeight="1">
      <c r="C228" s="101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19"/>
      <c r="O228" s="119"/>
      <c r="P228" s="119"/>
      <c r="Q228" s="119"/>
      <c r="R228" s="119"/>
      <c r="S228" s="119"/>
      <c r="T228" s="119"/>
      <c r="U228" s="123" t="s">
        <v>15</v>
      </c>
      <c r="V228" s="119"/>
      <c r="W228" s="119"/>
      <c r="X228" s="119"/>
      <c r="Y228" s="119"/>
      <c r="Z228" s="119"/>
      <c r="AA228" s="110"/>
      <c r="AB228" s="124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23" t="s">
        <v>34</v>
      </c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68"/>
      <c r="BR228" s="112"/>
      <c r="BS228" s="92"/>
    </row>
    <row r="229" spans="1:71" ht="15.6" customHeight="1">
      <c r="C229" s="101"/>
      <c r="D229" s="201" t="s">
        <v>35</v>
      </c>
      <c r="E229" s="201"/>
      <c r="F229" s="201"/>
      <c r="G229" s="201"/>
      <c r="H229" s="201"/>
      <c r="I229" s="201"/>
      <c r="J229" s="201"/>
      <c r="K229" s="201"/>
      <c r="L229" s="201"/>
      <c r="M229" s="214"/>
      <c r="N229" s="130" t="str">
        <f>IF([7]回答表!BD18="●",IF([7]回答表!AD51="●","●",""),"")</f>
        <v/>
      </c>
      <c r="O229" s="131"/>
      <c r="P229" s="131"/>
      <c r="Q229" s="132"/>
      <c r="R229" s="119"/>
      <c r="S229" s="119"/>
      <c r="T229" s="119"/>
      <c r="U229" s="133" t="str">
        <f>IF([7]回答表!BD18="●",IF([7]回答表!AD51="●",[7]回答表!B354,""),"")</f>
        <v/>
      </c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5"/>
      <c r="AK229" s="249"/>
      <c r="AL229" s="249"/>
      <c r="AM229" s="133" t="str">
        <f>IF([7]回答表!BD18="●",IF([7]回答表!AD51="●",[7]回答表!B360,""),"")</f>
        <v/>
      </c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34"/>
      <c r="BI229" s="134"/>
      <c r="BJ229" s="134"/>
      <c r="BK229" s="134"/>
      <c r="BL229" s="134"/>
      <c r="BM229" s="134"/>
      <c r="BN229" s="134"/>
      <c r="BO229" s="134"/>
      <c r="BP229" s="134"/>
      <c r="BQ229" s="135"/>
      <c r="BR229" s="112"/>
      <c r="BS229" s="92"/>
    </row>
    <row r="230" spans="1:71" ht="15.6" customHeight="1">
      <c r="C230" s="1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14"/>
      <c r="N230" s="144"/>
      <c r="O230" s="145"/>
      <c r="P230" s="145"/>
      <c r="Q230" s="146"/>
      <c r="R230" s="119"/>
      <c r="S230" s="119"/>
      <c r="T230" s="119"/>
      <c r="U230" s="147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9"/>
      <c r="AK230" s="249"/>
      <c r="AL230" s="249"/>
      <c r="AM230" s="147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  <c r="BQ230" s="149"/>
      <c r="BR230" s="112"/>
      <c r="BS230" s="92"/>
    </row>
    <row r="231" spans="1:71" ht="15.6" customHeight="1">
      <c r="C231" s="1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14"/>
      <c r="N231" s="144"/>
      <c r="O231" s="145"/>
      <c r="P231" s="145"/>
      <c r="Q231" s="146"/>
      <c r="R231" s="119"/>
      <c r="S231" s="119"/>
      <c r="T231" s="119"/>
      <c r="U231" s="147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9"/>
      <c r="AK231" s="249"/>
      <c r="AL231" s="249"/>
      <c r="AM231" s="147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9"/>
      <c r="BR231" s="112"/>
      <c r="BS231" s="92"/>
    </row>
    <row r="232" spans="1:71" ht="15.6" customHeight="1">
      <c r="C232" s="1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14"/>
      <c r="N232" s="154"/>
      <c r="O232" s="155"/>
      <c r="P232" s="155"/>
      <c r="Q232" s="156"/>
      <c r="R232" s="119"/>
      <c r="S232" s="119"/>
      <c r="T232" s="119"/>
      <c r="U232" s="177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9"/>
      <c r="AK232" s="249"/>
      <c r="AL232" s="249"/>
      <c r="AM232" s="177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9"/>
      <c r="BR232" s="112"/>
      <c r="BS232" s="92"/>
    </row>
    <row r="233" spans="1:71" ht="15.6" customHeight="1">
      <c r="C233" s="190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F233" s="191"/>
      <c r="AG233" s="191"/>
      <c r="AH233" s="191"/>
      <c r="AI233" s="191"/>
      <c r="AJ233" s="191"/>
      <c r="AK233" s="191"/>
      <c r="AL233" s="191"/>
      <c r="AM233" s="191"/>
      <c r="AN233" s="191"/>
      <c r="AO233" s="191"/>
      <c r="AP233" s="191"/>
      <c r="AQ233" s="191"/>
      <c r="AR233" s="191"/>
      <c r="AS233" s="191"/>
      <c r="AT233" s="191"/>
      <c r="AU233" s="191"/>
      <c r="AV233" s="191"/>
      <c r="AW233" s="191"/>
      <c r="AX233" s="191"/>
      <c r="AY233" s="191"/>
      <c r="AZ233" s="191"/>
      <c r="BA233" s="191"/>
      <c r="BB233" s="191"/>
      <c r="BC233" s="191"/>
      <c r="BD233" s="191"/>
      <c r="BE233" s="191"/>
      <c r="BF233" s="191"/>
      <c r="BG233" s="191"/>
      <c r="BH233" s="191"/>
      <c r="BI233" s="191"/>
      <c r="BJ233" s="191"/>
      <c r="BK233" s="191"/>
      <c r="BL233" s="191"/>
      <c r="BM233" s="191"/>
      <c r="BN233" s="191"/>
      <c r="BO233" s="191"/>
      <c r="BP233" s="191"/>
      <c r="BQ233" s="191"/>
      <c r="BR233" s="192"/>
      <c r="BS233" s="92"/>
    </row>
    <row r="234" spans="1:71" ht="15.6" customHeight="1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</row>
    <row r="235" spans="1:71" ht="15.6" customHeight="1"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97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9"/>
      <c r="BS235" s="92"/>
    </row>
    <row r="236" spans="1:71" ht="15.6" customHeight="1">
      <c r="C236" s="101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68"/>
      <c r="Y236" s="68"/>
      <c r="Z236" s="68"/>
      <c r="AA236" s="109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11"/>
      <c r="AO236" s="120"/>
      <c r="AP236" s="121"/>
      <c r="AQ236" s="121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108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10"/>
      <c r="BO236" s="110"/>
      <c r="BP236" s="110"/>
      <c r="BQ236" s="111"/>
      <c r="BR236" s="112"/>
      <c r="BS236" s="92"/>
    </row>
    <row r="237" spans="1:71" ht="15.6" customHeight="1">
      <c r="C237" s="101"/>
      <c r="D237" s="102" t="s">
        <v>14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4"/>
      <c r="R237" s="105" t="s">
        <v>65</v>
      </c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7"/>
      <c r="BC237" s="108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10"/>
      <c r="BO237" s="110"/>
      <c r="BP237" s="110"/>
      <c r="BQ237" s="111"/>
      <c r="BR237" s="112"/>
      <c r="BS237" s="92"/>
    </row>
    <row r="238" spans="1:71" ht="15.6" customHeight="1">
      <c r="C238" s="101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5"/>
      <c r="R238" s="116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8"/>
      <c r="BC238" s="108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10"/>
      <c r="BO238" s="110"/>
      <c r="BP238" s="110"/>
      <c r="BQ238" s="111"/>
      <c r="BR238" s="112"/>
      <c r="BS238" s="92"/>
    </row>
    <row r="239" spans="1:71" ht="15.6" customHeight="1">
      <c r="C239" s="10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68"/>
      <c r="Y239" s="68"/>
      <c r="Z239" s="68"/>
      <c r="AA239" s="109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11"/>
      <c r="AO239" s="120"/>
      <c r="AP239" s="121"/>
      <c r="AQ239" s="12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08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10"/>
      <c r="BO239" s="110"/>
      <c r="BP239" s="110"/>
      <c r="BQ239" s="111"/>
      <c r="BR239" s="112"/>
      <c r="BS239" s="92"/>
    </row>
    <row r="240" spans="1:71" ht="25.5">
      <c r="C240" s="10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23" t="s">
        <v>15</v>
      </c>
      <c r="V240" s="119"/>
      <c r="W240" s="119"/>
      <c r="X240" s="119"/>
      <c r="Y240" s="119"/>
      <c r="Z240" s="119"/>
      <c r="AA240" s="110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  <c r="AM240" s="123" t="s">
        <v>66</v>
      </c>
      <c r="AN240" s="125"/>
      <c r="AO240" s="124"/>
      <c r="AP240" s="126"/>
      <c r="AQ240" s="126"/>
      <c r="AR240" s="127"/>
      <c r="AS240" s="127"/>
      <c r="AT240" s="127"/>
      <c r="AU240" s="127"/>
      <c r="AV240" s="127"/>
      <c r="AW240" s="127"/>
      <c r="AX240" s="127"/>
      <c r="AY240" s="127"/>
      <c r="AZ240" s="127"/>
      <c r="BA240" s="127"/>
      <c r="BB240" s="127"/>
      <c r="BC240" s="128"/>
      <c r="BD240" s="110"/>
      <c r="BE240" s="110"/>
      <c r="BF240" s="129" t="s">
        <v>17</v>
      </c>
      <c r="BG240" s="193"/>
      <c r="BH240" s="193"/>
      <c r="BI240" s="193"/>
      <c r="BJ240" s="193"/>
      <c r="BK240" s="193"/>
      <c r="BL240" s="193"/>
      <c r="BM240" s="110"/>
      <c r="BN240" s="110"/>
      <c r="BO240" s="110"/>
      <c r="BP240" s="110"/>
      <c r="BQ240" s="125"/>
      <c r="BR240" s="112"/>
      <c r="BS240" s="92"/>
    </row>
    <row r="241" spans="1:71" ht="15.6" customHeight="1">
      <c r="C241" s="101"/>
      <c r="D241" s="201" t="s">
        <v>18</v>
      </c>
      <c r="E241" s="201"/>
      <c r="F241" s="201"/>
      <c r="G241" s="201"/>
      <c r="H241" s="201"/>
      <c r="I241" s="201"/>
      <c r="J241" s="201"/>
      <c r="K241" s="201"/>
      <c r="L241" s="201"/>
      <c r="M241" s="201"/>
      <c r="N241" s="130" t="str">
        <f>IF([7]回答表!X52="●","●","")</f>
        <v/>
      </c>
      <c r="O241" s="131"/>
      <c r="P241" s="131"/>
      <c r="Q241" s="132"/>
      <c r="R241" s="119"/>
      <c r="S241" s="119"/>
      <c r="T241" s="119"/>
      <c r="U241" s="133" t="str">
        <f>IF([7]回答表!X52="●",[7]回答表!B371,IF([7]回答表!AA52="●",[7]回答表!B396,""))</f>
        <v/>
      </c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5"/>
      <c r="AK241" s="136"/>
      <c r="AL241" s="136"/>
      <c r="AM241" s="250" t="s">
        <v>67</v>
      </c>
      <c r="AN241" s="251"/>
      <c r="AO241" s="251"/>
      <c r="AP241" s="251"/>
      <c r="AQ241" s="251"/>
      <c r="AR241" s="251"/>
      <c r="AS241" s="251"/>
      <c r="AT241" s="252"/>
      <c r="AU241" s="250" t="s">
        <v>68</v>
      </c>
      <c r="AV241" s="251"/>
      <c r="AW241" s="251"/>
      <c r="AX241" s="251"/>
      <c r="AY241" s="251"/>
      <c r="AZ241" s="251"/>
      <c r="BA241" s="251"/>
      <c r="BB241" s="252"/>
      <c r="BC241" s="120"/>
      <c r="BD241" s="109"/>
      <c r="BE241" s="109"/>
      <c r="BF241" s="138" t="str">
        <f>IF([7]回答表!X52="●",[7]回答表!U377,IF([7]回答表!AA52="●",[7]回答表!U402,""))</f>
        <v/>
      </c>
      <c r="BG241" s="139"/>
      <c r="BH241" s="139"/>
      <c r="BI241" s="139"/>
      <c r="BJ241" s="138"/>
      <c r="BK241" s="139"/>
      <c r="BL241" s="139"/>
      <c r="BM241" s="139"/>
      <c r="BN241" s="138"/>
      <c r="BO241" s="139"/>
      <c r="BP241" s="139"/>
      <c r="BQ241" s="140"/>
      <c r="BR241" s="112"/>
      <c r="BS241" s="92"/>
    </row>
    <row r="242" spans="1:71" ht="15.6" customHeight="1">
      <c r="C242" s="1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144"/>
      <c r="O242" s="145"/>
      <c r="P242" s="145"/>
      <c r="Q242" s="146"/>
      <c r="R242" s="119"/>
      <c r="S242" s="119"/>
      <c r="T242" s="119"/>
      <c r="U242" s="147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9"/>
      <c r="AK242" s="136"/>
      <c r="AL242" s="136"/>
      <c r="AM242" s="253"/>
      <c r="AN242" s="254"/>
      <c r="AO242" s="254"/>
      <c r="AP242" s="254"/>
      <c r="AQ242" s="254"/>
      <c r="AR242" s="254"/>
      <c r="AS242" s="254"/>
      <c r="AT242" s="255"/>
      <c r="AU242" s="253"/>
      <c r="AV242" s="254"/>
      <c r="AW242" s="254"/>
      <c r="AX242" s="254"/>
      <c r="AY242" s="254"/>
      <c r="AZ242" s="254"/>
      <c r="BA242" s="254"/>
      <c r="BB242" s="255"/>
      <c r="BC242" s="120"/>
      <c r="BD242" s="109"/>
      <c r="BE242" s="109"/>
      <c r="BF242" s="150"/>
      <c r="BG242" s="151"/>
      <c r="BH242" s="151"/>
      <c r="BI242" s="151"/>
      <c r="BJ242" s="150"/>
      <c r="BK242" s="151"/>
      <c r="BL242" s="151"/>
      <c r="BM242" s="151"/>
      <c r="BN242" s="150"/>
      <c r="BO242" s="151"/>
      <c r="BP242" s="151"/>
      <c r="BQ242" s="152"/>
      <c r="BR242" s="112"/>
      <c r="BS242" s="92"/>
    </row>
    <row r="243" spans="1:71" ht="15.6" customHeight="1">
      <c r="C243" s="1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144"/>
      <c r="O243" s="145"/>
      <c r="P243" s="145"/>
      <c r="Q243" s="146"/>
      <c r="R243" s="119"/>
      <c r="S243" s="119"/>
      <c r="T243" s="119"/>
      <c r="U243" s="147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9"/>
      <c r="AK243" s="136"/>
      <c r="AL243" s="136"/>
      <c r="AM243" s="256"/>
      <c r="AN243" s="257"/>
      <c r="AO243" s="257"/>
      <c r="AP243" s="257"/>
      <c r="AQ243" s="257"/>
      <c r="AR243" s="257"/>
      <c r="AS243" s="257"/>
      <c r="AT243" s="258"/>
      <c r="AU243" s="256"/>
      <c r="AV243" s="257"/>
      <c r="AW243" s="257"/>
      <c r="AX243" s="257"/>
      <c r="AY243" s="257"/>
      <c r="AZ243" s="257"/>
      <c r="BA243" s="257"/>
      <c r="BB243" s="258"/>
      <c r="BC243" s="120"/>
      <c r="BD243" s="109"/>
      <c r="BE243" s="109"/>
      <c r="BF243" s="150"/>
      <c r="BG243" s="151"/>
      <c r="BH243" s="151"/>
      <c r="BI243" s="151"/>
      <c r="BJ243" s="150"/>
      <c r="BK243" s="151"/>
      <c r="BL243" s="151"/>
      <c r="BM243" s="151"/>
      <c r="BN243" s="150"/>
      <c r="BO243" s="151"/>
      <c r="BP243" s="151"/>
      <c r="BQ243" s="152"/>
      <c r="BR243" s="112"/>
      <c r="BS243" s="92"/>
    </row>
    <row r="244" spans="1:71" ht="15.6" customHeight="1">
      <c r="C244" s="1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154"/>
      <c r="O244" s="155"/>
      <c r="P244" s="155"/>
      <c r="Q244" s="156"/>
      <c r="R244" s="119"/>
      <c r="S244" s="119"/>
      <c r="T244" s="119"/>
      <c r="U244" s="147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9"/>
      <c r="AK244" s="136"/>
      <c r="AL244" s="136"/>
      <c r="AM244" s="82" t="str">
        <f>IF([7]回答表!X52="●",[7]回答表!G377,IF([7]回答表!AA52="●",[7]回答表!G402,""))</f>
        <v/>
      </c>
      <c r="AN244" s="83"/>
      <c r="AO244" s="83"/>
      <c r="AP244" s="83"/>
      <c r="AQ244" s="83"/>
      <c r="AR244" s="83"/>
      <c r="AS244" s="83"/>
      <c r="AT244" s="153"/>
      <c r="AU244" s="82" t="str">
        <f>IF([7]回答表!X52="●",[7]回答表!G378,IF([7]回答表!AA52="●",[7]回答表!G403,""))</f>
        <v/>
      </c>
      <c r="AV244" s="83"/>
      <c r="AW244" s="83"/>
      <c r="AX244" s="83"/>
      <c r="AY244" s="83"/>
      <c r="AZ244" s="83"/>
      <c r="BA244" s="83"/>
      <c r="BB244" s="153"/>
      <c r="BC244" s="120"/>
      <c r="BD244" s="109"/>
      <c r="BE244" s="109"/>
      <c r="BF244" s="150" t="str">
        <f>IF([7]回答表!X52="●",[7]回答表!X377,IF([7]回答表!AA52="●",[7]回答表!X402,""))</f>
        <v/>
      </c>
      <c r="BG244" s="151"/>
      <c r="BH244" s="151"/>
      <c r="BI244" s="151"/>
      <c r="BJ244" s="150" t="str">
        <f>IF([7]回答表!X52="●",[7]回答表!X378,IF([7]回答表!AA52="●",[7]回答表!X403,""))</f>
        <v/>
      </c>
      <c r="BK244" s="151"/>
      <c r="BL244" s="151"/>
      <c r="BM244" s="152"/>
      <c r="BN244" s="150" t="str">
        <f>IF([7]回答表!X52="●",[7]回答表!X379,IF([7]回答表!AA52="●",[7]回答表!X404,""))</f>
        <v/>
      </c>
      <c r="BO244" s="151"/>
      <c r="BP244" s="151"/>
      <c r="BQ244" s="152"/>
      <c r="BR244" s="112"/>
      <c r="BS244" s="92"/>
    </row>
    <row r="245" spans="1:71" ht="15.6" customHeight="1">
      <c r="C245" s="101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9"/>
      <c r="O245" s="159"/>
      <c r="P245" s="159"/>
      <c r="Q245" s="159"/>
      <c r="R245" s="159"/>
      <c r="S245" s="159"/>
      <c r="T245" s="159"/>
      <c r="U245" s="147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9"/>
      <c r="AK245" s="136"/>
      <c r="AL245" s="136"/>
      <c r="AM245" s="79"/>
      <c r="AN245" s="80"/>
      <c r="AO245" s="80"/>
      <c r="AP245" s="80"/>
      <c r="AQ245" s="80"/>
      <c r="AR245" s="80"/>
      <c r="AS245" s="80"/>
      <c r="AT245" s="81"/>
      <c r="AU245" s="79"/>
      <c r="AV245" s="80"/>
      <c r="AW245" s="80"/>
      <c r="AX245" s="80"/>
      <c r="AY245" s="80"/>
      <c r="AZ245" s="80"/>
      <c r="BA245" s="80"/>
      <c r="BB245" s="81"/>
      <c r="BC245" s="120"/>
      <c r="BD245" s="120"/>
      <c r="BE245" s="120"/>
      <c r="BF245" s="150"/>
      <c r="BG245" s="151"/>
      <c r="BH245" s="151"/>
      <c r="BI245" s="151"/>
      <c r="BJ245" s="150"/>
      <c r="BK245" s="151"/>
      <c r="BL245" s="151"/>
      <c r="BM245" s="152"/>
      <c r="BN245" s="150"/>
      <c r="BO245" s="151"/>
      <c r="BP245" s="151"/>
      <c r="BQ245" s="152"/>
      <c r="BR245" s="112"/>
      <c r="BS245" s="92"/>
    </row>
    <row r="246" spans="1:71" ht="15.6" customHeight="1">
      <c r="C246" s="101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9"/>
      <c r="O246" s="159"/>
      <c r="P246" s="159"/>
      <c r="Q246" s="159"/>
      <c r="R246" s="159"/>
      <c r="S246" s="159"/>
      <c r="T246" s="159"/>
      <c r="U246" s="147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9"/>
      <c r="AK246" s="136"/>
      <c r="AL246" s="136"/>
      <c r="AM246" s="85"/>
      <c r="AN246" s="86"/>
      <c r="AO246" s="86"/>
      <c r="AP246" s="86"/>
      <c r="AQ246" s="86"/>
      <c r="AR246" s="86"/>
      <c r="AS246" s="86"/>
      <c r="AT246" s="87"/>
      <c r="AU246" s="85"/>
      <c r="AV246" s="86"/>
      <c r="AW246" s="86"/>
      <c r="AX246" s="86"/>
      <c r="AY246" s="86"/>
      <c r="AZ246" s="86"/>
      <c r="BA246" s="86"/>
      <c r="BB246" s="87"/>
      <c r="BC246" s="120"/>
      <c r="BD246" s="109"/>
      <c r="BE246" s="109"/>
      <c r="BF246" s="150"/>
      <c r="BG246" s="151"/>
      <c r="BH246" s="151"/>
      <c r="BI246" s="151"/>
      <c r="BJ246" s="150"/>
      <c r="BK246" s="151"/>
      <c r="BL246" s="151"/>
      <c r="BM246" s="152"/>
      <c r="BN246" s="150"/>
      <c r="BO246" s="151"/>
      <c r="BP246" s="151"/>
      <c r="BQ246" s="152"/>
      <c r="BR246" s="112"/>
      <c r="BS246" s="92"/>
    </row>
    <row r="247" spans="1:71" ht="15.6" customHeight="1">
      <c r="C247" s="101"/>
      <c r="D247" s="213" t="s">
        <v>26</v>
      </c>
      <c r="E247" s="201"/>
      <c r="F247" s="201"/>
      <c r="G247" s="201"/>
      <c r="H247" s="201"/>
      <c r="I247" s="201"/>
      <c r="J247" s="201"/>
      <c r="K247" s="201"/>
      <c r="L247" s="201"/>
      <c r="M247" s="214"/>
      <c r="N247" s="130" t="str">
        <f>IF([7]回答表!AA52="●","●","")</f>
        <v/>
      </c>
      <c r="O247" s="131"/>
      <c r="P247" s="131"/>
      <c r="Q247" s="132"/>
      <c r="R247" s="119"/>
      <c r="S247" s="119"/>
      <c r="T247" s="119"/>
      <c r="U247" s="147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9"/>
      <c r="AK247" s="136"/>
      <c r="AL247" s="136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20"/>
      <c r="BD247" s="170"/>
      <c r="BE247" s="170"/>
      <c r="BF247" s="150"/>
      <c r="BG247" s="151"/>
      <c r="BH247" s="151"/>
      <c r="BI247" s="151"/>
      <c r="BJ247" s="150"/>
      <c r="BK247" s="151"/>
      <c r="BL247" s="151"/>
      <c r="BM247" s="152"/>
      <c r="BN247" s="150"/>
      <c r="BO247" s="151"/>
      <c r="BP247" s="151"/>
      <c r="BQ247" s="152"/>
      <c r="BR247" s="112"/>
      <c r="BS247" s="92"/>
    </row>
    <row r="248" spans="1:71" ht="15.6" customHeight="1">
      <c r="C248" s="1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14"/>
      <c r="N248" s="144"/>
      <c r="O248" s="145"/>
      <c r="P248" s="145"/>
      <c r="Q248" s="146"/>
      <c r="R248" s="119"/>
      <c r="S248" s="119"/>
      <c r="T248" s="119"/>
      <c r="U248" s="147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9"/>
      <c r="AK248" s="136"/>
      <c r="AL248" s="136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20"/>
      <c r="BD248" s="170"/>
      <c r="BE248" s="170"/>
      <c r="BF248" s="150" t="s">
        <v>23</v>
      </c>
      <c r="BG248" s="151"/>
      <c r="BH248" s="151"/>
      <c r="BI248" s="151"/>
      <c r="BJ248" s="150" t="s">
        <v>24</v>
      </c>
      <c r="BK248" s="151"/>
      <c r="BL248" s="151"/>
      <c r="BM248" s="151"/>
      <c r="BN248" s="150" t="s">
        <v>25</v>
      </c>
      <c r="BO248" s="151"/>
      <c r="BP248" s="151"/>
      <c r="BQ248" s="152"/>
      <c r="BR248" s="112"/>
      <c r="BS248" s="92"/>
    </row>
    <row r="249" spans="1:71" ht="15.6" customHeight="1">
      <c r="C249" s="1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14"/>
      <c r="N249" s="144"/>
      <c r="O249" s="145"/>
      <c r="P249" s="145"/>
      <c r="Q249" s="146"/>
      <c r="R249" s="119"/>
      <c r="S249" s="119"/>
      <c r="T249" s="119"/>
      <c r="U249" s="147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9"/>
      <c r="AK249" s="136"/>
      <c r="AL249" s="136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20"/>
      <c r="BD249" s="170"/>
      <c r="BE249" s="170"/>
      <c r="BF249" s="150"/>
      <c r="BG249" s="151"/>
      <c r="BH249" s="151"/>
      <c r="BI249" s="151"/>
      <c r="BJ249" s="150"/>
      <c r="BK249" s="151"/>
      <c r="BL249" s="151"/>
      <c r="BM249" s="151"/>
      <c r="BN249" s="150"/>
      <c r="BO249" s="151"/>
      <c r="BP249" s="151"/>
      <c r="BQ249" s="152"/>
      <c r="BR249" s="112"/>
      <c r="BS249" s="92"/>
    </row>
    <row r="250" spans="1:71" ht="15.6" customHeight="1">
      <c r="C250" s="1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14"/>
      <c r="N250" s="154"/>
      <c r="O250" s="155"/>
      <c r="P250" s="155"/>
      <c r="Q250" s="156"/>
      <c r="R250" s="119"/>
      <c r="S250" s="119"/>
      <c r="T250" s="119"/>
      <c r="U250" s="177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9"/>
      <c r="AK250" s="136"/>
      <c r="AL250" s="136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20"/>
      <c r="BD250" s="170"/>
      <c r="BE250" s="170"/>
      <c r="BF250" s="195"/>
      <c r="BG250" s="196"/>
      <c r="BH250" s="196"/>
      <c r="BI250" s="196"/>
      <c r="BJ250" s="195"/>
      <c r="BK250" s="196"/>
      <c r="BL250" s="196"/>
      <c r="BM250" s="196"/>
      <c r="BN250" s="195"/>
      <c r="BO250" s="196"/>
      <c r="BP250" s="196"/>
      <c r="BQ250" s="197"/>
      <c r="BR250" s="112"/>
      <c r="BS250" s="92"/>
    </row>
    <row r="251" spans="1:71" ht="15.6" customHeight="1">
      <c r="A251" s="92"/>
      <c r="B251" s="92"/>
      <c r="C251" s="101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36"/>
      <c r="AL251" s="136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20"/>
      <c r="BD251" s="170"/>
      <c r="BE251" s="170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112"/>
      <c r="BS251" s="92"/>
    </row>
    <row r="252" spans="1:71" ht="15.6" customHeight="1">
      <c r="A252" s="92"/>
      <c r="B252" s="92"/>
      <c r="C252" s="101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19"/>
      <c r="S252" s="119"/>
      <c r="T252" s="119"/>
      <c r="U252" s="123" t="s">
        <v>31</v>
      </c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36"/>
      <c r="AL252" s="136"/>
      <c r="AM252" s="123" t="s">
        <v>32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68"/>
      <c r="BR252" s="112"/>
      <c r="BS252" s="92"/>
    </row>
    <row r="253" spans="1:71" ht="15.6" customHeight="1">
      <c r="A253" s="92"/>
      <c r="B253" s="92"/>
      <c r="C253" s="101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19"/>
      <c r="S253" s="119"/>
      <c r="T253" s="119"/>
      <c r="U253" s="181" t="str">
        <f>IF([7]回答表!X52="●",[7]回答表!E386,IF([7]回答表!AA52="●",[7]回答表!E407,""))</f>
        <v/>
      </c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3" t="s">
        <v>33</v>
      </c>
      <c r="AF253" s="183"/>
      <c r="AG253" s="183"/>
      <c r="AH253" s="183"/>
      <c r="AI253" s="183"/>
      <c r="AJ253" s="184"/>
      <c r="AK253" s="136"/>
      <c r="AL253" s="136"/>
      <c r="AM253" s="133" t="str">
        <f>IF([7]回答表!X52="●",[7]回答表!B388,IF([7]回答表!AA52="●",[7]回答表!B409,""))</f>
        <v/>
      </c>
      <c r="AN253" s="134"/>
      <c r="AO253" s="134"/>
      <c r="AP253" s="134"/>
      <c r="AQ253" s="134"/>
      <c r="AR253" s="134"/>
      <c r="AS253" s="134"/>
      <c r="AT253" s="134"/>
      <c r="AU253" s="134"/>
      <c r="AV253" s="134"/>
      <c r="AW253" s="134"/>
      <c r="AX253" s="134"/>
      <c r="AY253" s="134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5"/>
      <c r="BR253" s="112"/>
      <c r="BS253" s="92"/>
    </row>
    <row r="254" spans="1:71" ht="15.6" customHeight="1">
      <c r="A254" s="92"/>
      <c r="B254" s="92"/>
      <c r="C254" s="101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19"/>
      <c r="S254" s="119"/>
      <c r="T254" s="119"/>
      <c r="U254" s="185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7"/>
      <c r="AF254" s="187"/>
      <c r="AG254" s="187"/>
      <c r="AH254" s="187"/>
      <c r="AI254" s="187"/>
      <c r="AJ254" s="188"/>
      <c r="AK254" s="136"/>
      <c r="AL254" s="136"/>
      <c r="AM254" s="147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9"/>
      <c r="BR254" s="112"/>
      <c r="BS254" s="92"/>
    </row>
    <row r="255" spans="1:71" ht="15.6" customHeight="1">
      <c r="A255" s="92"/>
      <c r="B255" s="92"/>
      <c r="C255" s="101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36"/>
      <c r="AL255" s="136"/>
      <c r="AM255" s="147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  <c r="BQ255" s="149"/>
      <c r="BR255" s="112"/>
      <c r="BS255" s="92"/>
    </row>
    <row r="256" spans="1:71" ht="15.6" customHeight="1">
      <c r="A256" s="92"/>
      <c r="B256" s="92"/>
      <c r="C256" s="101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36"/>
      <c r="AL256" s="136"/>
      <c r="AM256" s="147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  <c r="BQ256" s="149"/>
      <c r="BR256" s="112"/>
      <c r="BS256" s="92"/>
    </row>
    <row r="257" spans="1:71" ht="15.6" customHeight="1">
      <c r="A257" s="92"/>
      <c r="B257" s="92"/>
      <c r="C257" s="101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36"/>
      <c r="AL257" s="136"/>
      <c r="AM257" s="177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9"/>
      <c r="BR257" s="112"/>
      <c r="BS257" s="92"/>
    </row>
    <row r="258" spans="1:71" ht="15.6" customHeight="1">
      <c r="C258" s="101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68"/>
      <c r="Y258" s="68"/>
      <c r="Z258" s="68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68"/>
      <c r="AK258" s="68"/>
      <c r="AL258" s="68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112"/>
      <c r="BS258" s="92"/>
    </row>
    <row r="259" spans="1:71" ht="18.600000000000001" customHeight="1">
      <c r="C259" s="101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19"/>
      <c r="O259" s="119"/>
      <c r="P259" s="119"/>
      <c r="Q259" s="119"/>
      <c r="R259" s="119"/>
      <c r="S259" s="119"/>
      <c r="T259" s="119"/>
      <c r="U259" s="123" t="s">
        <v>15</v>
      </c>
      <c r="V259" s="119"/>
      <c r="W259" s="119"/>
      <c r="X259" s="119"/>
      <c r="Y259" s="119"/>
      <c r="Z259" s="119"/>
      <c r="AA259" s="110"/>
      <c r="AB259" s="124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23" t="s">
        <v>34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68"/>
      <c r="BR259" s="112"/>
      <c r="BS259" s="92"/>
    </row>
    <row r="260" spans="1:71" ht="15.6" customHeight="1">
      <c r="C260" s="101"/>
      <c r="D260" s="201" t="s">
        <v>35</v>
      </c>
      <c r="E260" s="201"/>
      <c r="F260" s="201"/>
      <c r="G260" s="201"/>
      <c r="H260" s="201"/>
      <c r="I260" s="201"/>
      <c r="J260" s="201"/>
      <c r="K260" s="201"/>
      <c r="L260" s="201"/>
      <c r="M260" s="214"/>
      <c r="N260" s="130" t="str">
        <f>IF([7]回答表!AD52="●","●","")</f>
        <v/>
      </c>
      <c r="O260" s="131"/>
      <c r="P260" s="131"/>
      <c r="Q260" s="132"/>
      <c r="R260" s="119"/>
      <c r="S260" s="119"/>
      <c r="T260" s="119"/>
      <c r="U260" s="133" t="str">
        <f>IF([7]回答表!AD52="●",[7]回答表!B417,"")</f>
        <v/>
      </c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5"/>
      <c r="AK260" s="249"/>
      <c r="AL260" s="249"/>
      <c r="AM260" s="133" t="str">
        <f>IF([7]回答表!AD52="●",[7]回答表!B423,"")</f>
        <v/>
      </c>
      <c r="AN260" s="134"/>
      <c r="AO260" s="134"/>
      <c r="AP260" s="134"/>
      <c r="AQ260" s="134"/>
      <c r="AR260" s="134"/>
      <c r="AS260" s="134"/>
      <c r="AT260" s="134"/>
      <c r="AU260" s="134"/>
      <c r="AV260" s="134"/>
      <c r="AW260" s="134"/>
      <c r="AX260" s="134"/>
      <c r="AY260" s="134"/>
      <c r="AZ260" s="134"/>
      <c r="BA260" s="134"/>
      <c r="BB260" s="134"/>
      <c r="BC260" s="134"/>
      <c r="BD260" s="134"/>
      <c r="BE260" s="134"/>
      <c r="BF260" s="134"/>
      <c r="BG260" s="134"/>
      <c r="BH260" s="134"/>
      <c r="BI260" s="134"/>
      <c r="BJ260" s="134"/>
      <c r="BK260" s="134"/>
      <c r="BL260" s="134"/>
      <c r="BM260" s="134"/>
      <c r="BN260" s="134"/>
      <c r="BO260" s="134"/>
      <c r="BP260" s="134"/>
      <c r="BQ260" s="135"/>
      <c r="BR260" s="112"/>
      <c r="BS260" s="92"/>
    </row>
    <row r="261" spans="1:71" ht="15.6" customHeight="1">
      <c r="C261" s="1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14"/>
      <c r="N261" s="144"/>
      <c r="O261" s="145"/>
      <c r="P261" s="145"/>
      <c r="Q261" s="146"/>
      <c r="R261" s="119"/>
      <c r="S261" s="119"/>
      <c r="T261" s="119"/>
      <c r="U261" s="147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9"/>
      <c r="AK261" s="249"/>
      <c r="AL261" s="249"/>
      <c r="AM261" s="147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9"/>
      <c r="BR261" s="112"/>
      <c r="BS261" s="92"/>
    </row>
    <row r="262" spans="1:71" ht="15.6" customHeight="1">
      <c r="C262" s="1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14"/>
      <c r="N262" s="144"/>
      <c r="O262" s="145"/>
      <c r="P262" s="145"/>
      <c r="Q262" s="146"/>
      <c r="R262" s="119"/>
      <c r="S262" s="119"/>
      <c r="T262" s="119"/>
      <c r="U262" s="147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9"/>
      <c r="AK262" s="249"/>
      <c r="AL262" s="249"/>
      <c r="AM262" s="147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9"/>
      <c r="BR262" s="112"/>
      <c r="BS262" s="92"/>
    </row>
    <row r="263" spans="1:71" ht="15.6" customHeight="1">
      <c r="C263" s="1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14"/>
      <c r="N263" s="154"/>
      <c r="O263" s="155"/>
      <c r="P263" s="155"/>
      <c r="Q263" s="156"/>
      <c r="R263" s="119"/>
      <c r="S263" s="119"/>
      <c r="T263" s="119"/>
      <c r="U263" s="177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9"/>
      <c r="AK263" s="249"/>
      <c r="AL263" s="249"/>
      <c r="AM263" s="177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9"/>
      <c r="BR263" s="112"/>
      <c r="BS263" s="92"/>
    </row>
    <row r="264" spans="1:71" ht="15.6" customHeight="1">
      <c r="C264" s="190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2"/>
      <c r="BS264" s="92"/>
    </row>
    <row r="265" spans="1:71" ht="15.6" customHeight="1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</row>
    <row r="266" spans="1:71" ht="15.6" customHeight="1"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97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9"/>
      <c r="BS266" s="92"/>
    </row>
    <row r="267" spans="1:71" ht="15.6" customHeight="1">
      <c r="A267" s="92"/>
      <c r="B267" s="92"/>
      <c r="C267" s="101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68"/>
      <c r="Y267" s="68"/>
      <c r="Z267" s="68"/>
      <c r="AA267" s="109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11"/>
      <c r="AO267" s="120"/>
      <c r="AP267" s="121"/>
      <c r="AQ267" s="121"/>
      <c r="AR267" s="259"/>
      <c r="AS267" s="259"/>
      <c r="AT267" s="259"/>
      <c r="AU267" s="259"/>
      <c r="AV267" s="259"/>
      <c r="AW267" s="259"/>
      <c r="AX267" s="259"/>
      <c r="AY267" s="259"/>
      <c r="AZ267" s="259"/>
      <c r="BA267" s="259"/>
      <c r="BB267" s="259"/>
      <c r="BC267" s="108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10"/>
      <c r="BO267" s="110"/>
      <c r="BP267" s="110"/>
      <c r="BQ267" s="111"/>
      <c r="BR267" s="112"/>
      <c r="BS267" s="92"/>
    </row>
    <row r="268" spans="1:71" ht="15.6" customHeight="1">
      <c r="A268" s="92"/>
      <c r="B268" s="92"/>
      <c r="C268" s="101"/>
      <c r="D268" s="102" t="s">
        <v>14</v>
      </c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4"/>
      <c r="R268" s="105" t="s">
        <v>69</v>
      </c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7"/>
      <c r="BC268" s="108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10"/>
      <c r="BO268" s="110"/>
      <c r="BP268" s="110"/>
      <c r="BQ268" s="111"/>
      <c r="BR268" s="112"/>
      <c r="BS268" s="92"/>
    </row>
    <row r="269" spans="1:71" ht="15.6" customHeight="1">
      <c r="A269" s="92"/>
      <c r="B269" s="92"/>
      <c r="C269" s="101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5"/>
      <c r="R269" s="116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8"/>
      <c r="BC269" s="108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10"/>
      <c r="BO269" s="110"/>
      <c r="BP269" s="110"/>
      <c r="BQ269" s="111"/>
      <c r="BR269" s="112"/>
      <c r="BS269" s="92"/>
    </row>
    <row r="270" spans="1:71" ht="15.6" customHeight="1">
      <c r="A270" s="92"/>
      <c r="B270" s="92"/>
      <c r="C270" s="101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68"/>
      <c r="Y270" s="68"/>
      <c r="Z270" s="68"/>
      <c r="AA270" s="109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11"/>
      <c r="AO270" s="120"/>
      <c r="AP270" s="121"/>
      <c r="AQ270" s="12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08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10"/>
      <c r="BO270" s="110"/>
      <c r="BP270" s="110"/>
      <c r="BQ270" s="111"/>
      <c r="BR270" s="112"/>
      <c r="BS270" s="92"/>
    </row>
    <row r="271" spans="1:71" ht="19.350000000000001" customHeight="1">
      <c r="A271" s="92"/>
      <c r="B271" s="92"/>
      <c r="C271" s="101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23" t="s">
        <v>15</v>
      </c>
      <c r="V271" s="119"/>
      <c r="W271" s="119"/>
      <c r="X271" s="119"/>
      <c r="Y271" s="119"/>
      <c r="Z271" s="119"/>
      <c r="AA271" s="110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260" t="s">
        <v>70</v>
      </c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25"/>
      <c r="AY271" s="123"/>
      <c r="AZ271" s="123"/>
      <c r="BA271" s="261"/>
      <c r="BB271" s="261"/>
      <c r="BC271" s="108"/>
      <c r="BD271" s="109"/>
      <c r="BE271" s="109"/>
      <c r="BF271" s="129" t="s">
        <v>17</v>
      </c>
      <c r="BG271" s="193"/>
      <c r="BH271" s="193"/>
      <c r="BI271" s="193"/>
      <c r="BJ271" s="193"/>
      <c r="BK271" s="193"/>
      <c r="BL271" s="193"/>
      <c r="BM271" s="110"/>
      <c r="BN271" s="110"/>
      <c r="BO271" s="110"/>
      <c r="BP271" s="110"/>
      <c r="BQ271" s="125"/>
      <c r="BR271" s="112"/>
      <c r="BS271" s="92"/>
    </row>
    <row r="272" spans="1:71" ht="15.6" customHeight="1">
      <c r="A272" s="92"/>
      <c r="B272" s="92"/>
      <c r="C272" s="101"/>
      <c r="D272" s="105" t="s">
        <v>18</v>
      </c>
      <c r="E272" s="106"/>
      <c r="F272" s="106"/>
      <c r="G272" s="106"/>
      <c r="H272" s="106"/>
      <c r="I272" s="106"/>
      <c r="J272" s="106"/>
      <c r="K272" s="106"/>
      <c r="L272" s="106"/>
      <c r="M272" s="107"/>
      <c r="N272" s="130" t="str">
        <f>IF([7]回答表!X53="●","●","")</f>
        <v/>
      </c>
      <c r="O272" s="131"/>
      <c r="P272" s="131"/>
      <c r="Q272" s="132"/>
      <c r="R272" s="119"/>
      <c r="S272" s="119"/>
      <c r="T272" s="119"/>
      <c r="U272" s="133" t="str">
        <f>IF([7]回答表!X53="●",[7]回答表!B434,IF([7]回答表!AA53="●",[7]回答表!B465,""))</f>
        <v/>
      </c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5"/>
      <c r="AK272" s="136"/>
      <c r="AL272" s="136"/>
      <c r="AM272" s="136"/>
      <c r="AN272" s="133" t="str">
        <f>IF([7]回答表!X53="●",[7]回答表!B440,"")</f>
        <v/>
      </c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3"/>
      <c r="BC272" s="120"/>
      <c r="BD272" s="109"/>
      <c r="BE272" s="109"/>
      <c r="BF272" s="138" t="str">
        <f>IF([7]回答表!X53="●",[7]回答表!B446,IF([7]回答表!AA53="●",[7]回答表!B471,""))</f>
        <v/>
      </c>
      <c r="BG272" s="139"/>
      <c r="BH272" s="139"/>
      <c r="BI272" s="139"/>
      <c r="BJ272" s="138"/>
      <c r="BK272" s="139"/>
      <c r="BL272" s="139"/>
      <c r="BM272" s="139"/>
      <c r="BN272" s="138"/>
      <c r="BO272" s="139"/>
      <c r="BP272" s="139"/>
      <c r="BQ272" s="140"/>
      <c r="BR272" s="112"/>
      <c r="BS272" s="92"/>
    </row>
    <row r="273" spans="1:71" ht="15.6" customHeight="1">
      <c r="A273" s="92"/>
      <c r="B273" s="92"/>
      <c r="C273" s="101"/>
      <c r="D273" s="141"/>
      <c r="E273" s="142"/>
      <c r="F273" s="142"/>
      <c r="G273" s="142"/>
      <c r="H273" s="142"/>
      <c r="I273" s="142"/>
      <c r="J273" s="142"/>
      <c r="K273" s="142"/>
      <c r="L273" s="142"/>
      <c r="M273" s="143"/>
      <c r="N273" s="144"/>
      <c r="O273" s="145"/>
      <c r="P273" s="145"/>
      <c r="Q273" s="146"/>
      <c r="R273" s="119"/>
      <c r="S273" s="119"/>
      <c r="T273" s="119"/>
      <c r="U273" s="147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9"/>
      <c r="AK273" s="136"/>
      <c r="AL273" s="136"/>
      <c r="AM273" s="136"/>
      <c r="AN273" s="264"/>
      <c r="AO273" s="265"/>
      <c r="AP273" s="265"/>
      <c r="AQ273" s="265"/>
      <c r="AR273" s="265"/>
      <c r="AS273" s="265"/>
      <c r="AT273" s="265"/>
      <c r="AU273" s="265"/>
      <c r="AV273" s="265"/>
      <c r="AW273" s="265"/>
      <c r="AX273" s="265"/>
      <c r="AY273" s="265"/>
      <c r="AZ273" s="265"/>
      <c r="BA273" s="265"/>
      <c r="BB273" s="266"/>
      <c r="BC273" s="120"/>
      <c r="BD273" s="109"/>
      <c r="BE273" s="109"/>
      <c r="BF273" s="150"/>
      <c r="BG273" s="151"/>
      <c r="BH273" s="151"/>
      <c r="BI273" s="151"/>
      <c r="BJ273" s="150"/>
      <c r="BK273" s="151"/>
      <c r="BL273" s="151"/>
      <c r="BM273" s="151"/>
      <c r="BN273" s="150"/>
      <c r="BO273" s="151"/>
      <c r="BP273" s="151"/>
      <c r="BQ273" s="152"/>
      <c r="BR273" s="112"/>
      <c r="BS273" s="92"/>
    </row>
    <row r="274" spans="1:71" ht="15.6" customHeight="1">
      <c r="A274" s="92"/>
      <c r="B274" s="92"/>
      <c r="C274" s="101"/>
      <c r="D274" s="141"/>
      <c r="E274" s="142"/>
      <c r="F274" s="142"/>
      <c r="G274" s="142"/>
      <c r="H274" s="142"/>
      <c r="I274" s="142"/>
      <c r="J274" s="142"/>
      <c r="K274" s="142"/>
      <c r="L274" s="142"/>
      <c r="M274" s="143"/>
      <c r="N274" s="144"/>
      <c r="O274" s="145"/>
      <c r="P274" s="145"/>
      <c r="Q274" s="146"/>
      <c r="R274" s="119"/>
      <c r="S274" s="119"/>
      <c r="T274" s="119"/>
      <c r="U274" s="147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9"/>
      <c r="AK274" s="136"/>
      <c r="AL274" s="136"/>
      <c r="AM274" s="136"/>
      <c r="AN274" s="264"/>
      <c r="AO274" s="265"/>
      <c r="AP274" s="265"/>
      <c r="AQ274" s="265"/>
      <c r="AR274" s="265"/>
      <c r="AS274" s="265"/>
      <c r="AT274" s="265"/>
      <c r="AU274" s="265"/>
      <c r="AV274" s="265"/>
      <c r="AW274" s="265"/>
      <c r="AX274" s="265"/>
      <c r="AY274" s="265"/>
      <c r="AZ274" s="265"/>
      <c r="BA274" s="265"/>
      <c r="BB274" s="266"/>
      <c r="BC274" s="120"/>
      <c r="BD274" s="109"/>
      <c r="BE274" s="109"/>
      <c r="BF274" s="150"/>
      <c r="BG274" s="151"/>
      <c r="BH274" s="151"/>
      <c r="BI274" s="151"/>
      <c r="BJ274" s="150"/>
      <c r="BK274" s="151"/>
      <c r="BL274" s="151"/>
      <c r="BM274" s="151"/>
      <c r="BN274" s="150"/>
      <c r="BO274" s="151"/>
      <c r="BP274" s="151"/>
      <c r="BQ274" s="152"/>
      <c r="BR274" s="112"/>
      <c r="BS274" s="92"/>
    </row>
    <row r="275" spans="1:71" ht="15.6" customHeight="1">
      <c r="A275" s="92"/>
      <c r="B275" s="92"/>
      <c r="C275" s="101"/>
      <c r="D275" s="116"/>
      <c r="E275" s="117"/>
      <c r="F275" s="117"/>
      <c r="G275" s="117"/>
      <c r="H275" s="117"/>
      <c r="I275" s="117"/>
      <c r="J275" s="117"/>
      <c r="K275" s="117"/>
      <c r="L275" s="117"/>
      <c r="M275" s="118"/>
      <c r="N275" s="154"/>
      <c r="O275" s="155"/>
      <c r="P275" s="155"/>
      <c r="Q275" s="156"/>
      <c r="R275" s="119"/>
      <c r="S275" s="119"/>
      <c r="T275" s="119"/>
      <c r="U275" s="147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9"/>
      <c r="AK275" s="136"/>
      <c r="AL275" s="136"/>
      <c r="AM275" s="136"/>
      <c r="AN275" s="264"/>
      <c r="AO275" s="265"/>
      <c r="AP275" s="265"/>
      <c r="AQ275" s="265"/>
      <c r="AR275" s="265"/>
      <c r="AS275" s="265"/>
      <c r="AT275" s="265"/>
      <c r="AU275" s="265"/>
      <c r="AV275" s="265"/>
      <c r="AW275" s="265"/>
      <c r="AX275" s="265"/>
      <c r="AY275" s="265"/>
      <c r="AZ275" s="265"/>
      <c r="BA275" s="265"/>
      <c r="BB275" s="266"/>
      <c r="BC275" s="120"/>
      <c r="BD275" s="109"/>
      <c r="BE275" s="109"/>
      <c r="BF275" s="150" t="str">
        <f>IF([7]回答表!X53="●",[7]回答表!E446,IF([7]回答表!AA53="●",[7]回答表!E471,""))</f>
        <v/>
      </c>
      <c r="BG275" s="151"/>
      <c r="BH275" s="151"/>
      <c r="BI275" s="151"/>
      <c r="BJ275" s="150" t="str">
        <f>IF([7]回答表!X53="●",[7]回答表!E447,IF([7]回答表!AA53="●",[7]回答表!E472,""))</f>
        <v/>
      </c>
      <c r="BK275" s="151"/>
      <c r="BL275" s="151"/>
      <c r="BM275" s="152"/>
      <c r="BN275" s="150" t="str">
        <f>IF([7]回答表!X53="●",[7]回答表!E448,IF([7]回答表!AA53="●",[7]回答表!E473,""))</f>
        <v/>
      </c>
      <c r="BO275" s="151"/>
      <c r="BP275" s="151"/>
      <c r="BQ275" s="152"/>
      <c r="BR275" s="112"/>
      <c r="BS275" s="92"/>
    </row>
    <row r="276" spans="1:71" ht="15.6" customHeight="1">
      <c r="A276" s="92"/>
      <c r="B276" s="92"/>
      <c r="C276" s="101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9"/>
      <c r="O276" s="159"/>
      <c r="P276" s="159"/>
      <c r="Q276" s="159"/>
      <c r="R276" s="159"/>
      <c r="S276" s="159"/>
      <c r="T276" s="159"/>
      <c r="U276" s="147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9"/>
      <c r="AK276" s="136"/>
      <c r="AL276" s="136"/>
      <c r="AM276" s="136"/>
      <c r="AN276" s="264"/>
      <c r="AO276" s="265"/>
      <c r="AP276" s="265"/>
      <c r="AQ276" s="265"/>
      <c r="AR276" s="265"/>
      <c r="AS276" s="265"/>
      <c r="AT276" s="265"/>
      <c r="AU276" s="265"/>
      <c r="AV276" s="265"/>
      <c r="AW276" s="265"/>
      <c r="AX276" s="265"/>
      <c r="AY276" s="265"/>
      <c r="AZ276" s="265"/>
      <c r="BA276" s="265"/>
      <c r="BB276" s="266"/>
      <c r="BC276" s="120"/>
      <c r="BD276" s="120"/>
      <c r="BE276" s="120"/>
      <c r="BF276" s="150"/>
      <c r="BG276" s="151"/>
      <c r="BH276" s="151"/>
      <c r="BI276" s="151"/>
      <c r="BJ276" s="150"/>
      <c r="BK276" s="151"/>
      <c r="BL276" s="151"/>
      <c r="BM276" s="152"/>
      <c r="BN276" s="150"/>
      <c r="BO276" s="151"/>
      <c r="BP276" s="151"/>
      <c r="BQ276" s="152"/>
      <c r="BR276" s="112"/>
      <c r="BS276" s="92"/>
    </row>
    <row r="277" spans="1:71" ht="15.6" customHeight="1">
      <c r="A277" s="92"/>
      <c r="B277" s="92"/>
      <c r="C277" s="101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9"/>
      <c r="O277" s="159"/>
      <c r="P277" s="159"/>
      <c r="Q277" s="159"/>
      <c r="R277" s="159"/>
      <c r="S277" s="159"/>
      <c r="T277" s="159"/>
      <c r="U277" s="147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9"/>
      <c r="AK277" s="136"/>
      <c r="AL277" s="136"/>
      <c r="AM277" s="136"/>
      <c r="AN277" s="264"/>
      <c r="AO277" s="265"/>
      <c r="AP277" s="265"/>
      <c r="AQ277" s="265"/>
      <c r="AR277" s="265"/>
      <c r="AS277" s="265"/>
      <c r="AT277" s="265"/>
      <c r="AU277" s="265"/>
      <c r="AV277" s="265"/>
      <c r="AW277" s="265"/>
      <c r="AX277" s="265"/>
      <c r="AY277" s="265"/>
      <c r="AZ277" s="265"/>
      <c r="BA277" s="265"/>
      <c r="BB277" s="266"/>
      <c r="BC277" s="120"/>
      <c r="BD277" s="109"/>
      <c r="BE277" s="109"/>
      <c r="BF277" s="150"/>
      <c r="BG277" s="151"/>
      <c r="BH277" s="151"/>
      <c r="BI277" s="151"/>
      <c r="BJ277" s="150"/>
      <c r="BK277" s="151"/>
      <c r="BL277" s="151"/>
      <c r="BM277" s="152"/>
      <c r="BN277" s="150"/>
      <c r="BO277" s="151"/>
      <c r="BP277" s="151"/>
      <c r="BQ277" s="152"/>
      <c r="BR277" s="112"/>
      <c r="BS277" s="92"/>
    </row>
    <row r="278" spans="1:71" ht="15.6" customHeight="1">
      <c r="A278" s="92"/>
      <c r="B278" s="92"/>
      <c r="C278" s="101"/>
      <c r="D278" s="166" t="s">
        <v>26</v>
      </c>
      <c r="E278" s="167"/>
      <c r="F278" s="167"/>
      <c r="G278" s="167"/>
      <c r="H278" s="167"/>
      <c r="I278" s="167"/>
      <c r="J278" s="167"/>
      <c r="K278" s="167"/>
      <c r="L278" s="167"/>
      <c r="M278" s="168"/>
      <c r="N278" s="130" t="str">
        <f>IF([7]回答表!AA53="●","●","")</f>
        <v/>
      </c>
      <c r="O278" s="131"/>
      <c r="P278" s="131"/>
      <c r="Q278" s="132"/>
      <c r="R278" s="119"/>
      <c r="S278" s="119"/>
      <c r="T278" s="119"/>
      <c r="U278" s="147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9"/>
      <c r="AK278" s="136"/>
      <c r="AL278" s="136"/>
      <c r="AM278" s="136"/>
      <c r="AN278" s="264"/>
      <c r="AO278" s="265"/>
      <c r="AP278" s="265"/>
      <c r="AQ278" s="265"/>
      <c r="AR278" s="265"/>
      <c r="AS278" s="265"/>
      <c r="AT278" s="265"/>
      <c r="AU278" s="265"/>
      <c r="AV278" s="265"/>
      <c r="AW278" s="265"/>
      <c r="AX278" s="265"/>
      <c r="AY278" s="265"/>
      <c r="AZ278" s="265"/>
      <c r="BA278" s="265"/>
      <c r="BB278" s="266"/>
      <c r="BC278" s="120"/>
      <c r="BD278" s="170"/>
      <c r="BE278" s="170"/>
      <c r="BF278" s="150"/>
      <c r="BG278" s="151"/>
      <c r="BH278" s="151"/>
      <c r="BI278" s="151"/>
      <c r="BJ278" s="150"/>
      <c r="BK278" s="151"/>
      <c r="BL278" s="151"/>
      <c r="BM278" s="152"/>
      <c r="BN278" s="150"/>
      <c r="BO278" s="151"/>
      <c r="BP278" s="151"/>
      <c r="BQ278" s="152"/>
      <c r="BR278" s="112"/>
      <c r="BS278" s="92"/>
    </row>
    <row r="279" spans="1:71" ht="15.6" customHeight="1">
      <c r="A279" s="92"/>
      <c r="B279" s="92"/>
      <c r="C279" s="101"/>
      <c r="D279" s="171"/>
      <c r="E279" s="172"/>
      <c r="F279" s="172"/>
      <c r="G279" s="172"/>
      <c r="H279" s="172"/>
      <c r="I279" s="172"/>
      <c r="J279" s="172"/>
      <c r="K279" s="172"/>
      <c r="L279" s="172"/>
      <c r="M279" s="173"/>
      <c r="N279" s="144"/>
      <c r="O279" s="145"/>
      <c r="P279" s="145"/>
      <c r="Q279" s="146"/>
      <c r="R279" s="119"/>
      <c r="S279" s="119"/>
      <c r="T279" s="119"/>
      <c r="U279" s="147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9"/>
      <c r="AK279" s="136"/>
      <c r="AL279" s="136"/>
      <c r="AM279" s="136"/>
      <c r="AN279" s="264"/>
      <c r="AO279" s="265"/>
      <c r="AP279" s="265"/>
      <c r="AQ279" s="265"/>
      <c r="AR279" s="265"/>
      <c r="AS279" s="265"/>
      <c r="AT279" s="265"/>
      <c r="AU279" s="265"/>
      <c r="AV279" s="265"/>
      <c r="AW279" s="265"/>
      <c r="AX279" s="265"/>
      <c r="AY279" s="265"/>
      <c r="AZ279" s="265"/>
      <c r="BA279" s="265"/>
      <c r="BB279" s="266"/>
      <c r="BC279" s="120"/>
      <c r="BD279" s="170"/>
      <c r="BE279" s="170"/>
      <c r="BF279" s="150" t="s">
        <v>23</v>
      </c>
      <c r="BG279" s="151"/>
      <c r="BH279" s="151"/>
      <c r="BI279" s="151"/>
      <c r="BJ279" s="150" t="s">
        <v>24</v>
      </c>
      <c r="BK279" s="151"/>
      <c r="BL279" s="151"/>
      <c r="BM279" s="151"/>
      <c r="BN279" s="150" t="s">
        <v>25</v>
      </c>
      <c r="BO279" s="151"/>
      <c r="BP279" s="151"/>
      <c r="BQ279" s="152"/>
      <c r="BR279" s="112"/>
      <c r="BS279" s="92"/>
    </row>
    <row r="280" spans="1:71" ht="15.6" customHeight="1">
      <c r="A280" s="92"/>
      <c r="B280" s="92"/>
      <c r="C280" s="101"/>
      <c r="D280" s="171"/>
      <c r="E280" s="172"/>
      <c r="F280" s="172"/>
      <c r="G280" s="172"/>
      <c r="H280" s="172"/>
      <c r="I280" s="172"/>
      <c r="J280" s="172"/>
      <c r="K280" s="172"/>
      <c r="L280" s="172"/>
      <c r="M280" s="173"/>
      <c r="N280" s="144"/>
      <c r="O280" s="145"/>
      <c r="P280" s="145"/>
      <c r="Q280" s="146"/>
      <c r="R280" s="119"/>
      <c r="S280" s="119"/>
      <c r="T280" s="119"/>
      <c r="U280" s="147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9"/>
      <c r="AK280" s="136"/>
      <c r="AL280" s="136"/>
      <c r="AM280" s="136"/>
      <c r="AN280" s="264"/>
      <c r="AO280" s="265"/>
      <c r="AP280" s="265"/>
      <c r="AQ280" s="265"/>
      <c r="AR280" s="265"/>
      <c r="AS280" s="265"/>
      <c r="AT280" s="265"/>
      <c r="AU280" s="265"/>
      <c r="AV280" s="265"/>
      <c r="AW280" s="265"/>
      <c r="AX280" s="265"/>
      <c r="AY280" s="265"/>
      <c r="AZ280" s="265"/>
      <c r="BA280" s="265"/>
      <c r="BB280" s="266"/>
      <c r="BC280" s="120"/>
      <c r="BD280" s="170"/>
      <c r="BE280" s="170"/>
      <c r="BF280" s="150"/>
      <c r="BG280" s="151"/>
      <c r="BH280" s="151"/>
      <c r="BI280" s="151"/>
      <c r="BJ280" s="150"/>
      <c r="BK280" s="151"/>
      <c r="BL280" s="151"/>
      <c r="BM280" s="151"/>
      <c r="BN280" s="150"/>
      <c r="BO280" s="151"/>
      <c r="BP280" s="151"/>
      <c r="BQ280" s="152"/>
      <c r="BR280" s="112"/>
      <c r="BS280" s="92"/>
    </row>
    <row r="281" spans="1:71" ht="15.6" customHeight="1">
      <c r="A281" s="92"/>
      <c r="B281" s="92"/>
      <c r="C281" s="101"/>
      <c r="D281" s="174"/>
      <c r="E281" s="175"/>
      <c r="F281" s="175"/>
      <c r="G281" s="175"/>
      <c r="H281" s="175"/>
      <c r="I281" s="175"/>
      <c r="J281" s="175"/>
      <c r="K281" s="175"/>
      <c r="L281" s="175"/>
      <c r="M281" s="176"/>
      <c r="N281" s="154"/>
      <c r="O281" s="155"/>
      <c r="P281" s="155"/>
      <c r="Q281" s="156"/>
      <c r="R281" s="119"/>
      <c r="S281" s="119"/>
      <c r="T281" s="119"/>
      <c r="U281" s="177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9"/>
      <c r="AK281" s="136"/>
      <c r="AL281" s="136"/>
      <c r="AM281" s="136"/>
      <c r="AN281" s="267"/>
      <c r="AO281" s="268"/>
      <c r="AP281" s="268"/>
      <c r="AQ281" s="268"/>
      <c r="AR281" s="268"/>
      <c r="AS281" s="268"/>
      <c r="AT281" s="268"/>
      <c r="AU281" s="268"/>
      <c r="AV281" s="268"/>
      <c r="AW281" s="268"/>
      <c r="AX281" s="268"/>
      <c r="AY281" s="268"/>
      <c r="AZ281" s="268"/>
      <c r="BA281" s="268"/>
      <c r="BB281" s="269"/>
      <c r="BC281" s="120"/>
      <c r="BD281" s="170"/>
      <c r="BE281" s="170"/>
      <c r="BF281" s="195"/>
      <c r="BG281" s="196"/>
      <c r="BH281" s="196"/>
      <c r="BI281" s="196"/>
      <c r="BJ281" s="195"/>
      <c r="BK281" s="196"/>
      <c r="BL281" s="196"/>
      <c r="BM281" s="196"/>
      <c r="BN281" s="195"/>
      <c r="BO281" s="196"/>
      <c r="BP281" s="196"/>
      <c r="BQ281" s="197"/>
      <c r="BR281" s="112"/>
      <c r="BS281" s="92"/>
    </row>
    <row r="282" spans="1:71" ht="15.6" customHeight="1">
      <c r="A282" s="92"/>
      <c r="B282" s="92"/>
      <c r="C282" s="101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36"/>
      <c r="AL282" s="136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20"/>
      <c r="BD282" s="170"/>
      <c r="BE282" s="170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112"/>
      <c r="BS282" s="92"/>
    </row>
    <row r="283" spans="1:71" ht="15.6" customHeight="1">
      <c r="A283" s="92"/>
      <c r="B283" s="92"/>
      <c r="C283" s="101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19"/>
      <c r="S283" s="119"/>
      <c r="T283" s="119"/>
      <c r="U283" s="123" t="s">
        <v>31</v>
      </c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36"/>
      <c r="AL283" s="136"/>
      <c r="AM283" s="123" t="s">
        <v>32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68"/>
      <c r="BR283" s="112"/>
      <c r="BS283" s="92"/>
    </row>
    <row r="284" spans="1:71" ht="15.6" customHeight="1">
      <c r="A284" s="92"/>
      <c r="B284" s="92"/>
      <c r="C284" s="101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19"/>
      <c r="S284" s="119"/>
      <c r="T284" s="119"/>
      <c r="U284" s="181" t="str">
        <f>IF([7]回答表!X53="●",[7]回答表!E455,IF([7]回答表!AA53="●",[7]回答表!E476,""))</f>
        <v/>
      </c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3" t="s">
        <v>33</v>
      </c>
      <c r="AF284" s="183"/>
      <c r="AG284" s="183"/>
      <c r="AH284" s="183"/>
      <c r="AI284" s="183"/>
      <c r="AJ284" s="184"/>
      <c r="AK284" s="136"/>
      <c r="AL284" s="136"/>
      <c r="AM284" s="133" t="str">
        <f>IF([7]回答表!X53="●",[7]回答表!B457,IF([7]回答表!AA53="●",[7]回答表!B478,""))</f>
        <v/>
      </c>
      <c r="AN284" s="134"/>
      <c r="AO284" s="134"/>
      <c r="AP284" s="134"/>
      <c r="AQ284" s="134"/>
      <c r="AR284" s="134"/>
      <c r="AS284" s="134"/>
      <c r="AT284" s="134"/>
      <c r="AU284" s="134"/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  <c r="BG284" s="134"/>
      <c r="BH284" s="134"/>
      <c r="BI284" s="134"/>
      <c r="BJ284" s="134"/>
      <c r="BK284" s="134"/>
      <c r="BL284" s="134"/>
      <c r="BM284" s="134"/>
      <c r="BN284" s="134"/>
      <c r="BO284" s="134"/>
      <c r="BP284" s="134"/>
      <c r="BQ284" s="135"/>
      <c r="BR284" s="112"/>
      <c r="BS284" s="92"/>
    </row>
    <row r="285" spans="1:71" ht="15.6" customHeight="1">
      <c r="A285" s="92"/>
      <c r="B285" s="92"/>
      <c r="C285" s="101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19"/>
      <c r="S285" s="119"/>
      <c r="T285" s="119"/>
      <c r="U285" s="185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7"/>
      <c r="AF285" s="187"/>
      <c r="AG285" s="187"/>
      <c r="AH285" s="187"/>
      <c r="AI285" s="187"/>
      <c r="AJ285" s="188"/>
      <c r="AK285" s="136"/>
      <c r="AL285" s="136"/>
      <c r="AM285" s="147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9"/>
      <c r="BR285" s="112"/>
      <c r="BS285" s="92"/>
    </row>
    <row r="286" spans="1:71" ht="15.6" customHeight="1">
      <c r="A286" s="92"/>
      <c r="B286" s="92"/>
      <c r="C286" s="101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36"/>
      <c r="AL286" s="136"/>
      <c r="AM286" s="147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9"/>
      <c r="BR286" s="112"/>
      <c r="BS286" s="92"/>
    </row>
    <row r="287" spans="1:71" ht="15.6" customHeight="1">
      <c r="A287" s="92"/>
      <c r="B287" s="92"/>
      <c r="C287" s="101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36"/>
      <c r="AL287" s="136"/>
      <c r="AM287" s="147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  <c r="BQ287" s="149"/>
      <c r="BR287" s="112"/>
      <c r="BS287" s="92"/>
    </row>
    <row r="288" spans="1:71" ht="15.6" customHeight="1">
      <c r="A288" s="92"/>
      <c r="B288" s="92"/>
      <c r="C288" s="101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36"/>
      <c r="AL288" s="136"/>
      <c r="AM288" s="177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9"/>
      <c r="BR288" s="112"/>
      <c r="BS288" s="92"/>
    </row>
    <row r="289" spans="1:71" ht="15.6" customHeight="1">
      <c r="A289" s="92"/>
      <c r="B289" s="92"/>
      <c r="C289" s="101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68"/>
      <c r="Y289" s="68"/>
      <c r="Z289" s="68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112"/>
      <c r="BS289" s="92"/>
    </row>
    <row r="290" spans="1:71" ht="19.350000000000001" customHeight="1">
      <c r="C290" s="101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19"/>
      <c r="O290" s="119"/>
      <c r="P290" s="119"/>
      <c r="Q290" s="119"/>
      <c r="R290" s="119"/>
      <c r="S290" s="119"/>
      <c r="T290" s="119"/>
      <c r="U290" s="123" t="s">
        <v>15</v>
      </c>
      <c r="V290" s="119"/>
      <c r="W290" s="119"/>
      <c r="X290" s="119"/>
      <c r="Y290" s="119"/>
      <c r="Z290" s="119"/>
      <c r="AA290" s="110"/>
      <c r="AB290" s="124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23" t="s">
        <v>34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68"/>
      <c r="BR290" s="112"/>
      <c r="BS290" s="92"/>
    </row>
    <row r="291" spans="1:71" ht="15.6" customHeight="1">
      <c r="C291" s="101"/>
      <c r="D291" s="105" t="s">
        <v>35</v>
      </c>
      <c r="E291" s="106"/>
      <c r="F291" s="106"/>
      <c r="G291" s="106"/>
      <c r="H291" s="106"/>
      <c r="I291" s="106"/>
      <c r="J291" s="106"/>
      <c r="K291" s="106"/>
      <c r="L291" s="106"/>
      <c r="M291" s="107"/>
      <c r="N291" s="130" t="str">
        <f>IF([7]回答表!AD53="●","●","")</f>
        <v/>
      </c>
      <c r="O291" s="131"/>
      <c r="P291" s="131"/>
      <c r="Q291" s="132"/>
      <c r="R291" s="119"/>
      <c r="S291" s="119"/>
      <c r="T291" s="119"/>
      <c r="U291" s="133" t="str">
        <f>IF([7]回答表!AD53="●",[7]回答表!B486,"")</f>
        <v/>
      </c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5"/>
      <c r="AK291" s="249"/>
      <c r="AL291" s="249"/>
      <c r="AM291" s="133" t="str">
        <f>IF([7]回答表!AD53="●",[7]回答表!B492,"")</f>
        <v/>
      </c>
      <c r="AN291" s="134"/>
      <c r="AO291" s="134"/>
      <c r="AP291" s="134"/>
      <c r="AQ291" s="134"/>
      <c r="AR291" s="134"/>
      <c r="AS291" s="134"/>
      <c r="AT291" s="134"/>
      <c r="AU291" s="134"/>
      <c r="AV291" s="134"/>
      <c r="AW291" s="134"/>
      <c r="AX291" s="134"/>
      <c r="AY291" s="134"/>
      <c r="AZ291" s="134"/>
      <c r="BA291" s="134"/>
      <c r="BB291" s="134"/>
      <c r="BC291" s="134"/>
      <c r="BD291" s="134"/>
      <c r="BE291" s="134"/>
      <c r="BF291" s="134"/>
      <c r="BG291" s="134"/>
      <c r="BH291" s="134"/>
      <c r="BI291" s="134"/>
      <c r="BJ291" s="134"/>
      <c r="BK291" s="134"/>
      <c r="BL291" s="134"/>
      <c r="BM291" s="134"/>
      <c r="BN291" s="134"/>
      <c r="BO291" s="134"/>
      <c r="BP291" s="134"/>
      <c r="BQ291" s="135"/>
      <c r="BR291" s="112"/>
      <c r="BS291" s="92"/>
    </row>
    <row r="292" spans="1:71" ht="15.6" customHeight="1">
      <c r="C292" s="101"/>
      <c r="D292" s="141"/>
      <c r="E292" s="142"/>
      <c r="F292" s="142"/>
      <c r="G292" s="142"/>
      <c r="H292" s="142"/>
      <c r="I292" s="142"/>
      <c r="J292" s="142"/>
      <c r="K292" s="142"/>
      <c r="L292" s="142"/>
      <c r="M292" s="143"/>
      <c r="N292" s="144"/>
      <c r="O292" s="145"/>
      <c r="P292" s="145"/>
      <c r="Q292" s="146"/>
      <c r="R292" s="119"/>
      <c r="S292" s="119"/>
      <c r="T292" s="119"/>
      <c r="U292" s="147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9"/>
      <c r="AK292" s="249"/>
      <c r="AL292" s="249"/>
      <c r="AM292" s="147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9"/>
      <c r="BR292" s="112"/>
      <c r="BS292" s="92"/>
    </row>
    <row r="293" spans="1:71" ht="15.6" customHeight="1">
      <c r="C293" s="101"/>
      <c r="D293" s="141"/>
      <c r="E293" s="142"/>
      <c r="F293" s="142"/>
      <c r="G293" s="142"/>
      <c r="H293" s="142"/>
      <c r="I293" s="142"/>
      <c r="J293" s="142"/>
      <c r="K293" s="142"/>
      <c r="L293" s="142"/>
      <c r="M293" s="143"/>
      <c r="N293" s="144"/>
      <c r="O293" s="145"/>
      <c r="P293" s="145"/>
      <c r="Q293" s="146"/>
      <c r="R293" s="119"/>
      <c r="S293" s="119"/>
      <c r="T293" s="119"/>
      <c r="U293" s="147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9"/>
      <c r="AK293" s="249"/>
      <c r="AL293" s="249"/>
      <c r="AM293" s="147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9"/>
      <c r="BR293" s="112"/>
      <c r="BS293" s="92"/>
    </row>
    <row r="294" spans="1:71" ht="15.6" customHeight="1">
      <c r="C294" s="101"/>
      <c r="D294" s="116"/>
      <c r="E294" s="117"/>
      <c r="F294" s="117"/>
      <c r="G294" s="117"/>
      <c r="H294" s="117"/>
      <c r="I294" s="117"/>
      <c r="J294" s="117"/>
      <c r="K294" s="117"/>
      <c r="L294" s="117"/>
      <c r="M294" s="118"/>
      <c r="N294" s="154"/>
      <c r="O294" s="155"/>
      <c r="P294" s="155"/>
      <c r="Q294" s="156"/>
      <c r="R294" s="119"/>
      <c r="S294" s="119"/>
      <c r="T294" s="119"/>
      <c r="U294" s="177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9"/>
      <c r="AK294" s="249"/>
      <c r="AL294" s="249"/>
      <c r="AM294" s="177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9"/>
      <c r="BR294" s="112"/>
      <c r="BS294" s="92"/>
    </row>
    <row r="295" spans="1:71" ht="15.6" customHeight="1">
      <c r="C295" s="190"/>
      <c r="D295" s="191"/>
      <c r="E295" s="191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1"/>
      <c r="AE295" s="191"/>
      <c r="AF295" s="191"/>
      <c r="AG295" s="191"/>
      <c r="AH295" s="191"/>
      <c r="AI295" s="191"/>
      <c r="AJ295" s="191"/>
      <c r="AK295" s="191"/>
      <c r="AL295" s="191"/>
      <c r="AM295" s="191"/>
      <c r="AN295" s="191"/>
      <c r="AO295" s="191"/>
      <c r="AP295" s="191"/>
      <c r="AQ295" s="191"/>
      <c r="AR295" s="191"/>
      <c r="AS295" s="191"/>
      <c r="AT295" s="191"/>
      <c r="AU295" s="191"/>
      <c r="AV295" s="191"/>
      <c r="AW295" s="191"/>
      <c r="AX295" s="191"/>
      <c r="AY295" s="191"/>
      <c r="AZ295" s="191"/>
      <c r="BA295" s="191"/>
      <c r="BB295" s="191"/>
      <c r="BC295" s="191"/>
      <c r="BD295" s="191"/>
      <c r="BE295" s="191"/>
      <c r="BF295" s="191"/>
      <c r="BG295" s="191"/>
      <c r="BH295" s="191"/>
      <c r="BI295" s="191"/>
      <c r="BJ295" s="191"/>
      <c r="BK295" s="191"/>
      <c r="BL295" s="191"/>
      <c r="BM295" s="191"/>
      <c r="BN295" s="191"/>
      <c r="BO295" s="191"/>
      <c r="BP295" s="191"/>
      <c r="BQ295" s="191"/>
      <c r="BR295" s="192"/>
      <c r="BS295" s="92"/>
    </row>
    <row r="296" spans="1:71" ht="15.6" customHeight="1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</row>
    <row r="297" spans="1:71" ht="15.6" customHeight="1"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97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9"/>
    </row>
    <row r="298" spans="1:71" ht="15.6" customHeight="1">
      <c r="C298" s="101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68"/>
      <c r="Y298" s="68"/>
      <c r="Z298" s="68"/>
      <c r="AA298" s="109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11"/>
      <c r="AO298" s="120"/>
      <c r="AP298" s="121"/>
      <c r="AQ298" s="121"/>
      <c r="AR298" s="259"/>
      <c r="AS298" s="259"/>
      <c r="AT298" s="259"/>
      <c r="AU298" s="259"/>
      <c r="AV298" s="259"/>
      <c r="AW298" s="259"/>
      <c r="AX298" s="259"/>
      <c r="AY298" s="259"/>
      <c r="AZ298" s="259"/>
      <c r="BA298" s="259"/>
      <c r="BB298" s="259"/>
      <c r="BC298" s="108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10"/>
      <c r="BO298" s="110"/>
      <c r="BP298" s="110"/>
      <c r="BQ298" s="111"/>
      <c r="BR298" s="112"/>
    </row>
    <row r="299" spans="1:71" ht="15.6" customHeight="1">
      <c r="C299" s="101"/>
      <c r="D299" s="102" t="s">
        <v>14</v>
      </c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4"/>
      <c r="R299" s="105" t="s">
        <v>71</v>
      </c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7"/>
      <c r="BC299" s="108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10"/>
      <c r="BO299" s="110"/>
      <c r="BP299" s="110"/>
      <c r="BQ299" s="111"/>
      <c r="BR299" s="112"/>
    </row>
    <row r="300" spans="1:71" ht="15.6" customHeight="1">
      <c r="A300" s="92"/>
      <c r="B300" s="92"/>
      <c r="C300" s="101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5"/>
      <c r="R300" s="116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8"/>
      <c r="BC300" s="108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10"/>
      <c r="BO300" s="110"/>
      <c r="BP300" s="110"/>
      <c r="BQ300" s="111"/>
      <c r="BR300" s="112"/>
      <c r="BS300" s="92"/>
    </row>
    <row r="301" spans="1:71" ht="15.6" customHeight="1">
      <c r="A301" s="92"/>
      <c r="B301" s="92"/>
      <c r="C301" s="101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68"/>
      <c r="Y301" s="68"/>
      <c r="Z301" s="68"/>
      <c r="AA301" s="109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11"/>
      <c r="AO301" s="120"/>
      <c r="AP301" s="121"/>
      <c r="AQ301" s="121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08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10"/>
      <c r="BO301" s="110"/>
      <c r="BP301" s="110"/>
      <c r="BQ301" s="111"/>
      <c r="BR301" s="112"/>
      <c r="BS301" s="92"/>
    </row>
    <row r="302" spans="1:71" ht="25.5">
      <c r="A302" s="92"/>
      <c r="B302" s="92"/>
      <c r="C302" s="101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23" t="s">
        <v>15</v>
      </c>
      <c r="V302" s="119"/>
      <c r="W302" s="119"/>
      <c r="X302" s="119"/>
      <c r="Y302" s="119"/>
      <c r="Z302" s="119"/>
      <c r="AA302" s="110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  <c r="AM302" s="123" t="s">
        <v>66</v>
      </c>
      <c r="AN302" s="125"/>
      <c r="AO302" s="124"/>
      <c r="AP302" s="126"/>
      <c r="AQ302" s="126"/>
      <c r="AR302" s="127"/>
      <c r="AS302" s="127"/>
      <c r="AT302" s="127"/>
      <c r="AU302" s="127"/>
      <c r="AV302" s="127"/>
      <c r="AW302" s="127"/>
      <c r="AX302" s="127"/>
      <c r="AY302" s="127"/>
      <c r="AZ302" s="127"/>
      <c r="BA302" s="127"/>
      <c r="BB302" s="127"/>
      <c r="BC302" s="128"/>
      <c r="BD302" s="110"/>
      <c r="BE302" s="110"/>
      <c r="BF302" s="260" t="s">
        <v>72</v>
      </c>
      <c r="BG302" s="193"/>
      <c r="BH302" s="193"/>
      <c r="BI302" s="193"/>
      <c r="BJ302" s="193"/>
      <c r="BK302" s="193"/>
      <c r="BL302" s="193"/>
      <c r="BM302" s="110"/>
      <c r="BN302" s="110"/>
      <c r="BO302" s="110"/>
      <c r="BP302" s="110"/>
      <c r="BQ302" s="125"/>
      <c r="BR302" s="112"/>
      <c r="BS302" s="92"/>
    </row>
    <row r="303" spans="1:71" ht="15.6" customHeight="1">
      <c r="A303" s="92"/>
      <c r="B303" s="92"/>
      <c r="C303" s="101"/>
      <c r="D303" s="105" t="s">
        <v>18</v>
      </c>
      <c r="E303" s="106"/>
      <c r="F303" s="106"/>
      <c r="G303" s="106"/>
      <c r="H303" s="106"/>
      <c r="I303" s="106"/>
      <c r="J303" s="106"/>
      <c r="K303" s="106"/>
      <c r="L303" s="106"/>
      <c r="M303" s="107"/>
      <c r="N303" s="130" t="str">
        <f>IF([7]回答表!X54="●","●","")</f>
        <v/>
      </c>
      <c r="O303" s="131"/>
      <c r="P303" s="131"/>
      <c r="Q303" s="132"/>
      <c r="R303" s="119"/>
      <c r="S303" s="119"/>
      <c r="T303" s="119"/>
      <c r="U303" s="133" t="str">
        <f>IF([7]回答表!X54="●",[7]回答表!B503,IF([7]回答表!AA54="●",[7]回答表!B526,""))</f>
        <v/>
      </c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5"/>
      <c r="AK303" s="136"/>
      <c r="AL303" s="136"/>
      <c r="AM303" s="270" t="s">
        <v>73</v>
      </c>
      <c r="AN303" s="270"/>
      <c r="AO303" s="270"/>
      <c r="AP303" s="270"/>
      <c r="AQ303" s="271" t="str">
        <f>IF([7]回答表!X54="●",[7]回答表!BC510,IF([7]回答表!AA54="●",[7]回答表!BC533,""))</f>
        <v/>
      </c>
      <c r="AR303" s="271"/>
      <c r="AS303" s="271"/>
      <c r="AT303" s="271"/>
      <c r="AU303" s="272" t="s">
        <v>74</v>
      </c>
      <c r="AV303" s="273"/>
      <c r="AW303" s="273"/>
      <c r="AX303" s="274"/>
      <c r="AY303" s="271" t="str">
        <f>IF([7]回答表!X54="●",[7]回答表!BC515,IF([7]回答表!AA54="●",[7]回答表!BC538,""))</f>
        <v/>
      </c>
      <c r="AZ303" s="271"/>
      <c r="BA303" s="271"/>
      <c r="BB303" s="271"/>
      <c r="BC303" s="120"/>
      <c r="BD303" s="109"/>
      <c r="BE303" s="109"/>
      <c r="BF303" s="138" t="str">
        <f>IF([7]回答表!X54="●",[7]回答表!S509,IF([7]回答表!AA54="●",[7]回答表!S532,""))</f>
        <v/>
      </c>
      <c r="BG303" s="139"/>
      <c r="BH303" s="139"/>
      <c r="BI303" s="139"/>
      <c r="BJ303" s="138"/>
      <c r="BK303" s="139"/>
      <c r="BL303" s="139"/>
      <c r="BM303" s="139"/>
      <c r="BN303" s="138"/>
      <c r="BO303" s="139"/>
      <c r="BP303" s="139"/>
      <c r="BQ303" s="140"/>
      <c r="BR303" s="112"/>
      <c r="BS303" s="92"/>
    </row>
    <row r="304" spans="1:71" ht="15.6" customHeight="1">
      <c r="A304" s="92"/>
      <c r="B304" s="92"/>
      <c r="C304" s="101"/>
      <c r="D304" s="141"/>
      <c r="E304" s="142"/>
      <c r="F304" s="142"/>
      <c r="G304" s="142"/>
      <c r="H304" s="142"/>
      <c r="I304" s="142"/>
      <c r="J304" s="142"/>
      <c r="K304" s="142"/>
      <c r="L304" s="142"/>
      <c r="M304" s="143"/>
      <c r="N304" s="144"/>
      <c r="O304" s="145"/>
      <c r="P304" s="145"/>
      <c r="Q304" s="146"/>
      <c r="R304" s="119"/>
      <c r="S304" s="119"/>
      <c r="T304" s="119"/>
      <c r="U304" s="147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9"/>
      <c r="AK304" s="136"/>
      <c r="AL304" s="136"/>
      <c r="AM304" s="270"/>
      <c r="AN304" s="270"/>
      <c r="AO304" s="270"/>
      <c r="AP304" s="270"/>
      <c r="AQ304" s="271"/>
      <c r="AR304" s="271"/>
      <c r="AS304" s="271"/>
      <c r="AT304" s="271"/>
      <c r="AU304" s="275"/>
      <c r="AV304" s="276"/>
      <c r="AW304" s="276"/>
      <c r="AX304" s="277"/>
      <c r="AY304" s="271"/>
      <c r="AZ304" s="271"/>
      <c r="BA304" s="271"/>
      <c r="BB304" s="271"/>
      <c r="BC304" s="120"/>
      <c r="BD304" s="109"/>
      <c r="BE304" s="109"/>
      <c r="BF304" s="150"/>
      <c r="BG304" s="151"/>
      <c r="BH304" s="151"/>
      <c r="BI304" s="151"/>
      <c r="BJ304" s="150"/>
      <c r="BK304" s="151"/>
      <c r="BL304" s="151"/>
      <c r="BM304" s="151"/>
      <c r="BN304" s="150"/>
      <c r="BO304" s="151"/>
      <c r="BP304" s="151"/>
      <c r="BQ304" s="152"/>
      <c r="BR304" s="112"/>
      <c r="BS304" s="92"/>
    </row>
    <row r="305" spans="1:71" ht="15.6" customHeight="1">
      <c r="A305" s="92"/>
      <c r="B305" s="92"/>
      <c r="C305" s="101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44"/>
      <c r="O305" s="145"/>
      <c r="P305" s="145"/>
      <c r="Q305" s="146"/>
      <c r="R305" s="119"/>
      <c r="S305" s="119"/>
      <c r="T305" s="119"/>
      <c r="U305" s="147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9"/>
      <c r="AK305" s="136"/>
      <c r="AL305" s="136"/>
      <c r="AM305" s="270" t="s">
        <v>75</v>
      </c>
      <c r="AN305" s="270"/>
      <c r="AO305" s="270"/>
      <c r="AP305" s="270"/>
      <c r="AQ305" s="271" t="str">
        <f>IF([7]回答表!X54="●",[7]回答表!BC511,IF([7]回答表!AA54="●",[7]回答表!BC534,""))</f>
        <v/>
      </c>
      <c r="AR305" s="271"/>
      <c r="AS305" s="271"/>
      <c r="AT305" s="271"/>
      <c r="AU305" s="275"/>
      <c r="AV305" s="276"/>
      <c r="AW305" s="276"/>
      <c r="AX305" s="277"/>
      <c r="AY305" s="271"/>
      <c r="AZ305" s="271"/>
      <c r="BA305" s="271"/>
      <c r="BB305" s="271"/>
      <c r="BC305" s="120"/>
      <c r="BD305" s="109"/>
      <c r="BE305" s="109"/>
      <c r="BF305" s="150"/>
      <c r="BG305" s="151"/>
      <c r="BH305" s="151"/>
      <c r="BI305" s="151"/>
      <c r="BJ305" s="150"/>
      <c r="BK305" s="151"/>
      <c r="BL305" s="151"/>
      <c r="BM305" s="151"/>
      <c r="BN305" s="150"/>
      <c r="BO305" s="151"/>
      <c r="BP305" s="151"/>
      <c r="BQ305" s="152"/>
      <c r="BR305" s="112"/>
      <c r="BS305" s="92"/>
    </row>
    <row r="306" spans="1:71" ht="15.6" customHeight="1">
      <c r="A306" s="92"/>
      <c r="B306" s="92"/>
      <c r="C306" s="101"/>
      <c r="D306" s="116"/>
      <c r="E306" s="117"/>
      <c r="F306" s="117"/>
      <c r="G306" s="117"/>
      <c r="H306" s="117"/>
      <c r="I306" s="117"/>
      <c r="J306" s="117"/>
      <c r="K306" s="117"/>
      <c r="L306" s="117"/>
      <c r="M306" s="118"/>
      <c r="N306" s="154"/>
      <c r="O306" s="155"/>
      <c r="P306" s="155"/>
      <c r="Q306" s="156"/>
      <c r="R306" s="119"/>
      <c r="S306" s="119"/>
      <c r="T306" s="119"/>
      <c r="U306" s="147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9"/>
      <c r="AK306" s="136"/>
      <c r="AL306" s="136"/>
      <c r="AM306" s="270"/>
      <c r="AN306" s="270"/>
      <c r="AO306" s="270"/>
      <c r="AP306" s="270"/>
      <c r="AQ306" s="271"/>
      <c r="AR306" s="271"/>
      <c r="AS306" s="271"/>
      <c r="AT306" s="271"/>
      <c r="AU306" s="275"/>
      <c r="AV306" s="276"/>
      <c r="AW306" s="276"/>
      <c r="AX306" s="277"/>
      <c r="AY306" s="271"/>
      <c r="AZ306" s="271"/>
      <c r="BA306" s="271"/>
      <c r="BB306" s="271"/>
      <c r="BC306" s="120"/>
      <c r="BD306" s="109"/>
      <c r="BE306" s="109"/>
      <c r="BF306" s="150" t="str">
        <f>IF([7]回答表!X54="●",[7]回答表!V509,IF([7]回答表!AA54="●",[7]回答表!V532,""))</f>
        <v/>
      </c>
      <c r="BG306" s="151"/>
      <c r="BH306" s="151"/>
      <c r="BI306" s="151"/>
      <c r="BJ306" s="150" t="str">
        <f>IF([7]回答表!X54="●",[7]回答表!V510,IF([7]回答表!AA54="●",[7]回答表!V533,""))</f>
        <v/>
      </c>
      <c r="BK306" s="151"/>
      <c r="BL306" s="151"/>
      <c r="BM306" s="152"/>
      <c r="BN306" s="150" t="str">
        <f>IF([7]回答表!X54="●",[7]回答表!V511,IF([7]回答表!AA54="●",[7]回答表!V534,""))</f>
        <v/>
      </c>
      <c r="BO306" s="151"/>
      <c r="BP306" s="151"/>
      <c r="BQ306" s="152"/>
      <c r="BR306" s="112"/>
      <c r="BS306" s="92"/>
    </row>
    <row r="307" spans="1:71" ht="15.6" customHeight="1">
      <c r="A307" s="92"/>
      <c r="B307" s="92"/>
      <c r="C307" s="101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9"/>
      <c r="O307" s="159"/>
      <c r="P307" s="159"/>
      <c r="Q307" s="159"/>
      <c r="R307" s="159"/>
      <c r="S307" s="159"/>
      <c r="T307" s="159"/>
      <c r="U307" s="147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9"/>
      <c r="AK307" s="136"/>
      <c r="AL307" s="136"/>
      <c r="AM307" s="270" t="s">
        <v>76</v>
      </c>
      <c r="AN307" s="270"/>
      <c r="AO307" s="270"/>
      <c r="AP307" s="270"/>
      <c r="AQ307" s="271" t="str">
        <f>IF([7]回答表!X54="●",[7]回答表!BC512,IF([7]回答表!AA54="●",[7]回答表!BC535,""))</f>
        <v/>
      </c>
      <c r="AR307" s="271"/>
      <c r="AS307" s="271"/>
      <c r="AT307" s="271"/>
      <c r="AU307" s="278"/>
      <c r="AV307" s="279"/>
      <c r="AW307" s="279"/>
      <c r="AX307" s="280"/>
      <c r="AY307" s="271"/>
      <c r="AZ307" s="271"/>
      <c r="BA307" s="271"/>
      <c r="BB307" s="271"/>
      <c r="BC307" s="120"/>
      <c r="BD307" s="120"/>
      <c r="BE307" s="120"/>
      <c r="BF307" s="150"/>
      <c r="BG307" s="151"/>
      <c r="BH307" s="151"/>
      <c r="BI307" s="151"/>
      <c r="BJ307" s="150"/>
      <c r="BK307" s="151"/>
      <c r="BL307" s="151"/>
      <c r="BM307" s="152"/>
      <c r="BN307" s="150"/>
      <c r="BO307" s="151"/>
      <c r="BP307" s="151"/>
      <c r="BQ307" s="152"/>
      <c r="BR307" s="112"/>
      <c r="BS307" s="92"/>
    </row>
    <row r="308" spans="1:71" ht="15.6" customHeight="1">
      <c r="A308" s="92"/>
      <c r="B308" s="92"/>
      <c r="C308" s="101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9"/>
      <c r="O308" s="159"/>
      <c r="P308" s="159"/>
      <c r="Q308" s="159"/>
      <c r="R308" s="159"/>
      <c r="S308" s="159"/>
      <c r="T308" s="159"/>
      <c r="U308" s="147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9"/>
      <c r="AK308" s="136"/>
      <c r="AL308" s="136"/>
      <c r="AM308" s="270"/>
      <c r="AN308" s="270"/>
      <c r="AO308" s="270"/>
      <c r="AP308" s="270"/>
      <c r="AQ308" s="271"/>
      <c r="AR308" s="271"/>
      <c r="AS308" s="271"/>
      <c r="AT308" s="271"/>
      <c r="AU308" s="222" t="s">
        <v>77</v>
      </c>
      <c r="AV308" s="223"/>
      <c r="AW308" s="223"/>
      <c r="AX308" s="224"/>
      <c r="AY308" s="281" t="str">
        <f>IF([7]回答表!X54="●",[7]回答表!BC516,IF([7]回答表!AA54="●",[7]回答表!BC539,""))</f>
        <v/>
      </c>
      <c r="AZ308" s="282"/>
      <c r="BA308" s="282"/>
      <c r="BB308" s="283"/>
      <c r="BC308" s="120"/>
      <c r="BD308" s="109"/>
      <c r="BE308" s="109"/>
      <c r="BF308" s="150"/>
      <c r="BG308" s="151"/>
      <c r="BH308" s="151"/>
      <c r="BI308" s="151"/>
      <c r="BJ308" s="150"/>
      <c r="BK308" s="151"/>
      <c r="BL308" s="151"/>
      <c r="BM308" s="152"/>
      <c r="BN308" s="150"/>
      <c r="BO308" s="151"/>
      <c r="BP308" s="151"/>
      <c r="BQ308" s="152"/>
      <c r="BR308" s="112"/>
      <c r="BS308" s="92"/>
    </row>
    <row r="309" spans="1:71" ht="15.6" customHeight="1">
      <c r="A309" s="92"/>
      <c r="B309" s="92"/>
      <c r="C309" s="101"/>
      <c r="D309" s="166" t="s">
        <v>26</v>
      </c>
      <c r="E309" s="167"/>
      <c r="F309" s="167"/>
      <c r="G309" s="167"/>
      <c r="H309" s="167"/>
      <c r="I309" s="167"/>
      <c r="J309" s="167"/>
      <c r="K309" s="167"/>
      <c r="L309" s="167"/>
      <c r="M309" s="168"/>
      <c r="N309" s="130" t="str">
        <f>IF([7]回答表!AA54="●","●","")</f>
        <v/>
      </c>
      <c r="O309" s="131"/>
      <c r="P309" s="131"/>
      <c r="Q309" s="132"/>
      <c r="R309" s="119"/>
      <c r="S309" s="119"/>
      <c r="T309" s="119"/>
      <c r="U309" s="147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9"/>
      <c r="AK309" s="136"/>
      <c r="AL309" s="136"/>
      <c r="AM309" s="270" t="s">
        <v>78</v>
      </c>
      <c r="AN309" s="270"/>
      <c r="AO309" s="270"/>
      <c r="AP309" s="270"/>
      <c r="AQ309" s="284" t="str">
        <f>IF([7]回答表!X54="●",[7]回答表!BC513,IF([7]回答表!AA54="●",[7]回答表!BC536,""))</f>
        <v/>
      </c>
      <c r="AR309" s="271"/>
      <c r="AS309" s="271"/>
      <c r="AT309" s="271"/>
      <c r="AU309" s="285"/>
      <c r="AV309" s="286"/>
      <c r="AW309" s="286"/>
      <c r="AX309" s="287"/>
      <c r="AY309" s="288"/>
      <c r="AZ309" s="289"/>
      <c r="BA309" s="289"/>
      <c r="BB309" s="290"/>
      <c r="BC309" s="120"/>
      <c r="BD309" s="170"/>
      <c r="BE309" s="170"/>
      <c r="BF309" s="150"/>
      <c r="BG309" s="151"/>
      <c r="BH309" s="151"/>
      <c r="BI309" s="151"/>
      <c r="BJ309" s="150"/>
      <c r="BK309" s="151"/>
      <c r="BL309" s="151"/>
      <c r="BM309" s="152"/>
      <c r="BN309" s="150"/>
      <c r="BO309" s="151"/>
      <c r="BP309" s="151"/>
      <c r="BQ309" s="152"/>
      <c r="BR309" s="112"/>
      <c r="BS309" s="92"/>
    </row>
    <row r="310" spans="1:71" ht="15.6" customHeight="1">
      <c r="A310" s="92"/>
      <c r="B310" s="92"/>
      <c r="C310" s="101"/>
      <c r="D310" s="171"/>
      <c r="E310" s="172"/>
      <c r="F310" s="172"/>
      <c r="G310" s="172"/>
      <c r="H310" s="172"/>
      <c r="I310" s="172"/>
      <c r="J310" s="172"/>
      <c r="K310" s="172"/>
      <c r="L310" s="172"/>
      <c r="M310" s="173"/>
      <c r="N310" s="144"/>
      <c r="O310" s="145"/>
      <c r="P310" s="145"/>
      <c r="Q310" s="146"/>
      <c r="R310" s="119"/>
      <c r="S310" s="119"/>
      <c r="T310" s="119"/>
      <c r="U310" s="147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9"/>
      <c r="AK310" s="136"/>
      <c r="AL310" s="136"/>
      <c r="AM310" s="270"/>
      <c r="AN310" s="270"/>
      <c r="AO310" s="270"/>
      <c r="AP310" s="270"/>
      <c r="AQ310" s="271"/>
      <c r="AR310" s="271"/>
      <c r="AS310" s="271"/>
      <c r="AT310" s="271"/>
      <c r="AU310" s="228"/>
      <c r="AV310" s="229"/>
      <c r="AW310" s="229"/>
      <c r="AX310" s="230"/>
      <c r="AY310" s="291"/>
      <c r="AZ310" s="292"/>
      <c r="BA310" s="292"/>
      <c r="BB310" s="293"/>
      <c r="BC310" s="120"/>
      <c r="BD310" s="170"/>
      <c r="BE310" s="170"/>
      <c r="BF310" s="150" t="s">
        <v>23</v>
      </c>
      <c r="BG310" s="151"/>
      <c r="BH310" s="151"/>
      <c r="BI310" s="151"/>
      <c r="BJ310" s="150" t="s">
        <v>24</v>
      </c>
      <c r="BK310" s="151"/>
      <c r="BL310" s="151"/>
      <c r="BM310" s="151"/>
      <c r="BN310" s="150" t="s">
        <v>25</v>
      </c>
      <c r="BO310" s="151"/>
      <c r="BP310" s="151"/>
      <c r="BQ310" s="152"/>
      <c r="BR310" s="112"/>
      <c r="BS310" s="92"/>
    </row>
    <row r="311" spans="1:71" ht="15.6" customHeight="1">
      <c r="A311" s="92"/>
      <c r="B311" s="92"/>
      <c r="C311" s="101"/>
      <c r="D311" s="171"/>
      <c r="E311" s="172"/>
      <c r="F311" s="172"/>
      <c r="G311" s="172"/>
      <c r="H311" s="172"/>
      <c r="I311" s="172"/>
      <c r="J311" s="172"/>
      <c r="K311" s="172"/>
      <c r="L311" s="172"/>
      <c r="M311" s="173"/>
      <c r="N311" s="144"/>
      <c r="O311" s="145"/>
      <c r="P311" s="145"/>
      <c r="Q311" s="146"/>
      <c r="R311" s="119"/>
      <c r="S311" s="119"/>
      <c r="T311" s="119"/>
      <c r="U311" s="147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9"/>
      <c r="AK311" s="136"/>
      <c r="AL311" s="136"/>
      <c r="AM311" s="270" t="s">
        <v>79</v>
      </c>
      <c r="AN311" s="270"/>
      <c r="AO311" s="270"/>
      <c r="AP311" s="270"/>
      <c r="AQ311" s="271" t="str">
        <f>IF([7]回答表!X54="●",[7]回答表!BC514,IF([7]回答表!AA54="●",[7]回答表!BC537,""))</f>
        <v/>
      </c>
      <c r="AR311" s="271"/>
      <c r="AS311" s="271"/>
      <c r="AT311" s="271"/>
      <c r="AU311" s="222" t="s">
        <v>80</v>
      </c>
      <c r="AV311" s="223"/>
      <c r="AW311" s="223"/>
      <c r="AX311" s="224"/>
      <c r="AY311" s="281" t="str">
        <f>IF([7]回答表!X54="●",[7]回答表!BC517,IF([7]回答表!AA54="●",[7]回答表!BC540,""))</f>
        <v/>
      </c>
      <c r="AZ311" s="282"/>
      <c r="BA311" s="282"/>
      <c r="BB311" s="283"/>
      <c r="BC311" s="120"/>
      <c r="BD311" s="170"/>
      <c r="BE311" s="170"/>
      <c r="BF311" s="150"/>
      <c r="BG311" s="151"/>
      <c r="BH311" s="151"/>
      <c r="BI311" s="151"/>
      <c r="BJ311" s="150"/>
      <c r="BK311" s="151"/>
      <c r="BL311" s="151"/>
      <c r="BM311" s="151"/>
      <c r="BN311" s="150"/>
      <c r="BO311" s="151"/>
      <c r="BP311" s="151"/>
      <c r="BQ311" s="152"/>
      <c r="BR311" s="112"/>
      <c r="BS311" s="92"/>
    </row>
    <row r="312" spans="1:71" ht="15.6" customHeight="1">
      <c r="A312" s="92"/>
      <c r="B312" s="92"/>
      <c r="C312" s="101"/>
      <c r="D312" s="174"/>
      <c r="E312" s="175"/>
      <c r="F312" s="175"/>
      <c r="G312" s="175"/>
      <c r="H312" s="175"/>
      <c r="I312" s="175"/>
      <c r="J312" s="175"/>
      <c r="K312" s="175"/>
      <c r="L312" s="175"/>
      <c r="M312" s="176"/>
      <c r="N312" s="154"/>
      <c r="O312" s="155"/>
      <c r="P312" s="155"/>
      <c r="Q312" s="156"/>
      <c r="R312" s="119"/>
      <c r="S312" s="119"/>
      <c r="T312" s="119"/>
      <c r="U312" s="177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9"/>
      <c r="AK312" s="136"/>
      <c r="AL312" s="136"/>
      <c r="AM312" s="270"/>
      <c r="AN312" s="270"/>
      <c r="AO312" s="270"/>
      <c r="AP312" s="270"/>
      <c r="AQ312" s="271"/>
      <c r="AR312" s="271"/>
      <c r="AS312" s="271"/>
      <c r="AT312" s="271"/>
      <c r="AU312" s="228"/>
      <c r="AV312" s="229"/>
      <c r="AW312" s="229"/>
      <c r="AX312" s="230"/>
      <c r="AY312" s="291"/>
      <c r="AZ312" s="292"/>
      <c r="BA312" s="292"/>
      <c r="BB312" s="293"/>
      <c r="BC312" s="120"/>
      <c r="BD312" s="170"/>
      <c r="BE312" s="170"/>
      <c r="BF312" s="195"/>
      <c r="BG312" s="196"/>
      <c r="BH312" s="196"/>
      <c r="BI312" s="196"/>
      <c r="BJ312" s="195"/>
      <c r="BK312" s="196"/>
      <c r="BL312" s="196"/>
      <c r="BM312" s="196"/>
      <c r="BN312" s="195"/>
      <c r="BO312" s="196"/>
      <c r="BP312" s="196"/>
      <c r="BQ312" s="197"/>
      <c r="BR312" s="112"/>
      <c r="BS312" s="92"/>
    </row>
    <row r="313" spans="1:71" ht="15.6" customHeight="1">
      <c r="A313" s="92"/>
      <c r="B313" s="92"/>
      <c r="C313" s="101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36"/>
      <c r="AL313" s="136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20"/>
      <c r="BD313" s="170"/>
      <c r="BE313" s="170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112"/>
      <c r="BS313" s="92"/>
    </row>
    <row r="314" spans="1:71" ht="15.6" customHeight="1">
      <c r="A314" s="92"/>
      <c r="B314" s="92"/>
      <c r="C314" s="101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19"/>
      <c r="S314" s="119"/>
      <c r="T314" s="119"/>
      <c r="U314" s="123" t="s">
        <v>31</v>
      </c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36"/>
      <c r="AL314" s="136"/>
      <c r="AM314" s="123" t="s">
        <v>32</v>
      </c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68"/>
      <c r="BR314" s="112"/>
      <c r="BS314" s="92"/>
    </row>
    <row r="315" spans="1:71" ht="15.6" customHeight="1">
      <c r="A315" s="92"/>
      <c r="B315" s="92"/>
      <c r="C315" s="101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19"/>
      <c r="S315" s="119"/>
      <c r="T315" s="119"/>
      <c r="U315" s="181" t="str">
        <f>IF([7]回答表!X54="●",[7]回答表!E516,IF([7]回答表!AA54="●",[7]回答表!E538,""))</f>
        <v/>
      </c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3" t="s">
        <v>33</v>
      </c>
      <c r="AF315" s="183"/>
      <c r="AG315" s="183"/>
      <c r="AH315" s="183"/>
      <c r="AI315" s="183"/>
      <c r="AJ315" s="184"/>
      <c r="AK315" s="136"/>
      <c r="AL315" s="136"/>
      <c r="AM315" s="133" t="str">
        <f>IF([7]回答表!X54="●",[7]回答表!B518,IF([7]回答表!AA54="●",[7]回答表!B540,""))</f>
        <v/>
      </c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134"/>
      <c r="AX315" s="134"/>
      <c r="AY315" s="134"/>
      <c r="AZ315" s="134"/>
      <c r="BA315" s="134"/>
      <c r="BB315" s="134"/>
      <c r="BC315" s="134"/>
      <c r="BD315" s="134"/>
      <c r="BE315" s="134"/>
      <c r="BF315" s="134"/>
      <c r="BG315" s="134"/>
      <c r="BH315" s="134"/>
      <c r="BI315" s="134"/>
      <c r="BJ315" s="134"/>
      <c r="BK315" s="134"/>
      <c r="BL315" s="134"/>
      <c r="BM315" s="134"/>
      <c r="BN315" s="134"/>
      <c r="BO315" s="134"/>
      <c r="BP315" s="134"/>
      <c r="BQ315" s="135"/>
      <c r="BR315" s="112"/>
      <c r="BS315" s="92"/>
    </row>
    <row r="316" spans="1:71" ht="15.6" customHeight="1">
      <c r="A316" s="92"/>
      <c r="B316" s="92"/>
      <c r="C316" s="101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19"/>
      <c r="S316" s="119"/>
      <c r="T316" s="119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7"/>
      <c r="AF316" s="187"/>
      <c r="AG316" s="187"/>
      <c r="AH316" s="187"/>
      <c r="AI316" s="187"/>
      <c r="AJ316" s="188"/>
      <c r="AK316" s="136"/>
      <c r="AL316" s="136"/>
      <c r="AM316" s="147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9"/>
      <c r="BR316" s="112"/>
      <c r="BS316" s="92"/>
    </row>
    <row r="317" spans="1:71" ht="15.6" customHeight="1">
      <c r="A317" s="92"/>
      <c r="B317" s="92"/>
      <c r="C317" s="101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36"/>
      <c r="AL317" s="136"/>
      <c r="AM317" s="147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  <c r="BQ317" s="149"/>
      <c r="BR317" s="112"/>
      <c r="BS317" s="92"/>
    </row>
    <row r="318" spans="1:71" ht="15.6" customHeight="1">
      <c r="A318" s="92"/>
      <c r="B318" s="92"/>
      <c r="C318" s="101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36"/>
      <c r="AL318" s="136"/>
      <c r="AM318" s="147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9"/>
      <c r="BR318" s="112"/>
      <c r="BS318" s="92"/>
    </row>
    <row r="319" spans="1:71" ht="15.6" customHeight="1">
      <c r="A319" s="92"/>
      <c r="B319" s="92"/>
      <c r="C319" s="101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36"/>
      <c r="AL319" s="136"/>
      <c r="AM319" s="177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9"/>
      <c r="BR319" s="112"/>
      <c r="BS319" s="92"/>
    </row>
    <row r="320" spans="1:71" ht="15.6" customHeight="1">
      <c r="A320" s="92"/>
      <c r="B320" s="92"/>
      <c r="C320" s="101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68"/>
      <c r="Y320" s="68"/>
      <c r="Z320" s="68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112"/>
      <c r="BS320" s="92"/>
    </row>
    <row r="321" spans="1:71" ht="18.600000000000001" customHeight="1">
      <c r="A321" s="92"/>
      <c r="B321" s="92"/>
      <c r="C321" s="101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19"/>
      <c r="O321" s="119"/>
      <c r="P321" s="119"/>
      <c r="Q321" s="119"/>
      <c r="R321" s="119"/>
      <c r="S321" s="119"/>
      <c r="T321" s="119"/>
      <c r="U321" s="123" t="s">
        <v>15</v>
      </c>
      <c r="V321" s="119"/>
      <c r="W321" s="119"/>
      <c r="X321" s="119"/>
      <c r="Y321" s="119"/>
      <c r="Z321" s="119"/>
      <c r="AA321" s="110"/>
      <c r="AB321" s="124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23" t="s">
        <v>34</v>
      </c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68"/>
      <c r="BR321" s="112"/>
      <c r="BS321" s="92"/>
    </row>
    <row r="322" spans="1:71" ht="15.6" customHeight="1">
      <c r="A322" s="92"/>
      <c r="B322" s="92"/>
      <c r="C322" s="101"/>
      <c r="D322" s="105" t="s">
        <v>35</v>
      </c>
      <c r="E322" s="106"/>
      <c r="F322" s="106"/>
      <c r="G322" s="106"/>
      <c r="H322" s="106"/>
      <c r="I322" s="106"/>
      <c r="J322" s="106"/>
      <c r="K322" s="106"/>
      <c r="L322" s="106"/>
      <c r="M322" s="107"/>
      <c r="N322" s="130" t="str">
        <f>IF([7]回答表!AD54="●","●","")</f>
        <v/>
      </c>
      <c r="O322" s="131"/>
      <c r="P322" s="131"/>
      <c r="Q322" s="132"/>
      <c r="R322" s="119"/>
      <c r="S322" s="119"/>
      <c r="T322" s="119"/>
      <c r="U322" s="133" t="str">
        <f>IF([7]回答表!AD54="●",[7]回答表!B548,"")</f>
        <v/>
      </c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5"/>
      <c r="AK322" s="189"/>
      <c r="AL322" s="189"/>
      <c r="AM322" s="133" t="str">
        <f>IF([7]回答表!AD54="●",[7]回答表!B554,"")</f>
        <v/>
      </c>
      <c r="AN322" s="134"/>
      <c r="AO322" s="134"/>
      <c r="AP322" s="134"/>
      <c r="AQ322" s="134"/>
      <c r="AR322" s="134"/>
      <c r="AS322" s="134"/>
      <c r="AT322" s="134"/>
      <c r="AU322" s="134"/>
      <c r="AV322" s="134"/>
      <c r="AW322" s="134"/>
      <c r="AX322" s="134"/>
      <c r="AY322" s="134"/>
      <c r="AZ322" s="134"/>
      <c r="BA322" s="134"/>
      <c r="BB322" s="134"/>
      <c r="BC322" s="134"/>
      <c r="BD322" s="134"/>
      <c r="BE322" s="134"/>
      <c r="BF322" s="134"/>
      <c r="BG322" s="134"/>
      <c r="BH322" s="134"/>
      <c r="BI322" s="134"/>
      <c r="BJ322" s="134"/>
      <c r="BK322" s="134"/>
      <c r="BL322" s="134"/>
      <c r="BM322" s="134"/>
      <c r="BN322" s="134"/>
      <c r="BO322" s="134"/>
      <c r="BP322" s="134"/>
      <c r="BQ322" s="135"/>
      <c r="BR322" s="112"/>
      <c r="BS322" s="92"/>
    </row>
    <row r="323" spans="1:71" ht="15.6" customHeight="1">
      <c r="C323" s="101"/>
      <c r="D323" s="141"/>
      <c r="E323" s="142"/>
      <c r="F323" s="142"/>
      <c r="G323" s="142"/>
      <c r="H323" s="142"/>
      <c r="I323" s="142"/>
      <c r="J323" s="142"/>
      <c r="K323" s="142"/>
      <c r="L323" s="142"/>
      <c r="M323" s="143"/>
      <c r="N323" s="144"/>
      <c r="O323" s="145"/>
      <c r="P323" s="145"/>
      <c r="Q323" s="146"/>
      <c r="R323" s="119"/>
      <c r="S323" s="119"/>
      <c r="T323" s="119"/>
      <c r="U323" s="147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9"/>
      <c r="AK323" s="189"/>
      <c r="AL323" s="189"/>
      <c r="AM323" s="147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9"/>
      <c r="BR323" s="112"/>
    </row>
    <row r="324" spans="1:71" ht="15.6" customHeight="1">
      <c r="C324" s="101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44"/>
      <c r="O324" s="145"/>
      <c r="P324" s="145"/>
      <c r="Q324" s="146"/>
      <c r="R324" s="119"/>
      <c r="S324" s="119"/>
      <c r="T324" s="119"/>
      <c r="U324" s="147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9"/>
      <c r="AK324" s="189"/>
      <c r="AL324" s="189"/>
      <c r="AM324" s="147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9"/>
      <c r="BR324" s="112"/>
    </row>
    <row r="325" spans="1:71" ht="15.6" customHeight="1">
      <c r="C325" s="101"/>
      <c r="D325" s="116"/>
      <c r="E325" s="117"/>
      <c r="F325" s="117"/>
      <c r="G325" s="117"/>
      <c r="H325" s="117"/>
      <c r="I325" s="117"/>
      <c r="J325" s="117"/>
      <c r="K325" s="117"/>
      <c r="L325" s="117"/>
      <c r="M325" s="118"/>
      <c r="N325" s="154"/>
      <c r="O325" s="155"/>
      <c r="P325" s="155"/>
      <c r="Q325" s="156"/>
      <c r="R325" s="119"/>
      <c r="S325" s="119"/>
      <c r="T325" s="119"/>
      <c r="U325" s="177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9"/>
      <c r="AK325" s="189"/>
      <c r="AL325" s="189"/>
      <c r="AM325" s="177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9"/>
      <c r="BR325" s="112"/>
    </row>
    <row r="326" spans="1:71" ht="15.6" customHeight="1">
      <c r="C326" s="19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1"/>
      <c r="AF326" s="191"/>
      <c r="AG326" s="191"/>
      <c r="AH326" s="191"/>
      <c r="AI326" s="191"/>
      <c r="AJ326" s="191"/>
      <c r="AK326" s="191"/>
      <c r="AL326" s="191"/>
      <c r="AM326" s="191"/>
      <c r="AN326" s="191"/>
      <c r="AO326" s="191"/>
      <c r="AP326" s="191"/>
      <c r="AQ326" s="191"/>
      <c r="AR326" s="191"/>
      <c r="AS326" s="191"/>
      <c r="AT326" s="191"/>
      <c r="AU326" s="191"/>
      <c r="AV326" s="191"/>
      <c r="AW326" s="191"/>
      <c r="AX326" s="191"/>
      <c r="AY326" s="191"/>
      <c r="AZ326" s="191"/>
      <c r="BA326" s="191"/>
      <c r="BB326" s="191"/>
      <c r="BC326" s="191"/>
      <c r="BD326" s="191"/>
      <c r="BE326" s="191"/>
      <c r="BF326" s="191"/>
      <c r="BG326" s="191"/>
      <c r="BH326" s="191"/>
      <c r="BI326" s="191"/>
      <c r="BJ326" s="191"/>
      <c r="BK326" s="191"/>
      <c r="BL326" s="191"/>
      <c r="BM326" s="191"/>
      <c r="BN326" s="191"/>
      <c r="BO326" s="191"/>
      <c r="BP326" s="191"/>
      <c r="BQ326" s="191"/>
      <c r="BR326" s="192"/>
    </row>
    <row r="327" spans="1:71" ht="15.6" customHeight="1"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</row>
    <row r="328" spans="1:71" ht="15.6" customHeight="1"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7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9"/>
    </row>
    <row r="329" spans="1:71" ht="15.6" customHeight="1">
      <c r="C329" s="101"/>
      <c r="D329" s="102" t="s">
        <v>14</v>
      </c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4"/>
      <c r="R329" s="105" t="s">
        <v>81</v>
      </c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7"/>
      <c r="BC329" s="108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10"/>
      <c r="BO329" s="110"/>
      <c r="BP329" s="110"/>
      <c r="BQ329" s="111"/>
      <c r="BR329" s="112"/>
    </row>
    <row r="330" spans="1:71" ht="15.6" customHeight="1">
      <c r="C330" s="101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5"/>
      <c r="R330" s="116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8"/>
      <c r="BC330" s="108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10"/>
      <c r="BO330" s="110"/>
      <c r="BP330" s="110"/>
      <c r="BQ330" s="111"/>
      <c r="BR330" s="112"/>
    </row>
    <row r="331" spans="1:71" ht="15.6" customHeight="1">
      <c r="C331" s="101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68"/>
      <c r="Y331" s="68"/>
      <c r="Z331" s="68"/>
      <c r="AA331" s="109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11"/>
      <c r="AO331" s="120"/>
      <c r="AP331" s="121"/>
      <c r="AQ331" s="121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08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10"/>
      <c r="BO331" s="110"/>
      <c r="BP331" s="110"/>
      <c r="BQ331" s="111"/>
      <c r="BR331" s="112"/>
    </row>
    <row r="332" spans="1:71" ht="19.350000000000001" customHeight="1">
      <c r="A332" s="92"/>
      <c r="B332" s="92"/>
      <c r="C332" s="101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23" t="s">
        <v>15</v>
      </c>
      <c r="V332" s="119"/>
      <c r="W332" s="119"/>
      <c r="X332" s="119"/>
      <c r="Y332" s="119"/>
      <c r="Z332" s="119"/>
      <c r="AA332" s="110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  <c r="AM332" s="123" t="s">
        <v>82</v>
      </c>
      <c r="AN332" s="125"/>
      <c r="AO332" s="124"/>
      <c r="AP332" s="126"/>
      <c r="AQ332" s="126"/>
      <c r="AR332" s="127"/>
      <c r="AS332" s="127"/>
      <c r="AT332" s="127"/>
      <c r="AU332" s="127"/>
      <c r="AV332" s="127"/>
      <c r="AW332" s="127"/>
      <c r="AX332" s="127"/>
      <c r="AY332" s="127"/>
      <c r="AZ332" s="127"/>
      <c r="BA332" s="127"/>
      <c r="BB332" s="127"/>
      <c r="BC332" s="128"/>
      <c r="BD332" s="110"/>
      <c r="BE332" s="110"/>
      <c r="BF332" s="129" t="s">
        <v>17</v>
      </c>
      <c r="BG332" s="193"/>
      <c r="BH332" s="193"/>
      <c r="BI332" s="193"/>
      <c r="BJ332" s="193"/>
      <c r="BK332" s="193"/>
      <c r="BL332" s="193"/>
      <c r="BM332" s="110"/>
      <c r="BN332" s="110"/>
      <c r="BO332" s="110"/>
      <c r="BP332" s="110"/>
      <c r="BQ332" s="125"/>
      <c r="BR332" s="112"/>
      <c r="BS332" s="92"/>
    </row>
    <row r="333" spans="1:71" ht="15.6" customHeight="1">
      <c r="A333" s="92"/>
      <c r="B333" s="92"/>
      <c r="C333" s="101"/>
      <c r="D333" s="105" t="s">
        <v>18</v>
      </c>
      <c r="E333" s="106"/>
      <c r="F333" s="106"/>
      <c r="G333" s="106"/>
      <c r="H333" s="106"/>
      <c r="I333" s="106"/>
      <c r="J333" s="106"/>
      <c r="K333" s="106"/>
      <c r="L333" s="106"/>
      <c r="M333" s="107"/>
      <c r="N333" s="130" t="str">
        <f>IF([7]回答表!X55="●","●","")</f>
        <v/>
      </c>
      <c r="O333" s="131"/>
      <c r="P333" s="131"/>
      <c r="Q333" s="132"/>
      <c r="R333" s="119"/>
      <c r="S333" s="119"/>
      <c r="T333" s="119"/>
      <c r="U333" s="133" t="str">
        <f>IF([7]回答表!X55="●",[7]回答表!B565,IF([7]回答表!AA55="●",[7]回答表!B590,""))</f>
        <v/>
      </c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5"/>
      <c r="AK333" s="136"/>
      <c r="AL333" s="136"/>
      <c r="AM333" s="250" t="s">
        <v>83</v>
      </c>
      <c r="AN333" s="251"/>
      <c r="AO333" s="251"/>
      <c r="AP333" s="251"/>
      <c r="AQ333" s="251"/>
      <c r="AR333" s="251"/>
      <c r="AS333" s="251"/>
      <c r="AT333" s="252"/>
      <c r="AU333" s="250" t="s">
        <v>84</v>
      </c>
      <c r="AV333" s="251"/>
      <c r="AW333" s="251"/>
      <c r="AX333" s="251"/>
      <c r="AY333" s="251"/>
      <c r="AZ333" s="251"/>
      <c r="BA333" s="251"/>
      <c r="BB333" s="252"/>
      <c r="BC333" s="120"/>
      <c r="BD333" s="109"/>
      <c r="BE333" s="109"/>
      <c r="BF333" s="138" t="str">
        <f>IF([7]回答表!X55="●",[7]回答表!B575,IF([7]回答表!AA55="●",[7]回答表!B600,""))</f>
        <v/>
      </c>
      <c r="BG333" s="139"/>
      <c r="BH333" s="139"/>
      <c r="BI333" s="139"/>
      <c r="BJ333" s="138"/>
      <c r="BK333" s="139"/>
      <c r="BL333" s="139"/>
      <c r="BM333" s="139"/>
      <c r="BN333" s="138"/>
      <c r="BO333" s="139"/>
      <c r="BP333" s="139"/>
      <c r="BQ333" s="140"/>
      <c r="BR333" s="112"/>
      <c r="BS333" s="92"/>
    </row>
    <row r="334" spans="1:71" ht="15.6" customHeight="1">
      <c r="A334" s="92"/>
      <c r="B334" s="92"/>
      <c r="C334" s="101"/>
      <c r="D334" s="141"/>
      <c r="E334" s="142"/>
      <c r="F334" s="142"/>
      <c r="G334" s="142"/>
      <c r="H334" s="142"/>
      <c r="I334" s="142"/>
      <c r="J334" s="142"/>
      <c r="K334" s="142"/>
      <c r="L334" s="142"/>
      <c r="M334" s="143"/>
      <c r="N334" s="144"/>
      <c r="O334" s="145"/>
      <c r="P334" s="145"/>
      <c r="Q334" s="146"/>
      <c r="R334" s="119"/>
      <c r="S334" s="119"/>
      <c r="T334" s="119"/>
      <c r="U334" s="147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9"/>
      <c r="AK334" s="136"/>
      <c r="AL334" s="136"/>
      <c r="AM334" s="256"/>
      <c r="AN334" s="257"/>
      <c r="AO334" s="257"/>
      <c r="AP334" s="257"/>
      <c r="AQ334" s="257"/>
      <c r="AR334" s="257"/>
      <c r="AS334" s="257"/>
      <c r="AT334" s="258"/>
      <c r="AU334" s="256"/>
      <c r="AV334" s="257"/>
      <c r="AW334" s="257"/>
      <c r="AX334" s="257"/>
      <c r="AY334" s="257"/>
      <c r="AZ334" s="257"/>
      <c r="BA334" s="257"/>
      <c r="BB334" s="258"/>
      <c r="BC334" s="120"/>
      <c r="BD334" s="109"/>
      <c r="BE334" s="109"/>
      <c r="BF334" s="150"/>
      <c r="BG334" s="151"/>
      <c r="BH334" s="151"/>
      <c r="BI334" s="151"/>
      <c r="BJ334" s="150"/>
      <c r="BK334" s="151"/>
      <c r="BL334" s="151"/>
      <c r="BM334" s="151"/>
      <c r="BN334" s="150"/>
      <c r="BO334" s="151"/>
      <c r="BP334" s="151"/>
      <c r="BQ334" s="152"/>
      <c r="BR334" s="112"/>
      <c r="BS334" s="92"/>
    </row>
    <row r="335" spans="1:71" ht="15.6" customHeight="1">
      <c r="A335" s="92"/>
      <c r="B335" s="92"/>
      <c r="C335" s="101"/>
      <c r="D335" s="141"/>
      <c r="E335" s="142"/>
      <c r="F335" s="142"/>
      <c r="G335" s="142"/>
      <c r="H335" s="142"/>
      <c r="I335" s="142"/>
      <c r="J335" s="142"/>
      <c r="K335" s="142"/>
      <c r="L335" s="142"/>
      <c r="M335" s="143"/>
      <c r="N335" s="144"/>
      <c r="O335" s="145"/>
      <c r="P335" s="145"/>
      <c r="Q335" s="146"/>
      <c r="R335" s="119"/>
      <c r="S335" s="119"/>
      <c r="T335" s="119"/>
      <c r="U335" s="147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9"/>
      <c r="AK335" s="136"/>
      <c r="AL335" s="136"/>
      <c r="AM335" s="82" t="str">
        <f>IF([7]回答表!X55="●",[7]回答表!G571,IF([7]回答表!AA55="●",[7]回答表!G596,""))</f>
        <v/>
      </c>
      <c r="AN335" s="83"/>
      <c r="AO335" s="83"/>
      <c r="AP335" s="83"/>
      <c r="AQ335" s="83"/>
      <c r="AR335" s="83"/>
      <c r="AS335" s="83"/>
      <c r="AT335" s="153"/>
      <c r="AU335" s="82" t="str">
        <f>IF([7]回答表!X55="●",[7]回答表!G572,IF([7]回答表!AA55="●",[7]回答表!G597,""))</f>
        <v/>
      </c>
      <c r="AV335" s="83"/>
      <c r="AW335" s="83"/>
      <c r="AX335" s="83"/>
      <c r="AY335" s="83"/>
      <c r="AZ335" s="83"/>
      <c r="BA335" s="83"/>
      <c r="BB335" s="153"/>
      <c r="BC335" s="120"/>
      <c r="BD335" s="109"/>
      <c r="BE335" s="109"/>
      <c r="BF335" s="150"/>
      <c r="BG335" s="151"/>
      <c r="BH335" s="151"/>
      <c r="BI335" s="151"/>
      <c r="BJ335" s="150"/>
      <c r="BK335" s="151"/>
      <c r="BL335" s="151"/>
      <c r="BM335" s="151"/>
      <c r="BN335" s="150"/>
      <c r="BO335" s="151"/>
      <c r="BP335" s="151"/>
      <c r="BQ335" s="152"/>
      <c r="BR335" s="112"/>
      <c r="BS335" s="92"/>
    </row>
    <row r="336" spans="1:71" ht="15.6" customHeight="1">
      <c r="A336" s="92"/>
      <c r="B336" s="92"/>
      <c r="C336" s="101"/>
      <c r="D336" s="116"/>
      <c r="E336" s="117"/>
      <c r="F336" s="117"/>
      <c r="G336" s="117"/>
      <c r="H336" s="117"/>
      <c r="I336" s="117"/>
      <c r="J336" s="117"/>
      <c r="K336" s="117"/>
      <c r="L336" s="117"/>
      <c r="M336" s="118"/>
      <c r="N336" s="154"/>
      <c r="O336" s="155"/>
      <c r="P336" s="155"/>
      <c r="Q336" s="156"/>
      <c r="R336" s="119"/>
      <c r="S336" s="119"/>
      <c r="T336" s="119"/>
      <c r="U336" s="147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9"/>
      <c r="AK336" s="136"/>
      <c r="AL336" s="136"/>
      <c r="AM336" s="79"/>
      <c r="AN336" s="80"/>
      <c r="AO336" s="80"/>
      <c r="AP336" s="80"/>
      <c r="AQ336" s="80"/>
      <c r="AR336" s="80"/>
      <c r="AS336" s="80"/>
      <c r="AT336" s="81"/>
      <c r="AU336" s="79"/>
      <c r="AV336" s="80"/>
      <c r="AW336" s="80"/>
      <c r="AX336" s="80"/>
      <c r="AY336" s="80"/>
      <c r="AZ336" s="80"/>
      <c r="BA336" s="80"/>
      <c r="BB336" s="81"/>
      <c r="BC336" s="120"/>
      <c r="BD336" s="109"/>
      <c r="BE336" s="109"/>
      <c r="BF336" s="150" t="str">
        <f>IF([7]回答表!X55="●",[7]回答表!E575,IF([7]回答表!AA55="●",[7]回答表!E600,""))</f>
        <v/>
      </c>
      <c r="BG336" s="151"/>
      <c r="BH336" s="151"/>
      <c r="BI336" s="151"/>
      <c r="BJ336" s="150" t="str">
        <f>IF([7]回答表!X55="●",[7]回答表!E576,IF([7]回答表!AA55="●",[7]回答表!E601,""))</f>
        <v/>
      </c>
      <c r="BK336" s="151"/>
      <c r="BL336" s="151"/>
      <c r="BM336" s="152"/>
      <c r="BN336" s="150" t="str">
        <f>IF([7]回答表!X55="●",[7]回答表!E577,IF([7]回答表!AA55="●",[7]回答表!E602,""))</f>
        <v/>
      </c>
      <c r="BO336" s="151"/>
      <c r="BP336" s="151"/>
      <c r="BQ336" s="152"/>
      <c r="BR336" s="112"/>
      <c r="BS336" s="92"/>
    </row>
    <row r="337" spans="1:71" ht="15.6" customHeight="1">
      <c r="A337" s="92"/>
      <c r="B337" s="92"/>
      <c r="C337" s="101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9"/>
      <c r="O337" s="159"/>
      <c r="P337" s="159"/>
      <c r="Q337" s="159"/>
      <c r="R337" s="159"/>
      <c r="S337" s="159"/>
      <c r="T337" s="159"/>
      <c r="U337" s="147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9"/>
      <c r="AK337" s="136"/>
      <c r="AL337" s="136"/>
      <c r="AM337" s="85"/>
      <c r="AN337" s="86"/>
      <c r="AO337" s="86"/>
      <c r="AP337" s="86"/>
      <c r="AQ337" s="86"/>
      <c r="AR337" s="86"/>
      <c r="AS337" s="86"/>
      <c r="AT337" s="87"/>
      <c r="AU337" s="85"/>
      <c r="AV337" s="86"/>
      <c r="AW337" s="86"/>
      <c r="AX337" s="86"/>
      <c r="AY337" s="86"/>
      <c r="AZ337" s="86"/>
      <c r="BA337" s="86"/>
      <c r="BB337" s="87"/>
      <c r="BC337" s="120"/>
      <c r="BD337" s="120"/>
      <c r="BE337" s="120"/>
      <c r="BF337" s="150"/>
      <c r="BG337" s="151"/>
      <c r="BH337" s="151"/>
      <c r="BI337" s="151"/>
      <c r="BJ337" s="150"/>
      <c r="BK337" s="151"/>
      <c r="BL337" s="151"/>
      <c r="BM337" s="152"/>
      <c r="BN337" s="150"/>
      <c r="BO337" s="151"/>
      <c r="BP337" s="151"/>
      <c r="BQ337" s="152"/>
      <c r="BR337" s="112"/>
      <c r="BS337" s="92"/>
    </row>
    <row r="338" spans="1:71" ht="15.6" customHeight="1">
      <c r="A338" s="92"/>
      <c r="B338" s="92"/>
      <c r="C338" s="101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9"/>
      <c r="O338" s="159"/>
      <c r="P338" s="159"/>
      <c r="Q338" s="159"/>
      <c r="R338" s="159"/>
      <c r="S338" s="159"/>
      <c r="T338" s="159"/>
      <c r="U338" s="147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9"/>
      <c r="AK338" s="136"/>
      <c r="AL338" s="136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20"/>
      <c r="BD338" s="109"/>
      <c r="BE338" s="109"/>
      <c r="BF338" s="150"/>
      <c r="BG338" s="151"/>
      <c r="BH338" s="151"/>
      <c r="BI338" s="151"/>
      <c r="BJ338" s="150"/>
      <c r="BK338" s="151"/>
      <c r="BL338" s="151"/>
      <c r="BM338" s="152"/>
      <c r="BN338" s="150"/>
      <c r="BO338" s="151"/>
      <c r="BP338" s="151"/>
      <c r="BQ338" s="152"/>
      <c r="BR338" s="112"/>
      <c r="BS338" s="92"/>
    </row>
    <row r="339" spans="1:71" ht="15.6" customHeight="1">
      <c r="A339" s="92"/>
      <c r="B339" s="92"/>
      <c r="C339" s="101"/>
      <c r="D339" s="166" t="s">
        <v>26</v>
      </c>
      <c r="E339" s="167"/>
      <c r="F339" s="167"/>
      <c r="G339" s="167"/>
      <c r="H339" s="167"/>
      <c r="I339" s="167"/>
      <c r="J339" s="167"/>
      <c r="K339" s="167"/>
      <c r="L339" s="167"/>
      <c r="M339" s="168"/>
      <c r="N339" s="130" t="str">
        <f>IF([7]回答表!AA55="●","●","")</f>
        <v/>
      </c>
      <c r="O339" s="131"/>
      <c r="P339" s="131"/>
      <c r="Q339" s="132"/>
      <c r="R339" s="119"/>
      <c r="S339" s="119"/>
      <c r="T339" s="119"/>
      <c r="U339" s="147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9"/>
      <c r="AK339" s="136"/>
      <c r="AL339" s="136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20"/>
      <c r="BD339" s="170"/>
      <c r="BE339" s="170"/>
      <c r="BF339" s="150"/>
      <c r="BG339" s="151"/>
      <c r="BH339" s="151"/>
      <c r="BI339" s="151"/>
      <c r="BJ339" s="150"/>
      <c r="BK339" s="151"/>
      <c r="BL339" s="151"/>
      <c r="BM339" s="152"/>
      <c r="BN339" s="150"/>
      <c r="BO339" s="151"/>
      <c r="BP339" s="151"/>
      <c r="BQ339" s="152"/>
      <c r="BR339" s="112"/>
      <c r="BS339" s="92"/>
    </row>
    <row r="340" spans="1:71" ht="15.6" customHeight="1">
      <c r="A340" s="92"/>
      <c r="B340" s="92"/>
      <c r="C340" s="101"/>
      <c r="D340" s="171"/>
      <c r="E340" s="172"/>
      <c r="F340" s="172"/>
      <c r="G340" s="172"/>
      <c r="H340" s="172"/>
      <c r="I340" s="172"/>
      <c r="J340" s="172"/>
      <c r="K340" s="172"/>
      <c r="L340" s="172"/>
      <c r="M340" s="173"/>
      <c r="N340" s="144"/>
      <c r="O340" s="145"/>
      <c r="P340" s="145"/>
      <c r="Q340" s="146"/>
      <c r="R340" s="119"/>
      <c r="S340" s="119"/>
      <c r="T340" s="119"/>
      <c r="U340" s="147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9"/>
      <c r="AK340" s="136"/>
      <c r="AL340" s="136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20"/>
      <c r="BD340" s="170"/>
      <c r="BE340" s="170"/>
      <c r="BF340" s="150" t="s">
        <v>23</v>
      </c>
      <c r="BG340" s="151"/>
      <c r="BH340" s="151"/>
      <c r="BI340" s="151"/>
      <c r="BJ340" s="150" t="s">
        <v>24</v>
      </c>
      <c r="BK340" s="151"/>
      <c r="BL340" s="151"/>
      <c r="BM340" s="151"/>
      <c r="BN340" s="150" t="s">
        <v>25</v>
      </c>
      <c r="BO340" s="151"/>
      <c r="BP340" s="151"/>
      <c r="BQ340" s="152"/>
      <c r="BR340" s="112"/>
      <c r="BS340" s="92"/>
    </row>
    <row r="341" spans="1:71" ht="15.6" customHeight="1">
      <c r="A341" s="92"/>
      <c r="B341" s="92"/>
      <c r="C341" s="101"/>
      <c r="D341" s="171"/>
      <c r="E341" s="172"/>
      <c r="F341" s="172"/>
      <c r="G341" s="172"/>
      <c r="H341" s="172"/>
      <c r="I341" s="172"/>
      <c r="J341" s="172"/>
      <c r="K341" s="172"/>
      <c r="L341" s="172"/>
      <c r="M341" s="173"/>
      <c r="N341" s="144"/>
      <c r="O341" s="145"/>
      <c r="P341" s="145"/>
      <c r="Q341" s="146"/>
      <c r="R341" s="119"/>
      <c r="S341" s="119"/>
      <c r="T341" s="119"/>
      <c r="U341" s="147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9"/>
      <c r="AK341" s="136"/>
      <c r="AL341" s="136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20"/>
      <c r="BD341" s="170"/>
      <c r="BE341" s="170"/>
      <c r="BF341" s="150"/>
      <c r="BG341" s="151"/>
      <c r="BH341" s="151"/>
      <c r="BI341" s="151"/>
      <c r="BJ341" s="150"/>
      <c r="BK341" s="151"/>
      <c r="BL341" s="151"/>
      <c r="BM341" s="151"/>
      <c r="BN341" s="150"/>
      <c r="BO341" s="151"/>
      <c r="BP341" s="151"/>
      <c r="BQ341" s="152"/>
      <c r="BR341" s="112"/>
      <c r="BS341" s="92"/>
    </row>
    <row r="342" spans="1:71" ht="15.6" customHeight="1">
      <c r="A342" s="92"/>
      <c r="B342" s="92"/>
      <c r="C342" s="101"/>
      <c r="D342" s="174"/>
      <c r="E342" s="175"/>
      <c r="F342" s="175"/>
      <c r="G342" s="175"/>
      <c r="H342" s="175"/>
      <c r="I342" s="175"/>
      <c r="J342" s="175"/>
      <c r="K342" s="175"/>
      <c r="L342" s="175"/>
      <c r="M342" s="176"/>
      <c r="N342" s="154"/>
      <c r="O342" s="155"/>
      <c r="P342" s="155"/>
      <c r="Q342" s="156"/>
      <c r="R342" s="119"/>
      <c r="S342" s="119"/>
      <c r="T342" s="119"/>
      <c r="U342" s="177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9"/>
      <c r="AK342" s="136"/>
      <c r="AL342" s="136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20"/>
      <c r="BD342" s="170"/>
      <c r="BE342" s="170"/>
      <c r="BF342" s="195"/>
      <c r="BG342" s="196"/>
      <c r="BH342" s="196"/>
      <c r="BI342" s="196"/>
      <c r="BJ342" s="195"/>
      <c r="BK342" s="196"/>
      <c r="BL342" s="196"/>
      <c r="BM342" s="196"/>
      <c r="BN342" s="195"/>
      <c r="BO342" s="196"/>
      <c r="BP342" s="196"/>
      <c r="BQ342" s="197"/>
      <c r="BR342" s="112"/>
      <c r="BS342" s="92"/>
    </row>
    <row r="343" spans="1:71" ht="15.6" customHeight="1">
      <c r="A343" s="92"/>
      <c r="B343" s="92"/>
      <c r="C343" s="101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36"/>
      <c r="AL343" s="136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20"/>
      <c r="BD343" s="170"/>
      <c r="BE343" s="170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112"/>
      <c r="BS343" s="92"/>
    </row>
    <row r="344" spans="1:71" ht="15.6" customHeight="1">
      <c r="A344" s="92"/>
      <c r="B344" s="92"/>
      <c r="C344" s="101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19"/>
      <c r="S344" s="119"/>
      <c r="T344" s="119"/>
      <c r="U344" s="123" t="s">
        <v>31</v>
      </c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36"/>
      <c r="AL344" s="136"/>
      <c r="AM344" s="123" t="s">
        <v>32</v>
      </c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68"/>
      <c r="BR344" s="112"/>
      <c r="BS344" s="92"/>
    </row>
    <row r="345" spans="1:71" ht="15.6" customHeight="1">
      <c r="A345" s="92"/>
      <c r="B345" s="92"/>
      <c r="C345" s="101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19"/>
      <c r="S345" s="119"/>
      <c r="T345" s="119"/>
      <c r="U345" s="181" t="str">
        <f>IF([7]回答表!X55="●",[7]回答表!E580,IF([7]回答表!AA55="●",[7]回答表!E605,""))</f>
        <v/>
      </c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3" t="s">
        <v>33</v>
      </c>
      <c r="AF345" s="183"/>
      <c r="AG345" s="183"/>
      <c r="AH345" s="183"/>
      <c r="AI345" s="183"/>
      <c r="AJ345" s="184"/>
      <c r="AK345" s="136"/>
      <c r="AL345" s="136"/>
      <c r="AM345" s="133" t="str">
        <f>IF([7]回答表!X55="●",[7]回答表!B582,IF([7]回答表!AA55="●",[7]回答表!B607,""))</f>
        <v/>
      </c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5"/>
      <c r="BR345" s="112"/>
      <c r="BS345" s="92"/>
    </row>
    <row r="346" spans="1:71" ht="15.6" customHeight="1">
      <c r="A346" s="92"/>
      <c r="B346" s="92"/>
      <c r="C346" s="101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19"/>
      <c r="S346" s="119"/>
      <c r="T346" s="119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7"/>
      <c r="AF346" s="187"/>
      <c r="AG346" s="187"/>
      <c r="AH346" s="187"/>
      <c r="AI346" s="187"/>
      <c r="AJ346" s="188"/>
      <c r="AK346" s="136"/>
      <c r="AL346" s="136"/>
      <c r="AM346" s="147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9"/>
      <c r="BR346" s="112"/>
      <c r="BS346" s="92"/>
    </row>
    <row r="347" spans="1:71" ht="15.6" customHeight="1">
      <c r="A347" s="92"/>
      <c r="B347" s="92"/>
      <c r="C347" s="101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36"/>
      <c r="AL347" s="136"/>
      <c r="AM347" s="147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  <c r="BQ347" s="149"/>
      <c r="BR347" s="112"/>
      <c r="BS347" s="92"/>
    </row>
    <row r="348" spans="1:71" ht="15.6" customHeight="1">
      <c r="A348" s="92"/>
      <c r="B348" s="92"/>
      <c r="C348" s="101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9"/>
      <c r="AE348" s="119"/>
      <c r="AF348" s="119"/>
      <c r="AG348" s="119"/>
      <c r="AH348" s="119"/>
      <c r="AI348" s="119"/>
      <c r="AJ348" s="119"/>
      <c r="AK348" s="136"/>
      <c r="AL348" s="136"/>
      <c r="AM348" s="147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  <c r="BQ348" s="149"/>
      <c r="BR348" s="112"/>
      <c r="BS348" s="92"/>
    </row>
    <row r="349" spans="1:71" ht="15.6" customHeight="1">
      <c r="A349" s="92"/>
      <c r="B349" s="92"/>
      <c r="C349" s="101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36"/>
      <c r="AL349" s="136"/>
      <c r="AM349" s="177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9"/>
      <c r="BR349" s="112"/>
      <c r="BS349" s="92"/>
    </row>
    <row r="350" spans="1:71" ht="15.6" customHeight="1">
      <c r="A350" s="92"/>
      <c r="B350" s="92"/>
      <c r="C350" s="101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68"/>
      <c r="Y350" s="68"/>
      <c r="Z350" s="68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112"/>
      <c r="BS350" s="92"/>
    </row>
    <row r="351" spans="1:71" ht="19.350000000000001" customHeight="1">
      <c r="A351" s="92"/>
      <c r="B351" s="92"/>
      <c r="C351" s="101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19"/>
      <c r="O351" s="119"/>
      <c r="P351" s="119"/>
      <c r="Q351" s="119"/>
      <c r="R351" s="119"/>
      <c r="S351" s="119"/>
      <c r="T351" s="119"/>
      <c r="U351" s="123" t="s">
        <v>15</v>
      </c>
      <c r="V351" s="119"/>
      <c r="W351" s="119"/>
      <c r="X351" s="119"/>
      <c r="Y351" s="119"/>
      <c r="Z351" s="119"/>
      <c r="AA351" s="110"/>
      <c r="AB351" s="124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23" t="s">
        <v>34</v>
      </c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68"/>
      <c r="BR351" s="112"/>
      <c r="BS351" s="92"/>
    </row>
    <row r="352" spans="1:71" ht="15.6" customHeight="1">
      <c r="A352" s="92"/>
      <c r="B352" s="92"/>
      <c r="C352" s="101"/>
      <c r="D352" s="105" t="s">
        <v>35</v>
      </c>
      <c r="E352" s="106"/>
      <c r="F352" s="106"/>
      <c r="G352" s="106"/>
      <c r="H352" s="106"/>
      <c r="I352" s="106"/>
      <c r="J352" s="106"/>
      <c r="K352" s="106"/>
      <c r="L352" s="106"/>
      <c r="M352" s="107"/>
      <c r="N352" s="130" t="str">
        <f>IF([7]回答表!AD55="●","●","")</f>
        <v/>
      </c>
      <c r="O352" s="131"/>
      <c r="P352" s="131"/>
      <c r="Q352" s="132"/>
      <c r="R352" s="119"/>
      <c r="S352" s="119"/>
      <c r="T352" s="119"/>
      <c r="U352" s="133" t="str">
        <f>IF([7]回答表!AD55="●",[7]回答表!B615,"")</f>
        <v/>
      </c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5"/>
      <c r="AK352" s="136"/>
      <c r="AL352" s="136"/>
      <c r="AM352" s="133" t="str">
        <f>IF([7]回答表!AD55="●",[7]回答表!B621,"")</f>
        <v/>
      </c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5"/>
      <c r="BR352" s="112"/>
      <c r="BS352" s="92"/>
    </row>
    <row r="353" spans="1:71" ht="15.6" customHeight="1">
      <c r="A353" s="92"/>
      <c r="B353" s="92"/>
      <c r="C353" s="101"/>
      <c r="D353" s="141"/>
      <c r="E353" s="142"/>
      <c r="F353" s="142"/>
      <c r="G353" s="142"/>
      <c r="H353" s="142"/>
      <c r="I353" s="142"/>
      <c r="J353" s="142"/>
      <c r="K353" s="142"/>
      <c r="L353" s="142"/>
      <c r="M353" s="143"/>
      <c r="N353" s="144"/>
      <c r="O353" s="145"/>
      <c r="P353" s="145"/>
      <c r="Q353" s="146"/>
      <c r="R353" s="119"/>
      <c r="S353" s="119"/>
      <c r="T353" s="119"/>
      <c r="U353" s="147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9"/>
      <c r="AK353" s="136"/>
      <c r="AL353" s="136"/>
      <c r="AM353" s="147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9"/>
      <c r="BR353" s="112"/>
      <c r="BS353" s="92"/>
    </row>
    <row r="354" spans="1:71" ht="15.6" customHeight="1">
      <c r="A354" s="92"/>
      <c r="B354" s="92"/>
      <c r="C354" s="101"/>
      <c r="D354" s="141"/>
      <c r="E354" s="142"/>
      <c r="F354" s="142"/>
      <c r="G354" s="142"/>
      <c r="H354" s="142"/>
      <c r="I354" s="142"/>
      <c r="J354" s="142"/>
      <c r="K354" s="142"/>
      <c r="L354" s="142"/>
      <c r="M354" s="143"/>
      <c r="N354" s="144"/>
      <c r="O354" s="145"/>
      <c r="P354" s="145"/>
      <c r="Q354" s="146"/>
      <c r="R354" s="119"/>
      <c r="S354" s="119"/>
      <c r="T354" s="119"/>
      <c r="U354" s="147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9"/>
      <c r="AK354" s="136"/>
      <c r="AL354" s="136"/>
      <c r="AM354" s="147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  <c r="BQ354" s="149"/>
      <c r="BR354" s="112"/>
      <c r="BS354" s="92"/>
    </row>
    <row r="355" spans="1:71" ht="15.6" customHeight="1">
      <c r="C355" s="101"/>
      <c r="D355" s="116"/>
      <c r="E355" s="117"/>
      <c r="F355" s="117"/>
      <c r="G355" s="117"/>
      <c r="H355" s="117"/>
      <c r="I355" s="117"/>
      <c r="J355" s="117"/>
      <c r="K355" s="117"/>
      <c r="L355" s="117"/>
      <c r="M355" s="118"/>
      <c r="N355" s="154"/>
      <c r="O355" s="155"/>
      <c r="P355" s="155"/>
      <c r="Q355" s="156"/>
      <c r="R355" s="119"/>
      <c r="S355" s="119"/>
      <c r="T355" s="119"/>
      <c r="U355" s="177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9"/>
      <c r="AK355" s="136"/>
      <c r="AL355" s="136"/>
      <c r="AM355" s="177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9"/>
      <c r="BR355" s="112"/>
    </row>
    <row r="356" spans="1:71" ht="15.6" customHeight="1">
      <c r="C356" s="190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  <c r="AO356" s="191"/>
      <c r="AP356" s="191"/>
      <c r="AQ356" s="191"/>
      <c r="AR356" s="191"/>
      <c r="AS356" s="191"/>
      <c r="AT356" s="191"/>
      <c r="AU356" s="191"/>
      <c r="AV356" s="191"/>
      <c r="AW356" s="191"/>
      <c r="AX356" s="191"/>
      <c r="AY356" s="191"/>
      <c r="AZ356" s="191"/>
      <c r="BA356" s="191"/>
      <c r="BB356" s="191"/>
      <c r="BC356" s="191"/>
      <c r="BD356" s="191"/>
      <c r="BE356" s="191"/>
      <c r="BF356" s="191"/>
      <c r="BG356" s="191"/>
      <c r="BH356" s="191"/>
      <c r="BI356" s="191"/>
      <c r="BJ356" s="191"/>
      <c r="BK356" s="191"/>
      <c r="BL356" s="191"/>
      <c r="BM356" s="191"/>
      <c r="BN356" s="191"/>
      <c r="BO356" s="191"/>
      <c r="BP356" s="191"/>
      <c r="BQ356" s="191"/>
      <c r="BR356" s="192"/>
    </row>
    <row r="357" spans="1:71" ht="15.6" customHeigh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</row>
    <row r="358" spans="1:71" ht="15.6" customHeight="1"/>
    <row r="359" spans="1:71" ht="15.6" customHeight="1"/>
    <row r="360" spans="1:71" ht="15.6" customHeight="1"/>
    <row r="361" spans="1:71" ht="21.95" customHeight="1">
      <c r="C361" s="294" t="s">
        <v>85</v>
      </c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  <c r="AB361" s="294"/>
      <c r="AC361" s="294"/>
      <c r="AD361" s="294"/>
      <c r="AE361" s="294"/>
      <c r="AF361" s="294"/>
      <c r="AG361" s="294"/>
      <c r="AH361" s="294"/>
      <c r="AI361" s="294"/>
      <c r="AJ361" s="294"/>
      <c r="AK361" s="294"/>
      <c r="AL361" s="294"/>
      <c r="AM361" s="294"/>
      <c r="AN361" s="294"/>
      <c r="AO361" s="294"/>
      <c r="AP361" s="294"/>
      <c r="AQ361" s="294"/>
      <c r="AR361" s="294"/>
      <c r="AS361" s="294"/>
      <c r="AT361" s="294"/>
      <c r="AU361" s="294"/>
      <c r="AV361" s="294"/>
      <c r="AW361" s="294"/>
      <c r="AX361" s="294"/>
      <c r="AY361" s="294"/>
      <c r="AZ361" s="294"/>
      <c r="BA361" s="294"/>
      <c r="BB361" s="294"/>
      <c r="BC361" s="294"/>
      <c r="BD361" s="294"/>
      <c r="BE361" s="294"/>
      <c r="BF361" s="294"/>
      <c r="BG361" s="294"/>
      <c r="BH361" s="294"/>
      <c r="BI361" s="294"/>
      <c r="BJ361" s="294"/>
      <c r="BK361" s="294"/>
      <c r="BL361" s="294"/>
      <c r="BM361" s="294"/>
      <c r="BN361" s="294"/>
      <c r="BO361" s="294"/>
      <c r="BP361" s="294"/>
      <c r="BQ361" s="294"/>
      <c r="BR361" s="294"/>
    </row>
    <row r="362" spans="1:71" ht="21.95" customHeight="1">
      <c r="C362" s="294"/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  <c r="AB362" s="294"/>
      <c r="AC362" s="294"/>
      <c r="AD362" s="294"/>
      <c r="AE362" s="294"/>
      <c r="AF362" s="294"/>
      <c r="AG362" s="294"/>
      <c r="AH362" s="294"/>
      <c r="AI362" s="294"/>
      <c r="AJ362" s="294"/>
      <c r="AK362" s="294"/>
      <c r="AL362" s="294"/>
      <c r="AM362" s="294"/>
      <c r="AN362" s="294"/>
      <c r="AO362" s="294"/>
      <c r="AP362" s="294"/>
      <c r="AQ362" s="294"/>
      <c r="AR362" s="294"/>
      <c r="AS362" s="294"/>
      <c r="AT362" s="294"/>
      <c r="AU362" s="294"/>
      <c r="AV362" s="294"/>
      <c r="AW362" s="294"/>
      <c r="AX362" s="294"/>
      <c r="AY362" s="294"/>
      <c r="AZ362" s="294"/>
      <c r="BA362" s="294"/>
      <c r="BB362" s="294"/>
      <c r="BC362" s="294"/>
      <c r="BD362" s="294"/>
      <c r="BE362" s="294"/>
      <c r="BF362" s="294"/>
      <c r="BG362" s="294"/>
      <c r="BH362" s="294"/>
      <c r="BI362" s="294"/>
      <c r="BJ362" s="294"/>
      <c r="BK362" s="294"/>
      <c r="BL362" s="294"/>
      <c r="BM362" s="294"/>
      <c r="BN362" s="294"/>
      <c r="BO362" s="294"/>
      <c r="BP362" s="294"/>
      <c r="BQ362" s="294"/>
      <c r="BR362" s="294"/>
    </row>
    <row r="363" spans="1:71" ht="21.95" customHeight="1">
      <c r="C363" s="294"/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  <c r="AB363" s="294"/>
      <c r="AC363" s="294"/>
      <c r="AD363" s="294"/>
      <c r="AE363" s="294"/>
      <c r="AF363" s="294"/>
      <c r="AG363" s="294"/>
      <c r="AH363" s="294"/>
      <c r="AI363" s="294"/>
      <c r="AJ363" s="294"/>
      <c r="AK363" s="294"/>
      <c r="AL363" s="294"/>
      <c r="AM363" s="294"/>
      <c r="AN363" s="294"/>
      <c r="AO363" s="294"/>
      <c r="AP363" s="294"/>
      <c r="AQ363" s="294"/>
      <c r="AR363" s="294"/>
      <c r="AS363" s="294"/>
      <c r="AT363" s="294"/>
      <c r="AU363" s="294"/>
      <c r="AV363" s="294"/>
      <c r="AW363" s="294"/>
      <c r="AX363" s="294"/>
      <c r="AY363" s="294"/>
      <c r="AZ363" s="294"/>
      <c r="BA363" s="294"/>
      <c r="BB363" s="294"/>
      <c r="BC363" s="294"/>
      <c r="BD363" s="294"/>
      <c r="BE363" s="294"/>
      <c r="BF363" s="294"/>
      <c r="BG363" s="294"/>
      <c r="BH363" s="294"/>
      <c r="BI363" s="294"/>
      <c r="BJ363" s="294"/>
      <c r="BK363" s="294"/>
      <c r="BL363" s="294"/>
      <c r="BM363" s="294"/>
      <c r="BN363" s="294"/>
      <c r="BO363" s="294"/>
      <c r="BP363" s="294"/>
      <c r="BQ363" s="294"/>
      <c r="BR363" s="294"/>
    </row>
    <row r="364" spans="1:71" ht="15.6" customHeight="1">
      <c r="C364" s="295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297"/>
    </row>
    <row r="365" spans="1:71" ht="18.95" customHeight="1">
      <c r="C365" s="298"/>
      <c r="D365" s="299" t="str">
        <f>IF([7]回答表!R56="●",[7]回答表!B634,"")</f>
        <v>令和3年度経営戦略を改定しており、それを踏まえたうえで、今後は具体的な事業の方向性について検討を行っていく。</v>
      </c>
      <c r="E365" s="300"/>
      <c r="F365" s="300"/>
      <c r="G365" s="300"/>
      <c r="H365" s="300"/>
      <c r="I365" s="300"/>
      <c r="J365" s="300"/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0"/>
      <c r="Z365" s="300"/>
      <c r="AA365" s="300"/>
      <c r="AB365" s="300"/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  <c r="AQ365" s="300"/>
      <c r="AR365" s="300"/>
      <c r="AS365" s="300"/>
      <c r="AT365" s="300"/>
      <c r="AU365" s="300"/>
      <c r="AV365" s="300"/>
      <c r="AW365" s="300"/>
      <c r="AX365" s="300"/>
      <c r="AY365" s="300"/>
      <c r="AZ365" s="300"/>
      <c r="BA365" s="300"/>
      <c r="BB365" s="300"/>
      <c r="BC365" s="300"/>
      <c r="BD365" s="300"/>
      <c r="BE365" s="300"/>
      <c r="BF365" s="300"/>
      <c r="BG365" s="300"/>
      <c r="BH365" s="300"/>
      <c r="BI365" s="300"/>
      <c r="BJ365" s="300"/>
      <c r="BK365" s="300"/>
      <c r="BL365" s="300"/>
      <c r="BM365" s="300"/>
      <c r="BN365" s="300"/>
      <c r="BO365" s="300"/>
      <c r="BP365" s="300"/>
      <c r="BQ365" s="301"/>
      <c r="BR365" s="302"/>
    </row>
    <row r="366" spans="1:71" ht="23.45" customHeight="1">
      <c r="C366" s="298"/>
      <c r="D366" s="303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5"/>
      <c r="BR366" s="302"/>
    </row>
    <row r="367" spans="1:71" ht="23.45" customHeight="1">
      <c r="C367" s="298"/>
      <c r="D367" s="303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5"/>
      <c r="BR367" s="302"/>
    </row>
    <row r="368" spans="1:71" ht="23.45" customHeight="1">
      <c r="C368" s="298"/>
      <c r="D368" s="303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5"/>
      <c r="BR368" s="302"/>
    </row>
    <row r="369" spans="3:70" ht="23.45" customHeight="1">
      <c r="C369" s="298"/>
      <c r="D369" s="303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5"/>
      <c r="BR369" s="302"/>
    </row>
    <row r="370" spans="3:70" ht="23.45" customHeight="1">
      <c r="C370" s="298"/>
      <c r="D370" s="303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5"/>
      <c r="BR370" s="302"/>
    </row>
    <row r="371" spans="3:70" ht="23.45" customHeight="1">
      <c r="C371" s="298"/>
      <c r="D371" s="303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5"/>
      <c r="BR371" s="302"/>
    </row>
    <row r="372" spans="3:70" ht="23.45" customHeight="1">
      <c r="C372" s="298"/>
      <c r="D372" s="303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5"/>
      <c r="BR372" s="302"/>
    </row>
    <row r="373" spans="3:70" ht="23.45" customHeight="1">
      <c r="C373" s="298"/>
      <c r="D373" s="303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5"/>
      <c r="BR373" s="302"/>
    </row>
    <row r="374" spans="3:70" ht="23.45" customHeight="1">
      <c r="C374" s="298"/>
      <c r="D374" s="303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5"/>
      <c r="BR374" s="302"/>
    </row>
    <row r="375" spans="3:70" ht="23.45" customHeight="1">
      <c r="C375" s="298"/>
      <c r="D375" s="303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5"/>
      <c r="BR375" s="302"/>
    </row>
    <row r="376" spans="3:70" ht="23.45" customHeight="1">
      <c r="C376" s="298"/>
      <c r="D376" s="303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5"/>
      <c r="BR376" s="302"/>
    </row>
    <row r="377" spans="3:70" ht="23.45" customHeight="1">
      <c r="C377" s="298"/>
      <c r="D377" s="303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5"/>
      <c r="BR377" s="302"/>
    </row>
    <row r="378" spans="3:70" ht="23.45" customHeight="1">
      <c r="C378" s="298"/>
      <c r="D378" s="303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5"/>
      <c r="BR378" s="302"/>
    </row>
    <row r="379" spans="3:70" ht="23.45" customHeight="1">
      <c r="C379" s="298"/>
      <c r="D379" s="303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5"/>
      <c r="BR379" s="302"/>
    </row>
    <row r="380" spans="3:70" ht="23.45" customHeight="1">
      <c r="C380" s="298"/>
      <c r="D380" s="303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5"/>
      <c r="BR380" s="302"/>
    </row>
    <row r="381" spans="3:70" ht="23.45" customHeight="1">
      <c r="C381" s="298"/>
      <c r="D381" s="303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5"/>
      <c r="BR381" s="302"/>
    </row>
    <row r="382" spans="3:70" ht="23.45" customHeight="1">
      <c r="C382" s="298"/>
      <c r="D382" s="303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5"/>
      <c r="BR382" s="302"/>
    </row>
    <row r="383" spans="3:70" ht="23.45" customHeight="1">
      <c r="C383" s="298"/>
      <c r="D383" s="306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  <c r="AB383" s="307"/>
      <c r="AC383" s="307"/>
      <c r="AD383" s="307"/>
      <c r="AE383" s="307"/>
      <c r="AF383" s="307"/>
      <c r="AG383" s="307"/>
      <c r="AH383" s="307"/>
      <c r="AI383" s="307"/>
      <c r="AJ383" s="307"/>
      <c r="AK383" s="307"/>
      <c r="AL383" s="307"/>
      <c r="AM383" s="307"/>
      <c r="AN383" s="307"/>
      <c r="AO383" s="307"/>
      <c r="AP383" s="307"/>
      <c r="AQ383" s="307"/>
      <c r="AR383" s="307"/>
      <c r="AS383" s="307"/>
      <c r="AT383" s="307"/>
      <c r="AU383" s="307"/>
      <c r="AV383" s="307"/>
      <c r="AW383" s="307"/>
      <c r="AX383" s="307"/>
      <c r="AY383" s="307"/>
      <c r="AZ383" s="307"/>
      <c r="BA383" s="307"/>
      <c r="BB383" s="307"/>
      <c r="BC383" s="307"/>
      <c r="BD383" s="307"/>
      <c r="BE383" s="307"/>
      <c r="BF383" s="307"/>
      <c r="BG383" s="307"/>
      <c r="BH383" s="307"/>
      <c r="BI383" s="307"/>
      <c r="BJ383" s="307"/>
      <c r="BK383" s="307"/>
      <c r="BL383" s="307"/>
      <c r="BM383" s="307"/>
      <c r="BN383" s="307"/>
      <c r="BO383" s="307"/>
      <c r="BP383" s="307"/>
      <c r="BQ383" s="308"/>
      <c r="BR383" s="112"/>
    </row>
    <row r="384" spans="3:70" ht="12.6" customHeight="1">
      <c r="C384" s="309"/>
      <c r="D384" s="310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  <c r="AB384" s="310"/>
      <c r="AC384" s="310"/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310"/>
      <c r="AY384" s="310"/>
      <c r="AZ384" s="310"/>
      <c r="BA384" s="310"/>
      <c r="BB384" s="310"/>
      <c r="BC384" s="310"/>
      <c r="BD384" s="310"/>
      <c r="BE384" s="310"/>
      <c r="BF384" s="310"/>
      <c r="BG384" s="310"/>
      <c r="BH384" s="310"/>
      <c r="BI384" s="310"/>
      <c r="BJ384" s="310"/>
      <c r="BK384" s="310"/>
      <c r="BL384" s="310"/>
      <c r="BM384" s="310"/>
      <c r="BN384" s="310"/>
      <c r="BO384" s="310"/>
      <c r="BP384" s="310"/>
      <c r="BQ384" s="310"/>
      <c r="BR384" s="311"/>
    </row>
  </sheetData>
  <mergeCells count="356">
    <mergeCell ref="D352:M355"/>
    <mergeCell ref="N352:Q355"/>
    <mergeCell ref="U352:AJ355"/>
    <mergeCell ref="AM352:BQ355"/>
    <mergeCell ref="C361:BR363"/>
    <mergeCell ref="D365:BQ383"/>
    <mergeCell ref="BF340:BI342"/>
    <mergeCell ref="BJ340:BM342"/>
    <mergeCell ref="BN340:BQ342"/>
    <mergeCell ref="U345:AD346"/>
    <mergeCell ref="AE345:AJ346"/>
    <mergeCell ref="AM345:BQ349"/>
    <mergeCell ref="BF333:BI335"/>
    <mergeCell ref="BJ333:BM335"/>
    <mergeCell ref="BN333:BQ335"/>
    <mergeCell ref="AM335:AT337"/>
    <mergeCell ref="AU335:BB337"/>
    <mergeCell ref="BF336:BI339"/>
    <mergeCell ref="BJ336:BM339"/>
    <mergeCell ref="BN336:BQ339"/>
    <mergeCell ref="AR328:BB328"/>
    <mergeCell ref="D329:Q330"/>
    <mergeCell ref="R329:BB330"/>
    <mergeCell ref="D333:M336"/>
    <mergeCell ref="N333:Q336"/>
    <mergeCell ref="U333:AJ342"/>
    <mergeCell ref="AM333:AT334"/>
    <mergeCell ref="AU333:BB334"/>
    <mergeCell ref="D339:M342"/>
    <mergeCell ref="N339:Q342"/>
    <mergeCell ref="U315:AD316"/>
    <mergeCell ref="AE315:AJ316"/>
    <mergeCell ref="AM315:BQ319"/>
    <mergeCell ref="D322:M325"/>
    <mergeCell ref="N322:Q325"/>
    <mergeCell ref="U322:AJ325"/>
    <mergeCell ref="AM322:BQ325"/>
    <mergeCell ref="BF310:BI312"/>
    <mergeCell ref="BJ310:BM312"/>
    <mergeCell ref="BN310:BQ312"/>
    <mergeCell ref="AM311:AP312"/>
    <mergeCell ref="AQ311:AT312"/>
    <mergeCell ref="AU311:AX312"/>
    <mergeCell ref="AY311:BB312"/>
    <mergeCell ref="AU308:AX310"/>
    <mergeCell ref="AY308:BB310"/>
    <mergeCell ref="D309:M312"/>
    <mergeCell ref="N309:Q312"/>
    <mergeCell ref="AM309:AP310"/>
    <mergeCell ref="AQ309:AT310"/>
    <mergeCell ref="BF303:BI305"/>
    <mergeCell ref="BJ303:BM305"/>
    <mergeCell ref="BN303:BQ305"/>
    <mergeCell ref="AM305:AP306"/>
    <mergeCell ref="AQ305:AT306"/>
    <mergeCell ref="BF306:BI309"/>
    <mergeCell ref="BJ306:BM309"/>
    <mergeCell ref="BN306:BQ309"/>
    <mergeCell ref="AM307:AP308"/>
    <mergeCell ref="AQ307:AT308"/>
    <mergeCell ref="AR297:BB298"/>
    <mergeCell ref="D299:Q300"/>
    <mergeCell ref="R299:BB300"/>
    <mergeCell ref="D303:M306"/>
    <mergeCell ref="N303:Q306"/>
    <mergeCell ref="U303:AJ312"/>
    <mergeCell ref="AM303:AP304"/>
    <mergeCell ref="AQ303:AT304"/>
    <mergeCell ref="AU303:AX307"/>
    <mergeCell ref="AY303:BB307"/>
    <mergeCell ref="U284:AD285"/>
    <mergeCell ref="AE284:AJ285"/>
    <mergeCell ref="AM284:BQ288"/>
    <mergeCell ref="D291:M294"/>
    <mergeCell ref="N291:Q294"/>
    <mergeCell ref="U291:AJ294"/>
    <mergeCell ref="AM291:BQ294"/>
    <mergeCell ref="BN272:BQ274"/>
    <mergeCell ref="BF275:BI278"/>
    <mergeCell ref="BJ275:BM278"/>
    <mergeCell ref="BN275:BQ278"/>
    <mergeCell ref="D278:M281"/>
    <mergeCell ref="N278:Q281"/>
    <mergeCell ref="BF279:BI281"/>
    <mergeCell ref="BJ279:BM281"/>
    <mergeCell ref="BN279:BQ281"/>
    <mergeCell ref="D272:M275"/>
    <mergeCell ref="N272:Q275"/>
    <mergeCell ref="U272:AJ281"/>
    <mergeCell ref="AN272:BB281"/>
    <mergeCell ref="BF272:BI274"/>
    <mergeCell ref="BJ272:BM274"/>
    <mergeCell ref="D260:M263"/>
    <mergeCell ref="N260:Q263"/>
    <mergeCell ref="U260:AJ263"/>
    <mergeCell ref="AM260:BQ263"/>
    <mergeCell ref="AR266:BB267"/>
    <mergeCell ref="D268:Q269"/>
    <mergeCell ref="R268:BB269"/>
    <mergeCell ref="BF248:BI250"/>
    <mergeCell ref="BJ248:BM250"/>
    <mergeCell ref="BN248:BQ250"/>
    <mergeCell ref="U253:AD254"/>
    <mergeCell ref="AE253:AJ254"/>
    <mergeCell ref="AM253:BQ257"/>
    <mergeCell ref="BF241:BI243"/>
    <mergeCell ref="BJ241:BM243"/>
    <mergeCell ref="BN241:BQ243"/>
    <mergeCell ref="AM244:AT246"/>
    <mergeCell ref="AU244:BB246"/>
    <mergeCell ref="BF244:BI247"/>
    <mergeCell ref="BJ244:BM247"/>
    <mergeCell ref="BN244:BQ247"/>
    <mergeCell ref="AR235:BB236"/>
    <mergeCell ref="D237:Q238"/>
    <mergeCell ref="R237:BB238"/>
    <mergeCell ref="D241:M244"/>
    <mergeCell ref="N241:Q244"/>
    <mergeCell ref="U241:AJ250"/>
    <mergeCell ref="AM241:AT243"/>
    <mergeCell ref="AU241:BB243"/>
    <mergeCell ref="D247:M250"/>
    <mergeCell ref="N247:Q250"/>
    <mergeCell ref="U222:AD223"/>
    <mergeCell ref="AE222:AJ223"/>
    <mergeCell ref="AM222:BQ226"/>
    <mergeCell ref="D229:M232"/>
    <mergeCell ref="N229:Q232"/>
    <mergeCell ref="U229:AJ232"/>
    <mergeCell ref="AM229:BQ232"/>
    <mergeCell ref="AQ213:AT216"/>
    <mergeCell ref="AU213:AX216"/>
    <mergeCell ref="D216:M219"/>
    <mergeCell ref="N216:Q219"/>
    <mergeCell ref="AM217:AP219"/>
    <mergeCell ref="AQ217:AT219"/>
    <mergeCell ref="AU217:AX219"/>
    <mergeCell ref="AR204:BB205"/>
    <mergeCell ref="D206:Q207"/>
    <mergeCell ref="R206:BB207"/>
    <mergeCell ref="D210:M213"/>
    <mergeCell ref="N210:Q213"/>
    <mergeCell ref="U210:AJ219"/>
    <mergeCell ref="AM210:AP212"/>
    <mergeCell ref="AQ210:AT212"/>
    <mergeCell ref="AU210:AX212"/>
    <mergeCell ref="AM213:AP216"/>
    <mergeCell ref="U191:AD192"/>
    <mergeCell ref="AE191:AJ192"/>
    <mergeCell ref="AM191:BQ195"/>
    <mergeCell ref="D198:M201"/>
    <mergeCell ref="N198:Q201"/>
    <mergeCell ref="U198:AJ201"/>
    <mergeCell ref="AM198:BQ201"/>
    <mergeCell ref="U184:AB185"/>
    <mergeCell ref="AC184:AJ185"/>
    <mergeCell ref="AK184:AR185"/>
    <mergeCell ref="D185:M188"/>
    <mergeCell ref="N185:Q188"/>
    <mergeCell ref="U186:AB188"/>
    <mergeCell ref="AC186:AJ188"/>
    <mergeCell ref="AK186:AR188"/>
    <mergeCell ref="AK178:AR179"/>
    <mergeCell ref="AS178:AZ179"/>
    <mergeCell ref="BA178:BH179"/>
    <mergeCell ref="U180:AB182"/>
    <mergeCell ref="AC180:AJ182"/>
    <mergeCell ref="AK180:AR182"/>
    <mergeCell ref="AS180:AZ182"/>
    <mergeCell ref="BA180:BH182"/>
    <mergeCell ref="BX169:CN178"/>
    <mergeCell ref="U172:AB173"/>
    <mergeCell ref="AC172:AJ173"/>
    <mergeCell ref="U174:AB176"/>
    <mergeCell ref="AC174:AJ176"/>
    <mergeCell ref="BF174:BI176"/>
    <mergeCell ref="BJ174:BM176"/>
    <mergeCell ref="BN174:BQ176"/>
    <mergeCell ref="U178:AB179"/>
    <mergeCell ref="AC178:AJ179"/>
    <mergeCell ref="BF166:BI168"/>
    <mergeCell ref="BJ166:BM168"/>
    <mergeCell ref="BN166:BQ168"/>
    <mergeCell ref="U168:AB170"/>
    <mergeCell ref="BF169:BI173"/>
    <mergeCell ref="BJ169:BM173"/>
    <mergeCell ref="BN169:BQ173"/>
    <mergeCell ref="AR160:BB161"/>
    <mergeCell ref="D162:Q163"/>
    <mergeCell ref="R162:BB163"/>
    <mergeCell ref="D166:M169"/>
    <mergeCell ref="N166:Q169"/>
    <mergeCell ref="U166:AB167"/>
    <mergeCell ref="AM166:BC175"/>
    <mergeCell ref="U147:AD148"/>
    <mergeCell ref="AE147:AJ148"/>
    <mergeCell ref="AM147:BQ151"/>
    <mergeCell ref="D154:M157"/>
    <mergeCell ref="N154:Q157"/>
    <mergeCell ref="U154:AJ157"/>
    <mergeCell ref="AM154:BQ157"/>
    <mergeCell ref="D139:M142"/>
    <mergeCell ref="N139:Q142"/>
    <mergeCell ref="U140:AJ141"/>
    <mergeCell ref="AM140:AR141"/>
    <mergeCell ref="AS140:AX141"/>
    <mergeCell ref="AY140:BD141"/>
    <mergeCell ref="U142:AJ144"/>
    <mergeCell ref="AM142:AR144"/>
    <mergeCell ref="AS142:AX144"/>
    <mergeCell ref="AY142:BD144"/>
    <mergeCell ref="BN133:BQ136"/>
    <mergeCell ref="U135:AJ136"/>
    <mergeCell ref="U137:AJ139"/>
    <mergeCell ref="BF137:BI139"/>
    <mergeCell ref="BJ137:BM139"/>
    <mergeCell ref="BN137:BQ139"/>
    <mergeCell ref="U130:AJ131"/>
    <mergeCell ref="AM130:BB138"/>
    <mergeCell ref="BF130:BI132"/>
    <mergeCell ref="BJ130:BM132"/>
    <mergeCell ref="BN130:BQ132"/>
    <mergeCell ref="D132:M135"/>
    <mergeCell ref="N132:Q135"/>
    <mergeCell ref="U132:AJ134"/>
    <mergeCell ref="BF133:BI136"/>
    <mergeCell ref="BJ133:BM136"/>
    <mergeCell ref="D118:M121"/>
    <mergeCell ref="N118:Q121"/>
    <mergeCell ref="U118:AJ121"/>
    <mergeCell ref="AM118:BQ121"/>
    <mergeCell ref="AR124:BB125"/>
    <mergeCell ref="D126:Q127"/>
    <mergeCell ref="R126:BB127"/>
    <mergeCell ref="U106:AB108"/>
    <mergeCell ref="AC106:AJ108"/>
    <mergeCell ref="BF106:BI108"/>
    <mergeCell ref="BJ106:BM108"/>
    <mergeCell ref="BN106:BQ108"/>
    <mergeCell ref="U111:AD112"/>
    <mergeCell ref="AE111:AJ112"/>
    <mergeCell ref="AM111:BQ115"/>
    <mergeCell ref="BF99:BI101"/>
    <mergeCell ref="BJ99:BM101"/>
    <mergeCell ref="BN99:BQ101"/>
    <mergeCell ref="U101:AB103"/>
    <mergeCell ref="AC101:AJ103"/>
    <mergeCell ref="BF102:BI105"/>
    <mergeCell ref="BJ102:BM105"/>
    <mergeCell ref="BN102:BQ105"/>
    <mergeCell ref="U104:AB105"/>
    <mergeCell ref="AC104:AJ105"/>
    <mergeCell ref="AR93:BB94"/>
    <mergeCell ref="D95:Q96"/>
    <mergeCell ref="R95:BB96"/>
    <mergeCell ref="D99:M102"/>
    <mergeCell ref="N99:Q102"/>
    <mergeCell ref="U99:AB100"/>
    <mergeCell ref="AC99:AJ100"/>
    <mergeCell ref="AM99:BC108"/>
    <mergeCell ref="D105:M108"/>
    <mergeCell ref="N105:Q108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hos</vt:lpstr>
      <vt:lpstr>suido</vt:lpstr>
      <vt:lpstr>gesui_nosyu</vt:lpstr>
      <vt:lpstr>gesui_tokkan</vt:lpstr>
      <vt:lpstr>gesui_koukyo</vt:lpstr>
      <vt:lpstr>gesui_gyosyu</vt:lpstr>
      <vt:lpstr>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修平</dc:creator>
  <cp:lastModifiedBy>田村　修平</cp:lastModifiedBy>
  <dcterms:created xsi:type="dcterms:W3CDTF">2022-10-12T23:33:09Z</dcterms:created>
  <dcterms:modified xsi:type="dcterms:W3CDTF">2022-10-13T00:42:58Z</dcterms:modified>
</cp:coreProperties>
</file>