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admin\02koueikigyo\02 業務\01 共通業務\03 各種調査・照会\07 経営総点検調査・抜本的改革取組状況調査\R04年度作業\01 抜本的な改革の取組状況調査\07公開用ファイル\"/>
    </mc:Choice>
  </mc:AlternateContent>
  <xr:revisionPtr revIDLastSave="0" documentId="13_ncr:1_{BCF93915-7A63-4ECD-9BDA-CD9A8AF33603}" xr6:coauthVersionLast="47" xr6:coauthVersionMax="47" xr10:uidLastSave="{00000000-0000-0000-0000-000000000000}"/>
  <bookViews>
    <workbookView xWindow="135" yWindow="600" windowWidth="28665" windowHeight="15600" tabRatio="730" firstSheet="2" activeTab="6" xr2:uid="{BC254DD8-AB24-4553-B0E1-D4723D9F9C95}"/>
  </bookViews>
  <sheets>
    <sheet name="suido" sheetId="1" r:id="rId1"/>
    <sheet name="47kansui" sheetId="2" r:id="rId2"/>
    <sheet name="46kansui" sheetId="3" r:id="rId3"/>
    <sheet name="kaigo" sheetId="4" r:id="rId4"/>
    <sheet name="gesui_nosyu" sheetId="5" r:id="rId5"/>
    <sheet name="gesui_tokuhai" sheetId="6" r:id="rId6"/>
    <sheet name="gesui_koukyo" sheetId="7" r:id="rId7"/>
  </sheets>
  <externalReferences>
    <externalReference r:id="rId8"/>
    <externalReference r:id="rId9"/>
    <externalReference r:id="rId10"/>
    <externalReference r:id="rId11"/>
    <externalReference r:id="rId12"/>
    <externalReference r:id="rId13"/>
    <externalReference r:id="rId1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7" l="1"/>
  <c r="AM352" i="7"/>
  <c r="U352" i="7"/>
  <c r="N352" i="7"/>
  <c r="AM345" i="7"/>
  <c r="U345" i="7"/>
  <c r="N339" i="7"/>
  <c r="BN336" i="7"/>
  <c r="BJ336" i="7"/>
  <c r="BF336" i="7"/>
  <c r="AU335" i="7"/>
  <c r="AM335" i="7"/>
  <c r="BF333" i="7"/>
  <c r="U333" i="7"/>
  <c r="N333" i="7"/>
  <c r="AM322" i="7"/>
  <c r="U322" i="7"/>
  <c r="N322" i="7"/>
  <c r="AM315" i="7"/>
  <c r="U315" i="7"/>
  <c r="AY311" i="7"/>
  <c r="AQ311" i="7"/>
  <c r="AQ309" i="7"/>
  <c r="N309" i="7"/>
  <c r="AY308" i="7"/>
  <c r="AQ307" i="7"/>
  <c r="BN306" i="7"/>
  <c r="BJ306" i="7"/>
  <c r="BF306" i="7"/>
  <c r="AQ305" i="7"/>
  <c r="BF303" i="7"/>
  <c r="AY303" i="7"/>
  <c r="AQ303" i="7"/>
  <c r="U303" i="7"/>
  <c r="N303" i="7"/>
  <c r="AM291" i="7"/>
  <c r="U291" i="7"/>
  <c r="N291" i="7"/>
  <c r="AM284" i="7"/>
  <c r="U284" i="7"/>
  <c r="N278" i="7"/>
  <c r="BN275" i="7"/>
  <c r="BJ275" i="7"/>
  <c r="BF275" i="7"/>
  <c r="BF272" i="7"/>
  <c r="AN272" i="7"/>
  <c r="U272" i="7"/>
  <c r="N272" i="7"/>
  <c r="AM260" i="7"/>
  <c r="U260" i="7"/>
  <c r="N260" i="7"/>
  <c r="AM253" i="7"/>
  <c r="U253" i="7"/>
  <c r="N247" i="7"/>
  <c r="BN244" i="7"/>
  <c r="BJ244" i="7"/>
  <c r="BF244" i="7"/>
  <c r="AU244" i="7"/>
  <c r="AM244" i="7"/>
  <c r="BF241" i="7"/>
  <c r="U241" i="7"/>
  <c r="N241" i="7"/>
  <c r="AM229" i="7"/>
  <c r="U229" i="7"/>
  <c r="N229" i="7"/>
  <c r="AM222" i="7"/>
  <c r="U222" i="7"/>
  <c r="N216" i="7"/>
  <c r="AU213" i="7"/>
  <c r="AQ213" i="7"/>
  <c r="AM213" i="7"/>
  <c r="AM210" i="7"/>
  <c r="U210" i="7"/>
  <c r="N210" i="7"/>
  <c r="AM198" i="7"/>
  <c r="U198" i="7"/>
  <c r="N198" i="7"/>
  <c r="AM191" i="7"/>
  <c r="U191" i="7"/>
  <c r="AK186" i="7"/>
  <c r="AC186" i="7"/>
  <c r="U186" i="7"/>
  <c r="N185" i="7"/>
  <c r="BA180" i="7"/>
  <c r="AS180" i="7"/>
  <c r="AK180" i="7"/>
  <c r="AC180" i="7"/>
  <c r="U180" i="7"/>
  <c r="AC174" i="7"/>
  <c r="U174" i="7"/>
  <c r="BX169" i="7"/>
  <c r="BN169" i="7"/>
  <c r="BJ169" i="7"/>
  <c r="BF169" i="7"/>
  <c r="U168" i="7"/>
  <c r="BF166" i="7"/>
  <c r="AM166" i="7"/>
  <c r="N166" i="7"/>
  <c r="AM154" i="7"/>
  <c r="U154" i="7"/>
  <c r="N154" i="7"/>
  <c r="AM147" i="7"/>
  <c r="U147" i="7"/>
  <c r="AY142" i="7"/>
  <c r="AS142" i="7"/>
  <c r="AM142" i="7"/>
  <c r="U142" i="7"/>
  <c r="N139" i="7"/>
  <c r="U137" i="7"/>
  <c r="BN133" i="7"/>
  <c r="BJ133" i="7"/>
  <c r="BF133" i="7"/>
  <c r="U132" i="7"/>
  <c r="N132" i="7"/>
  <c r="BF130" i="7"/>
  <c r="AM130" i="7"/>
  <c r="AM118" i="7"/>
  <c r="U118" i="7"/>
  <c r="N118" i="7"/>
  <c r="AM111" i="7"/>
  <c r="U111" i="7"/>
  <c r="AC106" i="7"/>
  <c r="U106" i="7"/>
  <c r="N105" i="7"/>
  <c r="BN102" i="7"/>
  <c r="BJ102" i="7"/>
  <c r="BF102" i="7"/>
  <c r="AC101" i="7"/>
  <c r="U101" i="7"/>
  <c r="BF99" i="7"/>
  <c r="AM99" i="7"/>
  <c r="N99" i="7"/>
  <c r="AM87" i="7"/>
  <c r="U87" i="7"/>
  <c r="N87" i="7"/>
  <c r="AM80" i="7"/>
  <c r="U80" i="7"/>
  <c r="N74" i="7"/>
  <c r="BN71" i="7"/>
  <c r="BJ71" i="7"/>
  <c r="BF71" i="7"/>
  <c r="AU71" i="7"/>
  <c r="AM71" i="7"/>
  <c r="BF68" i="7"/>
  <c r="U68" i="7"/>
  <c r="N68" i="7"/>
  <c r="AM57" i="7"/>
  <c r="U57" i="7"/>
  <c r="N57" i="7"/>
  <c r="AM50" i="7"/>
  <c r="U50" i="7"/>
  <c r="AM47" i="7"/>
  <c r="AM46" i="7"/>
  <c r="AM45" i="7"/>
  <c r="AM44" i="7"/>
  <c r="N44" i="7"/>
  <c r="AM43" i="7"/>
  <c r="AM42" i="7"/>
  <c r="BN39" i="7"/>
  <c r="BJ39" i="7"/>
  <c r="BF39" i="7"/>
  <c r="AU38" i="7"/>
  <c r="AM38" i="7"/>
  <c r="BF36" i="7"/>
  <c r="U36" i="7"/>
  <c r="N36" i="7"/>
  <c r="BB24" i="7"/>
  <c r="AT24" i="7"/>
  <c r="AM24" i="7"/>
  <c r="AF24" i="7"/>
  <c r="Y24" i="7"/>
  <c r="R24" i="7"/>
  <c r="K24" i="7"/>
  <c r="D24" i="7"/>
  <c r="BG11" i="7"/>
  <c r="AO11" i="7"/>
  <c r="U11" i="7"/>
  <c r="C11" i="7"/>
  <c r="D365" i="6" l="1"/>
  <c r="AM352" i="6"/>
  <c r="U352" i="6"/>
  <c r="N352" i="6"/>
  <c r="AM345" i="6"/>
  <c r="U345" i="6"/>
  <c r="N339" i="6"/>
  <c r="BN336" i="6"/>
  <c r="BJ336" i="6"/>
  <c r="BF336" i="6"/>
  <c r="AU335" i="6"/>
  <c r="AM335" i="6"/>
  <c r="BF333" i="6"/>
  <c r="U333" i="6"/>
  <c r="N333" i="6"/>
  <c r="AM322" i="6"/>
  <c r="U322" i="6"/>
  <c r="N322" i="6"/>
  <c r="AM315" i="6"/>
  <c r="U315" i="6"/>
  <c r="AY311" i="6"/>
  <c r="AQ311" i="6"/>
  <c r="AQ309" i="6"/>
  <c r="N309" i="6"/>
  <c r="AY308" i="6"/>
  <c r="AQ307" i="6"/>
  <c r="BN306" i="6"/>
  <c r="BJ306" i="6"/>
  <c r="BF306" i="6"/>
  <c r="AQ305" i="6"/>
  <c r="BF303" i="6"/>
  <c r="AY303" i="6"/>
  <c r="AQ303" i="6"/>
  <c r="U303" i="6"/>
  <c r="N303" i="6"/>
  <c r="AM291" i="6"/>
  <c r="U291" i="6"/>
  <c r="N291" i="6"/>
  <c r="AM284" i="6"/>
  <c r="U284" i="6"/>
  <c r="N278" i="6"/>
  <c r="BN275" i="6"/>
  <c r="BJ275" i="6"/>
  <c r="BF275" i="6"/>
  <c r="BF272" i="6"/>
  <c r="AN272" i="6"/>
  <c r="U272" i="6"/>
  <c r="N272" i="6"/>
  <c r="AM260" i="6"/>
  <c r="U260" i="6"/>
  <c r="N260" i="6"/>
  <c r="AM253" i="6"/>
  <c r="U253" i="6"/>
  <c r="N247" i="6"/>
  <c r="BN244" i="6"/>
  <c r="BJ244" i="6"/>
  <c r="BF244" i="6"/>
  <c r="AU244" i="6"/>
  <c r="AM244" i="6"/>
  <c r="BF241" i="6"/>
  <c r="U241" i="6"/>
  <c r="N241" i="6"/>
  <c r="AM229" i="6"/>
  <c r="U229" i="6"/>
  <c r="N229" i="6"/>
  <c r="AM222" i="6"/>
  <c r="U222" i="6"/>
  <c r="N216" i="6"/>
  <c r="AU213" i="6"/>
  <c r="AQ213" i="6"/>
  <c r="AM213" i="6"/>
  <c r="AM210" i="6"/>
  <c r="U210" i="6"/>
  <c r="N210" i="6"/>
  <c r="AM198" i="6"/>
  <c r="U198" i="6"/>
  <c r="N198" i="6"/>
  <c r="AM191" i="6"/>
  <c r="U191" i="6"/>
  <c r="AK186" i="6"/>
  <c r="AC186" i="6"/>
  <c r="U186" i="6"/>
  <c r="N185" i="6"/>
  <c r="BA180" i="6"/>
  <c r="AS180" i="6"/>
  <c r="AK180" i="6"/>
  <c r="AC180" i="6"/>
  <c r="U180" i="6"/>
  <c r="AC174" i="6"/>
  <c r="U174" i="6"/>
  <c r="BX169" i="6"/>
  <c r="BN169" i="6"/>
  <c r="BJ169" i="6"/>
  <c r="BF169" i="6"/>
  <c r="U168" i="6"/>
  <c r="BF166" i="6"/>
  <c r="AM166" i="6"/>
  <c r="N166" i="6"/>
  <c r="AM154" i="6"/>
  <c r="U154" i="6"/>
  <c r="N154" i="6"/>
  <c r="AM147" i="6"/>
  <c r="U147" i="6"/>
  <c r="AY142" i="6"/>
  <c r="AS142" i="6"/>
  <c r="AM142" i="6"/>
  <c r="U142" i="6"/>
  <c r="N139" i="6"/>
  <c r="U137" i="6"/>
  <c r="BN133" i="6"/>
  <c r="BJ133" i="6"/>
  <c r="BF133" i="6"/>
  <c r="U132" i="6"/>
  <c r="N132" i="6"/>
  <c r="BF130" i="6"/>
  <c r="AM130" i="6"/>
  <c r="AM118" i="6"/>
  <c r="U118" i="6"/>
  <c r="N118" i="6"/>
  <c r="AM111" i="6"/>
  <c r="U111" i="6"/>
  <c r="AC106" i="6"/>
  <c r="U106" i="6"/>
  <c r="N105" i="6"/>
  <c r="BN102" i="6"/>
  <c r="BJ102" i="6"/>
  <c r="BF102" i="6"/>
  <c r="AC101" i="6"/>
  <c r="U101" i="6"/>
  <c r="BF99" i="6"/>
  <c r="AM99" i="6"/>
  <c r="N99" i="6"/>
  <c r="AM87" i="6"/>
  <c r="U87" i="6"/>
  <c r="N87" i="6"/>
  <c r="AM80" i="6"/>
  <c r="U80" i="6"/>
  <c r="N74" i="6"/>
  <c r="BN71" i="6"/>
  <c r="BJ71" i="6"/>
  <c r="BF71" i="6"/>
  <c r="AU71" i="6"/>
  <c r="AM71" i="6"/>
  <c r="BF68" i="6"/>
  <c r="U68" i="6"/>
  <c r="N68" i="6"/>
  <c r="AM57" i="6"/>
  <c r="U57" i="6"/>
  <c r="N57" i="6"/>
  <c r="AM50" i="6"/>
  <c r="U50" i="6"/>
  <c r="AM47" i="6"/>
  <c r="AM46" i="6"/>
  <c r="AM45" i="6"/>
  <c r="AM44" i="6"/>
  <c r="N44" i="6"/>
  <c r="AM43" i="6"/>
  <c r="AM42" i="6"/>
  <c r="BN39" i="6"/>
  <c r="BJ39" i="6"/>
  <c r="BF39" i="6"/>
  <c r="AU38" i="6"/>
  <c r="AM38" i="6"/>
  <c r="BF36" i="6"/>
  <c r="U36" i="6"/>
  <c r="N36" i="6"/>
  <c r="BB24" i="6"/>
  <c r="AT24" i="6"/>
  <c r="AM24" i="6"/>
  <c r="AF24" i="6"/>
  <c r="Y24" i="6"/>
  <c r="R24" i="6"/>
  <c r="K24" i="6"/>
  <c r="D24" i="6"/>
  <c r="BG11" i="6"/>
  <c r="AO11" i="6"/>
  <c r="U11" i="6"/>
  <c r="C11" i="6"/>
  <c r="D365" i="5" l="1"/>
  <c r="AM352" i="5"/>
  <c r="U352" i="5"/>
  <c r="N352" i="5"/>
  <c r="AM345" i="5"/>
  <c r="U345" i="5"/>
  <c r="N339" i="5"/>
  <c r="BN336" i="5"/>
  <c r="BJ336" i="5"/>
  <c r="BF336" i="5"/>
  <c r="AU335" i="5"/>
  <c r="AM335" i="5"/>
  <c r="BF333" i="5"/>
  <c r="U333" i="5"/>
  <c r="N333" i="5"/>
  <c r="AM322" i="5"/>
  <c r="U322" i="5"/>
  <c r="N322" i="5"/>
  <c r="AM315" i="5"/>
  <c r="U315" i="5"/>
  <c r="AY311" i="5"/>
  <c r="AQ311" i="5"/>
  <c r="AQ309" i="5"/>
  <c r="N309" i="5"/>
  <c r="AY308" i="5"/>
  <c r="AQ307" i="5"/>
  <c r="BN306" i="5"/>
  <c r="BJ306" i="5"/>
  <c r="BF306" i="5"/>
  <c r="AQ305" i="5"/>
  <c r="BF303" i="5"/>
  <c r="AY303" i="5"/>
  <c r="AQ303" i="5"/>
  <c r="U303" i="5"/>
  <c r="N303" i="5"/>
  <c r="AM291" i="5"/>
  <c r="U291" i="5"/>
  <c r="N291" i="5"/>
  <c r="AM284" i="5"/>
  <c r="U284" i="5"/>
  <c r="N278" i="5"/>
  <c r="BN275" i="5"/>
  <c r="BJ275" i="5"/>
  <c r="BF275" i="5"/>
  <c r="BF272" i="5"/>
  <c r="AN272" i="5"/>
  <c r="U272" i="5"/>
  <c r="N272" i="5"/>
  <c r="AM260" i="5"/>
  <c r="U260" i="5"/>
  <c r="N260" i="5"/>
  <c r="AM253" i="5"/>
  <c r="U253" i="5"/>
  <c r="N247" i="5"/>
  <c r="BN244" i="5"/>
  <c r="BJ244" i="5"/>
  <c r="BF244" i="5"/>
  <c r="AU244" i="5"/>
  <c r="AM244" i="5"/>
  <c r="BF241" i="5"/>
  <c r="U241" i="5"/>
  <c r="N241" i="5"/>
  <c r="AM229" i="5"/>
  <c r="U229" i="5"/>
  <c r="N229" i="5"/>
  <c r="AM222" i="5"/>
  <c r="U222" i="5"/>
  <c r="N216" i="5"/>
  <c r="AU213" i="5"/>
  <c r="AQ213" i="5"/>
  <c r="AM213" i="5"/>
  <c r="AM210" i="5"/>
  <c r="U210" i="5"/>
  <c r="N210" i="5"/>
  <c r="AM198" i="5"/>
  <c r="U198" i="5"/>
  <c r="N198" i="5"/>
  <c r="AM191" i="5"/>
  <c r="U191" i="5"/>
  <c r="AK186" i="5"/>
  <c r="AC186" i="5"/>
  <c r="U186" i="5"/>
  <c r="N185" i="5"/>
  <c r="BA180" i="5"/>
  <c r="AS180" i="5"/>
  <c r="AK180" i="5"/>
  <c r="AC180" i="5"/>
  <c r="U180" i="5"/>
  <c r="AC174" i="5"/>
  <c r="U174" i="5"/>
  <c r="BX169" i="5"/>
  <c r="BN169" i="5"/>
  <c r="BJ169" i="5"/>
  <c r="BF169" i="5"/>
  <c r="U168" i="5"/>
  <c r="BF166" i="5"/>
  <c r="AM166" i="5"/>
  <c r="N166" i="5"/>
  <c r="AM154" i="5"/>
  <c r="U154" i="5"/>
  <c r="N154" i="5"/>
  <c r="AM147" i="5"/>
  <c r="U147" i="5"/>
  <c r="AY142" i="5"/>
  <c r="AS142" i="5"/>
  <c r="AM142" i="5"/>
  <c r="U142" i="5"/>
  <c r="N139" i="5"/>
  <c r="U137" i="5"/>
  <c r="BN133" i="5"/>
  <c r="BJ133" i="5"/>
  <c r="BF133" i="5"/>
  <c r="U132" i="5"/>
  <c r="N132" i="5"/>
  <c r="BF130" i="5"/>
  <c r="AM130" i="5"/>
  <c r="AM118" i="5"/>
  <c r="U118" i="5"/>
  <c r="N118" i="5"/>
  <c r="AM111" i="5"/>
  <c r="U111" i="5"/>
  <c r="AC106" i="5"/>
  <c r="U106" i="5"/>
  <c r="N105" i="5"/>
  <c r="BN102" i="5"/>
  <c r="BJ102" i="5"/>
  <c r="BF102" i="5"/>
  <c r="AC101" i="5"/>
  <c r="U101" i="5"/>
  <c r="BF99" i="5"/>
  <c r="AM99" i="5"/>
  <c r="N99" i="5"/>
  <c r="AM87" i="5"/>
  <c r="U87" i="5"/>
  <c r="N87" i="5"/>
  <c r="AM80" i="5"/>
  <c r="U80" i="5"/>
  <c r="N74" i="5"/>
  <c r="BN71" i="5"/>
  <c r="BJ71" i="5"/>
  <c r="BF71" i="5"/>
  <c r="AU71" i="5"/>
  <c r="AM71" i="5"/>
  <c r="BF68" i="5"/>
  <c r="U68" i="5"/>
  <c r="N68" i="5"/>
  <c r="AM57" i="5"/>
  <c r="U57" i="5"/>
  <c r="N57" i="5"/>
  <c r="AM50" i="5"/>
  <c r="U50"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365" i="4" l="1"/>
  <c r="AM352" i="4"/>
  <c r="U352" i="4"/>
  <c r="N352" i="4"/>
  <c r="AM345" i="4"/>
  <c r="U345" i="4"/>
  <c r="N339" i="4"/>
  <c r="BN336" i="4"/>
  <c r="BJ336" i="4"/>
  <c r="BF336" i="4"/>
  <c r="AU335" i="4"/>
  <c r="AM335" i="4"/>
  <c r="BF333" i="4"/>
  <c r="U333" i="4"/>
  <c r="N333" i="4"/>
  <c r="AM322" i="4"/>
  <c r="U322" i="4"/>
  <c r="N322" i="4"/>
  <c r="AM315" i="4"/>
  <c r="U315" i="4"/>
  <c r="AY311" i="4"/>
  <c r="AQ311" i="4"/>
  <c r="AQ309" i="4"/>
  <c r="N309" i="4"/>
  <c r="AY308" i="4"/>
  <c r="AQ307" i="4"/>
  <c r="BN306" i="4"/>
  <c r="BJ306" i="4"/>
  <c r="BF306" i="4"/>
  <c r="AQ305" i="4"/>
  <c r="BF303" i="4"/>
  <c r="AY303" i="4"/>
  <c r="AQ303" i="4"/>
  <c r="U303" i="4"/>
  <c r="N303" i="4"/>
  <c r="AM291" i="4"/>
  <c r="U291" i="4"/>
  <c r="N291" i="4"/>
  <c r="AM284" i="4"/>
  <c r="U284" i="4"/>
  <c r="N278" i="4"/>
  <c r="BN275" i="4"/>
  <c r="BJ275" i="4"/>
  <c r="BF275" i="4"/>
  <c r="BF272" i="4"/>
  <c r="AN272" i="4"/>
  <c r="U272" i="4"/>
  <c r="N272" i="4"/>
  <c r="AM260" i="4"/>
  <c r="U260" i="4"/>
  <c r="N260" i="4"/>
  <c r="AM253" i="4"/>
  <c r="U253" i="4"/>
  <c r="N247" i="4"/>
  <c r="BN244" i="4"/>
  <c r="BJ244" i="4"/>
  <c r="BF244" i="4"/>
  <c r="AU244" i="4"/>
  <c r="AM244" i="4"/>
  <c r="BF241" i="4"/>
  <c r="U241" i="4"/>
  <c r="N241" i="4"/>
  <c r="AM229" i="4"/>
  <c r="U229" i="4"/>
  <c r="N229" i="4"/>
  <c r="AM222" i="4"/>
  <c r="U222" i="4"/>
  <c r="N216" i="4"/>
  <c r="AU213" i="4"/>
  <c r="AQ213" i="4"/>
  <c r="AM213" i="4"/>
  <c r="AM210" i="4"/>
  <c r="U210" i="4"/>
  <c r="N210" i="4"/>
  <c r="AM198" i="4"/>
  <c r="U198" i="4"/>
  <c r="N198" i="4"/>
  <c r="AM191" i="4"/>
  <c r="U191" i="4"/>
  <c r="AK186" i="4"/>
  <c r="AC186" i="4"/>
  <c r="U186" i="4"/>
  <c r="N185" i="4"/>
  <c r="BA180" i="4"/>
  <c r="AS180" i="4"/>
  <c r="AK180" i="4"/>
  <c r="AC180" i="4"/>
  <c r="U180" i="4"/>
  <c r="AC174" i="4"/>
  <c r="U174" i="4"/>
  <c r="BX169" i="4"/>
  <c r="BN169" i="4"/>
  <c r="BJ169" i="4"/>
  <c r="BF169" i="4"/>
  <c r="U168" i="4"/>
  <c r="BF166" i="4"/>
  <c r="AM166" i="4"/>
  <c r="N166" i="4"/>
  <c r="AM154" i="4"/>
  <c r="U154" i="4"/>
  <c r="N154" i="4"/>
  <c r="AM147" i="4"/>
  <c r="U147" i="4"/>
  <c r="AY142" i="4"/>
  <c r="AS142" i="4"/>
  <c r="AM142" i="4"/>
  <c r="U142" i="4"/>
  <c r="N139" i="4"/>
  <c r="U137" i="4"/>
  <c r="BN133" i="4"/>
  <c r="BJ133" i="4"/>
  <c r="BF133" i="4"/>
  <c r="U132" i="4"/>
  <c r="N132" i="4"/>
  <c r="BF130" i="4"/>
  <c r="AM130" i="4"/>
  <c r="AM118" i="4"/>
  <c r="U118" i="4"/>
  <c r="N118" i="4"/>
  <c r="AM111" i="4"/>
  <c r="U111" i="4"/>
  <c r="AC106" i="4"/>
  <c r="U106" i="4"/>
  <c r="N105" i="4"/>
  <c r="BN102" i="4"/>
  <c r="BJ102" i="4"/>
  <c r="BF102" i="4"/>
  <c r="AC101" i="4"/>
  <c r="U101" i="4"/>
  <c r="BF99" i="4"/>
  <c r="AM99" i="4"/>
  <c r="N99" i="4"/>
  <c r="AM87" i="4"/>
  <c r="U87" i="4"/>
  <c r="N87" i="4"/>
  <c r="AM80" i="4"/>
  <c r="U80" i="4"/>
  <c r="N74" i="4"/>
  <c r="BN71" i="4"/>
  <c r="BJ71" i="4"/>
  <c r="BF71" i="4"/>
  <c r="AU71" i="4"/>
  <c r="AM71" i="4"/>
  <c r="BF68" i="4"/>
  <c r="U68" i="4"/>
  <c r="N68" i="4"/>
  <c r="AM57" i="4"/>
  <c r="U57" i="4"/>
  <c r="N57" i="4"/>
  <c r="AM50" i="4"/>
  <c r="U50"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365" i="3" l="1"/>
  <c r="AM352" i="3"/>
  <c r="U352" i="3"/>
  <c r="N352" i="3"/>
  <c r="AM345" i="3"/>
  <c r="U345" i="3"/>
  <c r="N339" i="3"/>
  <c r="BN336" i="3"/>
  <c r="BJ336" i="3"/>
  <c r="BF336" i="3"/>
  <c r="AU335" i="3"/>
  <c r="AM335" i="3"/>
  <c r="BF333" i="3"/>
  <c r="U333" i="3"/>
  <c r="N333" i="3"/>
  <c r="AM322" i="3"/>
  <c r="U322" i="3"/>
  <c r="N322" i="3"/>
  <c r="AM315" i="3"/>
  <c r="U315" i="3"/>
  <c r="AY311" i="3"/>
  <c r="AQ311" i="3"/>
  <c r="AQ309" i="3"/>
  <c r="N309" i="3"/>
  <c r="AY308" i="3"/>
  <c r="AQ307" i="3"/>
  <c r="BN306" i="3"/>
  <c r="BJ306" i="3"/>
  <c r="BF306" i="3"/>
  <c r="AQ305" i="3"/>
  <c r="BF303" i="3"/>
  <c r="AY303" i="3"/>
  <c r="AQ303" i="3"/>
  <c r="U303" i="3"/>
  <c r="N303" i="3"/>
  <c r="AM291" i="3"/>
  <c r="U291" i="3"/>
  <c r="N291" i="3"/>
  <c r="AM284" i="3"/>
  <c r="U284" i="3"/>
  <c r="N278" i="3"/>
  <c r="BN275" i="3"/>
  <c r="BJ275" i="3"/>
  <c r="BF275" i="3"/>
  <c r="BF272" i="3"/>
  <c r="AN272" i="3"/>
  <c r="U272" i="3"/>
  <c r="N272" i="3"/>
  <c r="AM260" i="3"/>
  <c r="U260" i="3"/>
  <c r="N260" i="3"/>
  <c r="AM253" i="3"/>
  <c r="U253" i="3"/>
  <c r="N247" i="3"/>
  <c r="BN244" i="3"/>
  <c r="BJ244" i="3"/>
  <c r="BF244" i="3"/>
  <c r="AU244" i="3"/>
  <c r="AM244" i="3"/>
  <c r="BF241" i="3"/>
  <c r="U241" i="3"/>
  <c r="N241" i="3"/>
  <c r="AM229" i="3"/>
  <c r="U229" i="3"/>
  <c r="N229" i="3"/>
  <c r="AM222" i="3"/>
  <c r="U222" i="3"/>
  <c r="N216" i="3"/>
  <c r="AU213" i="3"/>
  <c r="AQ213" i="3"/>
  <c r="AM213" i="3"/>
  <c r="AM210" i="3"/>
  <c r="U210" i="3"/>
  <c r="N210" i="3"/>
  <c r="AM198" i="3"/>
  <c r="U198" i="3"/>
  <c r="N198" i="3"/>
  <c r="AM191" i="3"/>
  <c r="U191" i="3"/>
  <c r="AK186" i="3"/>
  <c r="AC186" i="3"/>
  <c r="U186" i="3"/>
  <c r="N185" i="3"/>
  <c r="BA180" i="3"/>
  <c r="AS180" i="3"/>
  <c r="AK180" i="3"/>
  <c r="AC180" i="3"/>
  <c r="U180" i="3"/>
  <c r="AC174" i="3"/>
  <c r="U174" i="3"/>
  <c r="BX169" i="3"/>
  <c r="BN169" i="3"/>
  <c r="BJ169" i="3"/>
  <c r="BF169" i="3"/>
  <c r="U168" i="3"/>
  <c r="BF166" i="3"/>
  <c r="AM166" i="3"/>
  <c r="N166" i="3"/>
  <c r="AM154" i="3"/>
  <c r="U154" i="3"/>
  <c r="N154" i="3"/>
  <c r="AM147" i="3"/>
  <c r="U147" i="3"/>
  <c r="AY142" i="3"/>
  <c r="AS142" i="3"/>
  <c r="AM142" i="3"/>
  <c r="U142" i="3"/>
  <c r="N139" i="3"/>
  <c r="U137" i="3"/>
  <c r="BN133" i="3"/>
  <c r="BJ133" i="3"/>
  <c r="BF133" i="3"/>
  <c r="U132" i="3"/>
  <c r="N132" i="3"/>
  <c r="BF130" i="3"/>
  <c r="AM130" i="3"/>
  <c r="AM118" i="3"/>
  <c r="U118" i="3"/>
  <c r="N118" i="3"/>
  <c r="AM111" i="3"/>
  <c r="U111" i="3"/>
  <c r="AC106" i="3"/>
  <c r="U106" i="3"/>
  <c r="N105" i="3"/>
  <c r="BN102" i="3"/>
  <c r="BJ102" i="3"/>
  <c r="BF102" i="3"/>
  <c r="AC101" i="3"/>
  <c r="U101" i="3"/>
  <c r="BF99" i="3"/>
  <c r="AM99" i="3"/>
  <c r="N99" i="3"/>
  <c r="AM87" i="3"/>
  <c r="U87" i="3"/>
  <c r="N87" i="3"/>
  <c r="AM80" i="3"/>
  <c r="U80" i="3"/>
  <c r="N74" i="3"/>
  <c r="BN71" i="3"/>
  <c r="BJ71" i="3"/>
  <c r="BF71" i="3"/>
  <c r="AU71" i="3"/>
  <c r="AM71" i="3"/>
  <c r="BF68" i="3"/>
  <c r="U68" i="3"/>
  <c r="N68" i="3"/>
  <c r="AM57" i="3"/>
  <c r="U57" i="3"/>
  <c r="N57" i="3"/>
  <c r="AM50" i="3"/>
  <c r="U50"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5" i="1" l="1"/>
  <c r="AM352" i="1"/>
  <c r="U352" i="1"/>
  <c r="N352" i="1"/>
  <c r="AM345" i="1"/>
  <c r="U345" i="1"/>
  <c r="N339" i="1"/>
  <c r="BN336" i="1"/>
  <c r="BJ336" i="1"/>
  <c r="BF336" i="1"/>
  <c r="AU335" i="1"/>
  <c r="AM335" i="1"/>
  <c r="BF333" i="1"/>
  <c r="U333" i="1"/>
  <c r="N333" i="1"/>
  <c r="AM322" i="1"/>
  <c r="U322" i="1"/>
  <c r="N322" i="1"/>
  <c r="AM315" i="1"/>
  <c r="U315" i="1"/>
  <c r="AY311" i="1"/>
  <c r="AQ311" i="1"/>
  <c r="AQ309" i="1"/>
  <c r="N309" i="1"/>
  <c r="AY308" i="1"/>
  <c r="AQ307" i="1"/>
  <c r="BN306" i="1"/>
  <c r="BJ306" i="1"/>
  <c r="BF306" i="1"/>
  <c r="AQ305" i="1"/>
  <c r="BF303" i="1"/>
  <c r="AY303" i="1"/>
  <c r="AQ303" i="1"/>
  <c r="U303" i="1"/>
  <c r="N303"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<sst xmlns="http://schemas.openxmlformats.org/spreadsheetml/2006/main" count="1519" uniqueCount="86">
  <si>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</si>
  <si>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</si>
  <si>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</si>
  <si>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</si>
  <si>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</si>
  <si>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</si>
  <si>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</si>
  <si>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</si>
  <si>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</si>
  <si>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</si>
  <si>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</si>
  <si>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</si>
  <si>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</si>
  <si>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</si>
  <si>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</si>
  <si>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</si>
  <si>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</si>
  <si>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</si>
  <si>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</si>
  <si>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</si>
  <si>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</si>
  <si>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</si>
  <si>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</si>
  <si>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</si>
  <si>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</si>
  <si>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</si>
  <si>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</si>
  <si>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</si>
  <si>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</si>
  <si>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</si>
  <si>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</si>
  <si>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</si>
  <si>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</si>
  <si>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</si>
  <si>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</si>
  <si>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</si>
  <si>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</si>
  <si>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</si>
  <si>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</si>
  <si>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</si>
  <si>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</si>
  <si>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</si>
  <si>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</si>
  <si>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</si>
  <si>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</si>
  <si>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（簡易水道事業）広域化等</t>
    <rPh sb="1" eb="3">
      <t>カンイ</t>
    </rPh>
    <rPh sb="3" eb="5">
      <t>スイドウ</t>
    </rPh>
    <rPh sb="5" eb="7">
      <t>ジギョウ</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</si>
  <si>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</si>
  <si>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</si>
  <si>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</si>
  <si>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</si>
  <si>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</si>
  <si>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</si>
  <si>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</si>
  <si>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</si>
  <si>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</si>
  <si>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</si>
  <si>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</si>
  <si>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</si>
  <si>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</si>
  <si>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</si>
  <si>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</si>
  <si>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</si>
  <si>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</si>
  <si>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</si>
  <si>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</si>
  <si>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</si>
  <si>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</si>
  <si>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</si>
  <si>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</si>
  <si>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</si>
  <si>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</si>
  <si>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</si>
  <si>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</si>
  <si>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</si>
  <si>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</si>
  <si>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</si>
  <si>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</si>
  <si>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</si>
  <si>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</si>
  <si>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</si>
  <si>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</si>
  <si>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8"/>
  </si>
  <si>
    <t>（公務員型と非公務員型の別）</t>
    <rPh sb="1" eb="5">
      <t>コウムインガタ</t>
    </rPh>
    <rPh sb="6" eb="7">
      <t>ヒ</t>
    </rPh>
    <rPh sb="7" eb="11">
      <t>コウムインガタ</t>
    </rPh>
    <rPh sb="12" eb="13">
      <t>ベツ</t>
    </rPh>
    <phoneticPr fontId="8"/>
  </si>
  <si>
    <t>公務員型</t>
    <rPh sb="0" eb="3">
      <t>コウムイン</t>
    </rPh>
    <rPh sb="3" eb="4">
      <t>ガタ</t>
    </rPh>
    <phoneticPr fontId="8"/>
  </si>
  <si>
    <t>非公務員型</t>
    <rPh sb="0" eb="1">
      <t>ヒ</t>
    </rPh>
    <rPh sb="1" eb="4">
      <t>コウムイン</t>
    </rPh>
    <rPh sb="4" eb="5">
      <t>ガタ</t>
    </rPh>
    <phoneticPr fontId="8"/>
  </si>
  <si>
    <t>抜本的な改革に取り組まず、現行の経営体制・手法を継続する理由及び現在の経営状況・経営戦略等における中長期的な将来見通しを踏まえた、今後の経営改革の方向性</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</si>
</sst>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Yu Gothic"/>
      <family val="2"/>
      <charset val="128"/>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10"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0" fillId="2" borderId="0" xfId="0" applyFont="1" applyFill="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3" fillId="2" borderId="0" xfId="0" applyFont="1" applyFill="1" applyAlignment="1">
      <alignmen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0" xfId="0" applyFont="1" applyBorder="1" applyAlignment="1">
      <alignment vertical="center" wrapText="1"/>
    </xf>
    <xf numFmtId="0" fontId="27"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0" fillId="2" borderId="3" xfId="0" applyFill="1" applyBorder="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6" xfId="0" applyFont="1" applyFill="1" applyBorder="1">
      <alignment vertical="center"/>
    </xf>
    <xf numFmtId="0" fontId="14" fillId="2" borderId="8" xfId="0" applyFont="1" applyFill="1" applyBorder="1" applyAlignment="1">
      <alignment horizontal="center" vertical="center"/>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6" fillId="2" borderId="0" xfId="0" applyFont="1" applyFill="1" applyAlignment="1">
      <alignment horizontal="lef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8" xfId="0" applyFont="1" applyFill="1" applyBorder="1" applyAlignment="1">
      <alignment horizontal="left" wrapText="1"/>
    </xf>
    <xf numFmtId="0" fontId="24" fillId="2" borderId="0" xfId="0" applyFont="1" applyFill="1" applyAlignment="1">
      <alignment horizontal="left" vertical="center"/>
    </xf>
    <xf numFmtId="0" fontId="12" fillId="2" borderId="0" xfId="0" applyFont="1" applyFill="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 xfId="0" quotePrefix="1"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5553E05-DF3F-41AB-8BA1-4364DD807DD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8732DFA-E237-436E-860A-8742DB6596D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26E7AE7-722B-4FF2-9650-A98801B148A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350FF07-247C-4239-85F6-E13E6BCF6D8A}"/>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BD8C723-2377-4A06-8F56-53EAC663DBA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9ED5EE04-DDCB-4CA1-BDF4-F0CA7CCB0E1B}"/>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316A663-200D-4E1A-93C4-FBE970FAF315}"/>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C568007-29CD-4632-9809-7283860D6573}"/>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80B28979-8CC0-471E-A63A-A8C38BA80B87}"/>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FD39FD14-63A2-4719-98E2-241E468F3DCB}"/>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C9B98FE0-30FD-458C-BD35-370DC783AAF8}"/>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635CFFDF-8451-451F-8952-32E1495F35E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E2CB9151-4B91-48FD-85B1-002D787A3EEF}"/>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32660B3A-00E6-4323-9598-4C3EB2256119}"/>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9D9F2A09-4723-4F7B-A7A3-92FF0B62F82D}"/>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E6A5BE25-36E8-43AD-919C-C38476064F33}"/>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8F49E145-4D48-4B2D-9B7B-FB95115B27D1}"/>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70F564C6-97D6-4A8D-AA03-4FB8DEE1EAF4}"/>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54523E98-F164-45F7-9347-87CC17E64F4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70A45995-5F02-4604-A285-D5F3CDE69606}"/>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57B0085E-CBD2-4ADD-9984-228F295D8C29}"/>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3460B100-7D55-488B-8EC9-FFA536A4AEBD}"/>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F2A20806-2037-439A-97E1-8906808F417C}"/>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EF8DD8A0-3375-4FFD-BD84-8E7250E8D55E}"/>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54121F1C-60D1-48E3-AD80-5409688B2E07}"/>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03BC7222-D59E-4EE8-B615-FB694D2C84C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E3A1F7F-F406-45F1-BFFF-06DDA698A1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80DA212-795C-43C9-A1EF-2156F59BE4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9CA5C52-CF69-4746-8CBE-24A2F2F0405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2A77973-5590-4FEE-9107-01918A2CDA4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C8C4943-26C4-4F7B-94FA-2DF5A11FDC7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87011860-A919-411A-A994-F861C7356D5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037681B-DE3A-410B-9F56-59E82B9C47A1}"/>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F2982E5A-FBC2-41A6-A919-8D613BE56E91}"/>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639F6D2E-C5AC-4F7E-A30B-A02706888E96}"/>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C74509-55B7-42A9-9BFF-E784F23EB25B}"/>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19C91E6F-B42B-49F2-8238-40789CD1FD26}"/>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14AA5EE7-C128-40C1-8416-46266583B40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9F09C9B0-6B53-4A0B-BCD0-E1DE35B1E02C}"/>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55239D01-DA92-46CB-B0E0-433FFE0B969B}"/>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207BB12B-45DD-427D-9960-D99B003656DE}"/>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CC3174D8-0A5F-4DC1-9762-03694DFECDCA}"/>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FD6318F6-0A98-45E4-AD2F-A8249BE62194}"/>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19D01CE3-39F5-4295-AFE9-36D014FF3104}"/>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FE661461-10B4-424D-AD92-DE532CC771BC}"/>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024E28FC-355C-44EE-AF21-90ED3EB33C8D}"/>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F1ACEB8B-ECCB-4E28-9FDD-9C677196648E}"/>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1850B538-B183-46E4-AA61-76F2A9F3C6B3}"/>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688B76AE-A271-4537-AAFA-6FCD273192C1}"/>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98E15011-15AF-493A-AABF-AFE711B5A9D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2F4453A7-E097-40E3-9A6C-B9768DB78FE5}"/>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531A5B15-3F81-4690-875F-DBA8DFC0100A}"/>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062E86-57EB-46BB-98B9-5AF898B7631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8A1566-A382-4C41-98C1-E91CE57926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CD0500F-EF2F-44FA-9C1C-82034DD8C6F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161CF0A-8FE5-4C6E-9754-6ED9BC3B12E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5EDB2DF-504F-4F29-AE9E-D6E18969636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C0D923A8-4E03-4E19-9087-F0E7E133DC55}"/>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6A27CB2-F60E-4824-82AC-581AB0350183}"/>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B9DC7030-E7B8-43ED-92A2-D6E6F50B05A3}"/>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7CA041CA-CEBD-469D-9242-51A4CE6005AE}"/>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18F5DDEA-622D-4DE5-BFA8-9962CF207A55}"/>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5AB3B42-BCB9-4C38-88A2-ED1887F36DB6}"/>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4EEF5F-DFFA-4F4A-800D-F2DABF3E7E9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32E2117E-668F-4CD4-8DA7-B35BBF83CCA7}"/>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38B90299-1FF3-41A4-BC13-45113FDD09F4}"/>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48E2BC92-79E4-4435-B5ED-DBA48631A70D}"/>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5DF57D97-1A01-4DC1-AEA5-0401EB47CBCD}"/>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2BBCF025-A6A3-4ECF-9BC1-82E06B1EB4F9}"/>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EE839993-2281-40E8-A234-58798E89F566}"/>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74798604-7E3F-49AF-8D42-816ABB94C95F}"/>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17B2BED5-92BC-4F5A-AA72-FA143EDA6004}"/>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AB2696AB-B23F-4CEC-911A-D2149250D5E3}"/>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C37CDC08-B6E6-4310-B644-10F484D46B02}"/>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0C9B6B1E-D300-4536-9D11-2BA02B935A44}"/>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14EDCDA7-5701-4B1F-A5C5-36AF2EC40E31}"/>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2E5FB79E-D07C-4237-B603-83268EEFA11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5E7FDEFA-7D8D-4FD8-99B3-71C0D633F94F}"/>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95BF71-BB11-496D-871D-D4CA0DA42ED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46B9509-76F5-4730-BDEC-A1543AA184C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8987B5C-0B2B-4354-8B73-AC84FDEAD23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0CB8129-095C-4750-BEF5-5CC61E28F0A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88D8BAF-93D5-451A-A78E-514133E9D18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DD14931-4F2A-4B8D-8DC5-61CB4A0C02D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181420A-9BF5-4714-A424-E13D86ACF40E}"/>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EE9BB0B7-9143-4667-B3D8-BFA37FCD982F}"/>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5040EEFD-2E01-4CB8-B361-88B18CA6B0C9}"/>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D340646D-2CEB-45FA-8AE4-AD7AE327427C}"/>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D98C09C9-946C-4A81-A620-7AE1CDFA98D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53515E9-5FE4-4061-97F6-BE586648ECB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4C9BCC64-B643-4305-B762-DD7D9DAB4CDB}"/>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04170236-A7CD-4D9F-9958-1FC2E0B3BF9D}"/>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97FA1334-BD7A-4DF7-9D56-8247911F3C1E}"/>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E3D0C0DE-88E7-474F-8D1F-C8B8D3D75D5C}"/>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AABAB71F-A360-41EB-ABFA-92E6A704A584}"/>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6285B75B-0EAF-4AE1-BEA9-A1BB1D3FF944}"/>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6A4A87D2-08E0-4521-A4A8-5E477B32186D}"/>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F32E1AA3-B6F6-41C5-A88F-C3044626273D}"/>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C3D75071-7599-4C13-AA80-1483CCE76CB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21389A6E-B015-4300-B878-4703E05EA8B7}"/>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8FDAD6E4-BF82-4118-B85E-076CF4AF6784}"/>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04CA83E3-05AE-41CD-97F5-C25A4557619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5A091A6-45B5-48F5-BDFE-367C7B2C74EE}"/>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3984BA94-8383-465E-B5E7-DDD631B993DB}"/>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684629C-9A43-4AD3-93F2-F88C3802328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7D7582A-2841-4474-AAA0-C3574853D55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C564CEF-9FB9-48FB-9039-5BEAF7D883A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246EBCF-FF2A-47F7-8F57-28D03DBD5B5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A7E1213-D69C-4F77-B39A-6CC32F1E101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D6E12480-5295-4A93-85B9-C66A9E66C5EE}"/>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AF6673DB-22BE-4AB8-86EA-50A044E5A18C}"/>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EFDE307A-86E3-4313-B10D-17C9A4BEE1C9}"/>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EB76C21F-1CC2-4217-B41E-639C49120A11}"/>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F520084C-DEF3-4C80-99C6-886A5CA0BA94}"/>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90C0AAA-5CE6-4C08-BBAD-4B83EFD6AA62}"/>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1C5676FE-22D4-4F27-B703-13C575D49F4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AAD66EE2-A337-49A4-A7FB-A46076F9494D}"/>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D41B84E0-7819-45BC-A429-F018085F99A9}"/>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A1771A63-553C-4AB8-877C-D81DD153E263}"/>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A4876A93-E89B-4AA4-BC62-E488D493CEAB}"/>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9A092008-93ED-408E-8B78-31C607876AD9}"/>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D3508563-3FE0-4F54-A2D6-67CCA4039BAD}"/>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9E5FFE51-5875-4B69-9367-72C4FFC88A67}"/>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C8EF5E86-3F8F-4DE2-97E3-A3E3191F7771}"/>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54085B8E-4EDE-47D6-BC5B-9CC62BC0AC21}"/>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3843CBA9-BC9B-4639-8D13-3E390876A2DE}"/>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8381F12D-7936-480C-A593-B5A8CF8A492C}"/>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5079283B-A51F-4541-973F-654F06683A5F}"/>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F61A2BB4-2017-4F9A-80FB-4F532DCD80C4}"/>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D2BAD7FC-20B9-49D2-9DBB-00E41C6E54C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7EED63B-EC89-49C9-BBEB-DF119B9AC6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8071C60-6F54-4238-B55E-C03E290478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908C7B2-B7E7-4C9B-98CB-A0BC5CC91C1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61286DA-DE28-4EF4-A443-1AB9C709DF3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8D7EAB0-17B9-4C8D-A840-D5A2A779ED4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1F52A80-D725-4574-A581-B4576AF947EF}"/>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41E33D76-2FCE-4441-8C0F-D0D4FE3FF15A}"/>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174A7E94-7367-49ED-9951-4C7FDFCE86D5}"/>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2A0495EC-4CC6-462E-AB27-3A0DC1366DE5}"/>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185D2897-F619-4569-AA59-28E34FB45D7B}"/>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ED3E73C5-AA04-4C23-8311-B6A0493B8AC2}"/>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BD407EA-B57A-4A52-A35E-17A3A3AE29B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A77E237F-BC72-4613-93C4-BA379FCBC906}"/>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69F2D181-9999-43D9-8355-3BED3F89C74F}"/>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C6590046-6266-41F1-A585-90091AB70763}"/>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0D26315B-47EA-40FB-9893-6022C051DF85}"/>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FC134F25-B1D5-4404-8D51-CC66B39762B1}"/>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EE58132F-262E-447D-B8F5-6EA13DC15636}"/>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A7FAF093-A47B-4EE4-87CB-69460C4AB66E}"/>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52B647E3-CB79-496E-A19B-BC2C3F134FA5}"/>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CB96347C-5D28-4775-8111-63B6523CAE92}"/>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99713B72-96DA-4D80-ACFF-DC734187FECB}"/>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1966067A-40E7-48E0-BE61-231E3CAC5452}"/>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A471B597-3754-4CDE-B3EF-4D839B5644B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A27C3970-DF20-4EF0-982D-0207832C0875}"/>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0BFFE7E9-AA77-4004-9CF4-58F71F12699E}"/>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2CC47A4-3975-40BD-AF42-4E434E4332B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79940BA-D427-42EE-BBC4-770B0C59F61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7E8A6A8-D558-45D5-A277-183A63209AC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53AD0E6-5AED-4F99-9F91-6FDA638E5C1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7663DF3-48C9-4220-8E7E-0D397A4BBAC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610467-9619-48A6-A706-8A90D20D25D1}"/>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59ED56B8-0D1B-4ECE-9BA9-43ADED95F44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AE1E68B1-0458-480D-AA76-983B6AE7B7D4}"/>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ACA32B37-1C41-436F-A036-DFCAAD6F6597}"/>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A4B0CD02-B687-43BA-A018-9087F208966D}"/>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6EB4FF41-F789-49C6-B0C7-2FCC4179571B}"/>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EF54576-6195-4753-8369-1E4CF1B612B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351B5027-8782-42C8-9E80-FE9737C2E057}"/>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2458A280-F39B-4C46-8C5C-6307243911F1}"/>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5513311A-2A5B-4FC3-BAE5-5B190CA98F6F}"/>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9C06FBF5-E1B4-4ABC-AEEF-8FBC65987D6F}"/>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C1A049AA-0C14-4F2A-B5B1-D2929E59B8E9}"/>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C6E6984B-32D7-4F25-BA36-40574AAD6E17}"/>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9B65C466-4D38-404C-8644-914F1F23C7C6}"/>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400F8DFD-5B76-4692-A312-0484DDBA727C}"/>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6FFE6C99-44B9-4A40-BB7A-ED2D4197E106}"/>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5D12BFA2-9576-446D-B84C-181711F13377}"/>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856A09B1-6933-40D6-A9D5-7BF55B35A54A}"/>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DDA1AF37-E9A7-4A93-AD1B-5CF25154B332}"/>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8D933EB1-6E6D-4F30-8A09-CE1BA634866D}"/>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1242D294-D927-4F8A-9C44-0C531A3B5609}"/>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9010\Desktop\03&#25552;&#20986;\&#35519;&#26619;&#31080;&#65288;&#33021;&#20195;&#24066;&#12539;&#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9010\Desktop\03&#25552;&#20986;\&#35519;&#26619;&#31080;&#65288;&#33021;&#20195;&#24066;&#12539;&#31777;&#26131;&#27700;&#36947;&#20107;&#26989;&#65288;&#27861;&#38750;&#36969;&#6528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9010\Desktop\03&#25552;&#20986;\&#35519;&#26619;&#31080;&#65288;&#33021;&#20195;&#24066;&#12539;&#31777;&#26131;&#27700;&#36947;&#20107;&#26989;&#65288;&#27861;&#36969;&#6528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9010\Desktop\03&#25552;&#20986;\&#35519;&#26619;&#31080;&#65288;&#33021;&#20195;&#24066;&#12539;&#20171;&#35703;&#12469;&#12540;&#12499;&#12473;&#20107;&#2698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9010\Desktop\03&#25552;&#20986;\&#35519;&#26619;&#31080;&#65288;&#33021;&#20195;&#24066;&#12539;&#19979;&#27700;&#36947;&#20107;&#26989;&#12539;&#36786;&#26989;&#38598;&#33853;&#25490;&#27700;&#26045;&#3537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9010\Desktop\03&#25552;&#20986;\&#35519;&#26619;&#31080;&#65288;&#33021;&#20195;&#24066;&#12539;&#19979;&#27700;&#36947;&#20107;&#26989;&#12539;&#29305;&#23450;&#22320;&#22495;&#25490;&#27700;&#20966;&#29702;&#26045;&#35373;&#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9010\Desktop\03&#25552;&#20986;\&#35519;&#26619;&#31080;&#65288;&#33021;&#20195;&#24066;&#12539;&#19979;&#27700;&#36947;&#20107;&#26989;&#12539;&#20844;&#20849;&#19979;&#27700;&#3694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能代市</v>
          </cell>
        </row>
        <row r="18">
          <cell r="F18" t="str">
            <v>水道事業</v>
          </cell>
          <cell r="W18" t="str">
            <v>―</v>
          </cell>
          <cell r="BD18" t="str">
            <v>×</v>
          </cell>
        </row>
        <row r="20">
          <cell r="F20" t="str">
            <v>ー</v>
          </cell>
        </row>
        <row r="49">
          <cell r="AA49" t="str">
            <v xml:space="preserve"> </v>
          </cell>
        </row>
        <row r="50">
          <cell r="X50" t="str">
            <v xml:space="preserve"> </v>
          </cell>
          <cell r="AD50" t="str">
            <v xml:space="preserve"> </v>
          </cell>
        </row>
        <row r="51">
          <cell r="R51" t="str">
            <v>●</v>
          </cell>
          <cell r="X51" t="str">
            <v>●</v>
          </cell>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197">
          <cell r="B197" t="str">
            <v>簡易水道事業は統合前から水道事業での業務の一部を受託しており、統合後も会計をセグメント分けすることとしているため、費用的な効果は見込めないが、簡易水道事業の一部を統合し法適用することにより、資産を適正に管理し、起債の償還額や減価償却費等を含めた収支バランスから経営状況を把握することができる。</v>
          </cell>
        </row>
        <row r="205">
          <cell r="J205" t="str">
            <v>●</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6">
          <cell r="B256" t="str">
            <v>令和</v>
          </cell>
          <cell r="E256">
            <v>3</v>
          </cell>
        </row>
        <row r="257">
          <cell r="E257">
            <v>4</v>
          </cell>
        </row>
        <row r="258">
          <cell r="E258">
            <v>1</v>
          </cell>
        </row>
        <row r="265">
          <cell r="E265">
            <v>0</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能代市</v>
          </cell>
        </row>
        <row r="18">
          <cell r="F18" t="str">
            <v>簡易水道事業</v>
          </cell>
          <cell r="W18" t="str">
            <v>―</v>
          </cell>
          <cell r="BD18" t="str">
            <v>×</v>
          </cell>
        </row>
        <row r="20">
          <cell r="F20" t="str">
            <v>ー</v>
          </cell>
        </row>
        <row r="49">
          <cell r="R49" t="str">
            <v>●</v>
          </cell>
          <cell r="X49" t="str">
            <v>●</v>
          </cell>
          <cell r="AA49" t="str">
            <v xml:space="preserve"> </v>
          </cell>
        </row>
        <row r="50">
          <cell r="X50" t="str">
            <v xml:space="preserve"> </v>
          </cell>
          <cell r="AD50" t="str">
            <v xml:space="preserve"> </v>
          </cell>
        </row>
        <row r="51">
          <cell r="R51" t="str">
            <v xml:space="preserve"> </v>
          </cell>
          <cell r="X51" t="str">
            <v xml:space="preserve"> </v>
          </cell>
          <cell r="AA51" t="str">
            <v xml:space="preserve"> </v>
          </cell>
          <cell r="AD51" t="str">
            <v xml:space="preserve"> </v>
          </cell>
        </row>
        <row r="52">
          <cell r="R52" t="str">
            <v>●</v>
          </cell>
          <cell r="X52" t="str">
            <v>●</v>
          </cell>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67">
          <cell r="B67" t="str">
            <v>簡易水道事業の資産を適正に管理し、起債の償還額や減価償却費等を含めた収支バランスから経営状況を把握していくには法適用が必要となることから、令和２年度末に二ツ井・荷上場地区簡易水道事業を法適用し、令和３年度から能代市水道事業へ編入することで事業廃止している。また、残った富根地区簡易水道事業及び仁鮒地区簡易水道事業の法適用を検討している。</v>
          </cell>
        </row>
        <row r="73">
          <cell r="G73" t="str">
            <v xml:space="preserve"> </v>
          </cell>
          <cell r="S73" t="str">
            <v>令和</v>
          </cell>
          <cell r="V73">
            <v>3</v>
          </cell>
        </row>
        <row r="74">
          <cell r="G74" t="str">
            <v>●</v>
          </cell>
          <cell r="V74">
            <v>3</v>
          </cell>
        </row>
        <row r="75">
          <cell r="V75">
            <v>31</v>
          </cell>
        </row>
        <row r="79">
          <cell r="O79" t="str">
            <v xml:space="preserve"> </v>
          </cell>
          <cell r="AG79" t="str">
            <v>●</v>
          </cell>
        </row>
        <row r="80">
          <cell r="O80" t="str">
            <v xml:space="preserve"> </v>
          </cell>
          <cell r="AG80" t="str">
            <v xml:space="preserve"> </v>
          </cell>
        </row>
        <row r="81">
          <cell r="O81" t="str">
            <v xml:space="preserve"> </v>
          </cell>
        </row>
        <row r="82">
          <cell r="O82" t="str">
            <v xml:space="preserve"> </v>
          </cell>
        </row>
        <row r="85">
          <cell r="E85">
            <v>0</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05">
          <cell r="J205"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1">
          <cell r="B371" t="str">
            <v>富根地区・仁鮒地区両簡易水道事業は、平成１５年の地方自治法改正により平成１８年６月から指定管理者制度に移行し、地域の住民で組織された水道組合が指定管理者となり事業を実施している。移行以前は管理委託制度に基づき水道組合へ業務を委託していたが、以前から事業費は給水使用料の範囲内で賄われているため、常にコスト意識を保ちながら事業運営に当たっており、移行後も同様な運営が実施されている。</v>
          </cell>
        </row>
        <row r="377">
          <cell r="G377" t="str">
            <v xml:space="preserve"> </v>
          </cell>
          <cell r="U377" t="str">
            <v>平成</v>
          </cell>
          <cell r="X377">
            <v>18</v>
          </cell>
        </row>
        <row r="378">
          <cell r="G378" t="str">
            <v>●</v>
          </cell>
          <cell r="X378">
            <v>6</v>
          </cell>
        </row>
        <row r="379">
          <cell r="X379">
            <v>1</v>
          </cell>
        </row>
        <row r="386">
          <cell r="E386">
            <v>0</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能代市</v>
          </cell>
        </row>
        <row r="18">
          <cell r="F18" t="str">
            <v>簡易水道事業</v>
          </cell>
          <cell r="W18" t="str">
            <v>―</v>
          </cell>
          <cell r="BD18" t="str">
            <v>×</v>
          </cell>
        </row>
        <row r="20">
          <cell r="F20" t="str">
            <v>ー</v>
          </cell>
        </row>
        <row r="49">
          <cell r="R49" t="str">
            <v>●</v>
          </cell>
          <cell r="X49" t="str">
            <v>●</v>
          </cell>
          <cell r="AA49" t="str">
            <v xml:space="preserve"> </v>
          </cell>
        </row>
        <row r="50">
          <cell r="X50" t="str">
            <v xml:space="preserve"> </v>
          </cell>
          <cell r="AD50" t="str">
            <v xml:space="preserve"> </v>
          </cell>
        </row>
        <row r="51">
          <cell r="R51" t="str">
            <v xml:space="preserve"> </v>
          </cell>
          <cell r="X51" t="str">
            <v xml:space="preserve"> </v>
          </cell>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67">
          <cell r="B67" t="str">
            <v>法適用簡易水道事業（鶴形簡易水道）を水道事業に統合した。</v>
          </cell>
        </row>
        <row r="73">
          <cell r="G73" t="str">
            <v>●</v>
          </cell>
          <cell r="S73" t="str">
            <v>平成</v>
          </cell>
          <cell r="V73">
            <v>29</v>
          </cell>
        </row>
        <row r="74">
          <cell r="G74" t="str">
            <v xml:space="preserve"> </v>
          </cell>
          <cell r="V74">
            <v>4</v>
          </cell>
        </row>
        <row r="75">
          <cell r="V75">
            <v>1</v>
          </cell>
        </row>
        <row r="79">
          <cell r="O79" t="str">
            <v xml:space="preserve"> </v>
          </cell>
          <cell r="AG79" t="str">
            <v>●</v>
          </cell>
        </row>
        <row r="80">
          <cell r="O80" t="str">
            <v xml:space="preserve"> </v>
          </cell>
          <cell r="AG80" t="str">
            <v xml:space="preserve"> </v>
          </cell>
        </row>
        <row r="81">
          <cell r="O81" t="str">
            <v xml:space="preserve"> </v>
          </cell>
        </row>
        <row r="82">
          <cell r="O82" t="str">
            <v xml:space="preserve"> </v>
          </cell>
        </row>
        <row r="85">
          <cell r="E85">
            <v>0</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05">
          <cell r="J205"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能代市</v>
          </cell>
        </row>
        <row r="18">
          <cell r="F18" t="str">
            <v>介護サービス事業</v>
          </cell>
          <cell r="W18" t="str">
            <v>老人デイサービスセンター</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R52" t="str">
            <v>●</v>
          </cell>
          <cell r="X52" t="str">
            <v>●</v>
          </cell>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1">
          <cell r="B371" t="str">
            <v>＜概要＞指定管理者による老人デイサービスセンター、グループホームの管理運営
＜効果＞施設入所者の精神的安定（公的な施設への信頼等）</v>
          </cell>
        </row>
        <row r="377">
          <cell r="G377" t="str">
            <v xml:space="preserve"> </v>
          </cell>
          <cell r="U377" t="str">
            <v>平成</v>
          </cell>
          <cell r="X377">
            <v>20</v>
          </cell>
        </row>
        <row r="378">
          <cell r="G378" t="str">
            <v>●</v>
          </cell>
          <cell r="X378">
            <v>4</v>
          </cell>
        </row>
        <row r="379">
          <cell r="X379">
            <v>1</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能代市</v>
          </cell>
        </row>
        <row r="18">
          <cell r="F18" t="str">
            <v>下水道事業</v>
          </cell>
          <cell r="W18" t="str">
            <v>農業集落排水施設</v>
          </cell>
          <cell r="BD18" t="str">
            <v>×</v>
          </cell>
        </row>
        <row r="20">
          <cell r="F20" t="str">
            <v>ー</v>
          </cell>
        </row>
        <row r="49">
          <cell r="AA49" t="str">
            <v xml:space="preserve"> </v>
          </cell>
        </row>
        <row r="50">
          <cell r="X50" t="str">
            <v xml:space="preserve"> </v>
          </cell>
          <cell r="AD50" t="str">
            <v xml:space="preserve"> </v>
          </cell>
        </row>
        <row r="51">
          <cell r="R51" t="str">
            <v>●</v>
          </cell>
          <cell r="AA51" t="str">
            <v xml:space="preserve"> </v>
          </cell>
          <cell r="AD51" t="str">
            <v>●</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54">
          <cell r="B354" t="str">
            <v>平成２７年度策定の能代市生活排水処理整備構想にて、今後の人口減少を考慮し検討した結果、公共下水道への接続が最も有利とされ、接続時期は令和８年度以降の見込みとした。</v>
          </cell>
        </row>
        <row r="360">
          <cell r="B360" t="str">
            <v>接続時期については、直近の国勢調査の結果に基づく最新の人口予測や公共下水道整備の進捗率等を考慮し、今後の能代市生活排水処理整備構想の見直しや経営戦略改定の際に改めて検討する。</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能代市</v>
          </cell>
        </row>
        <row r="18">
          <cell r="F18" t="str">
            <v>下水道事業</v>
          </cell>
          <cell r="W18" t="str">
            <v>特定地域排水処理施設</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平成２７年度策定の能代市生活排水処理整備構想に基づき整備を進めるとともに、適正な維持管理に努め、浄化槽の長寿命化を図り、経費の削減に努める。なお、令和６年４月１日に法適用事業へ移行するべく準備を進めているところである。</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能代市</v>
          </cell>
        </row>
        <row r="18">
          <cell r="F18" t="str">
            <v>下水道事業</v>
          </cell>
          <cell r="W18" t="str">
            <v>公共下水道</v>
          </cell>
          <cell r="BD18" t="str">
            <v>×</v>
          </cell>
        </row>
        <row r="20">
          <cell r="F20" t="str">
            <v>ー</v>
          </cell>
        </row>
        <row r="49">
          <cell r="AA49" t="str">
            <v xml:space="preserve"> </v>
          </cell>
        </row>
        <row r="50">
          <cell r="X50" t="str">
            <v xml:space="preserve"> </v>
          </cell>
          <cell r="AD50" t="str">
            <v xml:space="preserve"> </v>
          </cell>
        </row>
        <row r="51">
          <cell r="R51" t="str">
            <v>●</v>
          </cell>
          <cell r="X51" t="str">
            <v>●</v>
          </cell>
          <cell r="AA51" t="str">
            <v xml:space="preserve"> </v>
          </cell>
          <cell r="AD51" t="str">
            <v xml:space="preserve"> </v>
          </cell>
        </row>
        <row r="52">
          <cell r="AA52" t="str">
            <v xml:space="preserve"> </v>
          </cell>
          <cell r="AD52" t="str">
            <v xml:space="preserve"> </v>
          </cell>
        </row>
        <row r="53">
          <cell r="R53" t="str">
            <v>●</v>
          </cell>
          <cell r="X53" t="str">
            <v>●</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197">
          <cell r="B197" t="str">
            <v>汚泥を埋立処分してきたが、処分場が満杯に近づいたため新たな処分方法を検討するにあたり、秋田県生活排水処理事業連絡協議会内において共同処理の提案がなされ、米代川流域下水道大館処理センター内に、流域3市3町1組合から発生する脱水ケーキ等を原料に資源化物製造、長期間安定的に供給する共同利用汚泥資源化施設を整備し、令和２年４月より稼働を始め、汚泥処理をそちらで行っている。</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v>
          </cell>
        </row>
        <row r="249">
          <cell r="N249" t="str">
            <v xml:space="preserve"> </v>
          </cell>
        </row>
        <row r="250">
          <cell r="N250" t="str">
            <v xml:space="preserve"> </v>
          </cell>
        </row>
        <row r="256">
          <cell r="B256" t="str">
            <v>令和</v>
          </cell>
          <cell r="E256">
            <v>2</v>
          </cell>
        </row>
        <row r="257">
          <cell r="E257">
            <v>4</v>
          </cell>
        </row>
        <row r="258">
          <cell r="E258">
            <v>1</v>
          </cell>
        </row>
        <row r="267">
          <cell r="B267" t="str">
            <v>単独で汚泥処理施設を整備し処理する想定と比較し約20%の経費削減</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34">
          <cell r="B434" t="str">
            <v>終末処理場１箇所及び中継ポンプ場２個所における運転管理、ユーティリィティ費や小規模修繕の実施など。</v>
          </cell>
        </row>
        <row r="440">
          <cell r="B440" t="str">
            <v>業務内容：レベルⅡ＋α（運転管理、ユーティリティ、50万円以下の簡易修繕）
要求水準：放流水質、脱水汚泥の含水率（超過した場合は委託料の減額）</v>
          </cell>
        </row>
        <row r="446">
          <cell r="B446" t="str">
            <v>平成</v>
          </cell>
          <cell r="E446">
            <v>20</v>
          </cell>
        </row>
        <row r="447">
          <cell r="E447">
            <v>4</v>
          </cell>
        </row>
        <row r="448">
          <cell r="E448">
            <v>1</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827-AE5E-42B8-ADB5-2FB253FA14DB}">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IF(COUNTIF([1]回答表!K16,"*")&gt;0,[1]回答表!K16,"")</f>
        <v>能代市</v>
      </c>
      <c r="D11" s="8"/>
      <c r="E11" s="8"/>
      <c r="F11" s="8"/>
      <c r="G11" s="8"/>
      <c r="H11" s="8"/>
      <c r="I11" s="8"/>
      <c r="J11" s="8"/>
      <c r="K11" s="8"/>
      <c r="L11" s="8"/>
      <c r="M11" s="8"/>
      <c r="N11" s="8"/>
      <c r="O11" s="8"/>
      <c r="P11" s="8"/>
      <c r="Q11" s="8"/>
      <c r="R11" s="8"/>
      <c r="S11" s="8"/>
      <c r="T11" s="8"/>
      <c r="U11" s="22" t="str">
        <f>IF(COUNTIF([1]回答表!F18,"*")&gt;0,[1]回答表!F18,"")</f>
        <v>水道事業</v>
      </c>
      <c r="V11" s="23"/>
      <c r="W11" s="23"/>
      <c r="X11" s="23"/>
      <c r="Y11" s="23"/>
      <c r="Z11" s="23"/>
      <c r="AA11" s="23"/>
      <c r="AB11" s="23"/>
      <c r="AC11" s="23"/>
      <c r="AD11" s="23"/>
      <c r="AE11" s="23"/>
      <c r="AF11" s="10"/>
      <c r="AG11" s="10"/>
      <c r="AH11" s="10"/>
      <c r="AI11" s="10"/>
      <c r="AJ11" s="10"/>
      <c r="AK11" s="10"/>
      <c r="AL11" s="10"/>
      <c r="AM11" s="10"/>
      <c r="AN11" s="11"/>
      <c r="AO11" s="24" t="str">
        <f>IF(COUNTIF([1]回答表!W18,"*")&gt;0,[1]回答表!W18,"")</f>
        <v>―</v>
      </c>
      <c r="AP11" s="10"/>
      <c r="AQ11" s="10"/>
      <c r="AR11" s="10"/>
      <c r="AS11" s="10"/>
      <c r="AT11" s="10"/>
      <c r="AU11" s="10"/>
      <c r="AV11" s="10"/>
      <c r="AW11" s="10"/>
      <c r="AX11" s="10"/>
      <c r="AY11" s="10"/>
      <c r="AZ11" s="10"/>
      <c r="BA11" s="10"/>
      <c r="BB11" s="10"/>
      <c r="BC11" s="10"/>
      <c r="BD11" s="10"/>
      <c r="BE11" s="10"/>
      <c r="BF11" s="11"/>
      <c r="BG11" s="21" t="str">
        <f>IF(COUNTIF([1]回答表!F20,"*")&gt;0,[1]回答表!F20,"")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IF([1]回答表!R49="●","●","")</f>
        <v/>
      </c>
      <c r="E24" s="80"/>
      <c r="F24" s="80"/>
      <c r="G24" s="80"/>
      <c r="H24" s="80"/>
      <c r="I24" s="80"/>
      <c r="J24" s="81"/>
      <c r="K24" s="79" t="str">
        <f>IF([1]回答表!R50="●","●","")</f>
        <v/>
      </c>
      <c r="L24" s="80"/>
      <c r="M24" s="80"/>
      <c r="N24" s="80"/>
      <c r="O24" s="80"/>
      <c r="P24" s="80"/>
      <c r="Q24" s="81"/>
      <c r="R24" s="79" t="str">
        <f>IF([1]回答表!R51="●","●","")</f>
        <v>●</v>
      </c>
      <c r="S24" s="80"/>
      <c r="T24" s="80"/>
      <c r="U24" s="80"/>
      <c r="V24" s="80"/>
      <c r="W24" s="80"/>
      <c r="X24" s="81"/>
      <c r="Y24" s="79" t="str">
        <f>IF([1]回答表!R52="●","●","")</f>
        <v/>
      </c>
      <c r="Z24" s="80"/>
      <c r="AA24" s="80"/>
      <c r="AB24" s="80"/>
      <c r="AC24" s="80"/>
      <c r="AD24" s="80"/>
      <c r="AE24" s="81"/>
      <c r="AF24" s="79" t="str">
        <f>IF([1]回答表!R53="●","●","")</f>
        <v/>
      </c>
      <c r="AG24" s="80"/>
      <c r="AH24" s="80"/>
      <c r="AI24" s="80"/>
      <c r="AJ24" s="80"/>
      <c r="AK24" s="80"/>
      <c r="AL24" s="81"/>
      <c r="AM24" s="79" t="str">
        <f>IF([1]回答表!R54="●","●","")</f>
        <v/>
      </c>
      <c r="AN24" s="80"/>
      <c r="AO24" s="80"/>
      <c r="AP24" s="80"/>
      <c r="AQ24" s="80"/>
      <c r="AR24" s="80"/>
      <c r="AS24" s="81"/>
      <c r="AT24" s="79" t="str">
        <f>IF([1]回答表!R55="●","●","")</f>
        <v/>
      </c>
      <c r="AU24" s="80"/>
      <c r="AV24" s="80"/>
      <c r="AW24" s="80"/>
      <c r="AX24" s="80"/>
      <c r="AY24" s="80"/>
      <c r="AZ24" s="81"/>
      <c r="BA24" s="68"/>
      <c r="BB24" s="82" t="str">
        <f>IF([1]回答表!R56="●","●","")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IF([1]回答表!X49="●","●","")</f>
        <v/>
      </c>
      <c r="O36" s="131"/>
      <c r="P36" s="131"/>
      <c r="Q36" s="132"/>
      <c r="R36" s="119"/>
      <c r="S36" s="119"/>
      <c r="T36" s="119"/>
      <c r="U36" s="133" t="str">
        <f>IF([1]回答表!X49="●",[1]回答表!B67,IF([1]回答表!AA49="●",[1]回答表!B95,""))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IF([1]回答表!X49="●",[1]回答表!S73,IF([1]回答表!AA49="●",[1]回答表!S101,""))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IF([1]回答表!X49="●",[1]回答表!G73,IF([1]回答表!AA49="●",[1]回答表!G101,""))</f>
        <v/>
      </c>
      <c r="AN38" s="83"/>
      <c r="AO38" s="83"/>
      <c r="AP38" s="83"/>
      <c r="AQ38" s="83"/>
      <c r="AR38" s="83"/>
      <c r="AS38" s="83"/>
      <c r="AT38" s="153"/>
      <c r="AU38" s="82" t="str">
        <f>IF([1]回答表!X49="●",[1]回答表!G74,IF([1]回答表!AA49="●",[1]回答表!G102,""))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IF([1]回答表!X49="●",[1]回答表!V73,IF([1]回答表!AA49="●",[1]回答表!V101,""))</f>
        <v/>
      </c>
      <c r="BG39" s="16"/>
      <c r="BH39" s="16"/>
      <c r="BI39" s="17"/>
      <c r="BJ39" s="150" t="str">
        <f>IF([1]回答表!X49="●",[1]回答表!V74,IF([1]回答表!AA49="●",[1]回答表!V102,""))</f>
        <v/>
      </c>
      <c r="BK39" s="16"/>
      <c r="BL39" s="16"/>
      <c r="BM39" s="17"/>
      <c r="BN39" s="150" t="str">
        <f>IF([1]回答表!X49="●",[1]回答表!V75,IF([1]回答表!AA49="●",[1]回答表!V103,""))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IF([1]回答表!X49="●",[1]回答表!O79,IF([1]回答表!AA49="●",[1]回答表!O107,""))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IF([1]回答表!X49="●",[1]回答表!O80,IF([1]回答表!AA49="●",[1]回答表!O108,""))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IF([1]回答表!AA49="●","●","")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IF([1]回答表!X49="●",[1]回答表!O81,IF([1]回答表!AA49="●",[1]回答表!O109,""))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IF([1]回答表!X49="●",[1]回答表!O82,IF([1]回答表!AA49="●",[1]回答表!O110,""))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IF([1]回答表!X49="●",[1]回答表!AG79,IF([1]回答表!AA49="●",[1]回答表!AG107,""))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IF([1]回答表!X49="●",[1]回答表!AG80,IF([1]回答表!AA49="●",[1]回答表!AG108,""))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IF([1]回答表!X49="●",[1]回答表!E85,IF([1]回答表!AA49="●",[1]回答表!E113,""))</f>
        <v/>
      </c>
      <c r="V50" s="182"/>
      <c r="W50" s="182"/>
      <c r="X50" s="182"/>
      <c r="Y50" s="182"/>
      <c r="Z50" s="182"/>
      <c r="AA50" s="182"/>
      <c r="AB50" s="182"/>
      <c r="AC50" s="182"/>
      <c r="AD50" s="182"/>
      <c r="AE50" s="183" t="s">
        <v>33</v>
      </c>
      <c r="AF50" s="183"/>
      <c r="AG50" s="183"/>
      <c r="AH50" s="183"/>
      <c r="AI50" s="183"/>
      <c r="AJ50" s="184"/>
      <c r="AK50" s="136"/>
      <c r="AL50" s="136"/>
      <c r="AM50" s="133" t="str">
        <f>IF([1]回答表!X49="●",[1]回答表!B87,IF([1]回答表!AA49="●",[1]回答表!B115,""))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IF([1]回答表!AD49="●","●","")</f>
        <v/>
      </c>
      <c r="O57" s="131"/>
      <c r="P57" s="131"/>
      <c r="Q57" s="132"/>
      <c r="R57" s="119"/>
      <c r="S57" s="119"/>
      <c r="T57" s="119"/>
      <c r="U57" s="133" t="str">
        <f>IF([1]回答表!AD49="●",[1]回答表!B123,"")</f>
        <v/>
      </c>
      <c r="V57" s="134"/>
      <c r="W57" s="134"/>
      <c r="X57" s="134"/>
      <c r="Y57" s="134"/>
      <c r="Z57" s="134"/>
      <c r="AA57" s="134"/>
      <c r="AB57" s="134"/>
      <c r="AC57" s="134"/>
      <c r="AD57" s="134"/>
      <c r="AE57" s="134"/>
      <c r="AF57" s="134"/>
      <c r="AG57" s="134"/>
      <c r="AH57" s="134"/>
      <c r="AI57" s="134"/>
      <c r="AJ57" s="135"/>
      <c r="AK57" s="189"/>
      <c r="AL57" s="189"/>
      <c r="AM57" s="133" t="str">
        <f>IF([1]回答表!AD49="●",[1]回答表!B128,"")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IF([1]回答表!X50="●","●","")</f>
        <v/>
      </c>
      <c r="O68" s="131"/>
      <c r="P68" s="131"/>
      <c r="Q68" s="132"/>
      <c r="R68" s="119"/>
      <c r="S68" s="119"/>
      <c r="T68" s="119"/>
      <c r="U68" s="133" t="str">
        <f>IF([1]回答表!X50="●",[1]回答表!B138,IF([1]回答表!AA50="●",[1]回答表!B159,""))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IF([1]回答表!X50="●",[1]回答表!S144,IF([1]回答表!AA50="●",[1]回答表!S165,""))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IF([1]回答表!X50="●",[1]回答表!J144,IF([1]回答表!AA50="●",[1]回答表!J165,""))</f>
        <v/>
      </c>
      <c r="AN71" s="83"/>
      <c r="AO71" s="83"/>
      <c r="AP71" s="83"/>
      <c r="AQ71" s="83"/>
      <c r="AR71" s="83"/>
      <c r="AS71" s="83"/>
      <c r="AT71" s="153"/>
      <c r="AU71" s="82" t="str">
        <f>IF([1]回答表!X50="●",[1]回答表!J145,IF([1]回答表!AA50="●",[1]回答表!J166,""))</f>
        <v/>
      </c>
      <c r="AV71" s="83"/>
      <c r="AW71" s="83"/>
      <c r="AX71" s="83"/>
      <c r="AY71" s="83"/>
      <c r="AZ71" s="83"/>
      <c r="BA71" s="83"/>
      <c r="BB71" s="153"/>
      <c r="BC71" s="120"/>
      <c r="BD71" s="109"/>
      <c r="BE71" s="109"/>
      <c r="BF71" s="150" t="str">
        <f>IF([1]回答表!X50="●",[1]回答表!V144,IF([1]回答表!AA50="●",[1]回答表!V165,""))</f>
        <v/>
      </c>
      <c r="BG71" s="151"/>
      <c r="BH71" s="151"/>
      <c r="BI71" s="151"/>
      <c r="BJ71" s="150" t="str">
        <f>IF([1]回答表!X50="●",[1]回答表!V145,IF([1]回答表!AA50="●",[1]回答表!V166,""))</f>
        <v/>
      </c>
      <c r="BK71" s="151"/>
      <c r="BL71" s="151"/>
      <c r="BM71" s="151"/>
      <c r="BN71" s="150" t="str">
        <f>IF([1]回答表!X50="●",[1]回答表!V146,IF([1]回答表!AA50="●",[1]回答表!V167,""))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IF([1]回答表!AA50="●","●","")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IF([1]回答表!X50="●",[1]回答表!E149,IF([1]回答表!AA50="●",[1]回答表!E170,""))</f>
        <v/>
      </c>
      <c r="V80" s="182"/>
      <c r="W80" s="182"/>
      <c r="X80" s="182"/>
      <c r="Y80" s="182"/>
      <c r="Z80" s="182"/>
      <c r="AA80" s="182"/>
      <c r="AB80" s="182"/>
      <c r="AC80" s="182"/>
      <c r="AD80" s="182"/>
      <c r="AE80" s="183" t="s">
        <v>33</v>
      </c>
      <c r="AF80" s="183"/>
      <c r="AG80" s="183"/>
      <c r="AH80" s="183"/>
      <c r="AI80" s="183"/>
      <c r="AJ80" s="184"/>
      <c r="AK80" s="136"/>
      <c r="AL80" s="136"/>
      <c r="AM80" s="133" t="str">
        <f>IF([1]回答表!X50="●",[1]回答表!B151,IF([1]回答表!AA50="●",[1]回答表!B172,""))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IF([1]回答表!AD50="●","●","")</f>
        <v/>
      </c>
      <c r="O87" s="131"/>
      <c r="P87" s="131"/>
      <c r="Q87" s="132"/>
      <c r="R87" s="119"/>
      <c r="S87" s="119"/>
      <c r="T87" s="119"/>
      <c r="U87" s="133" t="str">
        <f>IF([1]回答表!AD50="●",[1]回答表!B180,"")</f>
        <v/>
      </c>
      <c r="V87" s="134"/>
      <c r="W87" s="134"/>
      <c r="X87" s="134"/>
      <c r="Y87" s="134"/>
      <c r="Z87" s="134"/>
      <c r="AA87" s="134"/>
      <c r="AB87" s="134"/>
      <c r="AC87" s="134"/>
      <c r="AD87" s="134"/>
      <c r="AE87" s="134"/>
      <c r="AF87" s="134"/>
      <c r="AG87" s="134"/>
      <c r="AH87" s="134"/>
      <c r="AI87" s="134"/>
      <c r="AJ87" s="135"/>
      <c r="AK87" s="189"/>
      <c r="AL87" s="189"/>
      <c r="AM87" s="133" t="str">
        <f>IF([1]回答表!AD50="●",[1]回答表!B186,"")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IF([1]回答表!F18="水道事業",IF([1]回答表!X51="●","●",""),"")</f>
        <v>●</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IF([1]回答表!F18="水道事業",IF([1]回答表!X51="●",[1]回答表!B197,IF([1]回答表!AA51="●",[1]回答表!B275,"")),"")</f>
        <v>簡易水道事業は統合前から水道事業での業務の一部を受託しており、統合後も会計をセグメント分けすることとしているため、費用的な効果は見込めないが、簡易水道事業の一部を統合し法適用することにより、資産を適正に管理し、起債の償還額や減価償却費等を含めた収支バランスから経営状況を把握することができる。</v>
      </c>
      <c r="AN99" s="134"/>
      <c r="AO99" s="134"/>
      <c r="AP99" s="134"/>
      <c r="AQ99" s="134"/>
      <c r="AR99" s="134"/>
      <c r="AS99" s="134"/>
      <c r="AT99" s="134"/>
      <c r="AU99" s="134"/>
      <c r="AV99" s="134"/>
      <c r="AW99" s="134"/>
      <c r="AX99" s="134"/>
      <c r="AY99" s="134"/>
      <c r="AZ99" s="134"/>
      <c r="BA99" s="134"/>
      <c r="BB99" s="134"/>
      <c r="BC99" s="135"/>
      <c r="BD99" s="109"/>
      <c r="BE99" s="109"/>
      <c r="BF99" s="138" t="str">
        <f>IF([1]回答表!F18="水道事業",IF([1]回答表!X51="●",[1]回答表!B256,IF([1]回答表!AA51="●",[1]回答表!B335,"")),"")</f>
        <v>令和</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IF([1]回答表!F18="水道事業",IF([1]回答表!X51="●",[1]回答表!J205,IF([1]回答表!AA51="●",[1]回答表!J283,"")),"")</f>
        <v>●</v>
      </c>
      <c r="V101" s="83"/>
      <c r="W101" s="83"/>
      <c r="X101" s="83"/>
      <c r="Y101" s="83"/>
      <c r="Z101" s="83"/>
      <c r="AA101" s="83"/>
      <c r="AB101" s="153"/>
      <c r="AC101" s="82" t="str">
        <f>IF([1]回答表!F18="水道事業",IF([1]回答表!X51="●",[1]回答表!J210,IF([1]回答表!AA51="●",[1]回答表!J290,"")),"")</f>
        <v xml:space="preserve">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f>IF([1]回答表!F18="水道事業",IF([1]回答表!X51="●",[1]回答表!E256,IF([1]回答表!AA51="●",[1]回答表!E335,"")),"")</f>
        <v>3</v>
      </c>
      <c r="BG102" s="151"/>
      <c r="BH102" s="151"/>
      <c r="BI102" s="151"/>
      <c r="BJ102" s="150">
        <f>IF([1]回答表!F18="水道事業",IF([1]回答表!X51="●",[1]回答表!E257,IF([1]回答表!AA51="●",[1]回答表!E336,"")),"")</f>
        <v>4</v>
      </c>
      <c r="BK102" s="151"/>
      <c r="BL102" s="151"/>
      <c r="BM102" s="151"/>
      <c r="BN102" s="150">
        <f>IF([1]回答表!F18="水道事業",IF([1]回答表!X51="●",[1]回答表!E258,IF([1]回答表!AA51="●",[1]回答表!E337,"")),"")</f>
        <v>1</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IF([1]回答表!F18="水道事業",IF([1]回答表!AA51="●","●",""),"")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IF([1]回答表!F18="水道事業",IF([1]回答表!X51="●",[1]回答表!J213,IF([1]回答表!AA51="●",[1]回答表!J293,"")),"")</f>
        <v xml:space="preserve"> </v>
      </c>
      <c r="V106" s="83"/>
      <c r="W106" s="83"/>
      <c r="X106" s="83"/>
      <c r="Y106" s="83"/>
      <c r="Z106" s="83"/>
      <c r="AA106" s="83"/>
      <c r="AB106" s="153"/>
      <c r="AC106" s="82" t="str">
        <f>IF([1]回答表!F18="水道事業",IF([1]回答表!X51="●",[1]回答表!J217,IF([1]回答表!AA51="●",[1]回答表!J297,"")),"")</f>
        <v xml:space="preserve">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f>IF([1]回答表!F18="水道事業",IF([1]回答表!X51="●",[1]回答表!E265,IF([1]回答表!AA51="●",[1]回答表!E344,"")),"")</f>
        <v>0</v>
      </c>
      <c r="V111" s="182"/>
      <c r="W111" s="182"/>
      <c r="X111" s="182"/>
      <c r="Y111" s="182"/>
      <c r="Z111" s="182"/>
      <c r="AA111" s="182"/>
      <c r="AB111" s="182"/>
      <c r="AC111" s="182"/>
      <c r="AD111" s="182"/>
      <c r="AE111" s="183" t="s">
        <v>33</v>
      </c>
      <c r="AF111" s="183"/>
      <c r="AG111" s="183"/>
      <c r="AH111" s="183"/>
      <c r="AI111" s="183"/>
      <c r="AJ111" s="184"/>
      <c r="AK111" s="136"/>
      <c r="AL111" s="136"/>
      <c r="AM111" s="133">
        <f>IF([1]回答表!F18="水道事業",IF([1]回答表!X51="●",[1]回答表!B267,IF([1]回答表!AA51="●",[1]回答表!B346,"")),"")</f>
        <v>0</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IF([1]回答表!F18="水道事業",IF([1]回答表!AD51="●","●",""),"")</f>
        <v/>
      </c>
      <c r="O118" s="131"/>
      <c r="P118" s="131"/>
      <c r="Q118" s="132"/>
      <c r="R118" s="119"/>
      <c r="S118" s="119"/>
      <c r="T118" s="119"/>
      <c r="U118" s="133" t="str">
        <f>IF([1]回答表!F18="水道事業",IF([1]回答表!AD51="●",[1]回答表!B354,""),"")</f>
        <v/>
      </c>
      <c r="V118" s="134"/>
      <c r="W118" s="134"/>
      <c r="X118" s="134"/>
      <c r="Y118" s="134"/>
      <c r="Z118" s="134"/>
      <c r="AA118" s="134"/>
      <c r="AB118" s="134"/>
      <c r="AC118" s="134"/>
      <c r="AD118" s="134"/>
      <c r="AE118" s="134"/>
      <c r="AF118" s="134"/>
      <c r="AG118" s="134"/>
      <c r="AH118" s="134"/>
      <c r="AI118" s="134"/>
      <c r="AJ118" s="135"/>
      <c r="AK118" s="189"/>
      <c r="AL118" s="189"/>
      <c r="AM118" s="133" t="str">
        <f>IF([1]回答表!F18="水道事業",IF([1]回答表!AD51="●",[1]回答表!B360,""),"")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IF([1]回答表!F18="簡易水道事業",IF([1]回答表!X51="●",[1]回答表!B197,IF([1]回答表!AA51="●",[1]回答表!B275,"")),"")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IF([1]回答表!F18="簡易水道事業",IF([1]回答表!X51="●",[1]回答表!B256,IF([1]回答表!AA51="●",[1]回答表!B335,"")),"")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IF([1]回答表!F18="簡易水道事業",IF([1]回答表!X51="●","●",""),"")</f>
        <v/>
      </c>
      <c r="O132" s="131"/>
      <c r="P132" s="131"/>
      <c r="Q132" s="132"/>
      <c r="R132" s="119"/>
      <c r="S132" s="119"/>
      <c r="T132" s="119"/>
      <c r="U132" s="82" t="str">
        <f>IF([1]回答表!F18="簡易水道事業",IF([1]回答表!X51="●",[1]回答表!S224,IF([1]回答表!AA51="●",[1]回答表!S304,"")),"")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IF([1]回答表!F18="簡易水道事業",IF([1]回答表!X51="●",[1]回答表!E256,IF([1]回答表!AA51="●",[1]回答表!E335,"")),"")</f>
        <v/>
      </c>
      <c r="BG133" s="151"/>
      <c r="BH133" s="151"/>
      <c r="BI133" s="151"/>
      <c r="BJ133" s="150" t="str">
        <f>IF([1]回答表!F18="簡易水道事業",IF([1]回答表!X51="●",[1]回答表!E257,IF([1]回答表!AA51="●",[1]回答表!E336,"")),"")</f>
        <v/>
      </c>
      <c r="BK133" s="151"/>
      <c r="BL133" s="151"/>
      <c r="BM133" s="151"/>
      <c r="BN133" s="150" t="str">
        <f>IF([1]回答表!F18="簡易水道事業",IF([1]回答表!X51="●",[1]回答表!E258,IF([1]回答表!AA51="●",[1]回答表!E337,"")),"")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IF([1]回答表!F18="簡易水道事業",IF([1]回答表!X51="●",[1]回答表!S225,IF([1]回答表!AA51="●",[1]回答表!S305,"")),"")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IF([1]回答表!F18="簡易水道事業",IF([1]回答表!AA51="●","●",""),"")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IF([1]回答表!F18="簡易水道事業",IF([1]回答表!X51="●",[1]回答表!S226,IF([1]回答表!AA51="●",[1]回答表!S306,"")),"")</f>
        <v/>
      </c>
      <c r="V142" s="83"/>
      <c r="W142" s="83"/>
      <c r="X142" s="83"/>
      <c r="Y142" s="83"/>
      <c r="Z142" s="83"/>
      <c r="AA142" s="83"/>
      <c r="AB142" s="83"/>
      <c r="AC142" s="83"/>
      <c r="AD142" s="83"/>
      <c r="AE142" s="83"/>
      <c r="AF142" s="83"/>
      <c r="AG142" s="83"/>
      <c r="AH142" s="83"/>
      <c r="AI142" s="83"/>
      <c r="AJ142" s="153"/>
      <c r="AK142" s="68"/>
      <c r="AL142" s="68"/>
      <c r="AM142" s="231" t="str">
        <f>IF([1]回答表!F18="簡易水道事業",IF([1]回答表!X51="●",[1]回答表!Y228,IF([1]回答表!AA51="●",[1]回答表!Y308,"")),"")</f>
        <v/>
      </c>
      <c r="AN142" s="231"/>
      <c r="AO142" s="231"/>
      <c r="AP142" s="231"/>
      <c r="AQ142" s="231"/>
      <c r="AR142" s="231"/>
      <c r="AS142" s="231" t="str">
        <f>IF([1]回答表!F18="簡易水道事業",IF([1]回答表!X51="●",[1]回答表!Y229,IF([1]回答表!AA51="●",[1]回答表!Y309,"")),"")</f>
        <v/>
      </c>
      <c r="AT142" s="231"/>
      <c r="AU142" s="231"/>
      <c r="AV142" s="231"/>
      <c r="AW142" s="231"/>
      <c r="AX142" s="231"/>
      <c r="AY142" s="231" t="str">
        <f>IF([1]回答表!F18="簡易水道事業",IF([1]回答表!X51="●",[1]回答表!Y230,IF([1]回答表!AA51="●",[1]回答表!Y310,"")),"")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IF([1]回答表!F18="簡易水道事業",IF([1]回答表!X51="●",[1]回答表!E265,IF([1]回答表!AA51="●",[1]回答表!E344,"")),"")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IF([1]回答表!F18="簡易水道事業",IF([1]回答表!X51="●",[1]回答表!B267,IF([1]回答表!AA51="●",[1]回答表!B346,"")),"")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IF([1]回答表!F18="簡易水道事業",IF([1]回答表!AD51="●","●",""),"")</f>
        <v/>
      </c>
      <c r="O154" s="131"/>
      <c r="P154" s="131"/>
      <c r="Q154" s="132"/>
      <c r="R154" s="119"/>
      <c r="S154" s="119"/>
      <c r="T154" s="119"/>
      <c r="U154" s="133" t="str">
        <f>IF([1]回答表!F18="簡易水道事業",IF([1]回答表!AD51="●",[1]回答表!B354,""),"")</f>
        <v/>
      </c>
      <c r="V154" s="134"/>
      <c r="W154" s="134"/>
      <c r="X154" s="134"/>
      <c r="Y154" s="134"/>
      <c r="Z154" s="134"/>
      <c r="AA154" s="134"/>
      <c r="AB154" s="134"/>
      <c r="AC154" s="134"/>
      <c r="AD154" s="134"/>
      <c r="AE154" s="134"/>
      <c r="AF154" s="134"/>
      <c r="AG154" s="134"/>
      <c r="AH154" s="134"/>
      <c r="AI154" s="134"/>
      <c r="AJ154" s="135"/>
      <c r="AK154" s="189"/>
      <c r="AL154" s="189"/>
      <c r="AM154" s="133" t="str">
        <f>IF([1]回答表!F18="簡易水道事業",IF([1]回答表!AD51="●",[1]回答表!B360,""),"")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IF([1]回答表!F18="下水道事業",IF([1]回答表!X51="●","●",""),"")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IF([1]回答表!F18="下水道事業",IF([1]回答表!X51="●",[1]回答表!B197,IF([1]回答表!AA51="●",[1]回答表!B275,"")),"")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IF([1]回答表!F18="下水道事業",IF([1]回答表!X51="●",[1]回答表!B256,IF([1]回答表!AA51="●",[1]回答表!B335,"")),"")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IF([1]回答表!F18="下水道事業",IF([1]回答表!X51="●",[1]回答表!N234,IF([1]回答表!AA51="●",[1]回答表!N314,"")),"")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IF([1]回答表!F18="下水道事業",IF([1]回答表!X51="●",[1]回答表!E256,IF([1]回答表!AA51="●",[1]回答表!E335,"")),"")</f>
        <v/>
      </c>
      <c r="BG169" s="151"/>
      <c r="BH169" s="151"/>
      <c r="BI169" s="151"/>
      <c r="BJ169" s="150" t="str">
        <f>IF([1]回答表!F18="下水道事業",IF([1]回答表!X51="●",[1]回答表!E257,IF([1]回答表!AA51="●",[1]回答表!E336,"")),"")</f>
        <v/>
      </c>
      <c r="BK169" s="151"/>
      <c r="BL169" s="151"/>
      <c r="BM169" s="151"/>
      <c r="BN169" s="150" t="str">
        <f>IF([1]回答表!F18="下水道事業",IF([1]回答表!X51="●",[1]回答表!E258,IF([1]回答表!AA51="●",[1]回答表!E337,"")),"")</f>
        <v/>
      </c>
      <c r="BO169" s="151"/>
      <c r="BP169" s="151"/>
      <c r="BQ169" s="152"/>
      <c r="BR169" s="112"/>
      <c r="BX169" s="234" t="str">
        <f>IF([1]回答表!AQ21="下水道事業",IF([1]回答表!BI54="○",[1]回答表!AM200,IF([1]回答表!BL54="○",[1]回答表!AM278,"")),"")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IF([1]回答表!F18="下水道事業",IF([1]回答表!X51="●",[1]回答表!Y236,IF([1]回答表!AA51="●",[1]回答表!Y316,"")),"")</f>
        <v/>
      </c>
      <c r="V174" s="83"/>
      <c r="W174" s="83"/>
      <c r="X174" s="83"/>
      <c r="Y174" s="83"/>
      <c r="Z174" s="83"/>
      <c r="AA174" s="83"/>
      <c r="AB174" s="153"/>
      <c r="AC174" s="82" t="str">
        <f>IF([1]回答表!F18="下水道事業",IF([1]回答表!X51="●",[1]回答表!Y237,IF([1]回答表!AA51="●",[1]回答表!Y317,"")),"")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IF([1]回答表!F18="下水道事業",IF([1]回答表!X51="●",[1]回答表!Y239,IF([1]回答表!AA51="●",[1]回答表!Y319,"")),"")</f>
        <v/>
      </c>
      <c r="V180" s="83"/>
      <c r="W180" s="83"/>
      <c r="X180" s="83"/>
      <c r="Y180" s="83"/>
      <c r="Z180" s="83"/>
      <c r="AA180" s="83"/>
      <c r="AB180" s="153"/>
      <c r="AC180" s="82" t="str">
        <f>IF([1]回答表!F18="下水道事業",IF([1]回答表!X51="●",[1]回答表!Y240,IF([1]回答表!AA51="●",[1]回答表!Y320,"")),"")</f>
        <v/>
      </c>
      <c r="AD180" s="83"/>
      <c r="AE180" s="83"/>
      <c r="AF180" s="83"/>
      <c r="AG180" s="83"/>
      <c r="AH180" s="83"/>
      <c r="AI180" s="83"/>
      <c r="AJ180" s="153"/>
      <c r="AK180" s="82" t="str">
        <f>IF([1]回答表!F18="下水道事業",IF([1]回答表!X51="●",[1]回答表!Y241,IF([1]回答表!AA51="●",[1]回答表!Y321,"")),"")</f>
        <v/>
      </c>
      <c r="AL180" s="83"/>
      <c r="AM180" s="83"/>
      <c r="AN180" s="83"/>
      <c r="AO180" s="83"/>
      <c r="AP180" s="83"/>
      <c r="AQ180" s="83"/>
      <c r="AR180" s="153"/>
      <c r="AS180" s="82" t="str">
        <f>IF([1]回答表!F18="下水道事業",IF([1]回答表!X51="●",[1]回答表!Y242,IF([1]回答表!AA51="●",[1]回答表!Y322,"")),"")</f>
        <v/>
      </c>
      <c r="AT180" s="83"/>
      <c r="AU180" s="83"/>
      <c r="AV180" s="83"/>
      <c r="AW180" s="83"/>
      <c r="AX180" s="83"/>
      <c r="AY180" s="83"/>
      <c r="AZ180" s="153"/>
      <c r="BA180" s="82" t="str">
        <f>IF([1]回答表!F18="下水道事業",IF([1]回答表!X51="●",[1]回答表!Y243,IF([1]回答表!AA51="●",[1]回答表!Y323,"")),"")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IF([1]回答表!F18="下水道事業",IF([1]回答表!AA51="●","●",""),"")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IF([1]回答表!F18="下水道事業",IF([1]回答表!X51="●",[1]回答表!N248,IF([1]回答表!AA51="●",[1]回答表!N328,"")),"")</f>
        <v/>
      </c>
      <c r="V186" s="83"/>
      <c r="W186" s="83"/>
      <c r="X186" s="83"/>
      <c r="Y186" s="83"/>
      <c r="Z186" s="83"/>
      <c r="AA186" s="83"/>
      <c r="AB186" s="153"/>
      <c r="AC186" s="82" t="str">
        <f>IF([1]回答表!F18="下水道事業",IF([1]回答表!X51="●",[1]回答表!N249,IF([1]回答表!AA51="●",[1]回答表!N329,"")),"")</f>
        <v/>
      </c>
      <c r="AD186" s="83"/>
      <c r="AE186" s="83"/>
      <c r="AF186" s="83"/>
      <c r="AG186" s="83"/>
      <c r="AH186" s="83"/>
      <c r="AI186" s="83"/>
      <c r="AJ186" s="153"/>
      <c r="AK186" s="82" t="str">
        <f>IF([1]回答表!F18="下水道事業",IF([1]回答表!X51="●",[1]回答表!N250,IF([1]回答表!AA51="●",[1]回答表!N330,"")),"")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IF([1]回答表!F18="下水道事業",IF([1]回答表!X51="●",[1]回答表!E265,IF([1]回答表!AA51="●",[1]回答表!E344,"")),"")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IF([1]回答表!F18="下水道事業",IF([1]回答表!X51="●",[1]回答表!B267,IF([1]回答表!AA51="●",[1]回答表!B346,"")),"")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IF([1]回答表!F18="下水道事業",IF([1]回答表!AD51="●","●",""),"")</f>
        <v/>
      </c>
      <c r="O198" s="131"/>
      <c r="P198" s="131"/>
      <c r="Q198" s="132"/>
      <c r="R198" s="119"/>
      <c r="S198" s="119"/>
      <c r="T198" s="119"/>
      <c r="U198" s="133" t="str">
        <f>IF([1]回答表!F18="下水道事業",IF([1]回答表!AD51="●",[1]回答表!B354,""),"")</f>
        <v/>
      </c>
      <c r="V198" s="134"/>
      <c r="W198" s="134"/>
      <c r="X198" s="134"/>
      <c r="Y198" s="134"/>
      <c r="Z198" s="134"/>
      <c r="AA198" s="134"/>
      <c r="AB198" s="134"/>
      <c r="AC198" s="134"/>
      <c r="AD198" s="134"/>
      <c r="AE198" s="134"/>
      <c r="AF198" s="134"/>
      <c r="AG198" s="134"/>
      <c r="AH198" s="134"/>
      <c r="AI198" s="134"/>
      <c r="AJ198" s="135"/>
      <c r="AK198" s="189"/>
      <c r="AL198" s="189"/>
      <c r="AM198" s="133" t="str">
        <f>IF([1]回答表!F18="下水道事業",IF([1]回答表!AD51="●",[1]回答表!B360,""),"")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IF([1]回答表!BD18="●",IF([1]回答表!X51="●","●",""),"")</f>
        <v/>
      </c>
      <c r="O210" s="131"/>
      <c r="P210" s="131"/>
      <c r="Q210" s="132"/>
      <c r="R210" s="119"/>
      <c r="S210" s="119"/>
      <c r="T210" s="119"/>
      <c r="U210" s="133" t="str">
        <f>IF([1]回答表!BD18="●",IF([1]回答表!X51="●",[1]回答表!B197,IF([1]回答表!AA51="●",[1]回答表!B275,"")),"")</f>
        <v/>
      </c>
      <c r="V210" s="134"/>
      <c r="W210" s="134"/>
      <c r="X210" s="134"/>
      <c r="Y210" s="134"/>
      <c r="Z210" s="134"/>
      <c r="AA210" s="134"/>
      <c r="AB210" s="134"/>
      <c r="AC210" s="134"/>
      <c r="AD210" s="134"/>
      <c r="AE210" s="134"/>
      <c r="AF210" s="134"/>
      <c r="AG210" s="134"/>
      <c r="AH210" s="134"/>
      <c r="AI210" s="134"/>
      <c r="AJ210" s="135"/>
      <c r="AK210" s="136"/>
      <c r="AL210" s="136"/>
      <c r="AM210" s="138" t="str">
        <f>IF([1]回答表!BD18="●",IF([1]回答表!X51="●",[1]回答表!B256,IF([1]回答表!AA51="●",[1]回答表!B335,"")),"")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IF([1]回答表!BD18="●",IF([1]回答表!X51="●",[1]回答表!E256,IF([1]回答表!AA51="●",[1]回答表!E335,"")),"")</f>
        <v/>
      </c>
      <c r="AN213" s="151"/>
      <c r="AO213" s="151"/>
      <c r="AP213" s="151"/>
      <c r="AQ213" s="150" t="str">
        <f>IF([1]回答表!BD18="●",IF([1]回答表!X51="●",[1]回答表!E257,IF([1]回答表!AA51="●",[1]回答表!E336,"")),"")</f>
        <v/>
      </c>
      <c r="AR213" s="151"/>
      <c r="AS213" s="151"/>
      <c r="AT213" s="151"/>
      <c r="AU213" s="150" t="str">
        <f>IF([1]回答表!BD18="●",IF([1]回答表!X51="●",[1]回答表!E258,IF([1]回答表!AA51="●",[1]回答表!E337,"")),"")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IF([1]回答表!BD18="●",IF([1]回答表!AA51="●","●",""),"")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IF([1]回答表!BD18="●",IF([1]回答表!X51="●",[1]回答表!E265,IF([1]回答表!AA51="●",[1]回答表!E344,"")),"")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IF([1]回答表!BD18="●",IF([1]回答表!X51="●",[1]回答表!B267,IF([1]回答表!AA51="●",[1]回答表!B346,"")),"")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IF([1]回答表!BD18="●",IF([1]回答表!AD51="●","●",""),"")</f>
        <v/>
      </c>
      <c r="O229" s="131"/>
      <c r="P229" s="131"/>
      <c r="Q229" s="132"/>
      <c r="R229" s="119"/>
      <c r="S229" s="119"/>
      <c r="T229" s="119"/>
      <c r="U229" s="133" t="str">
        <f>IF([1]回答表!BD18="●",IF([1]回答表!AD51="●",[1]回答表!B354,""),"")</f>
        <v/>
      </c>
      <c r="V229" s="134"/>
      <c r="W229" s="134"/>
      <c r="X229" s="134"/>
      <c r="Y229" s="134"/>
      <c r="Z229" s="134"/>
      <c r="AA229" s="134"/>
      <c r="AB229" s="134"/>
      <c r="AC229" s="134"/>
      <c r="AD229" s="134"/>
      <c r="AE229" s="134"/>
      <c r="AF229" s="134"/>
      <c r="AG229" s="134"/>
      <c r="AH229" s="134"/>
      <c r="AI229" s="134"/>
      <c r="AJ229" s="135"/>
      <c r="AK229" s="249"/>
      <c r="AL229" s="249"/>
      <c r="AM229" s="133" t="str">
        <f>IF([1]回答表!BD18="●",IF([1]回答表!AD51="●",[1]回答表!B360,""),"")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IF([1]回答表!X52="●","●","")</f>
        <v/>
      </c>
      <c r="O241" s="131"/>
      <c r="P241" s="131"/>
      <c r="Q241" s="132"/>
      <c r="R241" s="119"/>
      <c r="S241" s="119"/>
      <c r="T241" s="119"/>
      <c r="U241" s="133" t="str">
        <f>IF([1]回答表!X52="●",[1]回答表!B371,IF([1]回答表!AA52="●",[1]回答表!B396,""))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IF([1]回答表!X52="●",[1]回答表!U377,IF([1]回答表!AA52="●",[1]回答表!U402,""))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IF([1]回答表!X52="●",[1]回答表!G377,IF([1]回答表!AA52="●",[1]回答表!G402,""))</f>
        <v/>
      </c>
      <c r="AN244" s="83"/>
      <c r="AO244" s="83"/>
      <c r="AP244" s="83"/>
      <c r="AQ244" s="83"/>
      <c r="AR244" s="83"/>
      <c r="AS244" s="83"/>
      <c r="AT244" s="153"/>
      <c r="AU244" s="82" t="str">
        <f>IF([1]回答表!X52="●",[1]回答表!G378,IF([1]回答表!AA52="●",[1]回答表!G403,""))</f>
        <v/>
      </c>
      <c r="AV244" s="83"/>
      <c r="AW244" s="83"/>
      <c r="AX244" s="83"/>
      <c r="AY244" s="83"/>
      <c r="AZ244" s="83"/>
      <c r="BA244" s="83"/>
      <c r="BB244" s="153"/>
      <c r="BC244" s="120"/>
      <c r="BD244" s="109"/>
      <c r="BE244" s="109"/>
      <c r="BF244" s="150" t="str">
        <f>IF([1]回答表!X52="●",[1]回答表!X377,IF([1]回答表!AA52="●",[1]回答表!X402,""))</f>
        <v/>
      </c>
      <c r="BG244" s="151"/>
      <c r="BH244" s="151"/>
      <c r="BI244" s="151"/>
      <c r="BJ244" s="150" t="str">
        <f>IF([1]回答表!X52="●",[1]回答表!X378,IF([1]回答表!AA52="●",[1]回答表!X403,""))</f>
        <v/>
      </c>
      <c r="BK244" s="151"/>
      <c r="BL244" s="151"/>
      <c r="BM244" s="152"/>
      <c r="BN244" s="150" t="str">
        <f>IF([1]回答表!X52="●",[1]回答表!X379,IF([1]回答表!AA52="●",[1]回答表!X404,""))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IF([1]回答表!AA52="●","●","")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IF([1]回答表!X52="●",[1]回答表!E386,IF([1]回答表!AA52="●",[1]回答表!E407,""))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IF([1]回答表!X52="●",[1]回答表!B388,IF([1]回答表!AA52="●",[1]回答表!B409,""))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IF([1]回答表!AD52="●","●","")</f>
        <v/>
      </c>
      <c r="O260" s="131"/>
      <c r="P260" s="131"/>
      <c r="Q260" s="132"/>
      <c r="R260" s="119"/>
      <c r="S260" s="119"/>
      <c r="T260" s="119"/>
      <c r="U260" s="133" t="str">
        <f>IF([1]回答表!AD52="●",[1]回答表!B417,"")</f>
        <v/>
      </c>
      <c r="V260" s="134"/>
      <c r="W260" s="134"/>
      <c r="X260" s="134"/>
      <c r="Y260" s="134"/>
      <c r="Z260" s="134"/>
      <c r="AA260" s="134"/>
      <c r="AB260" s="134"/>
      <c r="AC260" s="134"/>
      <c r="AD260" s="134"/>
      <c r="AE260" s="134"/>
      <c r="AF260" s="134"/>
      <c r="AG260" s="134"/>
      <c r="AH260" s="134"/>
      <c r="AI260" s="134"/>
      <c r="AJ260" s="135"/>
      <c r="AK260" s="249"/>
      <c r="AL260" s="249"/>
      <c r="AM260" s="133" t="str">
        <f>IF([1]回答表!AD52="●",[1]回答表!B423,"")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IF([1]回答表!X53="●","●","")</f>
        <v/>
      </c>
      <c r="O272" s="131"/>
      <c r="P272" s="131"/>
      <c r="Q272" s="132"/>
      <c r="R272" s="119"/>
      <c r="S272" s="119"/>
      <c r="T272" s="119"/>
      <c r="U272" s="133" t="str">
        <f>IF([1]回答表!X53="●",[1]回答表!B434,IF([1]回答表!AA53="●",[1]回答表!B465,""))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IF([1]回答表!X53="●",[1]回答表!B440,"")</f>
        <v/>
      </c>
      <c r="AO272" s="262"/>
      <c r="AP272" s="262"/>
      <c r="AQ272" s="262"/>
      <c r="AR272" s="262"/>
      <c r="AS272" s="262"/>
      <c r="AT272" s="262"/>
      <c r="AU272" s="262"/>
      <c r="AV272" s="262"/>
      <c r="AW272" s="262"/>
      <c r="AX272" s="262"/>
      <c r="AY272" s="262"/>
      <c r="AZ272" s="262"/>
      <c r="BA272" s="262"/>
      <c r="BB272" s="263"/>
      <c r="BC272" s="120"/>
      <c r="BD272" s="109"/>
      <c r="BE272" s="109"/>
      <c r="BF272" s="138" t="str">
        <f>IF([1]回答表!X53="●",[1]回答表!B446,IF([1]回答表!AA53="●",[1]回答表!B471,""))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IF([1]回答表!X53="●",[1]回答表!E446,IF([1]回答表!AA53="●",[1]回答表!E471,""))</f>
        <v/>
      </c>
      <c r="BG275" s="151"/>
      <c r="BH275" s="151"/>
      <c r="BI275" s="151"/>
      <c r="BJ275" s="150" t="str">
        <f>IF([1]回答表!X53="●",[1]回答表!E447,IF([1]回答表!AA53="●",[1]回答表!E472,""))</f>
        <v/>
      </c>
      <c r="BK275" s="151"/>
      <c r="BL275" s="151"/>
      <c r="BM275" s="152"/>
      <c r="BN275" s="150" t="str">
        <f>IF([1]回答表!X53="●",[1]回答表!E448,IF([1]回答表!AA53="●",[1]回答表!E473,""))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IF([1]回答表!AA53="●","●","")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IF([1]回答表!X53="●",[1]回答表!E455,IF([1]回答表!AA53="●",[1]回答表!E476,""))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IF([1]回答表!X53="●",[1]回答表!B457,IF([1]回答表!AA53="●",[1]回答表!B478,""))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IF([1]回答表!AD53="●","●","")</f>
        <v/>
      </c>
      <c r="O291" s="131"/>
      <c r="P291" s="131"/>
      <c r="Q291" s="132"/>
      <c r="R291" s="119"/>
      <c r="S291" s="119"/>
      <c r="T291" s="119"/>
      <c r="U291" s="133" t="str">
        <f>IF([1]回答表!AD53="●",[1]回答表!B486,"")</f>
        <v/>
      </c>
      <c r="V291" s="134"/>
      <c r="W291" s="134"/>
      <c r="X291" s="134"/>
      <c r="Y291" s="134"/>
      <c r="Z291" s="134"/>
      <c r="AA291" s="134"/>
      <c r="AB291" s="134"/>
      <c r="AC291" s="134"/>
      <c r="AD291" s="134"/>
      <c r="AE291" s="134"/>
      <c r="AF291" s="134"/>
      <c r="AG291" s="134"/>
      <c r="AH291" s="134"/>
      <c r="AI291" s="134"/>
      <c r="AJ291" s="135"/>
      <c r="AK291" s="249"/>
      <c r="AL291" s="249"/>
      <c r="AM291" s="133" t="str">
        <f>IF([1]回答表!AD53="●",[1]回答表!B492,"")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IF([1]回答表!X54="●","●","")</f>
        <v/>
      </c>
      <c r="O303" s="131"/>
      <c r="P303" s="131"/>
      <c r="Q303" s="132"/>
      <c r="R303" s="119"/>
      <c r="S303" s="119"/>
      <c r="T303" s="119"/>
      <c r="U303" s="133" t="str">
        <f>IF([1]回答表!X54="●",[1]回答表!B503,IF([1]回答表!AA54="●",[1]回答表!B526,""))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IF([1]回答表!X54="●",[1]回答表!BC510,IF([1]回答表!AA54="●",[1]回答表!BC533,""))</f>
        <v/>
      </c>
      <c r="AR303" s="271"/>
      <c r="AS303" s="271"/>
      <c r="AT303" s="271"/>
      <c r="AU303" s="272" t="s">
        <v>74</v>
      </c>
      <c r="AV303" s="273"/>
      <c r="AW303" s="273"/>
      <c r="AX303" s="274"/>
      <c r="AY303" s="271" t="str">
        <f>IF([1]回答表!X54="●",[1]回答表!BC515,IF([1]回答表!AA54="●",[1]回答表!BC538,""))</f>
        <v/>
      </c>
      <c r="AZ303" s="271"/>
      <c r="BA303" s="271"/>
      <c r="BB303" s="271"/>
      <c r="BC303" s="120"/>
      <c r="BD303" s="109"/>
      <c r="BE303" s="109"/>
      <c r="BF303" s="138" t="str">
        <f>IF([1]回答表!X54="●",[1]回答表!S509,IF([1]回答表!AA54="●",[1]回答表!S532,""))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IF([1]回答表!X54="●",[1]回答表!BC511,IF([1]回答表!AA54="●",[1]回答表!BC534,""))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IF([1]回答表!X54="●",[1]回答表!V509,IF([1]回答表!AA54="●",[1]回答表!V532,""))</f>
        <v/>
      </c>
      <c r="BG306" s="151"/>
      <c r="BH306" s="151"/>
      <c r="BI306" s="151"/>
      <c r="BJ306" s="150" t="str">
        <f>IF([1]回答表!X54="●",[1]回答表!V510,IF([1]回答表!AA54="●",[1]回答表!V533,""))</f>
        <v/>
      </c>
      <c r="BK306" s="151"/>
      <c r="BL306" s="151"/>
      <c r="BM306" s="152"/>
      <c r="BN306" s="150" t="str">
        <f>IF([1]回答表!X54="●",[1]回答表!V511,IF([1]回答表!AA54="●",[1]回答表!V534,""))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IF([1]回答表!X54="●",[1]回答表!BC512,IF([1]回答表!AA54="●",[1]回答表!BC535,""))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IF([1]回答表!X54="●",[1]回答表!BC516,IF([1]回答表!AA54="●",[1]回答表!BC539,""))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IF([1]回答表!AA54="●","●","")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IF([1]回答表!X54="●",[1]回答表!BC513,IF([1]回答表!AA54="●",[1]回答表!BC536,""))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IF([1]回答表!X54="●",[1]回答表!BC514,IF([1]回答表!AA54="●",[1]回答表!BC537,""))</f>
        <v/>
      </c>
      <c r="AR311" s="271"/>
      <c r="AS311" s="271"/>
      <c r="AT311" s="271"/>
      <c r="AU311" s="222" t="s">
        <v>80</v>
      </c>
      <c r="AV311" s="223"/>
      <c r="AW311" s="223"/>
      <c r="AX311" s="224"/>
      <c r="AY311" s="281" t="str">
        <f>IF([1]回答表!X54="●",[1]回答表!BC517,IF([1]回答表!AA54="●",[1]回答表!BC540,""))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IF([1]回答表!X54="●",[1]回答表!E516,IF([1]回答表!AA54="●",[1]回答表!E538,""))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IF([1]回答表!X54="●",[1]回答表!B518,IF([1]回答表!AA54="●",[1]回答表!B540,""))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IF([1]回答表!AD54="●","●","")</f>
        <v/>
      </c>
      <c r="O322" s="131"/>
      <c r="P322" s="131"/>
      <c r="Q322" s="132"/>
      <c r="R322" s="119"/>
      <c r="S322" s="119"/>
      <c r="T322" s="119"/>
      <c r="U322" s="133" t="str">
        <f>IF([1]回答表!AD54="●",[1]回答表!B548,"")</f>
        <v/>
      </c>
      <c r="V322" s="134"/>
      <c r="W322" s="134"/>
      <c r="X322" s="134"/>
      <c r="Y322" s="134"/>
      <c r="Z322" s="134"/>
      <c r="AA322" s="134"/>
      <c r="AB322" s="134"/>
      <c r="AC322" s="134"/>
      <c r="AD322" s="134"/>
      <c r="AE322" s="134"/>
      <c r="AF322" s="134"/>
      <c r="AG322" s="134"/>
      <c r="AH322" s="134"/>
      <c r="AI322" s="134"/>
      <c r="AJ322" s="135"/>
      <c r="AK322" s="189"/>
      <c r="AL322" s="189"/>
      <c r="AM322" s="133" t="str">
        <f>IF([1]回答表!AD54="●",[1]回答表!B554,"")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IF([1]回答表!X55="●","●","")</f>
        <v/>
      </c>
      <c r="O333" s="131"/>
      <c r="P333" s="131"/>
      <c r="Q333" s="132"/>
      <c r="R333" s="119"/>
      <c r="S333" s="119"/>
      <c r="T333" s="119"/>
      <c r="U333" s="133" t="str">
        <f>IF([1]回答表!X55="●",[1]回答表!B565,IF([1]回答表!AA55="●",[1]回答表!B590,""))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IF([1]回答表!X55="●",[1]回答表!B575,IF([1]回答表!AA55="●",[1]回答表!B600,""))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IF([1]回答表!X55="●",[1]回答表!G571,IF([1]回答表!AA55="●",[1]回答表!G596,""))</f>
        <v/>
      </c>
      <c r="AN335" s="83"/>
      <c r="AO335" s="83"/>
      <c r="AP335" s="83"/>
      <c r="AQ335" s="83"/>
      <c r="AR335" s="83"/>
      <c r="AS335" s="83"/>
      <c r="AT335" s="153"/>
      <c r="AU335" s="82" t="str">
        <f>IF([1]回答表!X55="●",[1]回答表!G572,IF([1]回答表!AA55="●",[1]回答表!G597,""))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IF([1]回答表!X55="●",[1]回答表!E575,IF([1]回答表!AA55="●",[1]回答表!E600,""))</f>
        <v/>
      </c>
      <c r="BG336" s="151"/>
      <c r="BH336" s="151"/>
      <c r="BI336" s="151"/>
      <c r="BJ336" s="150" t="str">
        <f>IF([1]回答表!X55="●",[1]回答表!E576,IF([1]回答表!AA55="●",[1]回答表!E601,""))</f>
        <v/>
      </c>
      <c r="BK336" s="151"/>
      <c r="BL336" s="151"/>
      <c r="BM336" s="152"/>
      <c r="BN336" s="150" t="str">
        <f>IF([1]回答表!X55="●",[1]回答表!E577,IF([1]回答表!AA55="●",[1]回答表!E602,""))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IF([1]回答表!AA55="●","●","")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IF([1]回答表!X55="●",[1]回答表!E580,IF([1]回答表!AA55="●",[1]回答表!E605,""))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IF([1]回答表!X55="●",[1]回答表!B582,IF([1]回答表!AA55="●",[1]回答表!B607,""))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IF([1]回答表!AD55="●","●","")</f>
        <v/>
      </c>
      <c r="O352" s="131"/>
      <c r="P352" s="131"/>
      <c r="Q352" s="132"/>
      <c r="R352" s="119"/>
      <c r="S352" s="119"/>
      <c r="T352" s="119"/>
      <c r="U352" s="133" t="str">
        <f>IF([1]回答表!AD55="●",[1]回答表!B615,"")</f>
        <v/>
      </c>
      <c r="V352" s="134"/>
      <c r="W352" s="134"/>
      <c r="X352" s="134"/>
      <c r="Y352" s="134"/>
      <c r="Z352" s="134"/>
      <c r="AA352" s="134"/>
      <c r="AB352" s="134"/>
      <c r="AC352" s="134"/>
      <c r="AD352" s="134"/>
      <c r="AE352" s="134"/>
      <c r="AF352" s="134"/>
      <c r="AG352" s="134"/>
      <c r="AH352" s="134"/>
      <c r="AI352" s="134"/>
      <c r="AJ352" s="135"/>
      <c r="AK352" s="136"/>
      <c r="AL352" s="136"/>
      <c r="AM352" s="133" t="str">
        <f>IF([1]回答表!AD55="●",[1]回答表!B621,"")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IF([1]回答表!R56="●",[1]回答表!B634,"")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3" priority="2">
      <formula>$BB$25="○"</formula>
    </cfRule>
  </conditionalFormatting>
  <conditionalFormatting sqref="BD28:BD30">
    <cfRule type="expression" dxfId="12"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C83FF-106F-4D7B-B5FD-5730FFDE7106}">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IF(COUNTIF([2]回答表!K16,"*")&gt;0,[2]回答表!K16,"")</f>
        <v>能代市</v>
      </c>
      <c r="D11" s="8"/>
      <c r="E11" s="8"/>
      <c r="F11" s="8"/>
      <c r="G11" s="8"/>
      <c r="H11" s="8"/>
      <c r="I11" s="8"/>
      <c r="J11" s="8"/>
      <c r="K11" s="8"/>
      <c r="L11" s="8"/>
      <c r="M11" s="8"/>
      <c r="N11" s="8"/>
      <c r="O11" s="8"/>
      <c r="P11" s="8"/>
      <c r="Q11" s="8"/>
      <c r="R11" s="8"/>
      <c r="S11" s="8"/>
      <c r="T11" s="8"/>
      <c r="U11" s="22" t="str">
        <f>IF(COUNTIF([2]回答表!F18,"*")&gt;0,[2]回答表!F18,"")</f>
        <v>簡易水道事業</v>
      </c>
      <c r="V11" s="23"/>
      <c r="W11" s="23"/>
      <c r="X11" s="23"/>
      <c r="Y11" s="23"/>
      <c r="Z11" s="23"/>
      <c r="AA11" s="23"/>
      <c r="AB11" s="23"/>
      <c r="AC11" s="23"/>
      <c r="AD11" s="23"/>
      <c r="AE11" s="23"/>
      <c r="AF11" s="10"/>
      <c r="AG11" s="10"/>
      <c r="AH11" s="10"/>
      <c r="AI11" s="10"/>
      <c r="AJ11" s="10"/>
      <c r="AK11" s="10"/>
      <c r="AL11" s="10"/>
      <c r="AM11" s="10"/>
      <c r="AN11" s="11"/>
      <c r="AO11" s="24" t="str">
        <f>IF(COUNTIF([2]回答表!W18,"*")&gt;0,[2]回答表!W18,"")</f>
        <v>―</v>
      </c>
      <c r="AP11" s="10"/>
      <c r="AQ11" s="10"/>
      <c r="AR11" s="10"/>
      <c r="AS11" s="10"/>
      <c r="AT11" s="10"/>
      <c r="AU11" s="10"/>
      <c r="AV11" s="10"/>
      <c r="AW11" s="10"/>
      <c r="AX11" s="10"/>
      <c r="AY11" s="10"/>
      <c r="AZ11" s="10"/>
      <c r="BA11" s="10"/>
      <c r="BB11" s="10"/>
      <c r="BC11" s="10"/>
      <c r="BD11" s="10"/>
      <c r="BE11" s="10"/>
      <c r="BF11" s="11"/>
      <c r="BG11" s="21" t="str">
        <f>IF(COUNTIF([2]回答表!F20,"*")&gt;0,[2]回答表!F20,"")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IF([2]回答表!R49="●","●","")</f>
        <v>●</v>
      </c>
      <c r="E24" s="80"/>
      <c r="F24" s="80"/>
      <c r="G24" s="80"/>
      <c r="H24" s="80"/>
      <c r="I24" s="80"/>
      <c r="J24" s="81"/>
      <c r="K24" s="79" t="str">
        <f>IF([2]回答表!R50="●","●","")</f>
        <v/>
      </c>
      <c r="L24" s="80"/>
      <c r="M24" s="80"/>
      <c r="N24" s="80"/>
      <c r="O24" s="80"/>
      <c r="P24" s="80"/>
      <c r="Q24" s="81"/>
      <c r="R24" s="79" t="str">
        <f>IF([2]回答表!R51="●","●","")</f>
        <v/>
      </c>
      <c r="S24" s="80"/>
      <c r="T24" s="80"/>
      <c r="U24" s="80"/>
      <c r="V24" s="80"/>
      <c r="W24" s="80"/>
      <c r="X24" s="81"/>
      <c r="Y24" s="79" t="str">
        <f>IF([2]回答表!R52="●","●","")</f>
        <v>●</v>
      </c>
      <c r="Z24" s="80"/>
      <c r="AA24" s="80"/>
      <c r="AB24" s="80"/>
      <c r="AC24" s="80"/>
      <c r="AD24" s="80"/>
      <c r="AE24" s="81"/>
      <c r="AF24" s="79" t="str">
        <f>IF([2]回答表!R53="●","●","")</f>
        <v/>
      </c>
      <c r="AG24" s="80"/>
      <c r="AH24" s="80"/>
      <c r="AI24" s="80"/>
      <c r="AJ24" s="80"/>
      <c r="AK24" s="80"/>
      <c r="AL24" s="81"/>
      <c r="AM24" s="79" t="str">
        <f>IF([2]回答表!R54="●","●","")</f>
        <v/>
      </c>
      <c r="AN24" s="80"/>
      <c r="AO24" s="80"/>
      <c r="AP24" s="80"/>
      <c r="AQ24" s="80"/>
      <c r="AR24" s="80"/>
      <c r="AS24" s="81"/>
      <c r="AT24" s="79" t="str">
        <f>IF([2]回答表!R55="●","●","")</f>
        <v/>
      </c>
      <c r="AU24" s="80"/>
      <c r="AV24" s="80"/>
      <c r="AW24" s="80"/>
      <c r="AX24" s="80"/>
      <c r="AY24" s="80"/>
      <c r="AZ24" s="81"/>
      <c r="BA24" s="68"/>
      <c r="BB24" s="82" t="str">
        <f>IF([2]回答表!R56="●","●","")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IF([2]回答表!X49="●","●","")</f>
        <v>●</v>
      </c>
      <c r="O36" s="131"/>
      <c r="P36" s="131"/>
      <c r="Q36" s="132"/>
      <c r="R36" s="119"/>
      <c r="S36" s="119"/>
      <c r="T36" s="119"/>
      <c r="U36" s="133" t="str">
        <f>IF([2]回答表!X49="●",[2]回答表!B67,IF([2]回答表!AA49="●",[2]回答表!B95,""))</f>
        <v>簡易水道事業の資産を適正に管理し、起債の償還額や減価償却費等を含めた収支バランスから経営状況を把握していくには法適用が必要となることから、令和２年度末に二ツ井・荷上場地区簡易水道事業を法適用し、令和３年度から能代市水道事業へ編入することで事業廃止している。また、残った富根地区簡易水道事業及び仁鮒地区簡易水道事業の法適用を検討している。</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IF([2]回答表!X49="●",[2]回答表!S73,IF([2]回答表!AA49="●",[2]回答表!S101,""))</f>
        <v>令和</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IF([2]回答表!X49="●",[2]回答表!G73,IF([2]回答表!AA49="●",[2]回答表!G101,""))</f>
        <v xml:space="preserve"> </v>
      </c>
      <c r="AN38" s="83"/>
      <c r="AO38" s="83"/>
      <c r="AP38" s="83"/>
      <c r="AQ38" s="83"/>
      <c r="AR38" s="83"/>
      <c r="AS38" s="83"/>
      <c r="AT38" s="153"/>
      <c r="AU38" s="82" t="str">
        <f>IF([2]回答表!X49="●",[2]回答表!G74,IF([2]回答表!AA49="●",[2]回答表!G102,""))</f>
        <v>●</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f>IF([2]回答表!X49="●",[2]回答表!V73,IF([2]回答表!AA49="●",[2]回答表!V101,""))</f>
        <v>3</v>
      </c>
      <c r="BG39" s="16"/>
      <c r="BH39" s="16"/>
      <c r="BI39" s="17"/>
      <c r="BJ39" s="150">
        <f>IF([2]回答表!X49="●",[2]回答表!V74,IF([2]回答表!AA49="●",[2]回答表!V102,""))</f>
        <v>3</v>
      </c>
      <c r="BK39" s="16"/>
      <c r="BL39" s="16"/>
      <c r="BM39" s="17"/>
      <c r="BN39" s="150">
        <f>IF([2]回答表!X49="●",[2]回答表!V75,IF([2]回答表!AA49="●",[2]回答表!V103,""))</f>
        <v>31</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IF([2]回答表!X49="●",[2]回答表!O79,IF([2]回答表!AA49="●",[2]回答表!O107,""))</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IF([2]回答表!X49="●",[2]回答表!O80,IF([2]回答表!AA49="●",[2]回答表!O108,""))</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IF([2]回答表!AA49="●","●","")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IF([2]回答表!X49="●",[2]回答表!O81,IF([2]回答表!AA49="●",[2]回答表!O109,""))</f>
        <v xml:space="preserve">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IF([2]回答表!X49="●",[2]回答表!O82,IF([2]回答表!AA49="●",[2]回答表!O110,""))</f>
        <v xml:space="preserve">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IF([2]回答表!X49="●",[2]回答表!AG79,IF([2]回答表!AA49="●",[2]回答表!AG107,""))</f>
        <v>●</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IF([2]回答表!X49="●",[2]回答表!AG80,IF([2]回答表!AA49="●",[2]回答表!AG108,""))</f>
        <v xml:space="preserve">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f>IF([2]回答表!X49="●",[2]回答表!E85,IF([2]回答表!AA49="●",[2]回答表!E113,""))</f>
        <v>0</v>
      </c>
      <c r="V50" s="182"/>
      <c r="W50" s="182"/>
      <c r="X50" s="182"/>
      <c r="Y50" s="182"/>
      <c r="Z50" s="182"/>
      <c r="AA50" s="182"/>
      <c r="AB50" s="182"/>
      <c r="AC50" s="182"/>
      <c r="AD50" s="182"/>
      <c r="AE50" s="183" t="s">
        <v>33</v>
      </c>
      <c r="AF50" s="183"/>
      <c r="AG50" s="183"/>
      <c r="AH50" s="183"/>
      <c r="AI50" s="183"/>
      <c r="AJ50" s="184"/>
      <c r="AK50" s="136"/>
      <c r="AL50" s="136"/>
      <c r="AM50" s="133">
        <f>IF([2]回答表!X49="●",[2]回答表!B87,IF([2]回答表!AA49="●",[2]回答表!B115,""))</f>
        <v>0</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IF([2]回答表!AD49="●","●","")</f>
        <v/>
      </c>
      <c r="O57" s="131"/>
      <c r="P57" s="131"/>
      <c r="Q57" s="132"/>
      <c r="R57" s="119"/>
      <c r="S57" s="119"/>
      <c r="T57" s="119"/>
      <c r="U57" s="133" t="str">
        <f>IF([2]回答表!AD49="●",[2]回答表!B123,"")</f>
        <v/>
      </c>
      <c r="V57" s="134"/>
      <c r="W57" s="134"/>
      <c r="X57" s="134"/>
      <c r="Y57" s="134"/>
      <c r="Z57" s="134"/>
      <c r="AA57" s="134"/>
      <c r="AB57" s="134"/>
      <c r="AC57" s="134"/>
      <c r="AD57" s="134"/>
      <c r="AE57" s="134"/>
      <c r="AF57" s="134"/>
      <c r="AG57" s="134"/>
      <c r="AH57" s="134"/>
      <c r="AI57" s="134"/>
      <c r="AJ57" s="135"/>
      <c r="AK57" s="189"/>
      <c r="AL57" s="189"/>
      <c r="AM57" s="133" t="str">
        <f>IF([2]回答表!AD49="●",[2]回答表!B128,"")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IF([2]回答表!X50="●","●","")</f>
        <v/>
      </c>
      <c r="O68" s="131"/>
      <c r="P68" s="131"/>
      <c r="Q68" s="132"/>
      <c r="R68" s="119"/>
      <c r="S68" s="119"/>
      <c r="T68" s="119"/>
      <c r="U68" s="133" t="str">
        <f>IF([2]回答表!X50="●",[2]回答表!B138,IF([2]回答表!AA50="●",[2]回答表!B159,""))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IF([2]回答表!X50="●",[2]回答表!S144,IF([2]回答表!AA50="●",[2]回答表!S165,""))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IF([2]回答表!X50="●",[2]回答表!J144,IF([2]回答表!AA50="●",[2]回答表!J165,""))</f>
        <v/>
      </c>
      <c r="AN71" s="83"/>
      <c r="AO71" s="83"/>
      <c r="AP71" s="83"/>
      <c r="AQ71" s="83"/>
      <c r="AR71" s="83"/>
      <c r="AS71" s="83"/>
      <c r="AT71" s="153"/>
      <c r="AU71" s="82" t="str">
        <f>IF([2]回答表!X50="●",[2]回答表!J145,IF([2]回答表!AA50="●",[2]回答表!J166,""))</f>
        <v/>
      </c>
      <c r="AV71" s="83"/>
      <c r="AW71" s="83"/>
      <c r="AX71" s="83"/>
      <c r="AY71" s="83"/>
      <c r="AZ71" s="83"/>
      <c r="BA71" s="83"/>
      <c r="BB71" s="153"/>
      <c r="BC71" s="120"/>
      <c r="BD71" s="109"/>
      <c r="BE71" s="109"/>
      <c r="BF71" s="150" t="str">
        <f>IF([2]回答表!X50="●",[2]回答表!V144,IF([2]回答表!AA50="●",[2]回答表!V165,""))</f>
        <v/>
      </c>
      <c r="BG71" s="151"/>
      <c r="BH71" s="151"/>
      <c r="BI71" s="151"/>
      <c r="BJ71" s="150" t="str">
        <f>IF([2]回答表!X50="●",[2]回答表!V145,IF([2]回答表!AA50="●",[2]回答表!V166,""))</f>
        <v/>
      </c>
      <c r="BK71" s="151"/>
      <c r="BL71" s="151"/>
      <c r="BM71" s="151"/>
      <c r="BN71" s="150" t="str">
        <f>IF([2]回答表!X50="●",[2]回答表!V146,IF([2]回答表!AA50="●",[2]回答表!V167,""))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IF([2]回答表!AA50="●","●","")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IF([2]回答表!X50="●",[2]回答表!E149,IF([2]回答表!AA50="●",[2]回答表!E170,""))</f>
        <v/>
      </c>
      <c r="V80" s="182"/>
      <c r="W80" s="182"/>
      <c r="X80" s="182"/>
      <c r="Y80" s="182"/>
      <c r="Z80" s="182"/>
      <c r="AA80" s="182"/>
      <c r="AB80" s="182"/>
      <c r="AC80" s="182"/>
      <c r="AD80" s="182"/>
      <c r="AE80" s="183" t="s">
        <v>33</v>
      </c>
      <c r="AF80" s="183"/>
      <c r="AG80" s="183"/>
      <c r="AH80" s="183"/>
      <c r="AI80" s="183"/>
      <c r="AJ80" s="184"/>
      <c r="AK80" s="136"/>
      <c r="AL80" s="136"/>
      <c r="AM80" s="133" t="str">
        <f>IF([2]回答表!X50="●",[2]回答表!B151,IF([2]回答表!AA50="●",[2]回答表!B172,""))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IF([2]回答表!AD50="●","●","")</f>
        <v/>
      </c>
      <c r="O87" s="131"/>
      <c r="P87" s="131"/>
      <c r="Q87" s="132"/>
      <c r="R87" s="119"/>
      <c r="S87" s="119"/>
      <c r="T87" s="119"/>
      <c r="U87" s="133" t="str">
        <f>IF([2]回答表!AD50="●",[2]回答表!B180,"")</f>
        <v/>
      </c>
      <c r="V87" s="134"/>
      <c r="W87" s="134"/>
      <c r="X87" s="134"/>
      <c r="Y87" s="134"/>
      <c r="Z87" s="134"/>
      <c r="AA87" s="134"/>
      <c r="AB87" s="134"/>
      <c r="AC87" s="134"/>
      <c r="AD87" s="134"/>
      <c r="AE87" s="134"/>
      <c r="AF87" s="134"/>
      <c r="AG87" s="134"/>
      <c r="AH87" s="134"/>
      <c r="AI87" s="134"/>
      <c r="AJ87" s="135"/>
      <c r="AK87" s="189"/>
      <c r="AL87" s="189"/>
      <c r="AM87" s="133" t="str">
        <f>IF([2]回答表!AD50="●",[2]回答表!B186,"")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IF([2]回答表!F18="水道事業",IF([2]回答表!X51="●","●",""),"")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IF([2]回答表!F18="水道事業",IF([2]回答表!X51="●",[2]回答表!B197,IF([2]回答表!AA51="●",[2]回答表!B275,"")),"")</f>
        <v/>
      </c>
      <c r="AN99" s="134"/>
      <c r="AO99" s="134"/>
      <c r="AP99" s="134"/>
      <c r="AQ99" s="134"/>
      <c r="AR99" s="134"/>
      <c r="AS99" s="134"/>
      <c r="AT99" s="134"/>
      <c r="AU99" s="134"/>
      <c r="AV99" s="134"/>
      <c r="AW99" s="134"/>
      <c r="AX99" s="134"/>
      <c r="AY99" s="134"/>
      <c r="AZ99" s="134"/>
      <c r="BA99" s="134"/>
      <c r="BB99" s="134"/>
      <c r="BC99" s="135"/>
      <c r="BD99" s="109"/>
      <c r="BE99" s="109"/>
      <c r="BF99" s="138" t="str">
        <f>IF([2]回答表!F18="水道事業",IF([2]回答表!X51="●",[2]回答表!B256,IF([2]回答表!AA51="●",[2]回答表!B335,"")),"")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IF([2]回答表!F18="水道事業",IF([2]回答表!X51="●",[2]回答表!J205,IF([2]回答表!AA51="●",[2]回答表!J283,"")),"")</f>
        <v/>
      </c>
      <c r="V101" s="83"/>
      <c r="W101" s="83"/>
      <c r="X101" s="83"/>
      <c r="Y101" s="83"/>
      <c r="Z101" s="83"/>
      <c r="AA101" s="83"/>
      <c r="AB101" s="153"/>
      <c r="AC101" s="82" t="str">
        <f>IF([2]回答表!F18="水道事業",IF([2]回答表!X51="●",[2]回答表!J210,IF([2]回答表!AA51="●",[2]回答表!J290,"")),"")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IF([2]回答表!F18="水道事業",IF([2]回答表!X51="●",[2]回答表!E256,IF([2]回答表!AA51="●",[2]回答表!E335,"")),"")</f>
        <v/>
      </c>
      <c r="BG102" s="151"/>
      <c r="BH102" s="151"/>
      <c r="BI102" s="151"/>
      <c r="BJ102" s="150" t="str">
        <f>IF([2]回答表!F18="水道事業",IF([2]回答表!X51="●",[2]回答表!E257,IF([2]回答表!AA51="●",[2]回答表!E336,"")),"")</f>
        <v/>
      </c>
      <c r="BK102" s="151"/>
      <c r="BL102" s="151"/>
      <c r="BM102" s="151"/>
      <c r="BN102" s="150" t="str">
        <f>IF([2]回答表!F18="水道事業",IF([2]回答表!X51="●",[2]回答表!E258,IF([2]回答表!AA51="●",[2]回答表!E337,"")),"")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IF([2]回答表!F18="水道事業",IF([2]回答表!AA51="●","●",""),"")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IF([2]回答表!F18="水道事業",IF([2]回答表!X51="●",[2]回答表!J213,IF([2]回答表!AA51="●",[2]回答表!J293,"")),"")</f>
        <v/>
      </c>
      <c r="V106" s="83"/>
      <c r="W106" s="83"/>
      <c r="X106" s="83"/>
      <c r="Y106" s="83"/>
      <c r="Z106" s="83"/>
      <c r="AA106" s="83"/>
      <c r="AB106" s="153"/>
      <c r="AC106" s="82" t="str">
        <f>IF([2]回答表!F18="水道事業",IF([2]回答表!X51="●",[2]回答表!J217,IF([2]回答表!AA51="●",[2]回答表!J297,"")),"")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IF([2]回答表!F18="水道事業",IF([2]回答表!X51="●",[2]回答表!E265,IF([2]回答表!AA51="●",[2]回答表!E344,"")),"")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IF([2]回答表!F18="水道事業",IF([2]回答表!X51="●",[2]回答表!B267,IF([2]回答表!AA51="●",[2]回答表!B346,"")),"")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IF([2]回答表!F18="水道事業",IF([2]回答表!AD51="●","●",""),"")</f>
        <v/>
      </c>
      <c r="O118" s="131"/>
      <c r="P118" s="131"/>
      <c r="Q118" s="132"/>
      <c r="R118" s="119"/>
      <c r="S118" s="119"/>
      <c r="T118" s="119"/>
      <c r="U118" s="133" t="str">
        <f>IF([2]回答表!F18="水道事業",IF([2]回答表!AD51="●",[2]回答表!B354,""),"")</f>
        <v/>
      </c>
      <c r="V118" s="134"/>
      <c r="W118" s="134"/>
      <c r="X118" s="134"/>
      <c r="Y118" s="134"/>
      <c r="Z118" s="134"/>
      <c r="AA118" s="134"/>
      <c r="AB118" s="134"/>
      <c r="AC118" s="134"/>
      <c r="AD118" s="134"/>
      <c r="AE118" s="134"/>
      <c r="AF118" s="134"/>
      <c r="AG118" s="134"/>
      <c r="AH118" s="134"/>
      <c r="AI118" s="134"/>
      <c r="AJ118" s="135"/>
      <c r="AK118" s="189"/>
      <c r="AL118" s="189"/>
      <c r="AM118" s="133" t="str">
        <f>IF([2]回答表!F18="水道事業",IF([2]回答表!AD51="●",[2]回答表!B360,""),"")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IF([2]回答表!F18="簡易水道事業",IF([2]回答表!X51="●",[2]回答表!B197,IF([2]回答表!AA51="●",[2]回答表!B275,"")),"")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IF([2]回答表!F18="簡易水道事業",IF([2]回答表!X51="●",[2]回答表!B256,IF([2]回答表!AA51="●",[2]回答表!B335,"")),"")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IF([2]回答表!F18="簡易水道事業",IF([2]回答表!X51="●","●",""),"")</f>
        <v/>
      </c>
      <c r="O132" s="131"/>
      <c r="P132" s="131"/>
      <c r="Q132" s="132"/>
      <c r="R132" s="119"/>
      <c r="S132" s="119"/>
      <c r="T132" s="119"/>
      <c r="U132" s="82" t="str">
        <f>IF([2]回答表!F18="簡易水道事業",IF([2]回答表!X51="●",[2]回答表!S224,IF([2]回答表!AA51="●",[2]回答表!S304,"")),"")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IF([2]回答表!F18="簡易水道事業",IF([2]回答表!X51="●",[2]回答表!E256,IF([2]回答表!AA51="●",[2]回答表!E335,"")),"")</f>
        <v/>
      </c>
      <c r="BG133" s="151"/>
      <c r="BH133" s="151"/>
      <c r="BI133" s="151"/>
      <c r="BJ133" s="150" t="str">
        <f>IF([2]回答表!F18="簡易水道事業",IF([2]回答表!X51="●",[2]回答表!E257,IF([2]回答表!AA51="●",[2]回答表!E336,"")),"")</f>
        <v/>
      </c>
      <c r="BK133" s="151"/>
      <c r="BL133" s="151"/>
      <c r="BM133" s="151"/>
      <c r="BN133" s="150" t="str">
        <f>IF([2]回答表!F18="簡易水道事業",IF([2]回答表!X51="●",[2]回答表!E258,IF([2]回答表!AA51="●",[2]回答表!E337,"")),"")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IF([2]回答表!F18="簡易水道事業",IF([2]回答表!X51="●",[2]回答表!S225,IF([2]回答表!AA51="●",[2]回答表!S305,"")),"")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IF([2]回答表!F18="簡易水道事業",IF([2]回答表!AA51="●","●",""),"")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IF([2]回答表!F18="簡易水道事業",IF([2]回答表!X51="●",[2]回答表!S226,IF([2]回答表!AA51="●",[2]回答表!S306,"")),"")</f>
        <v/>
      </c>
      <c r="V142" s="83"/>
      <c r="W142" s="83"/>
      <c r="X142" s="83"/>
      <c r="Y142" s="83"/>
      <c r="Z142" s="83"/>
      <c r="AA142" s="83"/>
      <c r="AB142" s="83"/>
      <c r="AC142" s="83"/>
      <c r="AD142" s="83"/>
      <c r="AE142" s="83"/>
      <c r="AF142" s="83"/>
      <c r="AG142" s="83"/>
      <c r="AH142" s="83"/>
      <c r="AI142" s="83"/>
      <c r="AJ142" s="153"/>
      <c r="AK142" s="68"/>
      <c r="AL142" s="68"/>
      <c r="AM142" s="231" t="str">
        <f>IF([2]回答表!F18="簡易水道事業",IF([2]回答表!X51="●",[2]回答表!Y228,IF([2]回答表!AA51="●",[2]回答表!Y308,"")),"")</f>
        <v/>
      </c>
      <c r="AN142" s="231"/>
      <c r="AO142" s="231"/>
      <c r="AP142" s="231"/>
      <c r="AQ142" s="231"/>
      <c r="AR142" s="231"/>
      <c r="AS142" s="231" t="str">
        <f>IF([2]回答表!F18="簡易水道事業",IF([2]回答表!X51="●",[2]回答表!Y229,IF([2]回答表!AA51="●",[2]回答表!Y309,"")),"")</f>
        <v/>
      </c>
      <c r="AT142" s="231"/>
      <c r="AU142" s="231"/>
      <c r="AV142" s="231"/>
      <c r="AW142" s="231"/>
      <c r="AX142" s="231"/>
      <c r="AY142" s="231" t="str">
        <f>IF([2]回答表!F18="簡易水道事業",IF([2]回答表!X51="●",[2]回答表!Y230,IF([2]回答表!AA51="●",[2]回答表!Y310,"")),"")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IF([2]回答表!F18="簡易水道事業",IF([2]回答表!X51="●",[2]回答表!E265,IF([2]回答表!AA51="●",[2]回答表!E344,"")),"")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IF([2]回答表!F18="簡易水道事業",IF([2]回答表!X51="●",[2]回答表!B267,IF([2]回答表!AA51="●",[2]回答表!B346,"")),"")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IF([2]回答表!F18="簡易水道事業",IF([2]回答表!AD51="●","●",""),"")</f>
        <v/>
      </c>
      <c r="O154" s="131"/>
      <c r="P154" s="131"/>
      <c r="Q154" s="132"/>
      <c r="R154" s="119"/>
      <c r="S154" s="119"/>
      <c r="T154" s="119"/>
      <c r="U154" s="133" t="str">
        <f>IF([2]回答表!F18="簡易水道事業",IF([2]回答表!AD51="●",[2]回答表!B354,""),"")</f>
        <v/>
      </c>
      <c r="V154" s="134"/>
      <c r="W154" s="134"/>
      <c r="X154" s="134"/>
      <c r="Y154" s="134"/>
      <c r="Z154" s="134"/>
      <c r="AA154" s="134"/>
      <c r="AB154" s="134"/>
      <c r="AC154" s="134"/>
      <c r="AD154" s="134"/>
      <c r="AE154" s="134"/>
      <c r="AF154" s="134"/>
      <c r="AG154" s="134"/>
      <c r="AH154" s="134"/>
      <c r="AI154" s="134"/>
      <c r="AJ154" s="135"/>
      <c r="AK154" s="189"/>
      <c r="AL154" s="189"/>
      <c r="AM154" s="133" t="str">
        <f>IF([2]回答表!F18="簡易水道事業",IF([2]回答表!AD51="●",[2]回答表!B360,""),"")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IF([2]回答表!F18="下水道事業",IF([2]回答表!X51="●","●",""),"")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IF([2]回答表!F18="下水道事業",IF([2]回答表!X51="●",[2]回答表!B197,IF([2]回答表!AA51="●",[2]回答表!B275,"")),"")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IF([2]回答表!F18="下水道事業",IF([2]回答表!X51="●",[2]回答表!B256,IF([2]回答表!AA51="●",[2]回答表!B335,"")),"")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IF([2]回答表!F18="下水道事業",IF([2]回答表!X51="●",[2]回答表!N234,IF([2]回答表!AA51="●",[2]回答表!N314,"")),"")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IF([2]回答表!F18="下水道事業",IF([2]回答表!X51="●",[2]回答表!E256,IF([2]回答表!AA51="●",[2]回答表!E335,"")),"")</f>
        <v/>
      </c>
      <c r="BG169" s="151"/>
      <c r="BH169" s="151"/>
      <c r="BI169" s="151"/>
      <c r="BJ169" s="150" t="str">
        <f>IF([2]回答表!F18="下水道事業",IF([2]回答表!X51="●",[2]回答表!E257,IF([2]回答表!AA51="●",[2]回答表!E336,"")),"")</f>
        <v/>
      </c>
      <c r="BK169" s="151"/>
      <c r="BL169" s="151"/>
      <c r="BM169" s="151"/>
      <c r="BN169" s="150" t="str">
        <f>IF([2]回答表!F18="下水道事業",IF([2]回答表!X51="●",[2]回答表!E258,IF([2]回答表!AA51="●",[2]回答表!E337,"")),"")</f>
        <v/>
      </c>
      <c r="BO169" s="151"/>
      <c r="BP169" s="151"/>
      <c r="BQ169" s="152"/>
      <c r="BR169" s="112"/>
      <c r="BX169" s="234" t="str">
        <f>IF([2]回答表!AQ21="下水道事業",IF([2]回答表!BI54="○",[2]回答表!AM200,IF([2]回答表!BL54="○",[2]回答表!AM278,"")),"")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IF([2]回答表!F18="下水道事業",IF([2]回答表!X51="●",[2]回答表!Y236,IF([2]回答表!AA51="●",[2]回答表!Y316,"")),"")</f>
        <v/>
      </c>
      <c r="V174" s="83"/>
      <c r="W174" s="83"/>
      <c r="X174" s="83"/>
      <c r="Y174" s="83"/>
      <c r="Z174" s="83"/>
      <c r="AA174" s="83"/>
      <c r="AB174" s="153"/>
      <c r="AC174" s="82" t="str">
        <f>IF([2]回答表!F18="下水道事業",IF([2]回答表!X51="●",[2]回答表!Y237,IF([2]回答表!AA51="●",[2]回答表!Y317,"")),"")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IF([2]回答表!F18="下水道事業",IF([2]回答表!X51="●",[2]回答表!Y239,IF([2]回答表!AA51="●",[2]回答表!Y319,"")),"")</f>
        <v/>
      </c>
      <c r="V180" s="83"/>
      <c r="W180" s="83"/>
      <c r="X180" s="83"/>
      <c r="Y180" s="83"/>
      <c r="Z180" s="83"/>
      <c r="AA180" s="83"/>
      <c r="AB180" s="153"/>
      <c r="AC180" s="82" t="str">
        <f>IF([2]回答表!F18="下水道事業",IF([2]回答表!X51="●",[2]回答表!Y240,IF([2]回答表!AA51="●",[2]回答表!Y320,"")),"")</f>
        <v/>
      </c>
      <c r="AD180" s="83"/>
      <c r="AE180" s="83"/>
      <c r="AF180" s="83"/>
      <c r="AG180" s="83"/>
      <c r="AH180" s="83"/>
      <c r="AI180" s="83"/>
      <c r="AJ180" s="153"/>
      <c r="AK180" s="82" t="str">
        <f>IF([2]回答表!F18="下水道事業",IF([2]回答表!X51="●",[2]回答表!Y241,IF([2]回答表!AA51="●",[2]回答表!Y321,"")),"")</f>
        <v/>
      </c>
      <c r="AL180" s="83"/>
      <c r="AM180" s="83"/>
      <c r="AN180" s="83"/>
      <c r="AO180" s="83"/>
      <c r="AP180" s="83"/>
      <c r="AQ180" s="83"/>
      <c r="AR180" s="153"/>
      <c r="AS180" s="82" t="str">
        <f>IF([2]回答表!F18="下水道事業",IF([2]回答表!X51="●",[2]回答表!Y242,IF([2]回答表!AA51="●",[2]回答表!Y322,"")),"")</f>
        <v/>
      </c>
      <c r="AT180" s="83"/>
      <c r="AU180" s="83"/>
      <c r="AV180" s="83"/>
      <c r="AW180" s="83"/>
      <c r="AX180" s="83"/>
      <c r="AY180" s="83"/>
      <c r="AZ180" s="153"/>
      <c r="BA180" s="82" t="str">
        <f>IF([2]回答表!F18="下水道事業",IF([2]回答表!X51="●",[2]回答表!Y243,IF([2]回答表!AA51="●",[2]回答表!Y323,"")),"")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IF([2]回答表!F18="下水道事業",IF([2]回答表!AA51="●","●",""),"")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IF([2]回答表!F18="下水道事業",IF([2]回答表!X51="●",[2]回答表!N248,IF([2]回答表!AA51="●",[2]回答表!N328,"")),"")</f>
        <v/>
      </c>
      <c r="V186" s="83"/>
      <c r="W186" s="83"/>
      <c r="X186" s="83"/>
      <c r="Y186" s="83"/>
      <c r="Z186" s="83"/>
      <c r="AA186" s="83"/>
      <c r="AB186" s="153"/>
      <c r="AC186" s="82" t="str">
        <f>IF([2]回答表!F18="下水道事業",IF([2]回答表!X51="●",[2]回答表!N249,IF([2]回答表!AA51="●",[2]回答表!N329,"")),"")</f>
        <v/>
      </c>
      <c r="AD186" s="83"/>
      <c r="AE186" s="83"/>
      <c r="AF186" s="83"/>
      <c r="AG186" s="83"/>
      <c r="AH186" s="83"/>
      <c r="AI186" s="83"/>
      <c r="AJ186" s="153"/>
      <c r="AK186" s="82" t="str">
        <f>IF([2]回答表!F18="下水道事業",IF([2]回答表!X51="●",[2]回答表!N250,IF([2]回答表!AA51="●",[2]回答表!N330,"")),"")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IF([2]回答表!F18="下水道事業",IF([2]回答表!X51="●",[2]回答表!E265,IF([2]回答表!AA51="●",[2]回答表!E344,"")),"")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IF([2]回答表!F18="下水道事業",IF([2]回答表!X51="●",[2]回答表!B267,IF([2]回答表!AA51="●",[2]回答表!B346,"")),"")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IF([2]回答表!F18="下水道事業",IF([2]回答表!AD51="●","●",""),"")</f>
        <v/>
      </c>
      <c r="O198" s="131"/>
      <c r="P198" s="131"/>
      <c r="Q198" s="132"/>
      <c r="R198" s="119"/>
      <c r="S198" s="119"/>
      <c r="T198" s="119"/>
      <c r="U198" s="133" t="str">
        <f>IF([2]回答表!F18="下水道事業",IF([2]回答表!AD51="●",[2]回答表!B354,""),"")</f>
        <v/>
      </c>
      <c r="V198" s="134"/>
      <c r="W198" s="134"/>
      <c r="X198" s="134"/>
      <c r="Y198" s="134"/>
      <c r="Z198" s="134"/>
      <c r="AA198" s="134"/>
      <c r="AB198" s="134"/>
      <c r="AC198" s="134"/>
      <c r="AD198" s="134"/>
      <c r="AE198" s="134"/>
      <c r="AF198" s="134"/>
      <c r="AG198" s="134"/>
      <c r="AH198" s="134"/>
      <c r="AI198" s="134"/>
      <c r="AJ198" s="135"/>
      <c r="AK198" s="189"/>
      <c r="AL198" s="189"/>
      <c r="AM198" s="133" t="str">
        <f>IF([2]回答表!F18="下水道事業",IF([2]回答表!AD51="●",[2]回答表!B360,""),"")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IF([2]回答表!BD18="●",IF([2]回答表!X51="●","●",""),"")</f>
        <v/>
      </c>
      <c r="O210" s="131"/>
      <c r="P210" s="131"/>
      <c r="Q210" s="132"/>
      <c r="R210" s="119"/>
      <c r="S210" s="119"/>
      <c r="T210" s="119"/>
      <c r="U210" s="133" t="str">
        <f>IF([2]回答表!BD18="●",IF([2]回答表!X51="●",[2]回答表!B197,IF([2]回答表!AA51="●",[2]回答表!B275,"")),"")</f>
        <v/>
      </c>
      <c r="V210" s="134"/>
      <c r="W210" s="134"/>
      <c r="X210" s="134"/>
      <c r="Y210" s="134"/>
      <c r="Z210" s="134"/>
      <c r="AA210" s="134"/>
      <c r="AB210" s="134"/>
      <c r="AC210" s="134"/>
      <c r="AD210" s="134"/>
      <c r="AE210" s="134"/>
      <c r="AF210" s="134"/>
      <c r="AG210" s="134"/>
      <c r="AH210" s="134"/>
      <c r="AI210" s="134"/>
      <c r="AJ210" s="135"/>
      <c r="AK210" s="136"/>
      <c r="AL210" s="136"/>
      <c r="AM210" s="138" t="str">
        <f>IF([2]回答表!BD18="●",IF([2]回答表!X51="●",[2]回答表!B256,IF([2]回答表!AA51="●",[2]回答表!B335,"")),"")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IF([2]回答表!BD18="●",IF([2]回答表!X51="●",[2]回答表!E256,IF([2]回答表!AA51="●",[2]回答表!E335,"")),"")</f>
        <v/>
      </c>
      <c r="AN213" s="151"/>
      <c r="AO213" s="151"/>
      <c r="AP213" s="151"/>
      <c r="AQ213" s="150" t="str">
        <f>IF([2]回答表!BD18="●",IF([2]回答表!X51="●",[2]回答表!E257,IF([2]回答表!AA51="●",[2]回答表!E336,"")),"")</f>
        <v/>
      </c>
      <c r="AR213" s="151"/>
      <c r="AS213" s="151"/>
      <c r="AT213" s="151"/>
      <c r="AU213" s="150" t="str">
        <f>IF([2]回答表!BD18="●",IF([2]回答表!X51="●",[2]回答表!E258,IF([2]回答表!AA51="●",[2]回答表!E337,"")),"")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IF([2]回答表!BD18="●",IF([2]回答表!AA51="●","●",""),"")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IF([2]回答表!BD18="●",IF([2]回答表!X51="●",[2]回答表!E265,IF([2]回答表!AA51="●",[2]回答表!E344,"")),"")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IF([2]回答表!BD18="●",IF([2]回答表!X51="●",[2]回答表!B267,IF([2]回答表!AA51="●",[2]回答表!B346,"")),"")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IF([2]回答表!BD18="●",IF([2]回答表!AD51="●","●",""),"")</f>
        <v/>
      </c>
      <c r="O229" s="131"/>
      <c r="P229" s="131"/>
      <c r="Q229" s="132"/>
      <c r="R229" s="119"/>
      <c r="S229" s="119"/>
      <c r="T229" s="119"/>
      <c r="U229" s="133" t="str">
        <f>IF([2]回答表!BD18="●",IF([2]回答表!AD51="●",[2]回答表!B354,""),"")</f>
        <v/>
      </c>
      <c r="V229" s="134"/>
      <c r="W229" s="134"/>
      <c r="X229" s="134"/>
      <c r="Y229" s="134"/>
      <c r="Z229" s="134"/>
      <c r="AA229" s="134"/>
      <c r="AB229" s="134"/>
      <c r="AC229" s="134"/>
      <c r="AD229" s="134"/>
      <c r="AE229" s="134"/>
      <c r="AF229" s="134"/>
      <c r="AG229" s="134"/>
      <c r="AH229" s="134"/>
      <c r="AI229" s="134"/>
      <c r="AJ229" s="135"/>
      <c r="AK229" s="249"/>
      <c r="AL229" s="249"/>
      <c r="AM229" s="133" t="str">
        <f>IF([2]回答表!BD18="●",IF([2]回答表!AD51="●",[2]回答表!B360,""),"")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IF([2]回答表!X52="●","●","")</f>
        <v>●</v>
      </c>
      <c r="O241" s="131"/>
      <c r="P241" s="131"/>
      <c r="Q241" s="132"/>
      <c r="R241" s="119"/>
      <c r="S241" s="119"/>
      <c r="T241" s="119"/>
      <c r="U241" s="133" t="str">
        <f>IF([2]回答表!X52="●",[2]回答表!B371,IF([2]回答表!AA52="●",[2]回答表!B396,""))</f>
        <v>富根地区・仁鮒地区両簡易水道事業は、平成１５年の地方自治法改正により平成１８年６月から指定管理者制度に移行し、地域の住民で組織された水道組合が指定管理者となり事業を実施している。移行以前は管理委託制度に基づき水道組合へ業務を委託していたが、以前から事業費は給水使用料の範囲内で賄われているため、常にコスト意識を保ちながら事業運営に当たっており、移行後も同様な運営が実施されている。</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IF([2]回答表!X52="●",[2]回答表!U377,IF([2]回答表!AA52="●",[2]回答表!U402,""))</f>
        <v>平成</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IF([2]回答表!X52="●",[2]回答表!G377,IF([2]回答表!AA52="●",[2]回答表!G402,""))</f>
        <v xml:space="preserve"> </v>
      </c>
      <c r="AN244" s="83"/>
      <c r="AO244" s="83"/>
      <c r="AP244" s="83"/>
      <c r="AQ244" s="83"/>
      <c r="AR244" s="83"/>
      <c r="AS244" s="83"/>
      <c r="AT244" s="153"/>
      <c r="AU244" s="82" t="str">
        <f>IF([2]回答表!X52="●",[2]回答表!G378,IF([2]回答表!AA52="●",[2]回答表!G403,""))</f>
        <v>●</v>
      </c>
      <c r="AV244" s="83"/>
      <c r="AW244" s="83"/>
      <c r="AX244" s="83"/>
      <c r="AY244" s="83"/>
      <c r="AZ244" s="83"/>
      <c r="BA244" s="83"/>
      <c r="BB244" s="153"/>
      <c r="BC244" s="120"/>
      <c r="BD244" s="109"/>
      <c r="BE244" s="109"/>
      <c r="BF244" s="150">
        <f>IF([2]回答表!X52="●",[2]回答表!X377,IF([2]回答表!AA52="●",[2]回答表!X402,""))</f>
        <v>18</v>
      </c>
      <c r="BG244" s="151"/>
      <c r="BH244" s="151"/>
      <c r="BI244" s="151"/>
      <c r="BJ244" s="150">
        <f>IF([2]回答表!X52="●",[2]回答表!X378,IF([2]回答表!AA52="●",[2]回答表!X403,""))</f>
        <v>6</v>
      </c>
      <c r="BK244" s="151"/>
      <c r="BL244" s="151"/>
      <c r="BM244" s="152"/>
      <c r="BN244" s="150">
        <f>IF([2]回答表!X52="●",[2]回答表!X379,IF([2]回答表!AA52="●",[2]回答表!X404,""))</f>
        <v>1</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IF([2]回答表!AA52="●","●","")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f>IF([2]回答表!X52="●",[2]回答表!E386,IF([2]回答表!AA52="●",[2]回答表!E407,""))</f>
        <v>0</v>
      </c>
      <c r="V253" s="182"/>
      <c r="W253" s="182"/>
      <c r="X253" s="182"/>
      <c r="Y253" s="182"/>
      <c r="Z253" s="182"/>
      <c r="AA253" s="182"/>
      <c r="AB253" s="182"/>
      <c r="AC253" s="182"/>
      <c r="AD253" s="182"/>
      <c r="AE253" s="183" t="s">
        <v>33</v>
      </c>
      <c r="AF253" s="183"/>
      <c r="AG253" s="183"/>
      <c r="AH253" s="183"/>
      <c r="AI253" s="183"/>
      <c r="AJ253" s="184"/>
      <c r="AK253" s="136"/>
      <c r="AL253" s="136"/>
      <c r="AM253" s="133">
        <f>IF([2]回答表!X52="●",[2]回答表!B388,IF([2]回答表!AA52="●",[2]回答表!B409,""))</f>
        <v>0</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IF([2]回答表!AD52="●","●","")</f>
        <v/>
      </c>
      <c r="O260" s="131"/>
      <c r="P260" s="131"/>
      <c r="Q260" s="132"/>
      <c r="R260" s="119"/>
      <c r="S260" s="119"/>
      <c r="T260" s="119"/>
      <c r="U260" s="133" t="str">
        <f>IF([2]回答表!AD52="●",[2]回答表!B417,"")</f>
        <v/>
      </c>
      <c r="V260" s="134"/>
      <c r="W260" s="134"/>
      <c r="X260" s="134"/>
      <c r="Y260" s="134"/>
      <c r="Z260" s="134"/>
      <c r="AA260" s="134"/>
      <c r="AB260" s="134"/>
      <c r="AC260" s="134"/>
      <c r="AD260" s="134"/>
      <c r="AE260" s="134"/>
      <c r="AF260" s="134"/>
      <c r="AG260" s="134"/>
      <c r="AH260" s="134"/>
      <c r="AI260" s="134"/>
      <c r="AJ260" s="135"/>
      <c r="AK260" s="249"/>
      <c r="AL260" s="249"/>
      <c r="AM260" s="133" t="str">
        <f>IF([2]回答表!AD52="●",[2]回答表!B423,"")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IF([2]回答表!X53="●","●","")</f>
        <v/>
      </c>
      <c r="O272" s="131"/>
      <c r="P272" s="131"/>
      <c r="Q272" s="132"/>
      <c r="R272" s="119"/>
      <c r="S272" s="119"/>
      <c r="T272" s="119"/>
      <c r="U272" s="133" t="str">
        <f>IF([2]回答表!X53="●",[2]回答表!B434,IF([2]回答表!AA53="●",[2]回答表!B465,""))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IF([2]回答表!X53="●",[2]回答表!B440,"")</f>
        <v/>
      </c>
      <c r="AO272" s="262"/>
      <c r="AP272" s="262"/>
      <c r="AQ272" s="262"/>
      <c r="AR272" s="262"/>
      <c r="AS272" s="262"/>
      <c r="AT272" s="262"/>
      <c r="AU272" s="262"/>
      <c r="AV272" s="262"/>
      <c r="AW272" s="262"/>
      <c r="AX272" s="262"/>
      <c r="AY272" s="262"/>
      <c r="AZ272" s="262"/>
      <c r="BA272" s="262"/>
      <c r="BB272" s="263"/>
      <c r="BC272" s="120"/>
      <c r="BD272" s="109"/>
      <c r="BE272" s="109"/>
      <c r="BF272" s="138" t="str">
        <f>IF([2]回答表!X53="●",[2]回答表!B446,IF([2]回答表!AA53="●",[2]回答表!B471,""))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IF([2]回答表!X53="●",[2]回答表!E446,IF([2]回答表!AA53="●",[2]回答表!E471,""))</f>
        <v/>
      </c>
      <c r="BG275" s="151"/>
      <c r="BH275" s="151"/>
      <c r="BI275" s="151"/>
      <c r="BJ275" s="150" t="str">
        <f>IF([2]回答表!X53="●",[2]回答表!E447,IF([2]回答表!AA53="●",[2]回答表!E472,""))</f>
        <v/>
      </c>
      <c r="BK275" s="151"/>
      <c r="BL275" s="151"/>
      <c r="BM275" s="152"/>
      <c r="BN275" s="150" t="str">
        <f>IF([2]回答表!X53="●",[2]回答表!E448,IF([2]回答表!AA53="●",[2]回答表!E473,""))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IF([2]回答表!AA53="●","●","")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IF([2]回答表!X53="●",[2]回答表!E455,IF([2]回答表!AA53="●",[2]回答表!E476,""))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IF([2]回答表!X53="●",[2]回答表!B457,IF([2]回答表!AA53="●",[2]回答表!B478,""))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IF([2]回答表!AD53="●","●","")</f>
        <v/>
      </c>
      <c r="O291" s="131"/>
      <c r="P291" s="131"/>
      <c r="Q291" s="132"/>
      <c r="R291" s="119"/>
      <c r="S291" s="119"/>
      <c r="T291" s="119"/>
      <c r="U291" s="133" t="str">
        <f>IF([2]回答表!AD53="●",[2]回答表!B486,"")</f>
        <v/>
      </c>
      <c r="V291" s="134"/>
      <c r="W291" s="134"/>
      <c r="X291" s="134"/>
      <c r="Y291" s="134"/>
      <c r="Z291" s="134"/>
      <c r="AA291" s="134"/>
      <c r="AB291" s="134"/>
      <c r="AC291" s="134"/>
      <c r="AD291" s="134"/>
      <c r="AE291" s="134"/>
      <c r="AF291" s="134"/>
      <c r="AG291" s="134"/>
      <c r="AH291" s="134"/>
      <c r="AI291" s="134"/>
      <c r="AJ291" s="135"/>
      <c r="AK291" s="249"/>
      <c r="AL291" s="249"/>
      <c r="AM291" s="133" t="str">
        <f>IF([2]回答表!AD53="●",[2]回答表!B492,"")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IF([2]回答表!X54="●","●","")</f>
        <v/>
      </c>
      <c r="O303" s="131"/>
      <c r="P303" s="131"/>
      <c r="Q303" s="132"/>
      <c r="R303" s="119"/>
      <c r="S303" s="119"/>
      <c r="T303" s="119"/>
      <c r="U303" s="133" t="str">
        <f>IF([2]回答表!X54="●",[2]回答表!B503,IF([2]回答表!AA54="●",[2]回答表!B526,""))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IF([2]回答表!X54="●",[2]回答表!BC510,IF([2]回答表!AA54="●",[2]回答表!BC533,""))</f>
        <v/>
      </c>
      <c r="AR303" s="271"/>
      <c r="AS303" s="271"/>
      <c r="AT303" s="271"/>
      <c r="AU303" s="272" t="s">
        <v>74</v>
      </c>
      <c r="AV303" s="273"/>
      <c r="AW303" s="273"/>
      <c r="AX303" s="274"/>
      <c r="AY303" s="271" t="str">
        <f>IF([2]回答表!X54="●",[2]回答表!BC515,IF([2]回答表!AA54="●",[2]回答表!BC538,""))</f>
        <v/>
      </c>
      <c r="AZ303" s="271"/>
      <c r="BA303" s="271"/>
      <c r="BB303" s="271"/>
      <c r="BC303" s="120"/>
      <c r="BD303" s="109"/>
      <c r="BE303" s="109"/>
      <c r="BF303" s="138" t="str">
        <f>IF([2]回答表!X54="●",[2]回答表!S509,IF([2]回答表!AA54="●",[2]回答表!S532,""))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IF([2]回答表!X54="●",[2]回答表!BC511,IF([2]回答表!AA54="●",[2]回答表!BC534,""))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IF([2]回答表!X54="●",[2]回答表!V509,IF([2]回答表!AA54="●",[2]回答表!V532,""))</f>
        <v/>
      </c>
      <c r="BG306" s="151"/>
      <c r="BH306" s="151"/>
      <c r="BI306" s="151"/>
      <c r="BJ306" s="150" t="str">
        <f>IF([2]回答表!X54="●",[2]回答表!V510,IF([2]回答表!AA54="●",[2]回答表!V533,""))</f>
        <v/>
      </c>
      <c r="BK306" s="151"/>
      <c r="BL306" s="151"/>
      <c r="BM306" s="152"/>
      <c r="BN306" s="150" t="str">
        <f>IF([2]回答表!X54="●",[2]回答表!V511,IF([2]回答表!AA54="●",[2]回答表!V534,""))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IF([2]回答表!X54="●",[2]回答表!BC512,IF([2]回答表!AA54="●",[2]回答表!BC535,""))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IF([2]回答表!X54="●",[2]回答表!BC516,IF([2]回答表!AA54="●",[2]回答表!BC539,""))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IF([2]回答表!AA54="●","●","")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IF([2]回答表!X54="●",[2]回答表!BC513,IF([2]回答表!AA54="●",[2]回答表!BC536,""))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IF([2]回答表!X54="●",[2]回答表!BC514,IF([2]回答表!AA54="●",[2]回答表!BC537,""))</f>
        <v/>
      </c>
      <c r="AR311" s="271"/>
      <c r="AS311" s="271"/>
      <c r="AT311" s="271"/>
      <c r="AU311" s="222" t="s">
        <v>80</v>
      </c>
      <c r="AV311" s="223"/>
      <c r="AW311" s="223"/>
      <c r="AX311" s="224"/>
      <c r="AY311" s="281" t="str">
        <f>IF([2]回答表!X54="●",[2]回答表!BC517,IF([2]回答表!AA54="●",[2]回答表!BC540,""))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IF([2]回答表!X54="●",[2]回答表!E516,IF([2]回答表!AA54="●",[2]回答表!E538,""))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IF([2]回答表!X54="●",[2]回答表!B518,IF([2]回答表!AA54="●",[2]回答表!B540,""))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IF([2]回答表!AD54="●","●","")</f>
        <v/>
      </c>
      <c r="O322" s="131"/>
      <c r="P322" s="131"/>
      <c r="Q322" s="132"/>
      <c r="R322" s="119"/>
      <c r="S322" s="119"/>
      <c r="T322" s="119"/>
      <c r="U322" s="133" t="str">
        <f>IF([2]回答表!AD54="●",[2]回答表!B548,"")</f>
        <v/>
      </c>
      <c r="V322" s="134"/>
      <c r="W322" s="134"/>
      <c r="X322" s="134"/>
      <c r="Y322" s="134"/>
      <c r="Z322" s="134"/>
      <c r="AA322" s="134"/>
      <c r="AB322" s="134"/>
      <c r="AC322" s="134"/>
      <c r="AD322" s="134"/>
      <c r="AE322" s="134"/>
      <c r="AF322" s="134"/>
      <c r="AG322" s="134"/>
      <c r="AH322" s="134"/>
      <c r="AI322" s="134"/>
      <c r="AJ322" s="135"/>
      <c r="AK322" s="189"/>
      <c r="AL322" s="189"/>
      <c r="AM322" s="133" t="str">
        <f>IF([2]回答表!AD54="●",[2]回答表!B554,"")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IF([2]回答表!X55="●","●","")</f>
        <v/>
      </c>
      <c r="O333" s="131"/>
      <c r="P333" s="131"/>
      <c r="Q333" s="132"/>
      <c r="R333" s="119"/>
      <c r="S333" s="119"/>
      <c r="T333" s="119"/>
      <c r="U333" s="133" t="str">
        <f>IF([2]回答表!X55="●",[2]回答表!B565,IF([2]回答表!AA55="●",[2]回答表!B590,""))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IF([2]回答表!X55="●",[2]回答表!B575,IF([2]回答表!AA55="●",[2]回答表!B600,""))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IF([2]回答表!X55="●",[2]回答表!G571,IF([2]回答表!AA55="●",[2]回答表!G596,""))</f>
        <v/>
      </c>
      <c r="AN335" s="83"/>
      <c r="AO335" s="83"/>
      <c r="AP335" s="83"/>
      <c r="AQ335" s="83"/>
      <c r="AR335" s="83"/>
      <c r="AS335" s="83"/>
      <c r="AT335" s="153"/>
      <c r="AU335" s="82" t="str">
        <f>IF([2]回答表!X55="●",[2]回答表!G572,IF([2]回答表!AA55="●",[2]回答表!G597,""))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IF([2]回答表!X55="●",[2]回答表!E575,IF([2]回答表!AA55="●",[2]回答表!E600,""))</f>
        <v/>
      </c>
      <c r="BG336" s="151"/>
      <c r="BH336" s="151"/>
      <c r="BI336" s="151"/>
      <c r="BJ336" s="150" t="str">
        <f>IF([2]回答表!X55="●",[2]回答表!E576,IF([2]回答表!AA55="●",[2]回答表!E601,""))</f>
        <v/>
      </c>
      <c r="BK336" s="151"/>
      <c r="BL336" s="151"/>
      <c r="BM336" s="152"/>
      <c r="BN336" s="150" t="str">
        <f>IF([2]回答表!X55="●",[2]回答表!E577,IF([2]回答表!AA55="●",[2]回答表!E602,""))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IF([2]回答表!AA55="●","●","")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IF([2]回答表!X55="●",[2]回答表!E580,IF([2]回答表!AA55="●",[2]回答表!E605,""))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IF([2]回答表!X55="●",[2]回答表!B582,IF([2]回答表!AA55="●",[2]回答表!B607,""))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IF([2]回答表!AD55="●","●","")</f>
        <v/>
      </c>
      <c r="O352" s="131"/>
      <c r="P352" s="131"/>
      <c r="Q352" s="132"/>
      <c r="R352" s="119"/>
      <c r="S352" s="119"/>
      <c r="T352" s="119"/>
      <c r="U352" s="133" t="str">
        <f>IF([2]回答表!AD55="●",[2]回答表!B615,"")</f>
        <v/>
      </c>
      <c r="V352" s="134"/>
      <c r="W352" s="134"/>
      <c r="X352" s="134"/>
      <c r="Y352" s="134"/>
      <c r="Z352" s="134"/>
      <c r="AA352" s="134"/>
      <c r="AB352" s="134"/>
      <c r="AC352" s="134"/>
      <c r="AD352" s="134"/>
      <c r="AE352" s="134"/>
      <c r="AF352" s="134"/>
      <c r="AG352" s="134"/>
      <c r="AH352" s="134"/>
      <c r="AI352" s="134"/>
      <c r="AJ352" s="135"/>
      <c r="AK352" s="136"/>
      <c r="AL352" s="136"/>
      <c r="AM352" s="133" t="str">
        <f>IF([2]回答表!AD55="●",[2]回答表!B621,"")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IF([2]回答表!R56="●",[2]回答表!B634,"")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1" priority="2">
      <formula>$BB$25="○"</formula>
    </cfRule>
  </conditionalFormatting>
  <conditionalFormatting sqref="BD28:BD30">
    <cfRule type="expression" dxfId="10"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8A432-9EB7-4EFB-BB22-BC5E88676E25}">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IF(COUNTIF([3]回答表!K16,"*")&gt;0,[3]回答表!K16,"")</f>
        <v>能代市</v>
      </c>
      <c r="D11" s="8"/>
      <c r="E11" s="8"/>
      <c r="F11" s="8"/>
      <c r="G11" s="8"/>
      <c r="H11" s="8"/>
      <c r="I11" s="8"/>
      <c r="J11" s="8"/>
      <c r="K11" s="8"/>
      <c r="L11" s="8"/>
      <c r="M11" s="8"/>
      <c r="N11" s="8"/>
      <c r="O11" s="8"/>
      <c r="P11" s="8"/>
      <c r="Q11" s="8"/>
      <c r="R11" s="8"/>
      <c r="S11" s="8"/>
      <c r="T11" s="8"/>
      <c r="U11" s="22" t="str">
        <f>IF(COUNTIF([3]回答表!F18,"*")&gt;0,[3]回答表!F18,"")</f>
        <v>簡易水道事業</v>
      </c>
      <c r="V11" s="23"/>
      <c r="W11" s="23"/>
      <c r="X11" s="23"/>
      <c r="Y11" s="23"/>
      <c r="Z11" s="23"/>
      <c r="AA11" s="23"/>
      <c r="AB11" s="23"/>
      <c r="AC11" s="23"/>
      <c r="AD11" s="23"/>
      <c r="AE11" s="23"/>
      <c r="AF11" s="10"/>
      <c r="AG11" s="10"/>
      <c r="AH11" s="10"/>
      <c r="AI11" s="10"/>
      <c r="AJ11" s="10"/>
      <c r="AK11" s="10"/>
      <c r="AL11" s="10"/>
      <c r="AM11" s="10"/>
      <c r="AN11" s="11"/>
      <c r="AO11" s="24" t="str">
        <f>IF(COUNTIF([3]回答表!W18,"*")&gt;0,[3]回答表!W18,"")</f>
        <v>―</v>
      </c>
      <c r="AP11" s="10"/>
      <c r="AQ11" s="10"/>
      <c r="AR11" s="10"/>
      <c r="AS11" s="10"/>
      <c r="AT11" s="10"/>
      <c r="AU11" s="10"/>
      <c r="AV11" s="10"/>
      <c r="AW11" s="10"/>
      <c r="AX11" s="10"/>
      <c r="AY11" s="10"/>
      <c r="AZ11" s="10"/>
      <c r="BA11" s="10"/>
      <c r="BB11" s="10"/>
      <c r="BC11" s="10"/>
      <c r="BD11" s="10"/>
      <c r="BE11" s="10"/>
      <c r="BF11" s="11"/>
      <c r="BG11" s="21" t="str">
        <f>IF(COUNTIF([3]回答表!F20,"*")&gt;0,[3]回答表!F20,"")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IF([3]回答表!R49="●","●","")</f>
        <v>●</v>
      </c>
      <c r="E24" s="80"/>
      <c r="F24" s="80"/>
      <c r="G24" s="80"/>
      <c r="H24" s="80"/>
      <c r="I24" s="80"/>
      <c r="J24" s="81"/>
      <c r="K24" s="79" t="str">
        <f>IF([3]回答表!R50="●","●","")</f>
        <v/>
      </c>
      <c r="L24" s="80"/>
      <c r="M24" s="80"/>
      <c r="N24" s="80"/>
      <c r="O24" s="80"/>
      <c r="P24" s="80"/>
      <c r="Q24" s="81"/>
      <c r="R24" s="79" t="str">
        <f>IF([3]回答表!R51="●","●","")</f>
        <v/>
      </c>
      <c r="S24" s="80"/>
      <c r="T24" s="80"/>
      <c r="U24" s="80"/>
      <c r="V24" s="80"/>
      <c r="W24" s="80"/>
      <c r="X24" s="81"/>
      <c r="Y24" s="79" t="str">
        <f>IF([3]回答表!R52="●","●","")</f>
        <v/>
      </c>
      <c r="Z24" s="80"/>
      <c r="AA24" s="80"/>
      <c r="AB24" s="80"/>
      <c r="AC24" s="80"/>
      <c r="AD24" s="80"/>
      <c r="AE24" s="81"/>
      <c r="AF24" s="79" t="str">
        <f>IF([3]回答表!R53="●","●","")</f>
        <v/>
      </c>
      <c r="AG24" s="80"/>
      <c r="AH24" s="80"/>
      <c r="AI24" s="80"/>
      <c r="AJ24" s="80"/>
      <c r="AK24" s="80"/>
      <c r="AL24" s="81"/>
      <c r="AM24" s="79" t="str">
        <f>IF([3]回答表!R54="●","●","")</f>
        <v/>
      </c>
      <c r="AN24" s="80"/>
      <c r="AO24" s="80"/>
      <c r="AP24" s="80"/>
      <c r="AQ24" s="80"/>
      <c r="AR24" s="80"/>
      <c r="AS24" s="81"/>
      <c r="AT24" s="79" t="str">
        <f>IF([3]回答表!R55="●","●","")</f>
        <v/>
      </c>
      <c r="AU24" s="80"/>
      <c r="AV24" s="80"/>
      <c r="AW24" s="80"/>
      <c r="AX24" s="80"/>
      <c r="AY24" s="80"/>
      <c r="AZ24" s="81"/>
      <c r="BA24" s="68"/>
      <c r="BB24" s="82" t="str">
        <f>IF([3]回答表!R56="●","●","")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IF([3]回答表!X49="●","●","")</f>
        <v>●</v>
      </c>
      <c r="O36" s="131"/>
      <c r="P36" s="131"/>
      <c r="Q36" s="132"/>
      <c r="R36" s="119"/>
      <c r="S36" s="119"/>
      <c r="T36" s="119"/>
      <c r="U36" s="133" t="str">
        <f>IF([3]回答表!X49="●",[3]回答表!B67,IF([3]回答表!AA49="●",[3]回答表!B95,""))</f>
        <v>法適用簡易水道事業（鶴形簡易水道）を水道事業に統合した。</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IF([3]回答表!X49="●",[3]回答表!S73,IF([3]回答表!AA49="●",[3]回答表!S101,""))</f>
        <v>平成</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IF([3]回答表!X49="●",[3]回答表!G73,IF([3]回答表!AA49="●",[3]回答表!G101,""))</f>
        <v>●</v>
      </c>
      <c r="AN38" s="83"/>
      <c r="AO38" s="83"/>
      <c r="AP38" s="83"/>
      <c r="AQ38" s="83"/>
      <c r="AR38" s="83"/>
      <c r="AS38" s="83"/>
      <c r="AT38" s="153"/>
      <c r="AU38" s="82" t="str">
        <f>IF([3]回答表!X49="●",[3]回答表!G74,IF([3]回答表!AA49="●",[3]回答表!G102,""))</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f>IF([3]回答表!X49="●",[3]回答表!V73,IF([3]回答表!AA49="●",[3]回答表!V101,""))</f>
        <v>29</v>
      </c>
      <c r="BG39" s="16"/>
      <c r="BH39" s="16"/>
      <c r="BI39" s="17"/>
      <c r="BJ39" s="150">
        <f>IF([3]回答表!X49="●",[3]回答表!V74,IF([3]回答表!AA49="●",[3]回答表!V102,""))</f>
        <v>4</v>
      </c>
      <c r="BK39" s="16"/>
      <c r="BL39" s="16"/>
      <c r="BM39" s="17"/>
      <c r="BN39" s="150">
        <f>IF([3]回答表!X49="●",[3]回答表!V75,IF([3]回答表!AA49="●",[3]回答表!V103,""))</f>
        <v>1</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IF([3]回答表!X49="●",[3]回答表!O79,IF([3]回答表!AA49="●",[3]回答表!O107,""))</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IF([3]回答表!X49="●",[3]回答表!O80,IF([3]回答表!AA49="●",[3]回答表!O108,""))</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IF([3]回答表!AA49="●","●","")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IF([3]回答表!X49="●",[3]回答表!O81,IF([3]回答表!AA49="●",[3]回答表!O109,""))</f>
        <v xml:space="preserve">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IF([3]回答表!X49="●",[3]回答表!O82,IF([3]回答表!AA49="●",[3]回答表!O110,""))</f>
        <v xml:space="preserve">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IF([3]回答表!X49="●",[3]回答表!AG79,IF([3]回答表!AA49="●",[3]回答表!AG107,""))</f>
        <v>●</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IF([3]回答表!X49="●",[3]回答表!AG80,IF([3]回答表!AA49="●",[3]回答表!AG108,""))</f>
        <v xml:space="preserve">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f>IF([3]回答表!X49="●",[3]回答表!E85,IF([3]回答表!AA49="●",[3]回答表!E113,""))</f>
        <v>0</v>
      </c>
      <c r="V50" s="182"/>
      <c r="W50" s="182"/>
      <c r="X50" s="182"/>
      <c r="Y50" s="182"/>
      <c r="Z50" s="182"/>
      <c r="AA50" s="182"/>
      <c r="AB50" s="182"/>
      <c r="AC50" s="182"/>
      <c r="AD50" s="182"/>
      <c r="AE50" s="183" t="s">
        <v>33</v>
      </c>
      <c r="AF50" s="183"/>
      <c r="AG50" s="183"/>
      <c r="AH50" s="183"/>
      <c r="AI50" s="183"/>
      <c r="AJ50" s="184"/>
      <c r="AK50" s="136"/>
      <c r="AL50" s="136"/>
      <c r="AM50" s="133">
        <f>IF([3]回答表!X49="●",[3]回答表!B87,IF([3]回答表!AA49="●",[3]回答表!B115,""))</f>
        <v>0</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IF([3]回答表!AD49="●","●","")</f>
        <v/>
      </c>
      <c r="O57" s="131"/>
      <c r="P57" s="131"/>
      <c r="Q57" s="132"/>
      <c r="R57" s="119"/>
      <c r="S57" s="119"/>
      <c r="T57" s="119"/>
      <c r="U57" s="133" t="str">
        <f>IF([3]回答表!AD49="●",[3]回答表!B123,"")</f>
        <v/>
      </c>
      <c r="V57" s="134"/>
      <c r="W57" s="134"/>
      <c r="X57" s="134"/>
      <c r="Y57" s="134"/>
      <c r="Z57" s="134"/>
      <c r="AA57" s="134"/>
      <c r="AB57" s="134"/>
      <c r="AC57" s="134"/>
      <c r="AD57" s="134"/>
      <c r="AE57" s="134"/>
      <c r="AF57" s="134"/>
      <c r="AG57" s="134"/>
      <c r="AH57" s="134"/>
      <c r="AI57" s="134"/>
      <c r="AJ57" s="135"/>
      <c r="AK57" s="189"/>
      <c r="AL57" s="189"/>
      <c r="AM57" s="133" t="str">
        <f>IF([3]回答表!AD49="●",[3]回答表!B128,"")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IF([3]回答表!X50="●","●","")</f>
        <v/>
      </c>
      <c r="O68" s="131"/>
      <c r="P68" s="131"/>
      <c r="Q68" s="132"/>
      <c r="R68" s="119"/>
      <c r="S68" s="119"/>
      <c r="T68" s="119"/>
      <c r="U68" s="133" t="str">
        <f>IF([3]回答表!X50="●",[3]回答表!B138,IF([3]回答表!AA50="●",[3]回答表!B159,""))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IF([3]回答表!X50="●",[3]回答表!S144,IF([3]回答表!AA50="●",[3]回答表!S165,""))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IF([3]回答表!X50="●",[3]回答表!J144,IF([3]回答表!AA50="●",[3]回答表!J165,""))</f>
        <v/>
      </c>
      <c r="AN71" s="83"/>
      <c r="AO71" s="83"/>
      <c r="AP71" s="83"/>
      <c r="AQ71" s="83"/>
      <c r="AR71" s="83"/>
      <c r="AS71" s="83"/>
      <c r="AT71" s="153"/>
      <c r="AU71" s="82" t="str">
        <f>IF([3]回答表!X50="●",[3]回答表!J145,IF([3]回答表!AA50="●",[3]回答表!J166,""))</f>
        <v/>
      </c>
      <c r="AV71" s="83"/>
      <c r="AW71" s="83"/>
      <c r="AX71" s="83"/>
      <c r="AY71" s="83"/>
      <c r="AZ71" s="83"/>
      <c r="BA71" s="83"/>
      <c r="BB71" s="153"/>
      <c r="BC71" s="120"/>
      <c r="BD71" s="109"/>
      <c r="BE71" s="109"/>
      <c r="BF71" s="150" t="str">
        <f>IF([3]回答表!X50="●",[3]回答表!V144,IF([3]回答表!AA50="●",[3]回答表!V165,""))</f>
        <v/>
      </c>
      <c r="BG71" s="151"/>
      <c r="BH71" s="151"/>
      <c r="BI71" s="151"/>
      <c r="BJ71" s="150" t="str">
        <f>IF([3]回答表!X50="●",[3]回答表!V145,IF([3]回答表!AA50="●",[3]回答表!V166,""))</f>
        <v/>
      </c>
      <c r="BK71" s="151"/>
      <c r="BL71" s="151"/>
      <c r="BM71" s="151"/>
      <c r="BN71" s="150" t="str">
        <f>IF([3]回答表!X50="●",[3]回答表!V146,IF([3]回答表!AA50="●",[3]回答表!V167,""))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IF([3]回答表!AA50="●","●","")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IF([3]回答表!X50="●",[3]回答表!E149,IF([3]回答表!AA50="●",[3]回答表!E170,""))</f>
        <v/>
      </c>
      <c r="V80" s="182"/>
      <c r="W80" s="182"/>
      <c r="X80" s="182"/>
      <c r="Y80" s="182"/>
      <c r="Z80" s="182"/>
      <c r="AA80" s="182"/>
      <c r="AB80" s="182"/>
      <c r="AC80" s="182"/>
      <c r="AD80" s="182"/>
      <c r="AE80" s="183" t="s">
        <v>33</v>
      </c>
      <c r="AF80" s="183"/>
      <c r="AG80" s="183"/>
      <c r="AH80" s="183"/>
      <c r="AI80" s="183"/>
      <c r="AJ80" s="184"/>
      <c r="AK80" s="136"/>
      <c r="AL80" s="136"/>
      <c r="AM80" s="133" t="str">
        <f>IF([3]回答表!X50="●",[3]回答表!B151,IF([3]回答表!AA50="●",[3]回答表!B172,""))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IF([3]回答表!AD50="●","●","")</f>
        <v/>
      </c>
      <c r="O87" s="131"/>
      <c r="P87" s="131"/>
      <c r="Q87" s="132"/>
      <c r="R87" s="119"/>
      <c r="S87" s="119"/>
      <c r="T87" s="119"/>
      <c r="U87" s="133" t="str">
        <f>IF([3]回答表!AD50="●",[3]回答表!B180,"")</f>
        <v/>
      </c>
      <c r="V87" s="134"/>
      <c r="W87" s="134"/>
      <c r="X87" s="134"/>
      <c r="Y87" s="134"/>
      <c r="Z87" s="134"/>
      <c r="AA87" s="134"/>
      <c r="AB87" s="134"/>
      <c r="AC87" s="134"/>
      <c r="AD87" s="134"/>
      <c r="AE87" s="134"/>
      <c r="AF87" s="134"/>
      <c r="AG87" s="134"/>
      <c r="AH87" s="134"/>
      <c r="AI87" s="134"/>
      <c r="AJ87" s="135"/>
      <c r="AK87" s="189"/>
      <c r="AL87" s="189"/>
      <c r="AM87" s="133" t="str">
        <f>IF([3]回答表!AD50="●",[3]回答表!B186,"")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IF([3]回答表!F18="水道事業",IF([3]回答表!X51="●","●",""),"")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IF([3]回答表!F18="水道事業",IF([3]回答表!X51="●",[3]回答表!B197,IF([3]回答表!AA51="●",[3]回答表!B275,"")),"")</f>
        <v/>
      </c>
      <c r="AN99" s="134"/>
      <c r="AO99" s="134"/>
      <c r="AP99" s="134"/>
      <c r="AQ99" s="134"/>
      <c r="AR99" s="134"/>
      <c r="AS99" s="134"/>
      <c r="AT99" s="134"/>
      <c r="AU99" s="134"/>
      <c r="AV99" s="134"/>
      <c r="AW99" s="134"/>
      <c r="AX99" s="134"/>
      <c r="AY99" s="134"/>
      <c r="AZ99" s="134"/>
      <c r="BA99" s="134"/>
      <c r="BB99" s="134"/>
      <c r="BC99" s="135"/>
      <c r="BD99" s="109"/>
      <c r="BE99" s="109"/>
      <c r="BF99" s="138" t="str">
        <f>IF([3]回答表!F18="水道事業",IF([3]回答表!X51="●",[3]回答表!B256,IF([3]回答表!AA51="●",[3]回答表!B335,"")),"")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IF([3]回答表!F18="水道事業",IF([3]回答表!X51="●",[3]回答表!J205,IF([3]回答表!AA51="●",[3]回答表!J283,"")),"")</f>
        <v/>
      </c>
      <c r="V101" s="83"/>
      <c r="W101" s="83"/>
      <c r="X101" s="83"/>
      <c r="Y101" s="83"/>
      <c r="Z101" s="83"/>
      <c r="AA101" s="83"/>
      <c r="AB101" s="153"/>
      <c r="AC101" s="82" t="str">
        <f>IF([3]回答表!F18="水道事業",IF([3]回答表!X51="●",[3]回答表!J210,IF([3]回答表!AA51="●",[3]回答表!J290,"")),"")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IF([3]回答表!F18="水道事業",IF([3]回答表!X51="●",[3]回答表!E256,IF([3]回答表!AA51="●",[3]回答表!E335,"")),"")</f>
        <v/>
      </c>
      <c r="BG102" s="151"/>
      <c r="BH102" s="151"/>
      <c r="BI102" s="151"/>
      <c r="BJ102" s="150" t="str">
        <f>IF([3]回答表!F18="水道事業",IF([3]回答表!X51="●",[3]回答表!E257,IF([3]回答表!AA51="●",[3]回答表!E336,"")),"")</f>
        <v/>
      </c>
      <c r="BK102" s="151"/>
      <c r="BL102" s="151"/>
      <c r="BM102" s="151"/>
      <c r="BN102" s="150" t="str">
        <f>IF([3]回答表!F18="水道事業",IF([3]回答表!X51="●",[3]回答表!E258,IF([3]回答表!AA51="●",[3]回答表!E337,"")),"")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IF([3]回答表!F18="水道事業",IF([3]回答表!AA51="●","●",""),"")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IF([3]回答表!F18="水道事業",IF([3]回答表!X51="●",[3]回答表!J213,IF([3]回答表!AA51="●",[3]回答表!J293,"")),"")</f>
        <v/>
      </c>
      <c r="V106" s="83"/>
      <c r="W106" s="83"/>
      <c r="X106" s="83"/>
      <c r="Y106" s="83"/>
      <c r="Z106" s="83"/>
      <c r="AA106" s="83"/>
      <c r="AB106" s="153"/>
      <c r="AC106" s="82" t="str">
        <f>IF([3]回答表!F18="水道事業",IF([3]回答表!X51="●",[3]回答表!J217,IF([3]回答表!AA51="●",[3]回答表!J297,"")),"")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IF([3]回答表!F18="水道事業",IF([3]回答表!X51="●",[3]回答表!E265,IF([3]回答表!AA51="●",[3]回答表!E344,"")),"")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IF([3]回答表!F18="水道事業",IF([3]回答表!X51="●",[3]回答表!B267,IF([3]回答表!AA51="●",[3]回答表!B346,"")),"")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IF([3]回答表!F18="水道事業",IF([3]回答表!AD51="●","●",""),"")</f>
        <v/>
      </c>
      <c r="O118" s="131"/>
      <c r="P118" s="131"/>
      <c r="Q118" s="132"/>
      <c r="R118" s="119"/>
      <c r="S118" s="119"/>
      <c r="T118" s="119"/>
      <c r="U118" s="133" t="str">
        <f>IF([3]回答表!F18="水道事業",IF([3]回答表!AD51="●",[3]回答表!B354,""),"")</f>
        <v/>
      </c>
      <c r="V118" s="134"/>
      <c r="W118" s="134"/>
      <c r="X118" s="134"/>
      <c r="Y118" s="134"/>
      <c r="Z118" s="134"/>
      <c r="AA118" s="134"/>
      <c r="AB118" s="134"/>
      <c r="AC118" s="134"/>
      <c r="AD118" s="134"/>
      <c r="AE118" s="134"/>
      <c r="AF118" s="134"/>
      <c r="AG118" s="134"/>
      <c r="AH118" s="134"/>
      <c r="AI118" s="134"/>
      <c r="AJ118" s="135"/>
      <c r="AK118" s="189"/>
      <c r="AL118" s="189"/>
      <c r="AM118" s="133" t="str">
        <f>IF([3]回答表!F18="水道事業",IF([3]回答表!AD51="●",[3]回答表!B360,""),"")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IF([3]回答表!F18="簡易水道事業",IF([3]回答表!X51="●",[3]回答表!B197,IF([3]回答表!AA51="●",[3]回答表!B275,"")),"")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IF([3]回答表!F18="簡易水道事業",IF([3]回答表!X51="●",[3]回答表!B256,IF([3]回答表!AA51="●",[3]回答表!B335,"")),"")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IF([3]回答表!F18="簡易水道事業",IF([3]回答表!X51="●","●",""),"")</f>
        <v/>
      </c>
      <c r="O132" s="131"/>
      <c r="P132" s="131"/>
      <c r="Q132" s="132"/>
      <c r="R132" s="119"/>
      <c r="S132" s="119"/>
      <c r="T132" s="119"/>
      <c r="U132" s="82" t="str">
        <f>IF([3]回答表!F18="簡易水道事業",IF([3]回答表!X51="●",[3]回答表!S224,IF([3]回答表!AA51="●",[3]回答表!S304,"")),"")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IF([3]回答表!F18="簡易水道事業",IF([3]回答表!X51="●",[3]回答表!E256,IF([3]回答表!AA51="●",[3]回答表!E335,"")),"")</f>
        <v/>
      </c>
      <c r="BG133" s="151"/>
      <c r="BH133" s="151"/>
      <c r="BI133" s="151"/>
      <c r="BJ133" s="150" t="str">
        <f>IF([3]回答表!F18="簡易水道事業",IF([3]回答表!X51="●",[3]回答表!E257,IF([3]回答表!AA51="●",[3]回答表!E336,"")),"")</f>
        <v/>
      </c>
      <c r="BK133" s="151"/>
      <c r="BL133" s="151"/>
      <c r="BM133" s="151"/>
      <c r="BN133" s="150" t="str">
        <f>IF([3]回答表!F18="簡易水道事業",IF([3]回答表!X51="●",[3]回答表!E258,IF([3]回答表!AA51="●",[3]回答表!E337,"")),"")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IF([3]回答表!F18="簡易水道事業",IF([3]回答表!X51="●",[3]回答表!S225,IF([3]回答表!AA51="●",[3]回答表!S305,"")),"")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IF([3]回答表!F18="簡易水道事業",IF([3]回答表!AA51="●","●",""),"")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IF([3]回答表!F18="簡易水道事業",IF([3]回答表!X51="●",[3]回答表!S226,IF([3]回答表!AA51="●",[3]回答表!S306,"")),"")</f>
        <v/>
      </c>
      <c r="V142" s="83"/>
      <c r="W142" s="83"/>
      <c r="X142" s="83"/>
      <c r="Y142" s="83"/>
      <c r="Z142" s="83"/>
      <c r="AA142" s="83"/>
      <c r="AB142" s="83"/>
      <c r="AC142" s="83"/>
      <c r="AD142" s="83"/>
      <c r="AE142" s="83"/>
      <c r="AF142" s="83"/>
      <c r="AG142" s="83"/>
      <c r="AH142" s="83"/>
      <c r="AI142" s="83"/>
      <c r="AJ142" s="153"/>
      <c r="AK142" s="68"/>
      <c r="AL142" s="68"/>
      <c r="AM142" s="231" t="str">
        <f>IF([3]回答表!F18="簡易水道事業",IF([3]回答表!X51="●",[3]回答表!Y228,IF([3]回答表!AA51="●",[3]回答表!Y308,"")),"")</f>
        <v/>
      </c>
      <c r="AN142" s="231"/>
      <c r="AO142" s="231"/>
      <c r="AP142" s="231"/>
      <c r="AQ142" s="231"/>
      <c r="AR142" s="231"/>
      <c r="AS142" s="231" t="str">
        <f>IF([3]回答表!F18="簡易水道事業",IF([3]回答表!X51="●",[3]回答表!Y229,IF([3]回答表!AA51="●",[3]回答表!Y309,"")),"")</f>
        <v/>
      </c>
      <c r="AT142" s="231"/>
      <c r="AU142" s="231"/>
      <c r="AV142" s="231"/>
      <c r="AW142" s="231"/>
      <c r="AX142" s="231"/>
      <c r="AY142" s="231" t="str">
        <f>IF([3]回答表!F18="簡易水道事業",IF([3]回答表!X51="●",[3]回答表!Y230,IF([3]回答表!AA51="●",[3]回答表!Y310,"")),"")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IF([3]回答表!F18="簡易水道事業",IF([3]回答表!X51="●",[3]回答表!E265,IF([3]回答表!AA51="●",[3]回答表!E344,"")),"")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IF([3]回答表!F18="簡易水道事業",IF([3]回答表!X51="●",[3]回答表!B267,IF([3]回答表!AA51="●",[3]回答表!B346,"")),"")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IF([3]回答表!F18="簡易水道事業",IF([3]回答表!AD51="●","●",""),"")</f>
        <v/>
      </c>
      <c r="O154" s="131"/>
      <c r="P154" s="131"/>
      <c r="Q154" s="132"/>
      <c r="R154" s="119"/>
      <c r="S154" s="119"/>
      <c r="T154" s="119"/>
      <c r="U154" s="133" t="str">
        <f>IF([3]回答表!F18="簡易水道事業",IF([3]回答表!AD51="●",[3]回答表!B354,""),"")</f>
        <v/>
      </c>
      <c r="V154" s="134"/>
      <c r="W154" s="134"/>
      <c r="X154" s="134"/>
      <c r="Y154" s="134"/>
      <c r="Z154" s="134"/>
      <c r="AA154" s="134"/>
      <c r="AB154" s="134"/>
      <c r="AC154" s="134"/>
      <c r="AD154" s="134"/>
      <c r="AE154" s="134"/>
      <c r="AF154" s="134"/>
      <c r="AG154" s="134"/>
      <c r="AH154" s="134"/>
      <c r="AI154" s="134"/>
      <c r="AJ154" s="135"/>
      <c r="AK154" s="189"/>
      <c r="AL154" s="189"/>
      <c r="AM154" s="133" t="str">
        <f>IF([3]回答表!F18="簡易水道事業",IF([3]回答表!AD51="●",[3]回答表!B360,""),"")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IF([3]回答表!F18="下水道事業",IF([3]回答表!X51="●","●",""),"")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IF([3]回答表!F18="下水道事業",IF([3]回答表!X51="●",[3]回答表!B197,IF([3]回答表!AA51="●",[3]回答表!B275,"")),"")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IF([3]回答表!F18="下水道事業",IF([3]回答表!X51="●",[3]回答表!B256,IF([3]回答表!AA51="●",[3]回答表!B335,"")),"")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IF([3]回答表!F18="下水道事業",IF([3]回答表!X51="●",[3]回答表!N234,IF([3]回答表!AA51="●",[3]回答表!N314,"")),"")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IF([3]回答表!F18="下水道事業",IF([3]回答表!X51="●",[3]回答表!E256,IF([3]回答表!AA51="●",[3]回答表!E335,"")),"")</f>
        <v/>
      </c>
      <c r="BG169" s="151"/>
      <c r="BH169" s="151"/>
      <c r="BI169" s="151"/>
      <c r="BJ169" s="150" t="str">
        <f>IF([3]回答表!F18="下水道事業",IF([3]回答表!X51="●",[3]回答表!E257,IF([3]回答表!AA51="●",[3]回答表!E336,"")),"")</f>
        <v/>
      </c>
      <c r="BK169" s="151"/>
      <c r="BL169" s="151"/>
      <c r="BM169" s="151"/>
      <c r="BN169" s="150" t="str">
        <f>IF([3]回答表!F18="下水道事業",IF([3]回答表!X51="●",[3]回答表!E258,IF([3]回答表!AA51="●",[3]回答表!E337,"")),"")</f>
        <v/>
      </c>
      <c r="BO169" s="151"/>
      <c r="BP169" s="151"/>
      <c r="BQ169" s="152"/>
      <c r="BR169" s="112"/>
      <c r="BX169" s="234" t="str">
        <f>IF([3]回答表!AQ21="下水道事業",IF([3]回答表!BI54="○",[3]回答表!AM200,IF([3]回答表!BL54="○",[3]回答表!AM278,"")),"")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IF([3]回答表!F18="下水道事業",IF([3]回答表!X51="●",[3]回答表!Y236,IF([3]回答表!AA51="●",[3]回答表!Y316,"")),"")</f>
        <v/>
      </c>
      <c r="V174" s="83"/>
      <c r="W174" s="83"/>
      <c r="X174" s="83"/>
      <c r="Y174" s="83"/>
      <c r="Z174" s="83"/>
      <c r="AA174" s="83"/>
      <c r="AB174" s="153"/>
      <c r="AC174" s="82" t="str">
        <f>IF([3]回答表!F18="下水道事業",IF([3]回答表!X51="●",[3]回答表!Y237,IF([3]回答表!AA51="●",[3]回答表!Y317,"")),"")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IF([3]回答表!F18="下水道事業",IF([3]回答表!X51="●",[3]回答表!Y239,IF([3]回答表!AA51="●",[3]回答表!Y319,"")),"")</f>
        <v/>
      </c>
      <c r="V180" s="83"/>
      <c r="W180" s="83"/>
      <c r="X180" s="83"/>
      <c r="Y180" s="83"/>
      <c r="Z180" s="83"/>
      <c r="AA180" s="83"/>
      <c r="AB180" s="153"/>
      <c r="AC180" s="82" t="str">
        <f>IF([3]回答表!F18="下水道事業",IF([3]回答表!X51="●",[3]回答表!Y240,IF([3]回答表!AA51="●",[3]回答表!Y320,"")),"")</f>
        <v/>
      </c>
      <c r="AD180" s="83"/>
      <c r="AE180" s="83"/>
      <c r="AF180" s="83"/>
      <c r="AG180" s="83"/>
      <c r="AH180" s="83"/>
      <c r="AI180" s="83"/>
      <c r="AJ180" s="153"/>
      <c r="AK180" s="82" t="str">
        <f>IF([3]回答表!F18="下水道事業",IF([3]回答表!X51="●",[3]回答表!Y241,IF([3]回答表!AA51="●",[3]回答表!Y321,"")),"")</f>
        <v/>
      </c>
      <c r="AL180" s="83"/>
      <c r="AM180" s="83"/>
      <c r="AN180" s="83"/>
      <c r="AO180" s="83"/>
      <c r="AP180" s="83"/>
      <c r="AQ180" s="83"/>
      <c r="AR180" s="153"/>
      <c r="AS180" s="82" t="str">
        <f>IF([3]回答表!F18="下水道事業",IF([3]回答表!X51="●",[3]回答表!Y242,IF([3]回答表!AA51="●",[3]回答表!Y322,"")),"")</f>
        <v/>
      </c>
      <c r="AT180" s="83"/>
      <c r="AU180" s="83"/>
      <c r="AV180" s="83"/>
      <c r="AW180" s="83"/>
      <c r="AX180" s="83"/>
      <c r="AY180" s="83"/>
      <c r="AZ180" s="153"/>
      <c r="BA180" s="82" t="str">
        <f>IF([3]回答表!F18="下水道事業",IF([3]回答表!X51="●",[3]回答表!Y243,IF([3]回答表!AA51="●",[3]回答表!Y323,"")),"")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IF([3]回答表!F18="下水道事業",IF([3]回答表!AA51="●","●",""),"")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IF([3]回答表!F18="下水道事業",IF([3]回答表!X51="●",[3]回答表!N248,IF([3]回答表!AA51="●",[3]回答表!N328,"")),"")</f>
        <v/>
      </c>
      <c r="V186" s="83"/>
      <c r="W186" s="83"/>
      <c r="X186" s="83"/>
      <c r="Y186" s="83"/>
      <c r="Z186" s="83"/>
      <c r="AA186" s="83"/>
      <c r="AB186" s="153"/>
      <c r="AC186" s="82" t="str">
        <f>IF([3]回答表!F18="下水道事業",IF([3]回答表!X51="●",[3]回答表!N249,IF([3]回答表!AA51="●",[3]回答表!N329,"")),"")</f>
        <v/>
      </c>
      <c r="AD186" s="83"/>
      <c r="AE186" s="83"/>
      <c r="AF186" s="83"/>
      <c r="AG186" s="83"/>
      <c r="AH186" s="83"/>
      <c r="AI186" s="83"/>
      <c r="AJ186" s="153"/>
      <c r="AK186" s="82" t="str">
        <f>IF([3]回答表!F18="下水道事業",IF([3]回答表!X51="●",[3]回答表!N250,IF([3]回答表!AA51="●",[3]回答表!N330,"")),"")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IF([3]回答表!F18="下水道事業",IF([3]回答表!X51="●",[3]回答表!E265,IF([3]回答表!AA51="●",[3]回答表!E344,"")),"")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IF([3]回答表!F18="下水道事業",IF([3]回答表!X51="●",[3]回答表!B267,IF([3]回答表!AA51="●",[3]回答表!B346,"")),"")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IF([3]回答表!F18="下水道事業",IF([3]回答表!AD51="●","●",""),"")</f>
        <v/>
      </c>
      <c r="O198" s="131"/>
      <c r="P198" s="131"/>
      <c r="Q198" s="132"/>
      <c r="R198" s="119"/>
      <c r="S198" s="119"/>
      <c r="T198" s="119"/>
      <c r="U198" s="133" t="str">
        <f>IF([3]回答表!F18="下水道事業",IF([3]回答表!AD51="●",[3]回答表!B354,""),"")</f>
        <v/>
      </c>
      <c r="V198" s="134"/>
      <c r="W198" s="134"/>
      <c r="X198" s="134"/>
      <c r="Y198" s="134"/>
      <c r="Z198" s="134"/>
      <c r="AA198" s="134"/>
      <c r="AB198" s="134"/>
      <c r="AC198" s="134"/>
      <c r="AD198" s="134"/>
      <c r="AE198" s="134"/>
      <c r="AF198" s="134"/>
      <c r="AG198" s="134"/>
      <c r="AH198" s="134"/>
      <c r="AI198" s="134"/>
      <c r="AJ198" s="135"/>
      <c r="AK198" s="189"/>
      <c r="AL198" s="189"/>
      <c r="AM198" s="133" t="str">
        <f>IF([3]回答表!F18="下水道事業",IF([3]回答表!AD51="●",[3]回答表!B360,""),"")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IF([3]回答表!BD18="●",IF([3]回答表!X51="●","●",""),"")</f>
        <v/>
      </c>
      <c r="O210" s="131"/>
      <c r="P210" s="131"/>
      <c r="Q210" s="132"/>
      <c r="R210" s="119"/>
      <c r="S210" s="119"/>
      <c r="T210" s="119"/>
      <c r="U210" s="133" t="str">
        <f>IF([3]回答表!BD18="●",IF([3]回答表!X51="●",[3]回答表!B197,IF([3]回答表!AA51="●",[3]回答表!B275,"")),"")</f>
        <v/>
      </c>
      <c r="V210" s="134"/>
      <c r="W210" s="134"/>
      <c r="X210" s="134"/>
      <c r="Y210" s="134"/>
      <c r="Z210" s="134"/>
      <c r="AA210" s="134"/>
      <c r="AB210" s="134"/>
      <c r="AC210" s="134"/>
      <c r="AD210" s="134"/>
      <c r="AE210" s="134"/>
      <c r="AF210" s="134"/>
      <c r="AG210" s="134"/>
      <c r="AH210" s="134"/>
      <c r="AI210" s="134"/>
      <c r="AJ210" s="135"/>
      <c r="AK210" s="136"/>
      <c r="AL210" s="136"/>
      <c r="AM210" s="138" t="str">
        <f>IF([3]回答表!BD18="●",IF([3]回答表!X51="●",[3]回答表!B256,IF([3]回答表!AA51="●",[3]回答表!B335,"")),"")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IF([3]回答表!BD18="●",IF([3]回答表!X51="●",[3]回答表!E256,IF([3]回答表!AA51="●",[3]回答表!E335,"")),"")</f>
        <v/>
      </c>
      <c r="AN213" s="151"/>
      <c r="AO213" s="151"/>
      <c r="AP213" s="151"/>
      <c r="AQ213" s="150" t="str">
        <f>IF([3]回答表!BD18="●",IF([3]回答表!X51="●",[3]回答表!E257,IF([3]回答表!AA51="●",[3]回答表!E336,"")),"")</f>
        <v/>
      </c>
      <c r="AR213" s="151"/>
      <c r="AS213" s="151"/>
      <c r="AT213" s="151"/>
      <c r="AU213" s="150" t="str">
        <f>IF([3]回答表!BD18="●",IF([3]回答表!X51="●",[3]回答表!E258,IF([3]回答表!AA51="●",[3]回答表!E337,"")),"")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IF([3]回答表!BD18="●",IF([3]回答表!AA51="●","●",""),"")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IF([3]回答表!BD18="●",IF([3]回答表!X51="●",[3]回答表!E265,IF([3]回答表!AA51="●",[3]回答表!E344,"")),"")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IF([3]回答表!BD18="●",IF([3]回答表!X51="●",[3]回答表!B267,IF([3]回答表!AA51="●",[3]回答表!B346,"")),"")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IF([3]回答表!BD18="●",IF([3]回答表!AD51="●","●",""),"")</f>
        <v/>
      </c>
      <c r="O229" s="131"/>
      <c r="P229" s="131"/>
      <c r="Q229" s="132"/>
      <c r="R229" s="119"/>
      <c r="S229" s="119"/>
      <c r="T229" s="119"/>
      <c r="U229" s="133" t="str">
        <f>IF([3]回答表!BD18="●",IF([3]回答表!AD51="●",[3]回答表!B354,""),"")</f>
        <v/>
      </c>
      <c r="V229" s="134"/>
      <c r="W229" s="134"/>
      <c r="X229" s="134"/>
      <c r="Y229" s="134"/>
      <c r="Z229" s="134"/>
      <c r="AA229" s="134"/>
      <c r="AB229" s="134"/>
      <c r="AC229" s="134"/>
      <c r="AD229" s="134"/>
      <c r="AE229" s="134"/>
      <c r="AF229" s="134"/>
      <c r="AG229" s="134"/>
      <c r="AH229" s="134"/>
      <c r="AI229" s="134"/>
      <c r="AJ229" s="135"/>
      <c r="AK229" s="249"/>
      <c r="AL229" s="249"/>
      <c r="AM229" s="133" t="str">
        <f>IF([3]回答表!BD18="●",IF([3]回答表!AD51="●",[3]回答表!B360,""),"")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IF([3]回答表!X52="●","●","")</f>
        <v/>
      </c>
      <c r="O241" s="131"/>
      <c r="P241" s="131"/>
      <c r="Q241" s="132"/>
      <c r="R241" s="119"/>
      <c r="S241" s="119"/>
      <c r="T241" s="119"/>
      <c r="U241" s="133" t="str">
        <f>IF([3]回答表!X52="●",[3]回答表!B371,IF([3]回答表!AA52="●",[3]回答表!B396,""))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IF([3]回答表!X52="●",[3]回答表!U377,IF([3]回答表!AA52="●",[3]回答表!U402,""))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IF([3]回答表!X52="●",[3]回答表!G377,IF([3]回答表!AA52="●",[3]回答表!G402,""))</f>
        <v/>
      </c>
      <c r="AN244" s="83"/>
      <c r="AO244" s="83"/>
      <c r="AP244" s="83"/>
      <c r="AQ244" s="83"/>
      <c r="AR244" s="83"/>
      <c r="AS244" s="83"/>
      <c r="AT244" s="153"/>
      <c r="AU244" s="82" t="str">
        <f>IF([3]回答表!X52="●",[3]回答表!G378,IF([3]回答表!AA52="●",[3]回答表!G403,""))</f>
        <v/>
      </c>
      <c r="AV244" s="83"/>
      <c r="AW244" s="83"/>
      <c r="AX244" s="83"/>
      <c r="AY244" s="83"/>
      <c r="AZ244" s="83"/>
      <c r="BA244" s="83"/>
      <c r="BB244" s="153"/>
      <c r="BC244" s="120"/>
      <c r="BD244" s="109"/>
      <c r="BE244" s="109"/>
      <c r="BF244" s="150" t="str">
        <f>IF([3]回答表!X52="●",[3]回答表!X377,IF([3]回答表!AA52="●",[3]回答表!X402,""))</f>
        <v/>
      </c>
      <c r="BG244" s="151"/>
      <c r="BH244" s="151"/>
      <c r="BI244" s="151"/>
      <c r="BJ244" s="150" t="str">
        <f>IF([3]回答表!X52="●",[3]回答表!X378,IF([3]回答表!AA52="●",[3]回答表!X403,""))</f>
        <v/>
      </c>
      <c r="BK244" s="151"/>
      <c r="BL244" s="151"/>
      <c r="BM244" s="152"/>
      <c r="BN244" s="150" t="str">
        <f>IF([3]回答表!X52="●",[3]回答表!X379,IF([3]回答表!AA52="●",[3]回答表!X404,""))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IF([3]回答表!AA52="●","●","")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IF([3]回答表!X52="●",[3]回答表!E386,IF([3]回答表!AA52="●",[3]回答表!E407,""))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IF([3]回答表!X52="●",[3]回答表!B388,IF([3]回答表!AA52="●",[3]回答表!B409,""))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IF([3]回答表!AD52="●","●","")</f>
        <v/>
      </c>
      <c r="O260" s="131"/>
      <c r="P260" s="131"/>
      <c r="Q260" s="132"/>
      <c r="R260" s="119"/>
      <c r="S260" s="119"/>
      <c r="T260" s="119"/>
      <c r="U260" s="133" t="str">
        <f>IF([3]回答表!AD52="●",[3]回答表!B417,"")</f>
        <v/>
      </c>
      <c r="V260" s="134"/>
      <c r="W260" s="134"/>
      <c r="X260" s="134"/>
      <c r="Y260" s="134"/>
      <c r="Z260" s="134"/>
      <c r="AA260" s="134"/>
      <c r="AB260" s="134"/>
      <c r="AC260" s="134"/>
      <c r="AD260" s="134"/>
      <c r="AE260" s="134"/>
      <c r="AF260" s="134"/>
      <c r="AG260" s="134"/>
      <c r="AH260" s="134"/>
      <c r="AI260" s="134"/>
      <c r="AJ260" s="135"/>
      <c r="AK260" s="249"/>
      <c r="AL260" s="249"/>
      <c r="AM260" s="133" t="str">
        <f>IF([3]回答表!AD52="●",[3]回答表!B423,"")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IF([3]回答表!X53="●","●","")</f>
        <v/>
      </c>
      <c r="O272" s="131"/>
      <c r="P272" s="131"/>
      <c r="Q272" s="132"/>
      <c r="R272" s="119"/>
      <c r="S272" s="119"/>
      <c r="T272" s="119"/>
      <c r="U272" s="133" t="str">
        <f>IF([3]回答表!X53="●",[3]回答表!B434,IF([3]回答表!AA53="●",[3]回答表!B465,""))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IF([3]回答表!X53="●",[3]回答表!B440,"")</f>
        <v/>
      </c>
      <c r="AO272" s="262"/>
      <c r="AP272" s="262"/>
      <c r="AQ272" s="262"/>
      <c r="AR272" s="262"/>
      <c r="AS272" s="262"/>
      <c r="AT272" s="262"/>
      <c r="AU272" s="262"/>
      <c r="AV272" s="262"/>
      <c r="AW272" s="262"/>
      <c r="AX272" s="262"/>
      <c r="AY272" s="262"/>
      <c r="AZ272" s="262"/>
      <c r="BA272" s="262"/>
      <c r="BB272" s="263"/>
      <c r="BC272" s="120"/>
      <c r="BD272" s="109"/>
      <c r="BE272" s="109"/>
      <c r="BF272" s="138" t="str">
        <f>IF([3]回答表!X53="●",[3]回答表!B446,IF([3]回答表!AA53="●",[3]回答表!B471,""))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IF([3]回答表!X53="●",[3]回答表!E446,IF([3]回答表!AA53="●",[3]回答表!E471,""))</f>
        <v/>
      </c>
      <c r="BG275" s="151"/>
      <c r="BH275" s="151"/>
      <c r="BI275" s="151"/>
      <c r="BJ275" s="150" t="str">
        <f>IF([3]回答表!X53="●",[3]回答表!E447,IF([3]回答表!AA53="●",[3]回答表!E472,""))</f>
        <v/>
      </c>
      <c r="BK275" s="151"/>
      <c r="BL275" s="151"/>
      <c r="BM275" s="152"/>
      <c r="BN275" s="150" t="str">
        <f>IF([3]回答表!X53="●",[3]回答表!E448,IF([3]回答表!AA53="●",[3]回答表!E473,""))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IF([3]回答表!AA53="●","●","")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IF([3]回答表!X53="●",[3]回答表!E455,IF([3]回答表!AA53="●",[3]回答表!E476,""))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IF([3]回答表!X53="●",[3]回答表!B457,IF([3]回答表!AA53="●",[3]回答表!B478,""))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IF([3]回答表!AD53="●","●","")</f>
        <v/>
      </c>
      <c r="O291" s="131"/>
      <c r="P291" s="131"/>
      <c r="Q291" s="132"/>
      <c r="R291" s="119"/>
      <c r="S291" s="119"/>
      <c r="T291" s="119"/>
      <c r="U291" s="133" t="str">
        <f>IF([3]回答表!AD53="●",[3]回答表!B486,"")</f>
        <v/>
      </c>
      <c r="V291" s="134"/>
      <c r="W291" s="134"/>
      <c r="X291" s="134"/>
      <c r="Y291" s="134"/>
      <c r="Z291" s="134"/>
      <c r="AA291" s="134"/>
      <c r="AB291" s="134"/>
      <c r="AC291" s="134"/>
      <c r="AD291" s="134"/>
      <c r="AE291" s="134"/>
      <c r="AF291" s="134"/>
      <c r="AG291" s="134"/>
      <c r="AH291" s="134"/>
      <c r="AI291" s="134"/>
      <c r="AJ291" s="135"/>
      <c r="AK291" s="249"/>
      <c r="AL291" s="249"/>
      <c r="AM291" s="133" t="str">
        <f>IF([3]回答表!AD53="●",[3]回答表!B492,"")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IF([3]回答表!X54="●","●","")</f>
        <v/>
      </c>
      <c r="O303" s="131"/>
      <c r="P303" s="131"/>
      <c r="Q303" s="132"/>
      <c r="R303" s="119"/>
      <c r="S303" s="119"/>
      <c r="T303" s="119"/>
      <c r="U303" s="133" t="str">
        <f>IF([3]回答表!X54="●",[3]回答表!B503,IF([3]回答表!AA54="●",[3]回答表!B526,""))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IF([3]回答表!X54="●",[3]回答表!BC510,IF([3]回答表!AA54="●",[3]回答表!BC533,""))</f>
        <v/>
      </c>
      <c r="AR303" s="271"/>
      <c r="AS303" s="271"/>
      <c r="AT303" s="271"/>
      <c r="AU303" s="272" t="s">
        <v>74</v>
      </c>
      <c r="AV303" s="273"/>
      <c r="AW303" s="273"/>
      <c r="AX303" s="274"/>
      <c r="AY303" s="271" t="str">
        <f>IF([3]回答表!X54="●",[3]回答表!BC515,IF([3]回答表!AA54="●",[3]回答表!BC538,""))</f>
        <v/>
      </c>
      <c r="AZ303" s="271"/>
      <c r="BA303" s="271"/>
      <c r="BB303" s="271"/>
      <c r="BC303" s="120"/>
      <c r="BD303" s="109"/>
      <c r="BE303" s="109"/>
      <c r="BF303" s="138" t="str">
        <f>IF([3]回答表!X54="●",[3]回答表!S509,IF([3]回答表!AA54="●",[3]回答表!S532,""))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IF([3]回答表!X54="●",[3]回答表!BC511,IF([3]回答表!AA54="●",[3]回答表!BC534,""))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IF([3]回答表!X54="●",[3]回答表!V509,IF([3]回答表!AA54="●",[3]回答表!V532,""))</f>
        <v/>
      </c>
      <c r="BG306" s="151"/>
      <c r="BH306" s="151"/>
      <c r="BI306" s="151"/>
      <c r="BJ306" s="150" t="str">
        <f>IF([3]回答表!X54="●",[3]回答表!V510,IF([3]回答表!AA54="●",[3]回答表!V533,""))</f>
        <v/>
      </c>
      <c r="BK306" s="151"/>
      <c r="BL306" s="151"/>
      <c r="BM306" s="152"/>
      <c r="BN306" s="150" t="str">
        <f>IF([3]回答表!X54="●",[3]回答表!V511,IF([3]回答表!AA54="●",[3]回答表!V534,""))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IF([3]回答表!X54="●",[3]回答表!BC512,IF([3]回答表!AA54="●",[3]回答表!BC535,""))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IF([3]回答表!X54="●",[3]回答表!BC516,IF([3]回答表!AA54="●",[3]回答表!BC539,""))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IF([3]回答表!AA54="●","●","")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IF([3]回答表!X54="●",[3]回答表!BC513,IF([3]回答表!AA54="●",[3]回答表!BC536,""))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IF([3]回答表!X54="●",[3]回答表!BC514,IF([3]回答表!AA54="●",[3]回答表!BC537,""))</f>
        <v/>
      </c>
      <c r="AR311" s="271"/>
      <c r="AS311" s="271"/>
      <c r="AT311" s="271"/>
      <c r="AU311" s="222" t="s">
        <v>80</v>
      </c>
      <c r="AV311" s="223"/>
      <c r="AW311" s="223"/>
      <c r="AX311" s="224"/>
      <c r="AY311" s="281" t="str">
        <f>IF([3]回答表!X54="●",[3]回答表!BC517,IF([3]回答表!AA54="●",[3]回答表!BC540,""))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IF([3]回答表!X54="●",[3]回答表!E516,IF([3]回答表!AA54="●",[3]回答表!E538,""))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IF([3]回答表!X54="●",[3]回答表!B518,IF([3]回答表!AA54="●",[3]回答表!B540,""))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IF([3]回答表!AD54="●","●","")</f>
        <v/>
      </c>
      <c r="O322" s="131"/>
      <c r="P322" s="131"/>
      <c r="Q322" s="132"/>
      <c r="R322" s="119"/>
      <c r="S322" s="119"/>
      <c r="T322" s="119"/>
      <c r="U322" s="133" t="str">
        <f>IF([3]回答表!AD54="●",[3]回答表!B548,"")</f>
        <v/>
      </c>
      <c r="V322" s="134"/>
      <c r="W322" s="134"/>
      <c r="X322" s="134"/>
      <c r="Y322" s="134"/>
      <c r="Z322" s="134"/>
      <c r="AA322" s="134"/>
      <c r="AB322" s="134"/>
      <c r="AC322" s="134"/>
      <c r="AD322" s="134"/>
      <c r="AE322" s="134"/>
      <c r="AF322" s="134"/>
      <c r="AG322" s="134"/>
      <c r="AH322" s="134"/>
      <c r="AI322" s="134"/>
      <c r="AJ322" s="135"/>
      <c r="AK322" s="189"/>
      <c r="AL322" s="189"/>
      <c r="AM322" s="133" t="str">
        <f>IF([3]回答表!AD54="●",[3]回答表!B554,"")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IF([3]回答表!X55="●","●","")</f>
        <v/>
      </c>
      <c r="O333" s="131"/>
      <c r="P333" s="131"/>
      <c r="Q333" s="132"/>
      <c r="R333" s="119"/>
      <c r="S333" s="119"/>
      <c r="T333" s="119"/>
      <c r="U333" s="133" t="str">
        <f>IF([3]回答表!X55="●",[3]回答表!B565,IF([3]回答表!AA55="●",[3]回答表!B590,""))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IF([3]回答表!X55="●",[3]回答表!B575,IF([3]回答表!AA55="●",[3]回答表!B600,""))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IF([3]回答表!X55="●",[3]回答表!G571,IF([3]回答表!AA55="●",[3]回答表!G596,""))</f>
        <v/>
      </c>
      <c r="AN335" s="83"/>
      <c r="AO335" s="83"/>
      <c r="AP335" s="83"/>
      <c r="AQ335" s="83"/>
      <c r="AR335" s="83"/>
      <c r="AS335" s="83"/>
      <c r="AT335" s="153"/>
      <c r="AU335" s="82" t="str">
        <f>IF([3]回答表!X55="●",[3]回答表!G572,IF([3]回答表!AA55="●",[3]回答表!G597,""))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IF([3]回答表!X55="●",[3]回答表!E575,IF([3]回答表!AA55="●",[3]回答表!E600,""))</f>
        <v/>
      </c>
      <c r="BG336" s="151"/>
      <c r="BH336" s="151"/>
      <c r="BI336" s="151"/>
      <c r="BJ336" s="150" t="str">
        <f>IF([3]回答表!X55="●",[3]回答表!E576,IF([3]回答表!AA55="●",[3]回答表!E601,""))</f>
        <v/>
      </c>
      <c r="BK336" s="151"/>
      <c r="BL336" s="151"/>
      <c r="BM336" s="152"/>
      <c r="BN336" s="150" t="str">
        <f>IF([3]回答表!X55="●",[3]回答表!E577,IF([3]回答表!AA55="●",[3]回答表!E602,""))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IF([3]回答表!AA55="●","●","")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IF([3]回答表!X55="●",[3]回答表!E580,IF([3]回答表!AA55="●",[3]回答表!E605,""))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IF([3]回答表!X55="●",[3]回答表!B582,IF([3]回答表!AA55="●",[3]回答表!B607,""))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IF([3]回答表!AD55="●","●","")</f>
        <v/>
      </c>
      <c r="O352" s="131"/>
      <c r="P352" s="131"/>
      <c r="Q352" s="132"/>
      <c r="R352" s="119"/>
      <c r="S352" s="119"/>
      <c r="T352" s="119"/>
      <c r="U352" s="133" t="str">
        <f>IF([3]回答表!AD55="●",[3]回答表!B615,"")</f>
        <v/>
      </c>
      <c r="V352" s="134"/>
      <c r="W352" s="134"/>
      <c r="X352" s="134"/>
      <c r="Y352" s="134"/>
      <c r="Z352" s="134"/>
      <c r="AA352" s="134"/>
      <c r="AB352" s="134"/>
      <c r="AC352" s="134"/>
      <c r="AD352" s="134"/>
      <c r="AE352" s="134"/>
      <c r="AF352" s="134"/>
      <c r="AG352" s="134"/>
      <c r="AH352" s="134"/>
      <c r="AI352" s="134"/>
      <c r="AJ352" s="135"/>
      <c r="AK352" s="136"/>
      <c r="AL352" s="136"/>
      <c r="AM352" s="133" t="str">
        <f>IF([3]回答表!AD55="●",[3]回答表!B621,"")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IF([3]回答表!R56="●",[3]回答表!B634,"")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183CA-054C-4BF3-B4CE-B96EAE84CD92}">
  <dimension ref="A1:CN384"/>
  <sheetViews>
    <sheetView workbookViewId="0">
      <selection activeCell="AJ28" sqref="AJ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IF(COUNTIF([4]回答表!K16,"*")&gt;0,[4]回答表!K16,"")</f>
        <v>能代市</v>
      </c>
      <c r="D11" s="8"/>
      <c r="E11" s="8"/>
      <c r="F11" s="8"/>
      <c r="G11" s="8"/>
      <c r="H11" s="8"/>
      <c r="I11" s="8"/>
      <c r="J11" s="8"/>
      <c r="K11" s="8"/>
      <c r="L11" s="8"/>
      <c r="M11" s="8"/>
      <c r="N11" s="8"/>
      <c r="O11" s="8"/>
      <c r="P11" s="8"/>
      <c r="Q11" s="8"/>
      <c r="R11" s="8"/>
      <c r="S11" s="8"/>
      <c r="T11" s="8"/>
      <c r="U11" s="22" t="str">
        <f>IF(COUNTIF([4]回答表!F18,"*")&gt;0,[4]回答表!F18,"")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IF(COUNTIF([4]回答表!W18,"*")&gt;0,[4]回答表!W18,"")</f>
        <v>老人デイサービスセンター</v>
      </c>
      <c r="AP11" s="10"/>
      <c r="AQ11" s="10"/>
      <c r="AR11" s="10"/>
      <c r="AS11" s="10"/>
      <c r="AT11" s="10"/>
      <c r="AU11" s="10"/>
      <c r="AV11" s="10"/>
      <c r="AW11" s="10"/>
      <c r="AX11" s="10"/>
      <c r="AY11" s="10"/>
      <c r="AZ11" s="10"/>
      <c r="BA11" s="10"/>
      <c r="BB11" s="10"/>
      <c r="BC11" s="10"/>
      <c r="BD11" s="10"/>
      <c r="BE11" s="10"/>
      <c r="BF11" s="11"/>
      <c r="BG11" s="21" t="str">
        <f>IF(COUNTIF([4]回答表!F20,"*")&gt;0,[4]回答表!F20,"")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IF([4]回答表!R49="●","●","")</f>
        <v/>
      </c>
      <c r="E24" s="80"/>
      <c r="F24" s="80"/>
      <c r="G24" s="80"/>
      <c r="H24" s="80"/>
      <c r="I24" s="80"/>
      <c r="J24" s="81"/>
      <c r="K24" s="79" t="str">
        <f>IF([4]回答表!R50="●","●","")</f>
        <v/>
      </c>
      <c r="L24" s="80"/>
      <c r="M24" s="80"/>
      <c r="N24" s="80"/>
      <c r="O24" s="80"/>
      <c r="P24" s="80"/>
      <c r="Q24" s="81"/>
      <c r="R24" s="79" t="str">
        <f>IF([4]回答表!R51="●","●","")</f>
        <v/>
      </c>
      <c r="S24" s="80"/>
      <c r="T24" s="80"/>
      <c r="U24" s="80"/>
      <c r="V24" s="80"/>
      <c r="W24" s="80"/>
      <c r="X24" s="81"/>
      <c r="Y24" s="79" t="str">
        <f>IF([4]回答表!R52="●","●","")</f>
        <v>●</v>
      </c>
      <c r="Z24" s="80"/>
      <c r="AA24" s="80"/>
      <c r="AB24" s="80"/>
      <c r="AC24" s="80"/>
      <c r="AD24" s="80"/>
      <c r="AE24" s="81"/>
      <c r="AF24" s="79" t="str">
        <f>IF([4]回答表!R53="●","●","")</f>
        <v/>
      </c>
      <c r="AG24" s="80"/>
      <c r="AH24" s="80"/>
      <c r="AI24" s="80"/>
      <c r="AJ24" s="80"/>
      <c r="AK24" s="80"/>
      <c r="AL24" s="81"/>
      <c r="AM24" s="79" t="str">
        <f>IF([4]回答表!R54="●","●","")</f>
        <v/>
      </c>
      <c r="AN24" s="80"/>
      <c r="AO24" s="80"/>
      <c r="AP24" s="80"/>
      <c r="AQ24" s="80"/>
      <c r="AR24" s="80"/>
      <c r="AS24" s="81"/>
      <c r="AT24" s="79" t="str">
        <f>IF([4]回答表!R55="●","●","")</f>
        <v/>
      </c>
      <c r="AU24" s="80"/>
      <c r="AV24" s="80"/>
      <c r="AW24" s="80"/>
      <c r="AX24" s="80"/>
      <c r="AY24" s="80"/>
      <c r="AZ24" s="81"/>
      <c r="BA24" s="68"/>
      <c r="BB24" s="82" t="str">
        <f>IF([4]回答表!R56="●","●","")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IF([4]回答表!X49="●","●","")</f>
        <v/>
      </c>
      <c r="O36" s="131"/>
      <c r="P36" s="131"/>
      <c r="Q36" s="132"/>
      <c r="R36" s="119"/>
      <c r="S36" s="119"/>
      <c r="T36" s="119"/>
      <c r="U36" s="133" t="str">
        <f>IF([4]回答表!X49="●",[4]回答表!B67,IF([4]回答表!AA49="●",[4]回答表!B95,""))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IF([4]回答表!X49="●",[4]回答表!S73,IF([4]回答表!AA49="●",[4]回答表!S101,""))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IF([4]回答表!X49="●",[4]回答表!G73,IF([4]回答表!AA49="●",[4]回答表!G101,""))</f>
        <v/>
      </c>
      <c r="AN38" s="83"/>
      <c r="AO38" s="83"/>
      <c r="AP38" s="83"/>
      <c r="AQ38" s="83"/>
      <c r="AR38" s="83"/>
      <c r="AS38" s="83"/>
      <c r="AT38" s="153"/>
      <c r="AU38" s="82" t="str">
        <f>IF([4]回答表!X49="●",[4]回答表!G74,IF([4]回答表!AA49="●",[4]回答表!G102,""))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IF([4]回答表!X49="●",[4]回答表!V73,IF([4]回答表!AA49="●",[4]回答表!V101,""))</f>
        <v/>
      </c>
      <c r="BG39" s="16"/>
      <c r="BH39" s="16"/>
      <c r="BI39" s="17"/>
      <c r="BJ39" s="150" t="str">
        <f>IF([4]回答表!X49="●",[4]回答表!V74,IF([4]回答表!AA49="●",[4]回答表!V102,""))</f>
        <v/>
      </c>
      <c r="BK39" s="16"/>
      <c r="BL39" s="16"/>
      <c r="BM39" s="17"/>
      <c r="BN39" s="150" t="str">
        <f>IF([4]回答表!X49="●",[4]回答表!V75,IF([4]回答表!AA49="●",[4]回答表!V103,""))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IF([4]回答表!X49="●",[4]回答表!O79,IF([4]回答表!AA49="●",[4]回答表!O107,""))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IF([4]回答表!X49="●",[4]回答表!O80,IF([4]回答表!AA49="●",[4]回答表!O108,""))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IF([4]回答表!AA49="●","●","")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IF([4]回答表!X49="●",[4]回答表!O81,IF([4]回答表!AA49="●",[4]回答表!O109,""))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IF([4]回答表!X49="●",[4]回答表!O82,IF([4]回答表!AA49="●",[4]回答表!O110,""))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IF([4]回答表!X49="●",[4]回答表!AG79,IF([4]回答表!AA49="●",[4]回答表!AG107,""))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IF([4]回答表!X49="●",[4]回答表!AG80,IF([4]回答表!AA49="●",[4]回答表!AG108,""))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IF([4]回答表!X49="●",[4]回答表!E85,IF([4]回答表!AA49="●",[4]回答表!E113,""))</f>
        <v/>
      </c>
      <c r="V50" s="182"/>
      <c r="W50" s="182"/>
      <c r="X50" s="182"/>
      <c r="Y50" s="182"/>
      <c r="Z50" s="182"/>
      <c r="AA50" s="182"/>
      <c r="AB50" s="182"/>
      <c r="AC50" s="182"/>
      <c r="AD50" s="182"/>
      <c r="AE50" s="183" t="s">
        <v>33</v>
      </c>
      <c r="AF50" s="183"/>
      <c r="AG50" s="183"/>
      <c r="AH50" s="183"/>
      <c r="AI50" s="183"/>
      <c r="AJ50" s="184"/>
      <c r="AK50" s="136"/>
      <c r="AL50" s="136"/>
      <c r="AM50" s="133" t="str">
        <f>IF([4]回答表!X49="●",[4]回答表!B87,IF([4]回答表!AA49="●",[4]回答表!B115,""))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IF([4]回答表!AD49="●","●","")</f>
        <v/>
      </c>
      <c r="O57" s="131"/>
      <c r="P57" s="131"/>
      <c r="Q57" s="132"/>
      <c r="R57" s="119"/>
      <c r="S57" s="119"/>
      <c r="T57" s="119"/>
      <c r="U57" s="133" t="str">
        <f>IF([4]回答表!AD49="●",[4]回答表!B123,"")</f>
        <v/>
      </c>
      <c r="V57" s="134"/>
      <c r="W57" s="134"/>
      <c r="X57" s="134"/>
      <c r="Y57" s="134"/>
      <c r="Z57" s="134"/>
      <c r="AA57" s="134"/>
      <c r="AB57" s="134"/>
      <c r="AC57" s="134"/>
      <c r="AD57" s="134"/>
      <c r="AE57" s="134"/>
      <c r="AF57" s="134"/>
      <c r="AG57" s="134"/>
      <c r="AH57" s="134"/>
      <c r="AI57" s="134"/>
      <c r="AJ57" s="135"/>
      <c r="AK57" s="189"/>
      <c r="AL57" s="189"/>
      <c r="AM57" s="133" t="str">
        <f>IF([4]回答表!AD49="●",[4]回答表!B128,"")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IF([4]回答表!X50="●","●","")</f>
        <v/>
      </c>
      <c r="O68" s="131"/>
      <c r="P68" s="131"/>
      <c r="Q68" s="132"/>
      <c r="R68" s="119"/>
      <c r="S68" s="119"/>
      <c r="T68" s="119"/>
      <c r="U68" s="133" t="str">
        <f>IF([4]回答表!X50="●",[4]回答表!B138,IF([4]回答表!AA50="●",[4]回答表!B159,""))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IF([4]回答表!X50="●",[4]回答表!S144,IF([4]回答表!AA50="●",[4]回答表!S165,""))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IF([4]回答表!X50="●",[4]回答表!J144,IF([4]回答表!AA50="●",[4]回答表!J165,""))</f>
        <v/>
      </c>
      <c r="AN71" s="83"/>
      <c r="AO71" s="83"/>
      <c r="AP71" s="83"/>
      <c r="AQ71" s="83"/>
      <c r="AR71" s="83"/>
      <c r="AS71" s="83"/>
      <c r="AT71" s="153"/>
      <c r="AU71" s="82" t="str">
        <f>IF([4]回答表!X50="●",[4]回答表!J145,IF([4]回答表!AA50="●",[4]回答表!J166,""))</f>
        <v/>
      </c>
      <c r="AV71" s="83"/>
      <c r="AW71" s="83"/>
      <c r="AX71" s="83"/>
      <c r="AY71" s="83"/>
      <c r="AZ71" s="83"/>
      <c r="BA71" s="83"/>
      <c r="BB71" s="153"/>
      <c r="BC71" s="120"/>
      <c r="BD71" s="109"/>
      <c r="BE71" s="109"/>
      <c r="BF71" s="150" t="str">
        <f>IF([4]回答表!X50="●",[4]回答表!V144,IF([4]回答表!AA50="●",[4]回答表!V165,""))</f>
        <v/>
      </c>
      <c r="BG71" s="151"/>
      <c r="BH71" s="151"/>
      <c r="BI71" s="151"/>
      <c r="BJ71" s="150" t="str">
        <f>IF([4]回答表!X50="●",[4]回答表!V145,IF([4]回答表!AA50="●",[4]回答表!V166,""))</f>
        <v/>
      </c>
      <c r="BK71" s="151"/>
      <c r="BL71" s="151"/>
      <c r="BM71" s="151"/>
      <c r="BN71" s="150" t="str">
        <f>IF([4]回答表!X50="●",[4]回答表!V146,IF([4]回答表!AA50="●",[4]回答表!V167,""))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IF([4]回答表!AA50="●","●","")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IF([4]回答表!X50="●",[4]回答表!E149,IF([4]回答表!AA50="●",[4]回答表!E170,""))</f>
        <v/>
      </c>
      <c r="V80" s="182"/>
      <c r="W80" s="182"/>
      <c r="X80" s="182"/>
      <c r="Y80" s="182"/>
      <c r="Z80" s="182"/>
      <c r="AA80" s="182"/>
      <c r="AB80" s="182"/>
      <c r="AC80" s="182"/>
      <c r="AD80" s="182"/>
      <c r="AE80" s="183" t="s">
        <v>33</v>
      </c>
      <c r="AF80" s="183"/>
      <c r="AG80" s="183"/>
      <c r="AH80" s="183"/>
      <c r="AI80" s="183"/>
      <c r="AJ80" s="184"/>
      <c r="AK80" s="136"/>
      <c r="AL80" s="136"/>
      <c r="AM80" s="133" t="str">
        <f>IF([4]回答表!X50="●",[4]回答表!B151,IF([4]回答表!AA50="●",[4]回答表!B172,""))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IF([4]回答表!AD50="●","●","")</f>
        <v/>
      </c>
      <c r="O87" s="131"/>
      <c r="P87" s="131"/>
      <c r="Q87" s="132"/>
      <c r="R87" s="119"/>
      <c r="S87" s="119"/>
      <c r="T87" s="119"/>
      <c r="U87" s="133" t="str">
        <f>IF([4]回答表!AD50="●",[4]回答表!B180,"")</f>
        <v/>
      </c>
      <c r="V87" s="134"/>
      <c r="W87" s="134"/>
      <c r="X87" s="134"/>
      <c r="Y87" s="134"/>
      <c r="Z87" s="134"/>
      <c r="AA87" s="134"/>
      <c r="AB87" s="134"/>
      <c r="AC87" s="134"/>
      <c r="AD87" s="134"/>
      <c r="AE87" s="134"/>
      <c r="AF87" s="134"/>
      <c r="AG87" s="134"/>
      <c r="AH87" s="134"/>
      <c r="AI87" s="134"/>
      <c r="AJ87" s="135"/>
      <c r="AK87" s="189"/>
      <c r="AL87" s="189"/>
      <c r="AM87" s="133" t="str">
        <f>IF([4]回答表!AD50="●",[4]回答表!B186,"")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IF([4]回答表!F18="水道事業",IF([4]回答表!X51="●","●",""),"")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IF([4]回答表!F18="水道事業",IF([4]回答表!X51="●",[4]回答表!B197,IF([4]回答表!AA51="●",[4]回答表!B275,"")),"")</f>
        <v/>
      </c>
      <c r="AN99" s="134"/>
      <c r="AO99" s="134"/>
      <c r="AP99" s="134"/>
      <c r="AQ99" s="134"/>
      <c r="AR99" s="134"/>
      <c r="AS99" s="134"/>
      <c r="AT99" s="134"/>
      <c r="AU99" s="134"/>
      <c r="AV99" s="134"/>
      <c r="AW99" s="134"/>
      <c r="AX99" s="134"/>
      <c r="AY99" s="134"/>
      <c r="AZ99" s="134"/>
      <c r="BA99" s="134"/>
      <c r="BB99" s="134"/>
      <c r="BC99" s="135"/>
      <c r="BD99" s="109"/>
      <c r="BE99" s="109"/>
      <c r="BF99" s="138" t="str">
        <f>IF([4]回答表!F18="水道事業",IF([4]回答表!X51="●",[4]回答表!B256,IF([4]回答表!AA51="●",[4]回答表!B335,"")),"")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IF([4]回答表!F18="水道事業",IF([4]回答表!X51="●",[4]回答表!J205,IF([4]回答表!AA51="●",[4]回答表!J283,"")),"")</f>
        <v/>
      </c>
      <c r="V101" s="83"/>
      <c r="W101" s="83"/>
      <c r="X101" s="83"/>
      <c r="Y101" s="83"/>
      <c r="Z101" s="83"/>
      <c r="AA101" s="83"/>
      <c r="AB101" s="153"/>
      <c r="AC101" s="82" t="str">
        <f>IF([4]回答表!F18="水道事業",IF([4]回答表!X51="●",[4]回答表!J210,IF([4]回答表!AA51="●",[4]回答表!J290,"")),"")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IF([4]回答表!F18="水道事業",IF([4]回答表!X51="●",[4]回答表!E256,IF([4]回答表!AA51="●",[4]回答表!E335,"")),"")</f>
        <v/>
      </c>
      <c r="BG102" s="151"/>
      <c r="BH102" s="151"/>
      <c r="BI102" s="151"/>
      <c r="BJ102" s="150" t="str">
        <f>IF([4]回答表!F18="水道事業",IF([4]回答表!X51="●",[4]回答表!E257,IF([4]回答表!AA51="●",[4]回答表!E336,"")),"")</f>
        <v/>
      </c>
      <c r="BK102" s="151"/>
      <c r="BL102" s="151"/>
      <c r="BM102" s="151"/>
      <c r="BN102" s="150" t="str">
        <f>IF([4]回答表!F18="水道事業",IF([4]回答表!X51="●",[4]回答表!E258,IF([4]回答表!AA51="●",[4]回答表!E337,"")),"")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IF([4]回答表!F18="水道事業",IF([4]回答表!AA51="●","●",""),"")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IF([4]回答表!F18="水道事業",IF([4]回答表!X51="●",[4]回答表!J213,IF([4]回答表!AA51="●",[4]回答表!J293,"")),"")</f>
        <v/>
      </c>
      <c r="V106" s="83"/>
      <c r="W106" s="83"/>
      <c r="X106" s="83"/>
      <c r="Y106" s="83"/>
      <c r="Z106" s="83"/>
      <c r="AA106" s="83"/>
      <c r="AB106" s="153"/>
      <c r="AC106" s="82" t="str">
        <f>IF([4]回答表!F18="水道事業",IF([4]回答表!X51="●",[4]回答表!J217,IF([4]回答表!AA51="●",[4]回答表!J297,"")),"")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IF([4]回答表!F18="水道事業",IF([4]回答表!X51="●",[4]回答表!E265,IF([4]回答表!AA51="●",[4]回答表!E344,"")),"")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IF([4]回答表!F18="水道事業",IF([4]回答表!X51="●",[4]回答表!B267,IF([4]回答表!AA51="●",[4]回答表!B346,"")),"")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IF([4]回答表!F18="水道事業",IF([4]回答表!AD51="●","●",""),"")</f>
        <v/>
      </c>
      <c r="O118" s="131"/>
      <c r="P118" s="131"/>
      <c r="Q118" s="132"/>
      <c r="R118" s="119"/>
      <c r="S118" s="119"/>
      <c r="T118" s="119"/>
      <c r="U118" s="133" t="str">
        <f>IF([4]回答表!F18="水道事業",IF([4]回答表!AD51="●",[4]回答表!B354,""),"")</f>
        <v/>
      </c>
      <c r="V118" s="134"/>
      <c r="W118" s="134"/>
      <c r="X118" s="134"/>
      <c r="Y118" s="134"/>
      <c r="Z118" s="134"/>
      <c r="AA118" s="134"/>
      <c r="AB118" s="134"/>
      <c r="AC118" s="134"/>
      <c r="AD118" s="134"/>
      <c r="AE118" s="134"/>
      <c r="AF118" s="134"/>
      <c r="AG118" s="134"/>
      <c r="AH118" s="134"/>
      <c r="AI118" s="134"/>
      <c r="AJ118" s="135"/>
      <c r="AK118" s="189"/>
      <c r="AL118" s="189"/>
      <c r="AM118" s="133" t="str">
        <f>IF([4]回答表!F18="水道事業",IF([4]回答表!AD51="●",[4]回答表!B360,""),"")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IF([4]回答表!F18="簡易水道事業",IF([4]回答表!X51="●",[4]回答表!B197,IF([4]回答表!AA51="●",[4]回答表!B275,"")),"")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IF([4]回答表!F18="簡易水道事業",IF([4]回答表!X51="●",[4]回答表!B256,IF([4]回答表!AA51="●",[4]回答表!B335,"")),"")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IF([4]回答表!F18="簡易水道事業",IF([4]回答表!X51="●","●",""),"")</f>
        <v/>
      </c>
      <c r="O132" s="131"/>
      <c r="P132" s="131"/>
      <c r="Q132" s="132"/>
      <c r="R132" s="119"/>
      <c r="S132" s="119"/>
      <c r="T132" s="119"/>
      <c r="U132" s="82" t="str">
        <f>IF([4]回答表!F18="簡易水道事業",IF([4]回答表!X51="●",[4]回答表!S224,IF([4]回答表!AA51="●",[4]回答表!S304,"")),"")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IF([4]回答表!F18="簡易水道事業",IF([4]回答表!X51="●",[4]回答表!E256,IF([4]回答表!AA51="●",[4]回答表!E335,"")),"")</f>
        <v/>
      </c>
      <c r="BG133" s="151"/>
      <c r="BH133" s="151"/>
      <c r="BI133" s="151"/>
      <c r="BJ133" s="150" t="str">
        <f>IF([4]回答表!F18="簡易水道事業",IF([4]回答表!X51="●",[4]回答表!E257,IF([4]回答表!AA51="●",[4]回答表!E336,"")),"")</f>
        <v/>
      </c>
      <c r="BK133" s="151"/>
      <c r="BL133" s="151"/>
      <c r="BM133" s="151"/>
      <c r="BN133" s="150" t="str">
        <f>IF([4]回答表!F18="簡易水道事業",IF([4]回答表!X51="●",[4]回答表!E258,IF([4]回答表!AA51="●",[4]回答表!E337,"")),"")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IF([4]回答表!F18="簡易水道事業",IF([4]回答表!X51="●",[4]回答表!S225,IF([4]回答表!AA51="●",[4]回答表!S305,"")),"")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IF([4]回答表!F18="簡易水道事業",IF([4]回答表!AA51="●","●",""),"")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IF([4]回答表!F18="簡易水道事業",IF([4]回答表!X51="●",[4]回答表!S226,IF([4]回答表!AA51="●",[4]回答表!S306,"")),"")</f>
        <v/>
      </c>
      <c r="V142" s="83"/>
      <c r="W142" s="83"/>
      <c r="X142" s="83"/>
      <c r="Y142" s="83"/>
      <c r="Z142" s="83"/>
      <c r="AA142" s="83"/>
      <c r="AB142" s="83"/>
      <c r="AC142" s="83"/>
      <c r="AD142" s="83"/>
      <c r="AE142" s="83"/>
      <c r="AF142" s="83"/>
      <c r="AG142" s="83"/>
      <c r="AH142" s="83"/>
      <c r="AI142" s="83"/>
      <c r="AJ142" s="153"/>
      <c r="AK142" s="68"/>
      <c r="AL142" s="68"/>
      <c r="AM142" s="231" t="str">
        <f>IF([4]回答表!F18="簡易水道事業",IF([4]回答表!X51="●",[4]回答表!Y228,IF([4]回答表!AA51="●",[4]回答表!Y308,"")),"")</f>
        <v/>
      </c>
      <c r="AN142" s="231"/>
      <c r="AO142" s="231"/>
      <c r="AP142" s="231"/>
      <c r="AQ142" s="231"/>
      <c r="AR142" s="231"/>
      <c r="AS142" s="231" t="str">
        <f>IF([4]回答表!F18="簡易水道事業",IF([4]回答表!X51="●",[4]回答表!Y229,IF([4]回答表!AA51="●",[4]回答表!Y309,"")),"")</f>
        <v/>
      </c>
      <c r="AT142" s="231"/>
      <c r="AU142" s="231"/>
      <c r="AV142" s="231"/>
      <c r="AW142" s="231"/>
      <c r="AX142" s="231"/>
      <c r="AY142" s="231" t="str">
        <f>IF([4]回答表!F18="簡易水道事業",IF([4]回答表!X51="●",[4]回答表!Y230,IF([4]回答表!AA51="●",[4]回答表!Y310,"")),"")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IF([4]回答表!F18="簡易水道事業",IF([4]回答表!X51="●",[4]回答表!E265,IF([4]回答表!AA51="●",[4]回答表!E344,"")),"")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IF([4]回答表!F18="簡易水道事業",IF([4]回答表!X51="●",[4]回答表!B267,IF([4]回答表!AA51="●",[4]回答表!B346,"")),"")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IF([4]回答表!F18="簡易水道事業",IF([4]回答表!AD51="●","●",""),"")</f>
        <v/>
      </c>
      <c r="O154" s="131"/>
      <c r="P154" s="131"/>
      <c r="Q154" s="132"/>
      <c r="R154" s="119"/>
      <c r="S154" s="119"/>
      <c r="T154" s="119"/>
      <c r="U154" s="133" t="str">
        <f>IF([4]回答表!F18="簡易水道事業",IF([4]回答表!AD51="●",[4]回答表!B354,""),"")</f>
        <v/>
      </c>
      <c r="V154" s="134"/>
      <c r="W154" s="134"/>
      <c r="X154" s="134"/>
      <c r="Y154" s="134"/>
      <c r="Z154" s="134"/>
      <c r="AA154" s="134"/>
      <c r="AB154" s="134"/>
      <c r="AC154" s="134"/>
      <c r="AD154" s="134"/>
      <c r="AE154" s="134"/>
      <c r="AF154" s="134"/>
      <c r="AG154" s="134"/>
      <c r="AH154" s="134"/>
      <c r="AI154" s="134"/>
      <c r="AJ154" s="135"/>
      <c r="AK154" s="189"/>
      <c r="AL154" s="189"/>
      <c r="AM154" s="133" t="str">
        <f>IF([4]回答表!F18="簡易水道事業",IF([4]回答表!AD51="●",[4]回答表!B360,""),"")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IF([4]回答表!F18="下水道事業",IF([4]回答表!X51="●","●",""),"")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IF([4]回答表!F18="下水道事業",IF([4]回答表!X51="●",[4]回答表!B197,IF([4]回答表!AA51="●",[4]回答表!B275,"")),"")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IF([4]回答表!F18="下水道事業",IF([4]回答表!X51="●",[4]回答表!B256,IF([4]回答表!AA51="●",[4]回答表!B335,"")),"")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IF([4]回答表!F18="下水道事業",IF([4]回答表!X51="●",[4]回答表!N234,IF([4]回答表!AA51="●",[4]回答表!N314,"")),"")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IF([4]回答表!F18="下水道事業",IF([4]回答表!X51="●",[4]回答表!E256,IF([4]回答表!AA51="●",[4]回答表!E335,"")),"")</f>
        <v/>
      </c>
      <c r="BG169" s="151"/>
      <c r="BH169" s="151"/>
      <c r="BI169" s="151"/>
      <c r="BJ169" s="150" t="str">
        <f>IF([4]回答表!F18="下水道事業",IF([4]回答表!X51="●",[4]回答表!E257,IF([4]回答表!AA51="●",[4]回答表!E336,"")),"")</f>
        <v/>
      </c>
      <c r="BK169" s="151"/>
      <c r="BL169" s="151"/>
      <c r="BM169" s="151"/>
      <c r="BN169" s="150" t="str">
        <f>IF([4]回答表!F18="下水道事業",IF([4]回答表!X51="●",[4]回答表!E258,IF([4]回答表!AA51="●",[4]回答表!E337,"")),"")</f>
        <v/>
      </c>
      <c r="BO169" s="151"/>
      <c r="BP169" s="151"/>
      <c r="BQ169" s="152"/>
      <c r="BR169" s="112"/>
      <c r="BX169" s="234" t="str">
        <f>IF([4]回答表!AQ21="下水道事業",IF([4]回答表!BI54="○",[4]回答表!AM200,IF([4]回答表!BL54="○",[4]回答表!AM278,"")),"")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IF([4]回答表!F18="下水道事業",IF([4]回答表!X51="●",[4]回答表!Y236,IF([4]回答表!AA51="●",[4]回答表!Y316,"")),"")</f>
        <v/>
      </c>
      <c r="V174" s="83"/>
      <c r="W174" s="83"/>
      <c r="X174" s="83"/>
      <c r="Y174" s="83"/>
      <c r="Z174" s="83"/>
      <c r="AA174" s="83"/>
      <c r="AB174" s="153"/>
      <c r="AC174" s="82" t="str">
        <f>IF([4]回答表!F18="下水道事業",IF([4]回答表!X51="●",[4]回答表!Y237,IF([4]回答表!AA51="●",[4]回答表!Y317,"")),"")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IF([4]回答表!F18="下水道事業",IF([4]回答表!X51="●",[4]回答表!Y239,IF([4]回答表!AA51="●",[4]回答表!Y319,"")),"")</f>
        <v/>
      </c>
      <c r="V180" s="83"/>
      <c r="W180" s="83"/>
      <c r="X180" s="83"/>
      <c r="Y180" s="83"/>
      <c r="Z180" s="83"/>
      <c r="AA180" s="83"/>
      <c r="AB180" s="153"/>
      <c r="AC180" s="82" t="str">
        <f>IF([4]回答表!F18="下水道事業",IF([4]回答表!X51="●",[4]回答表!Y240,IF([4]回答表!AA51="●",[4]回答表!Y320,"")),"")</f>
        <v/>
      </c>
      <c r="AD180" s="83"/>
      <c r="AE180" s="83"/>
      <c r="AF180" s="83"/>
      <c r="AG180" s="83"/>
      <c r="AH180" s="83"/>
      <c r="AI180" s="83"/>
      <c r="AJ180" s="153"/>
      <c r="AK180" s="82" t="str">
        <f>IF([4]回答表!F18="下水道事業",IF([4]回答表!X51="●",[4]回答表!Y241,IF([4]回答表!AA51="●",[4]回答表!Y321,"")),"")</f>
        <v/>
      </c>
      <c r="AL180" s="83"/>
      <c r="AM180" s="83"/>
      <c r="AN180" s="83"/>
      <c r="AO180" s="83"/>
      <c r="AP180" s="83"/>
      <c r="AQ180" s="83"/>
      <c r="AR180" s="153"/>
      <c r="AS180" s="82" t="str">
        <f>IF([4]回答表!F18="下水道事業",IF([4]回答表!X51="●",[4]回答表!Y242,IF([4]回答表!AA51="●",[4]回答表!Y322,"")),"")</f>
        <v/>
      </c>
      <c r="AT180" s="83"/>
      <c r="AU180" s="83"/>
      <c r="AV180" s="83"/>
      <c r="AW180" s="83"/>
      <c r="AX180" s="83"/>
      <c r="AY180" s="83"/>
      <c r="AZ180" s="153"/>
      <c r="BA180" s="82" t="str">
        <f>IF([4]回答表!F18="下水道事業",IF([4]回答表!X51="●",[4]回答表!Y243,IF([4]回答表!AA51="●",[4]回答表!Y323,"")),"")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IF([4]回答表!F18="下水道事業",IF([4]回答表!AA51="●","●",""),"")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IF([4]回答表!F18="下水道事業",IF([4]回答表!X51="●",[4]回答表!N248,IF([4]回答表!AA51="●",[4]回答表!N328,"")),"")</f>
        <v/>
      </c>
      <c r="V186" s="83"/>
      <c r="W186" s="83"/>
      <c r="X186" s="83"/>
      <c r="Y186" s="83"/>
      <c r="Z186" s="83"/>
      <c r="AA186" s="83"/>
      <c r="AB186" s="153"/>
      <c r="AC186" s="82" t="str">
        <f>IF([4]回答表!F18="下水道事業",IF([4]回答表!X51="●",[4]回答表!N249,IF([4]回答表!AA51="●",[4]回答表!N329,"")),"")</f>
        <v/>
      </c>
      <c r="AD186" s="83"/>
      <c r="AE186" s="83"/>
      <c r="AF186" s="83"/>
      <c r="AG186" s="83"/>
      <c r="AH186" s="83"/>
      <c r="AI186" s="83"/>
      <c r="AJ186" s="153"/>
      <c r="AK186" s="82" t="str">
        <f>IF([4]回答表!F18="下水道事業",IF([4]回答表!X51="●",[4]回答表!N250,IF([4]回答表!AA51="●",[4]回答表!N330,"")),"")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IF([4]回答表!F18="下水道事業",IF([4]回答表!X51="●",[4]回答表!E265,IF([4]回答表!AA51="●",[4]回答表!E344,"")),"")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IF([4]回答表!F18="下水道事業",IF([4]回答表!X51="●",[4]回答表!B267,IF([4]回答表!AA51="●",[4]回答表!B346,"")),"")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IF([4]回答表!F18="下水道事業",IF([4]回答表!AD51="●","●",""),"")</f>
        <v/>
      </c>
      <c r="O198" s="131"/>
      <c r="P198" s="131"/>
      <c r="Q198" s="132"/>
      <c r="R198" s="119"/>
      <c r="S198" s="119"/>
      <c r="T198" s="119"/>
      <c r="U198" s="133" t="str">
        <f>IF([4]回答表!F18="下水道事業",IF([4]回答表!AD51="●",[4]回答表!B354,""),"")</f>
        <v/>
      </c>
      <c r="V198" s="134"/>
      <c r="W198" s="134"/>
      <c r="X198" s="134"/>
      <c r="Y198" s="134"/>
      <c r="Z198" s="134"/>
      <c r="AA198" s="134"/>
      <c r="AB198" s="134"/>
      <c r="AC198" s="134"/>
      <c r="AD198" s="134"/>
      <c r="AE198" s="134"/>
      <c r="AF198" s="134"/>
      <c r="AG198" s="134"/>
      <c r="AH198" s="134"/>
      <c r="AI198" s="134"/>
      <c r="AJ198" s="135"/>
      <c r="AK198" s="189"/>
      <c r="AL198" s="189"/>
      <c r="AM198" s="133" t="str">
        <f>IF([4]回答表!F18="下水道事業",IF([4]回答表!AD51="●",[4]回答表!B360,""),"")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IF([4]回答表!BD18="●",IF([4]回答表!X51="●","●",""),"")</f>
        <v/>
      </c>
      <c r="O210" s="131"/>
      <c r="P210" s="131"/>
      <c r="Q210" s="132"/>
      <c r="R210" s="119"/>
      <c r="S210" s="119"/>
      <c r="T210" s="119"/>
      <c r="U210" s="133" t="str">
        <f>IF([4]回答表!BD18="●",IF([4]回答表!X51="●",[4]回答表!B197,IF([4]回答表!AA51="●",[4]回答表!B275,"")),"")</f>
        <v/>
      </c>
      <c r="V210" s="134"/>
      <c r="W210" s="134"/>
      <c r="X210" s="134"/>
      <c r="Y210" s="134"/>
      <c r="Z210" s="134"/>
      <c r="AA210" s="134"/>
      <c r="AB210" s="134"/>
      <c r="AC210" s="134"/>
      <c r="AD210" s="134"/>
      <c r="AE210" s="134"/>
      <c r="AF210" s="134"/>
      <c r="AG210" s="134"/>
      <c r="AH210" s="134"/>
      <c r="AI210" s="134"/>
      <c r="AJ210" s="135"/>
      <c r="AK210" s="136"/>
      <c r="AL210" s="136"/>
      <c r="AM210" s="138" t="str">
        <f>IF([4]回答表!BD18="●",IF([4]回答表!X51="●",[4]回答表!B256,IF([4]回答表!AA51="●",[4]回答表!B335,"")),"")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IF([4]回答表!BD18="●",IF([4]回答表!X51="●",[4]回答表!E256,IF([4]回答表!AA51="●",[4]回答表!E335,"")),"")</f>
        <v/>
      </c>
      <c r="AN213" s="151"/>
      <c r="AO213" s="151"/>
      <c r="AP213" s="151"/>
      <c r="AQ213" s="150" t="str">
        <f>IF([4]回答表!BD18="●",IF([4]回答表!X51="●",[4]回答表!E257,IF([4]回答表!AA51="●",[4]回答表!E336,"")),"")</f>
        <v/>
      </c>
      <c r="AR213" s="151"/>
      <c r="AS213" s="151"/>
      <c r="AT213" s="151"/>
      <c r="AU213" s="150" t="str">
        <f>IF([4]回答表!BD18="●",IF([4]回答表!X51="●",[4]回答表!E258,IF([4]回答表!AA51="●",[4]回答表!E337,"")),"")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IF([4]回答表!BD18="●",IF([4]回答表!AA51="●","●",""),"")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IF([4]回答表!BD18="●",IF([4]回答表!X51="●",[4]回答表!E265,IF([4]回答表!AA51="●",[4]回答表!E344,"")),"")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IF([4]回答表!BD18="●",IF([4]回答表!X51="●",[4]回答表!B267,IF([4]回答表!AA51="●",[4]回答表!B346,"")),"")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IF([4]回答表!BD18="●",IF([4]回答表!AD51="●","●",""),"")</f>
        <v/>
      </c>
      <c r="O229" s="131"/>
      <c r="P229" s="131"/>
      <c r="Q229" s="132"/>
      <c r="R229" s="119"/>
      <c r="S229" s="119"/>
      <c r="T229" s="119"/>
      <c r="U229" s="133" t="str">
        <f>IF([4]回答表!BD18="●",IF([4]回答表!AD51="●",[4]回答表!B354,""),"")</f>
        <v/>
      </c>
      <c r="V229" s="134"/>
      <c r="W229" s="134"/>
      <c r="X229" s="134"/>
      <c r="Y229" s="134"/>
      <c r="Z229" s="134"/>
      <c r="AA229" s="134"/>
      <c r="AB229" s="134"/>
      <c r="AC229" s="134"/>
      <c r="AD229" s="134"/>
      <c r="AE229" s="134"/>
      <c r="AF229" s="134"/>
      <c r="AG229" s="134"/>
      <c r="AH229" s="134"/>
      <c r="AI229" s="134"/>
      <c r="AJ229" s="135"/>
      <c r="AK229" s="249"/>
      <c r="AL229" s="249"/>
      <c r="AM229" s="133" t="str">
        <f>IF([4]回答表!BD18="●",IF([4]回答表!AD51="●",[4]回答表!B360,""),"")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IF([4]回答表!X52="●","●","")</f>
        <v>●</v>
      </c>
      <c r="O241" s="131"/>
      <c r="P241" s="131"/>
      <c r="Q241" s="132"/>
      <c r="R241" s="119"/>
      <c r="S241" s="119"/>
      <c r="T241" s="119"/>
      <c r="U241" s="133" t="str">
        <f>IF([4]回答表!X52="●",[4]回答表!B371,IF([4]回答表!AA52="●",[4]回答表!B396,""))</f>
        <v>＜概要＞指定管理者による老人デイサービスセンター、グループホームの管理運営
＜効果＞施設入所者の精神的安定（公的な施設への信頼等）</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IF([4]回答表!X52="●",[4]回答表!U377,IF([4]回答表!AA52="●",[4]回答表!U402,""))</f>
        <v>平成</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IF([4]回答表!X52="●",[4]回答表!G377,IF([4]回答表!AA52="●",[4]回答表!G402,""))</f>
        <v xml:space="preserve"> </v>
      </c>
      <c r="AN244" s="83"/>
      <c r="AO244" s="83"/>
      <c r="AP244" s="83"/>
      <c r="AQ244" s="83"/>
      <c r="AR244" s="83"/>
      <c r="AS244" s="83"/>
      <c r="AT244" s="153"/>
      <c r="AU244" s="82" t="str">
        <f>IF([4]回答表!X52="●",[4]回答表!G378,IF([4]回答表!AA52="●",[4]回答表!G403,""))</f>
        <v>●</v>
      </c>
      <c r="AV244" s="83"/>
      <c r="AW244" s="83"/>
      <c r="AX244" s="83"/>
      <c r="AY244" s="83"/>
      <c r="AZ244" s="83"/>
      <c r="BA244" s="83"/>
      <c r="BB244" s="153"/>
      <c r="BC244" s="120"/>
      <c r="BD244" s="109"/>
      <c r="BE244" s="109"/>
      <c r="BF244" s="150">
        <f>IF([4]回答表!X52="●",[4]回答表!X377,IF([4]回答表!AA52="●",[4]回答表!X402,""))</f>
        <v>20</v>
      </c>
      <c r="BG244" s="151"/>
      <c r="BH244" s="151"/>
      <c r="BI244" s="151"/>
      <c r="BJ244" s="150">
        <f>IF([4]回答表!X52="●",[4]回答表!X378,IF([4]回答表!AA52="●",[4]回答表!X403,""))</f>
        <v>4</v>
      </c>
      <c r="BK244" s="151"/>
      <c r="BL244" s="151"/>
      <c r="BM244" s="152"/>
      <c r="BN244" s="150">
        <f>IF([4]回答表!X52="●",[4]回答表!X379,IF([4]回答表!AA52="●",[4]回答表!X404,""))</f>
        <v>1</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IF([4]回答表!AA52="●","●","")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f>IF([4]回答表!X52="●",[4]回答表!E386,IF([4]回答表!AA52="●",[4]回答表!E407,""))</f>
        <v>0</v>
      </c>
      <c r="V253" s="182"/>
      <c r="W253" s="182"/>
      <c r="X253" s="182"/>
      <c r="Y253" s="182"/>
      <c r="Z253" s="182"/>
      <c r="AA253" s="182"/>
      <c r="AB253" s="182"/>
      <c r="AC253" s="182"/>
      <c r="AD253" s="182"/>
      <c r="AE253" s="183" t="s">
        <v>33</v>
      </c>
      <c r="AF253" s="183"/>
      <c r="AG253" s="183"/>
      <c r="AH253" s="183"/>
      <c r="AI253" s="183"/>
      <c r="AJ253" s="184"/>
      <c r="AK253" s="136"/>
      <c r="AL253" s="136"/>
      <c r="AM253" s="133">
        <f>IF([4]回答表!X52="●",[4]回答表!B388,IF([4]回答表!AA52="●",[4]回答表!B409,""))</f>
        <v>0</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IF([4]回答表!AD52="●","●","")</f>
        <v/>
      </c>
      <c r="O260" s="131"/>
      <c r="P260" s="131"/>
      <c r="Q260" s="132"/>
      <c r="R260" s="119"/>
      <c r="S260" s="119"/>
      <c r="T260" s="119"/>
      <c r="U260" s="133" t="str">
        <f>IF([4]回答表!AD52="●",[4]回答表!B417,"")</f>
        <v/>
      </c>
      <c r="V260" s="134"/>
      <c r="W260" s="134"/>
      <c r="X260" s="134"/>
      <c r="Y260" s="134"/>
      <c r="Z260" s="134"/>
      <c r="AA260" s="134"/>
      <c r="AB260" s="134"/>
      <c r="AC260" s="134"/>
      <c r="AD260" s="134"/>
      <c r="AE260" s="134"/>
      <c r="AF260" s="134"/>
      <c r="AG260" s="134"/>
      <c r="AH260" s="134"/>
      <c r="AI260" s="134"/>
      <c r="AJ260" s="135"/>
      <c r="AK260" s="249"/>
      <c r="AL260" s="249"/>
      <c r="AM260" s="133" t="str">
        <f>IF([4]回答表!AD52="●",[4]回答表!B423,"")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IF([4]回答表!X53="●","●","")</f>
        <v/>
      </c>
      <c r="O272" s="131"/>
      <c r="P272" s="131"/>
      <c r="Q272" s="132"/>
      <c r="R272" s="119"/>
      <c r="S272" s="119"/>
      <c r="T272" s="119"/>
      <c r="U272" s="133" t="str">
        <f>IF([4]回答表!X53="●",[4]回答表!B434,IF([4]回答表!AA53="●",[4]回答表!B465,""))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IF([4]回答表!X53="●",[4]回答表!B440,"")</f>
        <v/>
      </c>
      <c r="AO272" s="262"/>
      <c r="AP272" s="262"/>
      <c r="AQ272" s="262"/>
      <c r="AR272" s="262"/>
      <c r="AS272" s="262"/>
      <c r="AT272" s="262"/>
      <c r="AU272" s="262"/>
      <c r="AV272" s="262"/>
      <c r="AW272" s="262"/>
      <c r="AX272" s="262"/>
      <c r="AY272" s="262"/>
      <c r="AZ272" s="262"/>
      <c r="BA272" s="262"/>
      <c r="BB272" s="263"/>
      <c r="BC272" s="120"/>
      <c r="BD272" s="109"/>
      <c r="BE272" s="109"/>
      <c r="BF272" s="138" t="str">
        <f>IF([4]回答表!X53="●",[4]回答表!B446,IF([4]回答表!AA53="●",[4]回答表!B471,""))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IF([4]回答表!X53="●",[4]回答表!E446,IF([4]回答表!AA53="●",[4]回答表!E471,""))</f>
        <v/>
      </c>
      <c r="BG275" s="151"/>
      <c r="BH275" s="151"/>
      <c r="BI275" s="151"/>
      <c r="BJ275" s="150" t="str">
        <f>IF([4]回答表!X53="●",[4]回答表!E447,IF([4]回答表!AA53="●",[4]回答表!E472,""))</f>
        <v/>
      </c>
      <c r="BK275" s="151"/>
      <c r="BL275" s="151"/>
      <c r="BM275" s="152"/>
      <c r="BN275" s="150" t="str">
        <f>IF([4]回答表!X53="●",[4]回答表!E448,IF([4]回答表!AA53="●",[4]回答表!E473,""))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IF([4]回答表!AA53="●","●","")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IF([4]回答表!X53="●",[4]回答表!E455,IF([4]回答表!AA53="●",[4]回答表!E476,""))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IF([4]回答表!X53="●",[4]回答表!B457,IF([4]回答表!AA53="●",[4]回答表!B478,""))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IF([4]回答表!AD53="●","●","")</f>
        <v/>
      </c>
      <c r="O291" s="131"/>
      <c r="P291" s="131"/>
      <c r="Q291" s="132"/>
      <c r="R291" s="119"/>
      <c r="S291" s="119"/>
      <c r="T291" s="119"/>
      <c r="U291" s="133" t="str">
        <f>IF([4]回答表!AD53="●",[4]回答表!B486,"")</f>
        <v/>
      </c>
      <c r="V291" s="134"/>
      <c r="W291" s="134"/>
      <c r="X291" s="134"/>
      <c r="Y291" s="134"/>
      <c r="Z291" s="134"/>
      <c r="AA291" s="134"/>
      <c r="AB291" s="134"/>
      <c r="AC291" s="134"/>
      <c r="AD291" s="134"/>
      <c r="AE291" s="134"/>
      <c r="AF291" s="134"/>
      <c r="AG291" s="134"/>
      <c r="AH291" s="134"/>
      <c r="AI291" s="134"/>
      <c r="AJ291" s="135"/>
      <c r="AK291" s="249"/>
      <c r="AL291" s="249"/>
      <c r="AM291" s="133" t="str">
        <f>IF([4]回答表!AD53="●",[4]回答表!B492,"")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IF([4]回答表!X54="●","●","")</f>
        <v/>
      </c>
      <c r="O303" s="131"/>
      <c r="P303" s="131"/>
      <c r="Q303" s="132"/>
      <c r="R303" s="119"/>
      <c r="S303" s="119"/>
      <c r="T303" s="119"/>
      <c r="U303" s="133" t="str">
        <f>IF([4]回答表!X54="●",[4]回答表!B503,IF([4]回答表!AA54="●",[4]回答表!B526,""))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IF([4]回答表!X54="●",[4]回答表!BC510,IF([4]回答表!AA54="●",[4]回答表!BC533,""))</f>
        <v/>
      </c>
      <c r="AR303" s="271"/>
      <c r="AS303" s="271"/>
      <c r="AT303" s="271"/>
      <c r="AU303" s="272" t="s">
        <v>74</v>
      </c>
      <c r="AV303" s="273"/>
      <c r="AW303" s="273"/>
      <c r="AX303" s="274"/>
      <c r="AY303" s="271" t="str">
        <f>IF([4]回答表!X54="●",[4]回答表!BC515,IF([4]回答表!AA54="●",[4]回答表!BC538,""))</f>
        <v/>
      </c>
      <c r="AZ303" s="271"/>
      <c r="BA303" s="271"/>
      <c r="BB303" s="271"/>
      <c r="BC303" s="120"/>
      <c r="BD303" s="109"/>
      <c r="BE303" s="109"/>
      <c r="BF303" s="138" t="str">
        <f>IF([4]回答表!X54="●",[4]回答表!S509,IF([4]回答表!AA54="●",[4]回答表!S532,""))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IF([4]回答表!X54="●",[4]回答表!BC511,IF([4]回答表!AA54="●",[4]回答表!BC534,""))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IF([4]回答表!X54="●",[4]回答表!V509,IF([4]回答表!AA54="●",[4]回答表!V532,""))</f>
        <v/>
      </c>
      <c r="BG306" s="151"/>
      <c r="BH306" s="151"/>
      <c r="BI306" s="151"/>
      <c r="BJ306" s="150" t="str">
        <f>IF([4]回答表!X54="●",[4]回答表!V510,IF([4]回答表!AA54="●",[4]回答表!V533,""))</f>
        <v/>
      </c>
      <c r="BK306" s="151"/>
      <c r="BL306" s="151"/>
      <c r="BM306" s="152"/>
      <c r="BN306" s="150" t="str">
        <f>IF([4]回答表!X54="●",[4]回答表!V511,IF([4]回答表!AA54="●",[4]回答表!V534,""))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IF([4]回答表!X54="●",[4]回答表!BC512,IF([4]回答表!AA54="●",[4]回答表!BC535,""))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IF([4]回答表!X54="●",[4]回答表!BC516,IF([4]回答表!AA54="●",[4]回答表!BC539,""))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IF([4]回答表!AA54="●","●","")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IF([4]回答表!X54="●",[4]回答表!BC513,IF([4]回答表!AA54="●",[4]回答表!BC536,""))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IF([4]回答表!X54="●",[4]回答表!BC514,IF([4]回答表!AA54="●",[4]回答表!BC537,""))</f>
        <v/>
      </c>
      <c r="AR311" s="271"/>
      <c r="AS311" s="271"/>
      <c r="AT311" s="271"/>
      <c r="AU311" s="222" t="s">
        <v>80</v>
      </c>
      <c r="AV311" s="223"/>
      <c r="AW311" s="223"/>
      <c r="AX311" s="224"/>
      <c r="AY311" s="281" t="str">
        <f>IF([4]回答表!X54="●",[4]回答表!BC517,IF([4]回答表!AA54="●",[4]回答表!BC540,""))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IF([4]回答表!X54="●",[4]回答表!E516,IF([4]回答表!AA54="●",[4]回答表!E538,""))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IF([4]回答表!X54="●",[4]回答表!B518,IF([4]回答表!AA54="●",[4]回答表!B540,""))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IF([4]回答表!AD54="●","●","")</f>
        <v/>
      </c>
      <c r="O322" s="131"/>
      <c r="P322" s="131"/>
      <c r="Q322" s="132"/>
      <c r="R322" s="119"/>
      <c r="S322" s="119"/>
      <c r="T322" s="119"/>
      <c r="U322" s="133" t="str">
        <f>IF([4]回答表!AD54="●",[4]回答表!B548,"")</f>
        <v/>
      </c>
      <c r="V322" s="134"/>
      <c r="W322" s="134"/>
      <c r="X322" s="134"/>
      <c r="Y322" s="134"/>
      <c r="Z322" s="134"/>
      <c r="AA322" s="134"/>
      <c r="AB322" s="134"/>
      <c r="AC322" s="134"/>
      <c r="AD322" s="134"/>
      <c r="AE322" s="134"/>
      <c r="AF322" s="134"/>
      <c r="AG322" s="134"/>
      <c r="AH322" s="134"/>
      <c r="AI322" s="134"/>
      <c r="AJ322" s="135"/>
      <c r="AK322" s="189"/>
      <c r="AL322" s="189"/>
      <c r="AM322" s="133" t="str">
        <f>IF([4]回答表!AD54="●",[4]回答表!B554,"")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IF([4]回答表!X55="●","●","")</f>
        <v/>
      </c>
      <c r="O333" s="131"/>
      <c r="P333" s="131"/>
      <c r="Q333" s="132"/>
      <c r="R333" s="119"/>
      <c r="S333" s="119"/>
      <c r="T333" s="119"/>
      <c r="U333" s="133" t="str">
        <f>IF([4]回答表!X55="●",[4]回答表!B565,IF([4]回答表!AA55="●",[4]回答表!B590,""))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IF([4]回答表!X55="●",[4]回答表!B575,IF([4]回答表!AA55="●",[4]回答表!B600,""))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IF([4]回答表!X55="●",[4]回答表!G571,IF([4]回答表!AA55="●",[4]回答表!G596,""))</f>
        <v/>
      </c>
      <c r="AN335" s="83"/>
      <c r="AO335" s="83"/>
      <c r="AP335" s="83"/>
      <c r="AQ335" s="83"/>
      <c r="AR335" s="83"/>
      <c r="AS335" s="83"/>
      <c r="AT335" s="153"/>
      <c r="AU335" s="82" t="str">
        <f>IF([4]回答表!X55="●",[4]回答表!G572,IF([4]回答表!AA55="●",[4]回答表!G597,""))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IF([4]回答表!X55="●",[4]回答表!E575,IF([4]回答表!AA55="●",[4]回答表!E600,""))</f>
        <v/>
      </c>
      <c r="BG336" s="151"/>
      <c r="BH336" s="151"/>
      <c r="BI336" s="151"/>
      <c r="BJ336" s="150" t="str">
        <f>IF([4]回答表!X55="●",[4]回答表!E576,IF([4]回答表!AA55="●",[4]回答表!E601,""))</f>
        <v/>
      </c>
      <c r="BK336" s="151"/>
      <c r="BL336" s="151"/>
      <c r="BM336" s="152"/>
      <c r="BN336" s="150" t="str">
        <f>IF([4]回答表!X55="●",[4]回答表!E577,IF([4]回答表!AA55="●",[4]回答表!E602,""))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IF([4]回答表!AA55="●","●","")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IF([4]回答表!X55="●",[4]回答表!E580,IF([4]回答表!AA55="●",[4]回答表!E605,""))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IF([4]回答表!X55="●",[4]回答表!B582,IF([4]回答表!AA55="●",[4]回答表!B607,""))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IF([4]回答表!AD55="●","●","")</f>
        <v/>
      </c>
      <c r="O352" s="131"/>
      <c r="P352" s="131"/>
      <c r="Q352" s="132"/>
      <c r="R352" s="119"/>
      <c r="S352" s="119"/>
      <c r="T352" s="119"/>
      <c r="U352" s="133" t="str">
        <f>IF([4]回答表!AD55="●",[4]回答表!B615,"")</f>
        <v/>
      </c>
      <c r="V352" s="134"/>
      <c r="W352" s="134"/>
      <c r="X352" s="134"/>
      <c r="Y352" s="134"/>
      <c r="Z352" s="134"/>
      <c r="AA352" s="134"/>
      <c r="AB352" s="134"/>
      <c r="AC352" s="134"/>
      <c r="AD352" s="134"/>
      <c r="AE352" s="134"/>
      <c r="AF352" s="134"/>
      <c r="AG352" s="134"/>
      <c r="AH352" s="134"/>
      <c r="AI352" s="134"/>
      <c r="AJ352" s="135"/>
      <c r="AK352" s="136"/>
      <c r="AL352" s="136"/>
      <c r="AM352" s="133" t="str">
        <f>IF([4]回答表!AD55="●",[4]回答表!B621,"")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IF([4]回答表!R56="●",[4]回答表!B634,"")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5A82-2BD2-4519-B6F2-9590620BDEBD}">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IF(COUNTIF([5]回答表!K16,"*")&gt;0,[5]回答表!K16,"")</f>
        <v>能代市</v>
      </c>
      <c r="D11" s="8"/>
      <c r="E11" s="8"/>
      <c r="F11" s="8"/>
      <c r="G11" s="8"/>
      <c r="H11" s="8"/>
      <c r="I11" s="8"/>
      <c r="J11" s="8"/>
      <c r="K11" s="8"/>
      <c r="L11" s="8"/>
      <c r="M11" s="8"/>
      <c r="N11" s="8"/>
      <c r="O11" s="8"/>
      <c r="P11" s="8"/>
      <c r="Q11" s="8"/>
      <c r="R11" s="8"/>
      <c r="S11" s="8"/>
      <c r="T11" s="8"/>
      <c r="U11" s="22" t="str">
        <f>IF(COUNTIF([5]回答表!F18,"*")&gt;0,[5]回答表!F18,"")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IF(COUNTIF([5]回答表!W18,"*")&gt;0,[5]回答表!W18,"")</f>
        <v>農業集落排水施設</v>
      </c>
      <c r="AP11" s="10"/>
      <c r="AQ11" s="10"/>
      <c r="AR11" s="10"/>
      <c r="AS11" s="10"/>
      <c r="AT11" s="10"/>
      <c r="AU11" s="10"/>
      <c r="AV11" s="10"/>
      <c r="AW11" s="10"/>
      <c r="AX11" s="10"/>
      <c r="AY11" s="10"/>
      <c r="AZ11" s="10"/>
      <c r="BA11" s="10"/>
      <c r="BB11" s="10"/>
      <c r="BC11" s="10"/>
      <c r="BD11" s="10"/>
      <c r="BE11" s="10"/>
      <c r="BF11" s="11"/>
      <c r="BG11" s="21" t="str">
        <f>IF(COUNTIF([5]回答表!F20,"*")&gt;0,[5]回答表!F20,"")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IF([5]回答表!R49="●","●","")</f>
        <v/>
      </c>
      <c r="E24" s="80"/>
      <c r="F24" s="80"/>
      <c r="G24" s="80"/>
      <c r="H24" s="80"/>
      <c r="I24" s="80"/>
      <c r="J24" s="81"/>
      <c r="K24" s="79" t="str">
        <f>IF([5]回答表!R50="●","●","")</f>
        <v/>
      </c>
      <c r="L24" s="80"/>
      <c r="M24" s="80"/>
      <c r="N24" s="80"/>
      <c r="O24" s="80"/>
      <c r="P24" s="80"/>
      <c r="Q24" s="81"/>
      <c r="R24" s="79" t="str">
        <f>IF([5]回答表!R51="●","●","")</f>
        <v>●</v>
      </c>
      <c r="S24" s="80"/>
      <c r="T24" s="80"/>
      <c r="U24" s="80"/>
      <c r="V24" s="80"/>
      <c r="W24" s="80"/>
      <c r="X24" s="81"/>
      <c r="Y24" s="79" t="str">
        <f>IF([5]回答表!R52="●","●","")</f>
        <v/>
      </c>
      <c r="Z24" s="80"/>
      <c r="AA24" s="80"/>
      <c r="AB24" s="80"/>
      <c r="AC24" s="80"/>
      <c r="AD24" s="80"/>
      <c r="AE24" s="81"/>
      <c r="AF24" s="79" t="str">
        <f>IF([5]回答表!R53="●","●","")</f>
        <v/>
      </c>
      <c r="AG24" s="80"/>
      <c r="AH24" s="80"/>
      <c r="AI24" s="80"/>
      <c r="AJ24" s="80"/>
      <c r="AK24" s="80"/>
      <c r="AL24" s="81"/>
      <c r="AM24" s="79" t="str">
        <f>IF([5]回答表!R54="●","●","")</f>
        <v/>
      </c>
      <c r="AN24" s="80"/>
      <c r="AO24" s="80"/>
      <c r="AP24" s="80"/>
      <c r="AQ24" s="80"/>
      <c r="AR24" s="80"/>
      <c r="AS24" s="81"/>
      <c r="AT24" s="79" t="str">
        <f>IF([5]回答表!R55="●","●","")</f>
        <v/>
      </c>
      <c r="AU24" s="80"/>
      <c r="AV24" s="80"/>
      <c r="AW24" s="80"/>
      <c r="AX24" s="80"/>
      <c r="AY24" s="80"/>
      <c r="AZ24" s="81"/>
      <c r="BA24" s="68"/>
      <c r="BB24" s="82" t="str">
        <f>IF([5]回答表!R56="●","●","")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IF([5]回答表!X49="●","●","")</f>
        <v/>
      </c>
      <c r="O36" s="131"/>
      <c r="P36" s="131"/>
      <c r="Q36" s="132"/>
      <c r="R36" s="119"/>
      <c r="S36" s="119"/>
      <c r="T36" s="119"/>
      <c r="U36" s="133" t="str">
        <f>IF([5]回答表!X49="●",[5]回答表!B67,IF([5]回答表!AA49="●",[5]回答表!B95,""))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IF([5]回答表!X49="●",[5]回答表!S73,IF([5]回答表!AA49="●",[5]回答表!S101,""))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IF([5]回答表!X49="●",[5]回答表!G73,IF([5]回答表!AA49="●",[5]回答表!G101,""))</f>
        <v/>
      </c>
      <c r="AN38" s="83"/>
      <c r="AO38" s="83"/>
      <c r="AP38" s="83"/>
      <c r="AQ38" s="83"/>
      <c r="AR38" s="83"/>
      <c r="AS38" s="83"/>
      <c r="AT38" s="153"/>
      <c r="AU38" s="82" t="str">
        <f>IF([5]回答表!X49="●",[5]回答表!G74,IF([5]回答表!AA49="●",[5]回答表!G102,""))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IF([5]回答表!X49="●",[5]回答表!V73,IF([5]回答表!AA49="●",[5]回答表!V101,""))</f>
        <v/>
      </c>
      <c r="BG39" s="16"/>
      <c r="BH39" s="16"/>
      <c r="BI39" s="17"/>
      <c r="BJ39" s="150" t="str">
        <f>IF([5]回答表!X49="●",[5]回答表!V74,IF([5]回答表!AA49="●",[5]回答表!V102,""))</f>
        <v/>
      </c>
      <c r="BK39" s="16"/>
      <c r="BL39" s="16"/>
      <c r="BM39" s="17"/>
      <c r="BN39" s="150" t="str">
        <f>IF([5]回答表!X49="●",[5]回答表!V75,IF([5]回答表!AA49="●",[5]回答表!V103,""))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IF([5]回答表!X49="●",[5]回答表!O79,IF([5]回答表!AA49="●",[5]回答表!O107,""))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IF([5]回答表!X49="●",[5]回答表!O80,IF([5]回答表!AA49="●",[5]回答表!O108,""))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IF([5]回答表!AA49="●","●","")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IF([5]回答表!X49="●",[5]回答表!O81,IF([5]回答表!AA49="●",[5]回答表!O109,""))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IF([5]回答表!X49="●",[5]回答表!O82,IF([5]回答表!AA49="●",[5]回答表!O110,""))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IF([5]回答表!X49="●",[5]回答表!AG79,IF([5]回答表!AA49="●",[5]回答表!AG107,""))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IF([5]回答表!X49="●",[5]回答表!AG80,IF([5]回答表!AA49="●",[5]回答表!AG108,""))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IF([5]回答表!X49="●",[5]回答表!E85,IF([5]回答表!AA49="●",[5]回答表!E113,""))</f>
        <v/>
      </c>
      <c r="V50" s="182"/>
      <c r="W50" s="182"/>
      <c r="X50" s="182"/>
      <c r="Y50" s="182"/>
      <c r="Z50" s="182"/>
      <c r="AA50" s="182"/>
      <c r="AB50" s="182"/>
      <c r="AC50" s="182"/>
      <c r="AD50" s="182"/>
      <c r="AE50" s="183" t="s">
        <v>33</v>
      </c>
      <c r="AF50" s="183"/>
      <c r="AG50" s="183"/>
      <c r="AH50" s="183"/>
      <c r="AI50" s="183"/>
      <c r="AJ50" s="184"/>
      <c r="AK50" s="136"/>
      <c r="AL50" s="136"/>
      <c r="AM50" s="133" t="str">
        <f>IF([5]回答表!X49="●",[5]回答表!B87,IF([5]回答表!AA49="●",[5]回答表!B115,""))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IF([5]回答表!AD49="●","●","")</f>
        <v/>
      </c>
      <c r="O57" s="131"/>
      <c r="P57" s="131"/>
      <c r="Q57" s="132"/>
      <c r="R57" s="119"/>
      <c r="S57" s="119"/>
      <c r="T57" s="119"/>
      <c r="U57" s="133" t="str">
        <f>IF([5]回答表!AD49="●",[5]回答表!B123,"")</f>
        <v/>
      </c>
      <c r="V57" s="134"/>
      <c r="W57" s="134"/>
      <c r="X57" s="134"/>
      <c r="Y57" s="134"/>
      <c r="Z57" s="134"/>
      <c r="AA57" s="134"/>
      <c r="AB57" s="134"/>
      <c r="AC57" s="134"/>
      <c r="AD57" s="134"/>
      <c r="AE57" s="134"/>
      <c r="AF57" s="134"/>
      <c r="AG57" s="134"/>
      <c r="AH57" s="134"/>
      <c r="AI57" s="134"/>
      <c r="AJ57" s="135"/>
      <c r="AK57" s="189"/>
      <c r="AL57" s="189"/>
      <c r="AM57" s="133" t="str">
        <f>IF([5]回答表!AD49="●",[5]回答表!B128,"")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IF([5]回答表!X50="●","●","")</f>
        <v/>
      </c>
      <c r="O68" s="131"/>
      <c r="P68" s="131"/>
      <c r="Q68" s="132"/>
      <c r="R68" s="119"/>
      <c r="S68" s="119"/>
      <c r="T68" s="119"/>
      <c r="U68" s="133" t="str">
        <f>IF([5]回答表!X50="●",[5]回答表!B138,IF([5]回答表!AA50="●",[5]回答表!B159,""))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IF([5]回答表!X50="●",[5]回答表!S144,IF([5]回答表!AA50="●",[5]回答表!S165,""))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IF([5]回答表!X50="●",[5]回答表!J144,IF([5]回答表!AA50="●",[5]回答表!J165,""))</f>
        <v/>
      </c>
      <c r="AN71" s="83"/>
      <c r="AO71" s="83"/>
      <c r="AP71" s="83"/>
      <c r="AQ71" s="83"/>
      <c r="AR71" s="83"/>
      <c r="AS71" s="83"/>
      <c r="AT71" s="153"/>
      <c r="AU71" s="82" t="str">
        <f>IF([5]回答表!X50="●",[5]回答表!J145,IF([5]回答表!AA50="●",[5]回答表!J166,""))</f>
        <v/>
      </c>
      <c r="AV71" s="83"/>
      <c r="AW71" s="83"/>
      <c r="AX71" s="83"/>
      <c r="AY71" s="83"/>
      <c r="AZ71" s="83"/>
      <c r="BA71" s="83"/>
      <c r="BB71" s="153"/>
      <c r="BC71" s="120"/>
      <c r="BD71" s="109"/>
      <c r="BE71" s="109"/>
      <c r="BF71" s="150" t="str">
        <f>IF([5]回答表!X50="●",[5]回答表!V144,IF([5]回答表!AA50="●",[5]回答表!V165,""))</f>
        <v/>
      </c>
      <c r="BG71" s="151"/>
      <c r="BH71" s="151"/>
      <c r="BI71" s="151"/>
      <c r="BJ71" s="150" t="str">
        <f>IF([5]回答表!X50="●",[5]回答表!V145,IF([5]回答表!AA50="●",[5]回答表!V166,""))</f>
        <v/>
      </c>
      <c r="BK71" s="151"/>
      <c r="BL71" s="151"/>
      <c r="BM71" s="151"/>
      <c r="BN71" s="150" t="str">
        <f>IF([5]回答表!X50="●",[5]回答表!V146,IF([5]回答表!AA50="●",[5]回答表!V167,""))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IF([5]回答表!AA50="●","●","")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IF([5]回答表!X50="●",[5]回答表!E149,IF([5]回答表!AA50="●",[5]回答表!E170,""))</f>
        <v/>
      </c>
      <c r="V80" s="182"/>
      <c r="W80" s="182"/>
      <c r="X80" s="182"/>
      <c r="Y80" s="182"/>
      <c r="Z80" s="182"/>
      <c r="AA80" s="182"/>
      <c r="AB80" s="182"/>
      <c r="AC80" s="182"/>
      <c r="AD80" s="182"/>
      <c r="AE80" s="183" t="s">
        <v>33</v>
      </c>
      <c r="AF80" s="183"/>
      <c r="AG80" s="183"/>
      <c r="AH80" s="183"/>
      <c r="AI80" s="183"/>
      <c r="AJ80" s="184"/>
      <c r="AK80" s="136"/>
      <c r="AL80" s="136"/>
      <c r="AM80" s="133" t="str">
        <f>IF([5]回答表!X50="●",[5]回答表!B151,IF([5]回答表!AA50="●",[5]回答表!B172,""))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IF([5]回答表!AD50="●","●","")</f>
        <v/>
      </c>
      <c r="O87" s="131"/>
      <c r="P87" s="131"/>
      <c r="Q87" s="132"/>
      <c r="R87" s="119"/>
      <c r="S87" s="119"/>
      <c r="T87" s="119"/>
      <c r="U87" s="133" t="str">
        <f>IF([5]回答表!AD50="●",[5]回答表!B180,"")</f>
        <v/>
      </c>
      <c r="V87" s="134"/>
      <c r="W87" s="134"/>
      <c r="X87" s="134"/>
      <c r="Y87" s="134"/>
      <c r="Z87" s="134"/>
      <c r="AA87" s="134"/>
      <c r="AB87" s="134"/>
      <c r="AC87" s="134"/>
      <c r="AD87" s="134"/>
      <c r="AE87" s="134"/>
      <c r="AF87" s="134"/>
      <c r="AG87" s="134"/>
      <c r="AH87" s="134"/>
      <c r="AI87" s="134"/>
      <c r="AJ87" s="135"/>
      <c r="AK87" s="189"/>
      <c r="AL87" s="189"/>
      <c r="AM87" s="133" t="str">
        <f>IF([5]回答表!AD50="●",[5]回答表!B186,"")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IF([5]回答表!F18="水道事業",IF([5]回答表!X51="●","●",""),"")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IF([5]回答表!F18="水道事業",IF([5]回答表!X51="●",[5]回答表!B197,IF([5]回答表!AA51="●",[5]回答表!B275,"")),"")</f>
        <v/>
      </c>
      <c r="AN99" s="134"/>
      <c r="AO99" s="134"/>
      <c r="AP99" s="134"/>
      <c r="AQ99" s="134"/>
      <c r="AR99" s="134"/>
      <c r="AS99" s="134"/>
      <c r="AT99" s="134"/>
      <c r="AU99" s="134"/>
      <c r="AV99" s="134"/>
      <c r="AW99" s="134"/>
      <c r="AX99" s="134"/>
      <c r="AY99" s="134"/>
      <c r="AZ99" s="134"/>
      <c r="BA99" s="134"/>
      <c r="BB99" s="134"/>
      <c r="BC99" s="135"/>
      <c r="BD99" s="109"/>
      <c r="BE99" s="109"/>
      <c r="BF99" s="138" t="str">
        <f>IF([5]回答表!F18="水道事業",IF([5]回答表!X51="●",[5]回答表!B256,IF([5]回答表!AA51="●",[5]回答表!B335,"")),"")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IF([5]回答表!F18="水道事業",IF([5]回答表!X51="●",[5]回答表!J205,IF([5]回答表!AA51="●",[5]回答表!J283,"")),"")</f>
        <v/>
      </c>
      <c r="V101" s="83"/>
      <c r="W101" s="83"/>
      <c r="X101" s="83"/>
      <c r="Y101" s="83"/>
      <c r="Z101" s="83"/>
      <c r="AA101" s="83"/>
      <c r="AB101" s="153"/>
      <c r="AC101" s="82" t="str">
        <f>IF([5]回答表!F18="水道事業",IF([5]回答表!X51="●",[5]回答表!J210,IF([5]回答表!AA51="●",[5]回答表!J290,"")),"")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IF([5]回答表!F18="水道事業",IF([5]回答表!X51="●",[5]回答表!E256,IF([5]回答表!AA51="●",[5]回答表!E335,"")),"")</f>
        <v/>
      </c>
      <c r="BG102" s="151"/>
      <c r="BH102" s="151"/>
      <c r="BI102" s="151"/>
      <c r="BJ102" s="150" t="str">
        <f>IF([5]回答表!F18="水道事業",IF([5]回答表!X51="●",[5]回答表!E257,IF([5]回答表!AA51="●",[5]回答表!E336,"")),"")</f>
        <v/>
      </c>
      <c r="BK102" s="151"/>
      <c r="BL102" s="151"/>
      <c r="BM102" s="151"/>
      <c r="BN102" s="150" t="str">
        <f>IF([5]回答表!F18="水道事業",IF([5]回答表!X51="●",[5]回答表!E258,IF([5]回答表!AA51="●",[5]回答表!E337,"")),"")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IF([5]回答表!F18="水道事業",IF([5]回答表!AA51="●","●",""),"")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IF([5]回答表!F18="水道事業",IF([5]回答表!X51="●",[5]回答表!J213,IF([5]回答表!AA51="●",[5]回答表!J293,"")),"")</f>
        <v/>
      </c>
      <c r="V106" s="83"/>
      <c r="W106" s="83"/>
      <c r="X106" s="83"/>
      <c r="Y106" s="83"/>
      <c r="Z106" s="83"/>
      <c r="AA106" s="83"/>
      <c r="AB106" s="153"/>
      <c r="AC106" s="82" t="str">
        <f>IF([5]回答表!F18="水道事業",IF([5]回答表!X51="●",[5]回答表!J217,IF([5]回答表!AA51="●",[5]回答表!J297,"")),"")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IF([5]回答表!F18="水道事業",IF([5]回答表!X51="●",[5]回答表!E265,IF([5]回答表!AA51="●",[5]回答表!E344,"")),"")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IF([5]回答表!F18="水道事業",IF([5]回答表!X51="●",[5]回答表!B267,IF([5]回答表!AA51="●",[5]回答表!B346,"")),"")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IF([5]回答表!F18="水道事業",IF([5]回答表!AD51="●","●",""),"")</f>
        <v/>
      </c>
      <c r="O118" s="131"/>
      <c r="P118" s="131"/>
      <c r="Q118" s="132"/>
      <c r="R118" s="119"/>
      <c r="S118" s="119"/>
      <c r="T118" s="119"/>
      <c r="U118" s="133" t="str">
        <f>IF([5]回答表!F18="水道事業",IF([5]回答表!AD51="●",[5]回答表!B354,""),"")</f>
        <v/>
      </c>
      <c r="V118" s="134"/>
      <c r="W118" s="134"/>
      <c r="X118" s="134"/>
      <c r="Y118" s="134"/>
      <c r="Z118" s="134"/>
      <c r="AA118" s="134"/>
      <c r="AB118" s="134"/>
      <c r="AC118" s="134"/>
      <c r="AD118" s="134"/>
      <c r="AE118" s="134"/>
      <c r="AF118" s="134"/>
      <c r="AG118" s="134"/>
      <c r="AH118" s="134"/>
      <c r="AI118" s="134"/>
      <c r="AJ118" s="135"/>
      <c r="AK118" s="189"/>
      <c r="AL118" s="189"/>
      <c r="AM118" s="133" t="str">
        <f>IF([5]回答表!F18="水道事業",IF([5]回答表!AD51="●",[5]回答表!B360,""),"")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IF([5]回答表!F18="簡易水道事業",IF([5]回答表!X51="●",[5]回答表!B197,IF([5]回答表!AA51="●",[5]回答表!B275,"")),"")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IF([5]回答表!F18="簡易水道事業",IF([5]回答表!X51="●",[5]回答表!B256,IF([5]回答表!AA51="●",[5]回答表!B335,"")),"")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IF([5]回答表!F18="簡易水道事業",IF([5]回答表!X51="●","●",""),"")</f>
        <v/>
      </c>
      <c r="O132" s="131"/>
      <c r="P132" s="131"/>
      <c r="Q132" s="132"/>
      <c r="R132" s="119"/>
      <c r="S132" s="119"/>
      <c r="T132" s="119"/>
      <c r="U132" s="82" t="str">
        <f>IF([5]回答表!F18="簡易水道事業",IF([5]回答表!X51="●",[5]回答表!S224,IF([5]回答表!AA51="●",[5]回答表!S304,"")),"")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IF([5]回答表!F18="簡易水道事業",IF([5]回答表!X51="●",[5]回答表!E256,IF([5]回答表!AA51="●",[5]回答表!E335,"")),"")</f>
        <v/>
      </c>
      <c r="BG133" s="151"/>
      <c r="BH133" s="151"/>
      <c r="BI133" s="151"/>
      <c r="BJ133" s="150" t="str">
        <f>IF([5]回答表!F18="簡易水道事業",IF([5]回答表!X51="●",[5]回答表!E257,IF([5]回答表!AA51="●",[5]回答表!E336,"")),"")</f>
        <v/>
      </c>
      <c r="BK133" s="151"/>
      <c r="BL133" s="151"/>
      <c r="BM133" s="151"/>
      <c r="BN133" s="150" t="str">
        <f>IF([5]回答表!F18="簡易水道事業",IF([5]回答表!X51="●",[5]回答表!E258,IF([5]回答表!AA51="●",[5]回答表!E337,"")),"")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IF([5]回答表!F18="簡易水道事業",IF([5]回答表!X51="●",[5]回答表!S225,IF([5]回答表!AA51="●",[5]回答表!S305,"")),"")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IF([5]回答表!F18="簡易水道事業",IF([5]回答表!AA51="●","●",""),"")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IF([5]回答表!F18="簡易水道事業",IF([5]回答表!X51="●",[5]回答表!S226,IF([5]回答表!AA51="●",[5]回答表!S306,"")),"")</f>
        <v/>
      </c>
      <c r="V142" s="83"/>
      <c r="W142" s="83"/>
      <c r="X142" s="83"/>
      <c r="Y142" s="83"/>
      <c r="Z142" s="83"/>
      <c r="AA142" s="83"/>
      <c r="AB142" s="83"/>
      <c r="AC142" s="83"/>
      <c r="AD142" s="83"/>
      <c r="AE142" s="83"/>
      <c r="AF142" s="83"/>
      <c r="AG142" s="83"/>
      <c r="AH142" s="83"/>
      <c r="AI142" s="83"/>
      <c r="AJ142" s="153"/>
      <c r="AK142" s="68"/>
      <c r="AL142" s="68"/>
      <c r="AM142" s="231" t="str">
        <f>IF([5]回答表!F18="簡易水道事業",IF([5]回答表!X51="●",[5]回答表!Y228,IF([5]回答表!AA51="●",[5]回答表!Y308,"")),"")</f>
        <v/>
      </c>
      <c r="AN142" s="231"/>
      <c r="AO142" s="231"/>
      <c r="AP142" s="231"/>
      <c r="AQ142" s="231"/>
      <c r="AR142" s="231"/>
      <c r="AS142" s="231" t="str">
        <f>IF([5]回答表!F18="簡易水道事業",IF([5]回答表!X51="●",[5]回答表!Y229,IF([5]回答表!AA51="●",[5]回答表!Y309,"")),"")</f>
        <v/>
      </c>
      <c r="AT142" s="231"/>
      <c r="AU142" s="231"/>
      <c r="AV142" s="231"/>
      <c r="AW142" s="231"/>
      <c r="AX142" s="231"/>
      <c r="AY142" s="231" t="str">
        <f>IF([5]回答表!F18="簡易水道事業",IF([5]回答表!X51="●",[5]回答表!Y230,IF([5]回答表!AA51="●",[5]回答表!Y310,"")),"")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IF([5]回答表!F18="簡易水道事業",IF([5]回答表!X51="●",[5]回答表!E265,IF([5]回答表!AA51="●",[5]回答表!E344,"")),"")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IF([5]回答表!F18="簡易水道事業",IF([5]回答表!X51="●",[5]回答表!B267,IF([5]回答表!AA51="●",[5]回答表!B346,"")),"")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IF([5]回答表!F18="簡易水道事業",IF([5]回答表!AD51="●","●",""),"")</f>
        <v/>
      </c>
      <c r="O154" s="131"/>
      <c r="P154" s="131"/>
      <c r="Q154" s="132"/>
      <c r="R154" s="119"/>
      <c r="S154" s="119"/>
      <c r="T154" s="119"/>
      <c r="U154" s="133" t="str">
        <f>IF([5]回答表!F18="簡易水道事業",IF([5]回答表!AD51="●",[5]回答表!B354,""),"")</f>
        <v/>
      </c>
      <c r="V154" s="134"/>
      <c r="W154" s="134"/>
      <c r="X154" s="134"/>
      <c r="Y154" s="134"/>
      <c r="Z154" s="134"/>
      <c r="AA154" s="134"/>
      <c r="AB154" s="134"/>
      <c r="AC154" s="134"/>
      <c r="AD154" s="134"/>
      <c r="AE154" s="134"/>
      <c r="AF154" s="134"/>
      <c r="AG154" s="134"/>
      <c r="AH154" s="134"/>
      <c r="AI154" s="134"/>
      <c r="AJ154" s="135"/>
      <c r="AK154" s="189"/>
      <c r="AL154" s="189"/>
      <c r="AM154" s="133" t="str">
        <f>IF([5]回答表!F18="簡易水道事業",IF([5]回答表!AD51="●",[5]回答表!B360,""),"")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IF([5]回答表!F18="下水道事業",IF([5]回答表!X51="●","●",""),"")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IF([5]回答表!F18="下水道事業",IF([5]回答表!X51="●",[5]回答表!B197,IF([5]回答表!AA51="●",[5]回答表!B275,"")),"")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IF([5]回答表!F18="下水道事業",IF([5]回答表!X51="●",[5]回答表!B256,IF([5]回答表!AA51="●",[5]回答表!B335,"")),"")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IF([5]回答表!F18="下水道事業",IF([5]回答表!X51="●",[5]回答表!N234,IF([5]回答表!AA51="●",[5]回答表!N314,"")),"")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IF([5]回答表!F18="下水道事業",IF([5]回答表!X51="●",[5]回答表!E256,IF([5]回答表!AA51="●",[5]回答表!E335,"")),"")</f>
        <v/>
      </c>
      <c r="BG169" s="151"/>
      <c r="BH169" s="151"/>
      <c r="BI169" s="151"/>
      <c r="BJ169" s="150" t="str">
        <f>IF([5]回答表!F18="下水道事業",IF([5]回答表!X51="●",[5]回答表!E257,IF([5]回答表!AA51="●",[5]回答表!E336,"")),"")</f>
        <v/>
      </c>
      <c r="BK169" s="151"/>
      <c r="BL169" s="151"/>
      <c r="BM169" s="151"/>
      <c r="BN169" s="150" t="str">
        <f>IF([5]回答表!F18="下水道事業",IF([5]回答表!X51="●",[5]回答表!E258,IF([5]回答表!AA51="●",[5]回答表!E337,"")),"")</f>
        <v/>
      </c>
      <c r="BO169" s="151"/>
      <c r="BP169" s="151"/>
      <c r="BQ169" s="152"/>
      <c r="BR169" s="112"/>
      <c r="BX169" s="234" t="str">
        <f>IF([5]回答表!AQ21="下水道事業",IF([5]回答表!BI54="○",[5]回答表!AM200,IF([5]回答表!BL54="○",[5]回答表!AM278,"")),"")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IF([5]回答表!F18="下水道事業",IF([5]回答表!X51="●",[5]回答表!Y236,IF([5]回答表!AA51="●",[5]回答表!Y316,"")),"")</f>
        <v/>
      </c>
      <c r="V174" s="83"/>
      <c r="W174" s="83"/>
      <c r="X174" s="83"/>
      <c r="Y174" s="83"/>
      <c r="Z174" s="83"/>
      <c r="AA174" s="83"/>
      <c r="AB174" s="153"/>
      <c r="AC174" s="82" t="str">
        <f>IF([5]回答表!F18="下水道事業",IF([5]回答表!X51="●",[5]回答表!Y237,IF([5]回答表!AA51="●",[5]回答表!Y317,"")),"")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IF([5]回答表!F18="下水道事業",IF([5]回答表!X51="●",[5]回答表!Y239,IF([5]回答表!AA51="●",[5]回答表!Y319,"")),"")</f>
        <v/>
      </c>
      <c r="V180" s="83"/>
      <c r="W180" s="83"/>
      <c r="X180" s="83"/>
      <c r="Y180" s="83"/>
      <c r="Z180" s="83"/>
      <c r="AA180" s="83"/>
      <c r="AB180" s="153"/>
      <c r="AC180" s="82" t="str">
        <f>IF([5]回答表!F18="下水道事業",IF([5]回答表!X51="●",[5]回答表!Y240,IF([5]回答表!AA51="●",[5]回答表!Y320,"")),"")</f>
        <v/>
      </c>
      <c r="AD180" s="83"/>
      <c r="AE180" s="83"/>
      <c r="AF180" s="83"/>
      <c r="AG180" s="83"/>
      <c r="AH180" s="83"/>
      <c r="AI180" s="83"/>
      <c r="AJ180" s="153"/>
      <c r="AK180" s="82" t="str">
        <f>IF([5]回答表!F18="下水道事業",IF([5]回答表!X51="●",[5]回答表!Y241,IF([5]回答表!AA51="●",[5]回答表!Y321,"")),"")</f>
        <v/>
      </c>
      <c r="AL180" s="83"/>
      <c r="AM180" s="83"/>
      <c r="AN180" s="83"/>
      <c r="AO180" s="83"/>
      <c r="AP180" s="83"/>
      <c r="AQ180" s="83"/>
      <c r="AR180" s="153"/>
      <c r="AS180" s="82" t="str">
        <f>IF([5]回答表!F18="下水道事業",IF([5]回答表!X51="●",[5]回答表!Y242,IF([5]回答表!AA51="●",[5]回答表!Y322,"")),"")</f>
        <v/>
      </c>
      <c r="AT180" s="83"/>
      <c r="AU180" s="83"/>
      <c r="AV180" s="83"/>
      <c r="AW180" s="83"/>
      <c r="AX180" s="83"/>
      <c r="AY180" s="83"/>
      <c r="AZ180" s="153"/>
      <c r="BA180" s="82" t="str">
        <f>IF([5]回答表!F18="下水道事業",IF([5]回答表!X51="●",[5]回答表!Y243,IF([5]回答表!AA51="●",[5]回答表!Y323,"")),"")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IF([5]回答表!F18="下水道事業",IF([5]回答表!AA51="●","●",""),"")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IF([5]回答表!F18="下水道事業",IF([5]回答表!X51="●",[5]回答表!N248,IF([5]回答表!AA51="●",[5]回答表!N328,"")),"")</f>
        <v/>
      </c>
      <c r="V186" s="83"/>
      <c r="W186" s="83"/>
      <c r="X186" s="83"/>
      <c r="Y186" s="83"/>
      <c r="Z186" s="83"/>
      <c r="AA186" s="83"/>
      <c r="AB186" s="153"/>
      <c r="AC186" s="82" t="str">
        <f>IF([5]回答表!F18="下水道事業",IF([5]回答表!X51="●",[5]回答表!N249,IF([5]回答表!AA51="●",[5]回答表!N329,"")),"")</f>
        <v/>
      </c>
      <c r="AD186" s="83"/>
      <c r="AE186" s="83"/>
      <c r="AF186" s="83"/>
      <c r="AG186" s="83"/>
      <c r="AH186" s="83"/>
      <c r="AI186" s="83"/>
      <c r="AJ186" s="153"/>
      <c r="AK186" s="82" t="str">
        <f>IF([5]回答表!F18="下水道事業",IF([5]回答表!X51="●",[5]回答表!N250,IF([5]回答表!AA51="●",[5]回答表!N330,"")),"")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IF([5]回答表!F18="下水道事業",IF([5]回答表!X51="●",[5]回答表!E265,IF([5]回答表!AA51="●",[5]回答表!E344,"")),"")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IF([5]回答表!F18="下水道事業",IF([5]回答表!X51="●",[5]回答表!B267,IF([5]回答表!AA51="●",[5]回答表!B346,"")),"")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IF([5]回答表!F18="下水道事業",IF([5]回答表!AD51="●","●",""),"")</f>
        <v>●</v>
      </c>
      <c r="O198" s="131"/>
      <c r="P198" s="131"/>
      <c r="Q198" s="132"/>
      <c r="R198" s="119"/>
      <c r="S198" s="119"/>
      <c r="T198" s="119"/>
      <c r="U198" s="133" t="str">
        <f>IF([5]回答表!F18="下水道事業",IF([5]回答表!AD51="●",[5]回答表!B354,""),"")</f>
        <v>平成２７年度策定の能代市生活排水処理整備構想にて、今後の人口減少を考慮し検討した結果、公共下水道への接続が最も有利とされ、接続時期は令和８年度以降の見込みとした。</v>
      </c>
      <c r="V198" s="134"/>
      <c r="W198" s="134"/>
      <c r="X198" s="134"/>
      <c r="Y198" s="134"/>
      <c r="Z198" s="134"/>
      <c r="AA198" s="134"/>
      <c r="AB198" s="134"/>
      <c r="AC198" s="134"/>
      <c r="AD198" s="134"/>
      <c r="AE198" s="134"/>
      <c r="AF198" s="134"/>
      <c r="AG198" s="134"/>
      <c r="AH198" s="134"/>
      <c r="AI198" s="134"/>
      <c r="AJ198" s="135"/>
      <c r="AK198" s="189"/>
      <c r="AL198" s="189"/>
      <c r="AM198" s="133" t="str">
        <f>IF([5]回答表!F18="下水道事業",IF([5]回答表!AD51="●",[5]回答表!B360,""),"")</f>
        <v>接続時期については、直近の国勢調査の結果に基づく最新の人口予測や公共下水道整備の進捗率等を考慮し、今後の能代市生活排水処理整備構想の見直しや経営戦略改定の際に改めて検討する。</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IF([5]回答表!BD18="●",IF([5]回答表!X51="●","●",""),"")</f>
        <v/>
      </c>
      <c r="O210" s="131"/>
      <c r="P210" s="131"/>
      <c r="Q210" s="132"/>
      <c r="R210" s="119"/>
      <c r="S210" s="119"/>
      <c r="T210" s="119"/>
      <c r="U210" s="133" t="str">
        <f>IF([5]回答表!BD18="●",IF([5]回答表!X51="●",[5]回答表!B197,IF([5]回答表!AA51="●",[5]回答表!B275,"")),"")</f>
        <v/>
      </c>
      <c r="V210" s="134"/>
      <c r="W210" s="134"/>
      <c r="X210" s="134"/>
      <c r="Y210" s="134"/>
      <c r="Z210" s="134"/>
      <c r="AA210" s="134"/>
      <c r="AB210" s="134"/>
      <c r="AC210" s="134"/>
      <c r="AD210" s="134"/>
      <c r="AE210" s="134"/>
      <c r="AF210" s="134"/>
      <c r="AG210" s="134"/>
      <c r="AH210" s="134"/>
      <c r="AI210" s="134"/>
      <c r="AJ210" s="135"/>
      <c r="AK210" s="136"/>
      <c r="AL210" s="136"/>
      <c r="AM210" s="138" t="str">
        <f>IF([5]回答表!BD18="●",IF([5]回答表!X51="●",[5]回答表!B256,IF([5]回答表!AA51="●",[5]回答表!B335,"")),"")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IF([5]回答表!BD18="●",IF([5]回答表!X51="●",[5]回答表!E256,IF([5]回答表!AA51="●",[5]回答表!E335,"")),"")</f>
        <v/>
      </c>
      <c r="AN213" s="151"/>
      <c r="AO213" s="151"/>
      <c r="AP213" s="151"/>
      <c r="AQ213" s="150" t="str">
        <f>IF([5]回答表!BD18="●",IF([5]回答表!X51="●",[5]回答表!E257,IF([5]回答表!AA51="●",[5]回答表!E336,"")),"")</f>
        <v/>
      </c>
      <c r="AR213" s="151"/>
      <c r="AS213" s="151"/>
      <c r="AT213" s="151"/>
      <c r="AU213" s="150" t="str">
        <f>IF([5]回答表!BD18="●",IF([5]回答表!X51="●",[5]回答表!E258,IF([5]回答表!AA51="●",[5]回答表!E337,"")),"")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IF([5]回答表!BD18="●",IF([5]回答表!AA51="●","●",""),"")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IF([5]回答表!BD18="●",IF([5]回答表!X51="●",[5]回答表!E265,IF([5]回答表!AA51="●",[5]回答表!E344,"")),"")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IF([5]回答表!BD18="●",IF([5]回答表!X51="●",[5]回答表!B267,IF([5]回答表!AA51="●",[5]回答表!B346,"")),"")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IF([5]回答表!BD18="●",IF([5]回答表!AD51="●","●",""),"")</f>
        <v/>
      </c>
      <c r="O229" s="131"/>
      <c r="P229" s="131"/>
      <c r="Q229" s="132"/>
      <c r="R229" s="119"/>
      <c r="S229" s="119"/>
      <c r="T229" s="119"/>
      <c r="U229" s="133" t="str">
        <f>IF([5]回答表!BD18="●",IF([5]回答表!AD51="●",[5]回答表!B354,""),"")</f>
        <v/>
      </c>
      <c r="V229" s="134"/>
      <c r="W229" s="134"/>
      <c r="X229" s="134"/>
      <c r="Y229" s="134"/>
      <c r="Z229" s="134"/>
      <c r="AA229" s="134"/>
      <c r="AB229" s="134"/>
      <c r="AC229" s="134"/>
      <c r="AD229" s="134"/>
      <c r="AE229" s="134"/>
      <c r="AF229" s="134"/>
      <c r="AG229" s="134"/>
      <c r="AH229" s="134"/>
      <c r="AI229" s="134"/>
      <c r="AJ229" s="135"/>
      <c r="AK229" s="249"/>
      <c r="AL229" s="249"/>
      <c r="AM229" s="133" t="str">
        <f>IF([5]回答表!BD18="●",IF([5]回答表!AD51="●",[5]回答表!B360,""),"")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IF([5]回答表!X52="●","●","")</f>
        <v/>
      </c>
      <c r="O241" s="131"/>
      <c r="P241" s="131"/>
      <c r="Q241" s="132"/>
      <c r="R241" s="119"/>
      <c r="S241" s="119"/>
      <c r="T241" s="119"/>
      <c r="U241" s="133" t="str">
        <f>IF([5]回答表!X52="●",[5]回答表!B371,IF([5]回答表!AA52="●",[5]回答表!B396,""))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IF([5]回答表!X52="●",[5]回答表!U377,IF([5]回答表!AA52="●",[5]回答表!U402,""))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IF([5]回答表!X52="●",[5]回答表!G377,IF([5]回答表!AA52="●",[5]回答表!G402,""))</f>
        <v/>
      </c>
      <c r="AN244" s="83"/>
      <c r="AO244" s="83"/>
      <c r="AP244" s="83"/>
      <c r="AQ244" s="83"/>
      <c r="AR244" s="83"/>
      <c r="AS244" s="83"/>
      <c r="AT244" s="153"/>
      <c r="AU244" s="82" t="str">
        <f>IF([5]回答表!X52="●",[5]回答表!G378,IF([5]回答表!AA52="●",[5]回答表!G403,""))</f>
        <v/>
      </c>
      <c r="AV244" s="83"/>
      <c r="AW244" s="83"/>
      <c r="AX244" s="83"/>
      <c r="AY244" s="83"/>
      <c r="AZ244" s="83"/>
      <c r="BA244" s="83"/>
      <c r="BB244" s="153"/>
      <c r="BC244" s="120"/>
      <c r="BD244" s="109"/>
      <c r="BE244" s="109"/>
      <c r="BF244" s="150" t="str">
        <f>IF([5]回答表!X52="●",[5]回答表!X377,IF([5]回答表!AA52="●",[5]回答表!X402,""))</f>
        <v/>
      </c>
      <c r="BG244" s="151"/>
      <c r="BH244" s="151"/>
      <c r="BI244" s="151"/>
      <c r="BJ244" s="150" t="str">
        <f>IF([5]回答表!X52="●",[5]回答表!X378,IF([5]回答表!AA52="●",[5]回答表!X403,""))</f>
        <v/>
      </c>
      <c r="BK244" s="151"/>
      <c r="BL244" s="151"/>
      <c r="BM244" s="152"/>
      <c r="BN244" s="150" t="str">
        <f>IF([5]回答表!X52="●",[5]回答表!X379,IF([5]回答表!AA52="●",[5]回答表!X404,""))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IF([5]回答表!AA52="●","●","")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IF([5]回答表!X52="●",[5]回答表!E386,IF([5]回答表!AA52="●",[5]回答表!E407,""))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IF([5]回答表!X52="●",[5]回答表!B388,IF([5]回答表!AA52="●",[5]回答表!B409,""))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IF([5]回答表!AD52="●","●","")</f>
        <v/>
      </c>
      <c r="O260" s="131"/>
      <c r="P260" s="131"/>
      <c r="Q260" s="132"/>
      <c r="R260" s="119"/>
      <c r="S260" s="119"/>
      <c r="T260" s="119"/>
      <c r="U260" s="133" t="str">
        <f>IF([5]回答表!AD52="●",[5]回答表!B417,"")</f>
        <v/>
      </c>
      <c r="V260" s="134"/>
      <c r="W260" s="134"/>
      <c r="X260" s="134"/>
      <c r="Y260" s="134"/>
      <c r="Z260" s="134"/>
      <c r="AA260" s="134"/>
      <c r="AB260" s="134"/>
      <c r="AC260" s="134"/>
      <c r="AD260" s="134"/>
      <c r="AE260" s="134"/>
      <c r="AF260" s="134"/>
      <c r="AG260" s="134"/>
      <c r="AH260" s="134"/>
      <c r="AI260" s="134"/>
      <c r="AJ260" s="135"/>
      <c r="AK260" s="249"/>
      <c r="AL260" s="249"/>
      <c r="AM260" s="133" t="str">
        <f>IF([5]回答表!AD52="●",[5]回答表!B423,"")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IF([5]回答表!X53="●","●","")</f>
        <v/>
      </c>
      <c r="O272" s="131"/>
      <c r="P272" s="131"/>
      <c r="Q272" s="132"/>
      <c r="R272" s="119"/>
      <c r="S272" s="119"/>
      <c r="T272" s="119"/>
      <c r="U272" s="133" t="str">
        <f>IF([5]回答表!X53="●",[5]回答表!B434,IF([5]回答表!AA53="●",[5]回答表!B465,""))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IF([5]回答表!X53="●",[5]回答表!B440,"")</f>
        <v/>
      </c>
      <c r="AO272" s="262"/>
      <c r="AP272" s="262"/>
      <c r="AQ272" s="262"/>
      <c r="AR272" s="262"/>
      <c r="AS272" s="262"/>
      <c r="AT272" s="262"/>
      <c r="AU272" s="262"/>
      <c r="AV272" s="262"/>
      <c r="AW272" s="262"/>
      <c r="AX272" s="262"/>
      <c r="AY272" s="262"/>
      <c r="AZ272" s="262"/>
      <c r="BA272" s="262"/>
      <c r="BB272" s="263"/>
      <c r="BC272" s="120"/>
      <c r="BD272" s="109"/>
      <c r="BE272" s="109"/>
      <c r="BF272" s="138" t="str">
        <f>IF([5]回答表!X53="●",[5]回答表!B446,IF([5]回答表!AA53="●",[5]回答表!B471,""))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IF([5]回答表!X53="●",[5]回答表!E446,IF([5]回答表!AA53="●",[5]回答表!E471,""))</f>
        <v/>
      </c>
      <c r="BG275" s="151"/>
      <c r="BH275" s="151"/>
      <c r="BI275" s="151"/>
      <c r="BJ275" s="150" t="str">
        <f>IF([5]回答表!X53="●",[5]回答表!E447,IF([5]回答表!AA53="●",[5]回答表!E472,""))</f>
        <v/>
      </c>
      <c r="BK275" s="151"/>
      <c r="BL275" s="151"/>
      <c r="BM275" s="152"/>
      <c r="BN275" s="150" t="str">
        <f>IF([5]回答表!X53="●",[5]回答表!E448,IF([5]回答表!AA53="●",[5]回答表!E473,""))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IF([5]回答表!AA53="●","●","")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IF([5]回答表!X53="●",[5]回答表!E455,IF([5]回答表!AA53="●",[5]回答表!E476,""))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IF([5]回答表!X53="●",[5]回答表!B457,IF([5]回答表!AA53="●",[5]回答表!B478,""))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IF([5]回答表!AD53="●","●","")</f>
        <v/>
      </c>
      <c r="O291" s="131"/>
      <c r="P291" s="131"/>
      <c r="Q291" s="132"/>
      <c r="R291" s="119"/>
      <c r="S291" s="119"/>
      <c r="T291" s="119"/>
      <c r="U291" s="133" t="str">
        <f>IF([5]回答表!AD53="●",[5]回答表!B486,"")</f>
        <v/>
      </c>
      <c r="V291" s="134"/>
      <c r="W291" s="134"/>
      <c r="X291" s="134"/>
      <c r="Y291" s="134"/>
      <c r="Z291" s="134"/>
      <c r="AA291" s="134"/>
      <c r="AB291" s="134"/>
      <c r="AC291" s="134"/>
      <c r="AD291" s="134"/>
      <c r="AE291" s="134"/>
      <c r="AF291" s="134"/>
      <c r="AG291" s="134"/>
      <c r="AH291" s="134"/>
      <c r="AI291" s="134"/>
      <c r="AJ291" s="135"/>
      <c r="AK291" s="249"/>
      <c r="AL291" s="249"/>
      <c r="AM291" s="133" t="str">
        <f>IF([5]回答表!AD53="●",[5]回答表!B492,"")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IF([5]回答表!X54="●","●","")</f>
        <v/>
      </c>
      <c r="O303" s="131"/>
      <c r="P303" s="131"/>
      <c r="Q303" s="132"/>
      <c r="R303" s="119"/>
      <c r="S303" s="119"/>
      <c r="T303" s="119"/>
      <c r="U303" s="133" t="str">
        <f>IF([5]回答表!X54="●",[5]回答表!B503,IF([5]回答表!AA54="●",[5]回答表!B526,""))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IF([5]回答表!X54="●",[5]回答表!BC510,IF([5]回答表!AA54="●",[5]回答表!BC533,""))</f>
        <v/>
      </c>
      <c r="AR303" s="271"/>
      <c r="AS303" s="271"/>
      <c r="AT303" s="271"/>
      <c r="AU303" s="272" t="s">
        <v>74</v>
      </c>
      <c r="AV303" s="273"/>
      <c r="AW303" s="273"/>
      <c r="AX303" s="274"/>
      <c r="AY303" s="271" t="str">
        <f>IF([5]回答表!X54="●",[5]回答表!BC515,IF([5]回答表!AA54="●",[5]回答表!BC538,""))</f>
        <v/>
      </c>
      <c r="AZ303" s="271"/>
      <c r="BA303" s="271"/>
      <c r="BB303" s="271"/>
      <c r="BC303" s="120"/>
      <c r="BD303" s="109"/>
      <c r="BE303" s="109"/>
      <c r="BF303" s="138" t="str">
        <f>IF([5]回答表!X54="●",[5]回答表!S509,IF([5]回答表!AA54="●",[5]回答表!S532,""))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IF([5]回答表!X54="●",[5]回答表!BC511,IF([5]回答表!AA54="●",[5]回答表!BC534,""))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IF([5]回答表!X54="●",[5]回答表!V509,IF([5]回答表!AA54="●",[5]回答表!V532,""))</f>
        <v/>
      </c>
      <c r="BG306" s="151"/>
      <c r="BH306" s="151"/>
      <c r="BI306" s="151"/>
      <c r="BJ306" s="150" t="str">
        <f>IF([5]回答表!X54="●",[5]回答表!V510,IF([5]回答表!AA54="●",[5]回答表!V533,""))</f>
        <v/>
      </c>
      <c r="BK306" s="151"/>
      <c r="BL306" s="151"/>
      <c r="BM306" s="152"/>
      <c r="BN306" s="150" t="str">
        <f>IF([5]回答表!X54="●",[5]回答表!V511,IF([5]回答表!AA54="●",[5]回答表!V534,""))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IF([5]回答表!X54="●",[5]回答表!BC512,IF([5]回答表!AA54="●",[5]回答表!BC535,""))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IF([5]回答表!X54="●",[5]回答表!BC516,IF([5]回答表!AA54="●",[5]回答表!BC539,""))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IF([5]回答表!AA54="●","●","")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IF([5]回答表!X54="●",[5]回答表!BC513,IF([5]回答表!AA54="●",[5]回答表!BC536,""))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IF([5]回答表!X54="●",[5]回答表!BC514,IF([5]回答表!AA54="●",[5]回答表!BC537,""))</f>
        <v/>
      </c>
      <c r="AR311" s="271"/>
      <c r="AS311" s="271"/>
      <c r="AT311" s="271"/>
      <c r="AU311" s="222" t="s">
        <v>80</v>
      </c>
      <c r="AV311" s="223"/>
      <c r="AW311" s="223"/>
      <c r="AX311" s="224"/>
      <c r="AY311" s="281" t="str">
        <f>IF([5]回答表!X54="●",[5]回答表!BC517,IF([5]回答表!AA54="●",[5]回答表!BC540,""))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IF([5]回答表!X54="●",[5]回答表!E516,IF([5]回答表!AA54="●",[5]回答表!E538,""))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IF([5]回答表!X54="●",[5]回答表!B518,IF([5]回答表!AA54="●",[5]回答表!B540,""))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IF([5]回答表!AD54="●","●","")</f>
        <v/>
      </c>
      <c r="O322" s="131"/>
      <c r="P322" s="131"/>
      <c r="Q322" s="132"/>
      <c r="R322" s="119"/>
      <c r="S322" s="119"/>
      <c r="T322" s="119"/>
      <c r="U322" s="133" t="str">
        <f>IF([5]回答表!AD54="●",[5]回答表!B548,"")</f>
        <v/>
      </c>
      <c r="V322" s="134"/>
      <c r="W322" s="134"/>
      <c r="X322" s="134"/>
      <c r="Y322" s="134"/>
      <c r="Z322" s="134"/>
      <c r="AA322" s="134"/>
      <c r="AB322" s="134"/>
      <c r="AC322" s="134"/>
      <c r="AD322" s="134"/>
      <c r="AE322" s="134"/>
      <c r="AF322" s="134"/>
      <c r="AG322" s="134"/>
      <c r="AH322" s="134"/>
      <c r="AI322" s="134"/>
      <c r="AJ322" s="135"/>
      <c r="AK322" s="189"/>
      <c r="AL322" s="189"/>
      <c r="AM322" s="133" t="str">
        <f>IF([5]回答表!AD54="●",[5]回答表!B554,"")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IF([5]回答表!X55="●","●","")</f>
        <v/>
      </c>
      <c r="O333" s="131"/>
      <c r="P333" s="131"/>
      <c r="Q333" s="132"/>
      <c r="R333" s="119"/>
      <c r="S333" s="119"/>
      <c r="T333" s="119"/>
      <c r="U333" s="133" t="str">
        <f>IF([5]回答表!X55="●",[5]回答表!B565,IF([5]回答表!AA55="●",[5]回答表!B590,""))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IF([5]回答表!X55="●",[5]回答表!B575,IF([5]回答表!AA55="●",[5]回答表!B600,""))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IF([5]回答表!X55="●",[5]回答表!G571,IF([5]回答表!AA55="●",[5]回答表!G596,""))</f>
        <v/>
      </c>
      <c r="AN335" s="83"/>
      <c r="AO335" s="83"/>
      <c r="AP335" s="83"/>
      <c r="AQ335" s="83"/>
      <c r="AR335" s="83"/>
      <c r="AS335" s="83"/>
      <c r="AT335" s="153"/>
      <c r="AU335" s="82" t="str">
        <f>IF([5]回答表!X55="●",[5]回答表!G572,IF([5]回答表!AA55="●",[5]回答表!G597,""))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IF([5]回答表!X55="●",[5]回答表!E575,IF([5]回答表!AA55="●",[5]回答表!E600,""))</f>
        <v/>
      </c>
      <c r="BG336" s="151"/>
      <c r="BH336" s="151"/>
      <c r="BI336" s="151"/>
      <c r="BJ336" s="150" t="str">
        <f>IF([5]回答表!X55="●",[5]回答表!E576,IF([5]回答表!AA55="●",[5]回答表!E601,""))</f>
        <v/>
      </c>
      <c r="BK336" s="151"/>
      <c r="BL336" s="151"/>
      <c r="BM336" s="152"/>
      <c r="BN336" s="150" t="str">
        <f>IF([5]回答表!X55="●",[5]回答表!E577,IF([5]回答表!AA55="●",[5]回答表!E602,""))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IF([5]回答表!AA55="●","●","")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IF([5]回答表!X55="●",[5]回答表!E580,IF([5]回答表!AA55="●",[5]回答表!E605,""))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IF([5]回答表!X55="●",[5]回答表!B582,IF([5]回答表!AA55="●",[5]回答表!B607,""))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IF([5]回答表!AD55="●","●","")</f>
        <v/>
      </c>
      <c r="O352" s="131"/>
      <c r="P352" s="131"/>
      <c r="Q352" s="132"/>
      <c r="R352" s="119"/>
      <c r="S352" s="119"/>
      <c r="T352" s="119"/>
      <c r="U352" s="133" t="str">
        <f>IF([5]回答表!AD55="●",[5]回答表!B615,"")</f>
        <v/>
      </c>
      <c r="V352" s="134"/>
      <c r="W352" s="134"/>
      <c r="X352" s="134"/>
      <c r="Y352" s="134"/>
      <c r="Z352" s="134"/>
      <c r="AA352" s="134"/>
      <c r="AB352" s="134"/>
      <c r="AC352" s="134"/>
      <c r="AD352" s="134"/>
      <c r="AE352" s="134"/>
      <c r="AF352" s="134"/>
      <c r="AG352" s="134"/>
      <c r="AH352" s="134"/>
      <c r="AI352" s="134"/>
      <c r="AJ352" s="135"/>
      <c r="AK352" s="136"/>
      <c r="AL352" s="136"/>
      <c r="AM352" s="133" t="str">
        <f>IF([5]回答表!AD55="●",[5]回答表!B621,"")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IF([5]回答表!R56="●",[5]回答表!B634,"")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49395-A133-4076-823A-A3343B1BD9FD}">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IF(COUNTIF([6]回答表!K16,"*")&gt;0,[6]回答表!K16,"")</f>
        <v>能代市</v>
      </c>
      <c r="D11" s="8"/>
      <c r="E11" s="8"/>
      <c r="F11" s="8"/>
      <c r="G11" s="8"/>
      <c r="H11" s="8"/>
      <c r="I11" s="8"/>
      <c r="J11" s="8"/>
      <c r="K11" s="8"/>
      <c r="L11" s="8"/>
      <c r="M11" s="8"/>
      <c r="N11" s="8"/>
      <c r="O11" s="8"/>
      <c r="P11" s="8"/>
      <c r="Q11" s="8"/>
      <c r="R11" s="8"/>
      <c r="S11" s="8"/>
      <c r="T11" s="8"/>
      <c r="U11" s="22" t="str">
        <f>IF(COUNTIF([6]回答表!F18,"*")&gt;0,[6]回答表!F18,"")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IF(COUNTIF([6]回答表!W18,"*")&gt;0,[6]回答表!W18,"")</f>
        <v>特定地域排水処理施設</v>
      </c>
      <c r="AP11" s="10"/>
      <c r="AQ11" s="10"/>
      <c r="AR11" s="10"/>
      <c r="AS11" s="10"/>
      <c r="AT11" s="10"/>
      <c r="AU11" s="10"/>
      <c r="AV11" s="10"/>
      <c r="AW11" s="10"/>
      <c r="AX11" s="10"/>
      <c r="AY11" s="10"/>
      <c r="AZ11" s="10"/>
      <c r="BA11" s="10"/>
      <c r="BB11" s="10"/>
      <c r="BC11" s="10"/>
      <c r="BD11" s="10"/>
      <c r="BE11" s="10"/>
      <c r="BF11" s="11"/>
      <c r="BG11" s="21" t="str">
        <f>IF(COUNTIF([6]回答表!F20,"*")&gt;0,[6]回答表!F20,"")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IF([6]回答表!R49="●","●","")</f>
        <v/>
      </c>
      <c r="E24" s="80"/>
      <c r="F24" s="80"/>
      <c r="G24" s="80"/>
      <c r="H24" s="80"/>
      <c r="I24" s="80"/>
      <c r="J24" s="81"/>
      <c r="K24" s="79" t="str">
        <f>IF([6]回答表!R50="●","●","")</f>
        <v/>
      </c>
      <c r="L24" s="80"/>
      <c r="M24" s="80"/>
      <c r="N24" s="80"/>
      <c r="O24" s="80"/>
      <c r="P24" s="80"/>
      <c r="Q24" s="81"/>
      <c r="R24" s="79" t="str">
        <f>IF([6]回答表!R51="●","●","")</f>
        <v/>
      </c>
      <c r="S24" s="80"/>
      <c r="T24" s="80"/>
      <c r="U24" s="80"/>
      <c r="V24" s="80"/>
      <c r="W24" s="80"/>
      <c r="X24" s="81"/>
      <c r="Y24" s="79" t="str">
        <f>IF([6]回答表!R52="●","●","")</f>
        <v/>
      </c>
      <c r="Z24" s="80"/>
      <c r="AA24" s="80"/>
      <c r="AB24" s="80"/>
      <c r="AC24" s="80"/>
      <c r="AD24" s="80"/>
      <c r="AE24" s="81"/>
      <c r="AF24" s="79" t="str">
        <f>IF([6]回答表!R53="●","●","")</f>
        <v/>
      </c>
      <c r="AG24" s="80"/>
      <c r="AH24" s="80"/>
      <c r="AI24" s="80"/>
      <c r="AJ24" s="80"/>
      <c r="AK24" s="80"/>
      <c r="AL24" s="81"/>
      <c r="AM24" s="79" t="str">
        <f>IF([6]回答表!R54="●","●","")</f>
        <v/>
      </c>
      <c r="AN24" s="80"/>
      <c r="AO24" s="80"/>
      <c r="AP24" s="80"/>
      <c r="AQ24" s="80"/>
      <c r="AR24" s="80"/>
      <c r="AS24" s="81"/>
      <c r="AT24" s="79" t="str">
        <f>IF([6]回答表!R55="●","●","")</f>
        <v/>
      </c>
      <c r="AU24" s="80"/>
      <c r="AV24" s="80"/>
      <c r="AW24" s="80"/>
      <c r="AX24" s="80"/>
      <c r="AY24" s="80"/>
      <c r="AZ24" s="81"/>
      <c r="BA24" s="68"/>
      <c r="BB24" s="82" t="str">
        <f>IF([6]回答表!R56="●","●","")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IF([6]回答表!X49="●","●","")</f>
        <v/>
      </c>
      <c r="O36" s="131"/>
      <c r="P36" s="131"/>
      <c r="Q36" s="132"/>
      <c r="R36" s="119"/>
      <c r="S36" s="119"/>
      <c r="T36" s="119"/>
      <c r="U36" s="133" t="str">
        <f>IF([6]回答表!X49="●",[6]回答表!B67,IF([6]回答表!AA49="●",[6]回答表!B95,""))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IF([6]回答表!X49="●",[6]回答表!S73,IF([6]回答表!AA49="●",[6]回答表!S101,""))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IF([6]回答表!X49="●",[6]回答表!G73,IF([6]回答表!AA49="●",[6]回答表!G101,""))</f>
        <v/>
      </c>
      <c r="AN38" s="83"/>
      <c r="AO38" s="83"/>
      <c r="AP38" s="83"/>
      <c r="AQ38" s="83"/>
      <c r="AR38" s="83"/>
      <c r="AS38" s="83"/>
      <c r="AT38" s="153"/>
      <c r="AU38" s="82" t="str">
        <f>IF([6]回答表!X49="●",[6]回答表!G74,IF([6]回答表!AA49="●",[6]回答表!G102,""))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IF([6]回答表!X49="●",[6]回答表!V73,IF([6]回答表!AA49="●",[6]回答表!V101,""))</f>
        <v/>
      </c>
      <c r="BG39" s="16"/>
      <c r="BH39" s="16"/>
      <c r="BI39" s="17"/>
      <c r="BJ39" s="150" t="str">
        <f>IF([6]回答表!X49="●",[6]回答表!V74,IF([6]回答表!AA49="●",[6]回答表!V102,""))</f>
        <v/>
      </c>
      <c r="BK39" s="16"/>
      <c r="BL39" s="16"/>
      <c r="BM39" s="17"/>
      <c r="BN39" s="150" t="str">
        <f>IF([6]回答表!X49="●",[6]回答表!V75,IF([6]回答表!AA49="●",[6]回答表!V103,""))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IF([6]回答表!X49="●",[6]回答表!O79,IF([6]回答表!AA49="●",[6]回答表!O107,""))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IF([6]回答表!X49="●",[6]回答表!O80,IF([6]回答表!AA49="●",[6]回答表!O108,""))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IF([6]回答表!AA49="●","●","")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IF([6]回答表!X49="●",[6]回答表!O81,IF([6]回答表!AA49="●",[6]回答表!O109,""))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IF([6]回答表!X49="●",[6]回答表!O82,IF([6]回答表!AA49="●",[6]回答表!O110,""))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IF([6]回答表!X49="●",[6]回答表!AG79,IF([6]回答表!AA49="●",[6]回答表!AG107,""))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IF([6]回答表!X49="●",[6]回答表!AG80,IF([6]回答表!AA49="●",[6]回答表!AG108,""))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IF([6]回答表!X49="●",[6]回答表!E85,IF([6]回答表!AA49="●",[6]回答表!E113,""))</f>
        <v/>
      </c>
      <c r="V50" s="182"/>
      <c r="W50" s="182"/>
      <c r="X50" s="182"/>
      <c r="Y50" s="182"/>
      <c r="Z50" s="182"/>
      <c r="AA50" s="182"/>
      <c r="AB50" s="182"/>
      <c r="AC50" s="182"/>
      <c r="AD50" s="182"/>
      <c r="AE50" s="183" t="s">
        <v>33</v>
      </c>
      <c r="AF50" s="183"/>
      <c r="AG50" s="183"/>
      <c r="AH50" s="183"/>
      <c r="AI50" s="183"/>
      <c r="AJ50" s="184"/>
      <c r="AK50" s="136"/>
      <c r="AL50" s="136"/>
      <c r="AM50" s="133" t="str">
        <f>IF([6]回答表!X49="●",[6]回答表!B87,IF([6]回答表!AA49="●",[6]回答表!B115,""))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IF([6]回答表!AD49="●","●","")</f>
        <v/>
      </c>
      <c r="O57" s="131"/>
      <c r="P57" s="131"/>
      <c r="Q57" s="132"/>
      <c r="R57" s="119"/>
      <c r="S57" s="119"/>
      <c r="T57" s="119"/>
      <c r="U57" s="133" t="str">
        <f>IF([6]回答表!AD49="●",[6]回答表!B123,"")</f>
        <v/>
      </c>
      <c r="V57" s="134"/>
      <c r="W57" s="134"/>
      <c r="X57" s="134"/>
      <c r="Y57" s="134"/>
      <c r="Z57" s="134"/>
      <c r="AA57" s="134"/>
      <c r="AB57" s="134"/>
      <c r="AC57" s="134"/>
      <c r="AD57" s="134"/>
      <c r="AE57" s="134"/>
      <c r="AF57" s="134"/>
      <c r="AG57" s="134"/>
      <c r="AH57" s="134"/>
      <c r="AI57" s="134"/>
      <c r="AJ57" s="135"/>
      <c r="AK57" s="189"/>
      <c r="AL57" s="189"/>
      <c r="AM57" s="133" t="str">
        <f>IF([6]回答表!AD49="●",[6]回答表!B128,"")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IF([6]回答表!X50="●","●","")</f>
        <v/>
      </c>
      <c r="O68" s="131"/>
      <c r="P68" s="131"/>
      <c r="Q68" s="132"/>
      <c r="R68" s="119"/>
      <c r="S68" s="119"/>
      <c r="T68" s="119"/>
      <c r="U68" s="133" t="str">
        <f>IF([6]回答表!X50="●",[6]回答表!B138,IF([6]回答表!AA50="●",[6]回答表!B159,""))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IF([6]回答表!X50="●",[6]回答表!S144,IF([6]回答表!AA50="●",[6]回答表!S165,""))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IF([6]回答表!X50="●",[6]回答表!J144,IF([6]回答表!AA50="●",[6]回答表!J165,""))</f>
        <v/>
      </c>
      <c r="AN71" s="83"/>
      <c r="AO71" s="83"/>
      <c r="AP71" s="83"/>
      <c r="AQ71" s="83"/>
      <c r="AR71" s="83"/>
      <c r="AS71" s="83"/>
      <c r="AT71" s="153"/>
      <c r="AU71" s="82" t="str">
        <f>IF([6]回答表!X50="●",[6]回答表!J145,IF([6]回答表!AA50="●",[6]回答表!J166,""))</f>
        <v/>
      </c>
      <c r="AV71" s="83"/>
      <c r="AW71" s="83"/>
      <c r="AX71" s="83"/>
      <c r="AY71" s="83"/>
      <c r="AZ71" s="83"/>
      <c r="BA71" s="83"/>
      <c r="BB71" s="153"/>
      <c r="BC71" s="120"/>
      <c r="BD71" s="109"/>
      <c r="BE71" s="109"/>
      <c r="BF71" s="150" t="str">
        <f>IF([6]回答表!X50="●",[6]回答表!V144,IF([6]回答表!AA50="●",[6]回答表!V165,""))</f>
        <v/>
      </c>
      <c r="BG71" s="151"/>
      <c r="BH71" s="151"/>
      <c r="BI71" s="151"/>
      <c r="BJ71" s="150" t="str">
        <f>IF([6]回答表!X50="●",[6]回答表!V145,IF([6]回答表!AA50="●",[6]回答表!V166,""))</f>
        <v/>
      </c>
      <c r="BK71" s="151"/>
      <c r="BL71" s="151"/>
      <c r="BM71" s="151"/>
      <c r="BN71" s="150" t="str">
        <f>IF([6]回答表!X50="●",[6]回答表!V146,IF([6]回答表!AA50="●",[6]回答表!V167,""))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IF([6]回答表!AA50="●","●","")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IF([6]回答表!X50="●",[6]回答表!E149,IF([6]回答表!AA50="●",[6]回答表!E170,""))</f>
        <v/>
      </c>
      <c r="V80" s="182"/>
      <c r="W80" s="182"/>
      <c r="X80" s="182"/>
      <c r="Y80" s="182"/>
      <c r="Z80" s="182"/>
      <c r="AA80" s="182"/>
      <c r="AB80" s="182"/>
      <c r="AC80" s="182"/>
      <c r="AD80" s="182"/>
      <c r="AE80" s="183" t="s">
        <v>33</v>
      </c>
      <c r="AF80" s="183"/>
      <c r="AG80" s="183"/>
      <c r="AH80" s="183"/>
      <c r="AI80" s="183"/>
      <c r="AJ80" s="184"/>
      <c r="AK80" s="136"/>
      <c r="AL80" s="136"/>
      <c r="AM80" s="133" t="str">
        <f>IF([6]回答表!X50="●",[6]回答表!B151,IF([6]回答表!AA50="●",[6]回答表!B172,""))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IF([6]回答表!AD50="●","●","")</f>
        <v/>
      </c>
      <c r="O87" s="131"/>
      <c r="P87" s="131"/>
      <c r="Q87" s="132"/>
      <c r="R87" s="119"/>
      <c r="S87" s="119"/>
      <c r="T87" s="119"/>
      <c r="U87" s="133" t="str">
        <f>IF([6]回答表!AD50="●",[6]回答表!B180,"")</f>
        <v/>
      </c>
      <c r="V87" s="134"/>
      <c r="W87" s="134"/>
      <c r="X87" s="134"/>
      <c r="Y87" s="134"/>
      <c r="Z87" s="134"/>
      <c r="AA87" s="134"/>
      <c r="AB87" s="134"/>
      <c r="AC87" s="134"/>
      <c r="AD87" s="134"/>
      <c r="AE87" s="134"/>
      <c r="AF87" s="134"/>
      <c r="AG87" s="134"/>
      <c r="AH87" s="134"/>
      <c r="AI87" s="134"/>
      <c r="AJ87" s="135"/>
      <c r="AK87" s="189"/>
      <c r="AL87" s="189"/>
      <c r="AM87" s="133" t="str">
        <f>IF([6]回答表!AD50="●",[6]回答表!B186,"")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IF([6]回答表!F18="水道事業",IF([6]回答表!X51="●","●",""),"")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IF([6]回答表!F18="水道事業",IF([6]回答表!X51="●",[6]回答表!B197,IF([6]回答表!AA51="●",[6]回答表!B275,"")),"")</f>
        <v/>
      </c>
      <c r="AN99" s="134"/>
      <c r="AO99" s="134"/>
      <c r="AP99" s="134"/>
      <c r="AQ99" s="134"/>
      <c r="AR99" s="134"/>
      <c r="AS99" s="134"/>
      <c r="AT99" s="134"/>
      <c r="AU99" s="134"/>
      <c r="AV99" s="134"/>
      <c r="AW99" s="134"/>
      <c r="AX99" s="134"/>
      <c r="AY99" s="134"/>
      <c r="AZ99" s="134"/>
      <c r="BA99" s="134"/>
      <c r="BB99" s="134"/>
      <c r="BC99" s="135"/>
      <c r="BD99" s="109"/>
      <c r="BE99" s="109"/>
      <c r="BF99" s="138" t="str">
        <f>IF([6]回答表!F18="水道事業",IF([6]回答表!X51="●",[6]回答表!B256,IF([6]回答表!AA51="●",[6]回答表!B335,"")),"")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IF([6]回答表!F18="水道事業",IF([6]回答表!X51="●",[6]回答表!J205,IF([6]回答表!AA51="●",[6]回答表!J283,"")),"")</f>
        <v/>
      </c>
      <c r="V101" s="83"/>
      <c r="W101" s="83"/>
      <c r="X101" s="83"/>
      <c r="Y101" s="83"/>
      <c r="Z101" s="83"/>
      <c r="AA101" s="83"/>
      <c r="AB101" s="153"/>
      <c r="AC101" s="82" t="str">
        <f>IF([6]回答表!F18="水道事業",IF([6]回答表!X51="●",[6]回答表!J210,IF([6]回答表!AA51="●",[6]回答表!J290,"")),"")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IF([6]回答表!F18="水道事業",IF([6]回答表!X51="●",[6]回答表!E256,IF([6]回答表!AA51="●",[6]回答表!E335,"")),"")</f>
        <v/>
      </c>
      <c r="BG102" s="151"/>
      <c r="BH102" s="151"/>
      <c r="BI102" s="151"/>
      <c r="BJ102" s="150" t="str">
        <f>IF([6]回答表!F18="水道事業",IF([6]回答表!X51="●",[6]回答表!E257,IF([6]回答表!AA51="●",[6]回答表!E336,"")),"")</f>
        <v/>
      </c>
      <c r="BK102" s="151"/>
      <c r="BL102" s="151"/>
      <c r="BM102" s="151"/>
      <c r="BN102" s="150" t="str">
        <f>IF([6]回答表!F18="水道事業",IF([6]回答表!X51="●",[6]回答表!E258,IF([6]回答表!AA51="●",[6]回答表!E337,"")),"")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IF([6]回答表!F18="水道事業",IF([6]回答表!AA51="●","●",""),"")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IF([6]回答表!F18="水道事業",IF([6]回答表!X51="●",[6]回答表!J213,IF([6]回答表!AA51="●",[6]回答表!J293,"")),"")</f>
        <v/>
      </c>
      <c r="V106" s="83"/>
      <c r="W106" s="83"/>
      <c r="X106" s="83"/>
      <c r="Y106" s="83"/>
      <c r="Z106" s="83"/>
      <c r="AA106" s="83"/>
      <c r="AB106" s="153"/>
      <c r="AC106" s="82" t="str">
        <f>IF([6]回答表!F18="水道事業",IF([6]回答表!X51="●",[6]回答表!J217,IF([6]回答表!AA51="●",[6]回答表!J297,"")),"")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IF([6]回答表!F18="水道事業",IF([6]回答表!X51="●",[6]回答表!E265,IF([6]回答表!AA51="●",[6]回答表!E344,"")),"")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IF([6]回答表!F18="水道事業",IF([6]回答表!X51="●",[6]回答表!B267,IF([6]回答表!AA51="●",[6]回答表!B346,"")),"")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IF([6]回答表!F18="水道事業",IF([6]回答表!AD51="●","●",""),"")</f>
        <v/>
      </c>
      <c r="O118" s="131"/>
      <c r="P118" s="131"/>
      <c r="Q118" s="132"/>
      <c r="R118" s="119"/>
      <c r="S118" s="119"/>
      <c r="T118" s="119"/>
      <c r="U118" s="133" t="str">
        <f>IF([6]回答表!F18="水道事業",IF([6]回答表!AD51="●",[6]回答表!B354,""),"")</f>
        <v/>
      </c>
      <c r="V118" s="134"/>
      <c r="W118" s="134"/>
      <c r="X118" s="134"/>
      <c r="Y118" s="134"/>
      <c r="Z118" s="134"/>
      <c r="AA118" s="134"/>
      <c r="AB118" s="134"/>
      <c r="AC118" s="134"/>
      <c r="AD118" s="134"/>
      <c r="AE118" s="134"/>
      <c r="AF118" s="134"/>
      <c r="AG118" s="134"/>
      <c r="AH118" s="134"/>
      <c r="AI118" s="134"/>
      <c r="AJ118" s="135"/>
      <c r="AK118" s="189"/>
      <c r="AL118" s="189"/>
      <c r="AM118" s="133" t="str">
        <f>IF([6]回答表!F18="水道事業",IF([6]回答表!AD51="●",[6]回答表!B360,""),"")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IF([6]回答表!F18="簡易水道事業",IF([6]回答表!X51="●",[6]回答表!B197,IF([6]回答表!AA51="●",[6]回答表!B275,"")),"")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IF([6]回答表!F18="簡易水道事業",IF([6]回答表!X51="●",[6]回答表!B256,IF([6]回答表!AA51="●",[6]回答表!B335,"")),"")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IF([6]回答表!F18="簡易水道事業",IF([6]回答表!X51="●","●",""),"")</f>
        <v/>
      </c>
      <c r="O132" s="131"/>
      <c r="P132" s="131"/>
      <c r="Q132" s="132"/>
      <c r="R132" s="119"/>
      <c r="S132" s="119"/>
      <c r="T132" s="119"/>
      <c r="U132" s="82" t="str">
        <f>IF([6]回答表!F18="簡易水道事業",IF([6]回答表!X51="●",[6]回答表!S224,IF([6]回答表!AA51="●",[6]回答表!S304,"")),"")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IF([6]回答表!F18="簡易水道事業",IF([6]回答表!X51="●",[6]回答表!E256,IF([6]回答表!AA51="●",[6]回答表!E335,"")),"")</f>
        <v/>
      </c>
      <c r="BG133" s="151"/>
      <c r="BH133" s="151"/>
      <c r="BI133" s="151"/>
      <c r="BJ133" s="150" t="str">
        <f>IF([6]回答表!F18="簡易水道事業",IF([6]回答表!X51="●",[6]回答表!E257,IF([6]回答表!AA51="●",[6]回答表!E336,"")),"")</f>
        <v/>
      </c>
      <c r="BK133" s="151"/>
      <c r="BL133" s="151"/>
      <c r="BM133" s="151"/>
      <c r="BN133" s="150" t="str">
        <f>IF([6]回答表!F18="簡易水道事業",IF([6]回答表!X51="●",[6]回答表!E258,IF([6]回答表!AA51="●",[6]回答表!E337,"")),"")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IF([6]回答表!F18="簡易水道事業",IF([6]回答表!X51="●",[6]回答表!S225,IF([6]回答表!AA51="●",[6]回答表!S305,"")),"")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IF([6]回答表!F18="簡易水道事業",IF([6]回答表!AA51="●","●",""),"")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IF([6]回答表!F18="簡易水道事業",IF([6]回答表!X51="●",[6]回答表!S226,IF([6]回答表!AA51="●",[6]回答表!S306,"")),"")</f>
        <v/>
      </c>
      <c r="V142" s="83"/>
      <c r="W142" s="83"/>
      <c r="X142" s="83"/>
      <c r="Y142" s="83"/>
      <c r="Z142" s="83"/>
      <c r="AA142" s="83"/>
      <c r="AB142" s="83"/>
      <c r="AC142" s="83"/>
      <c r="AD142" s="83"/>
      <c r="AE142" s="83"/>
      <c r="AF142" s="83"/>
      <c r="AG142" s="83"/>
      <c r="AH142" s="83"/>
      <c r="AI142" s="83"/>
      <c r="AJ142" s="153"/>
      <c r="AK142" s="68"/>
      <c r="AL142" s="68"/>
      <c r="AM142" s="231" t="str">
        <f>IF([6]回答表!F18="簡易水道事業",IF([6]回答表!X51="●",[6]回答表!Y228,IF([6]回答表!AA51="●",[6]回答表!Y308,"")),"")</f>
        <v/>
      </c>
      <c r="AN142" s="231"/>
      <c r="AO142" s="231"/>
      <c r="AP142" s="231"/>
      <c r="AQ142" s="231"/>
      <c r="AR142" s="231"/>
      <c r="AS142" s="231" t="str">
        <f>IF([6]回答表!F18="簡易水道事業",IF([6]回答表!X51="●",[6]回答表!Y229,IF([6]回答表!AA51="●",[6]回答表!Y309,"")),"")</f>
        <v/>
      </c>
      <c r="AT142" s="231"/>
      <c r="AU142" s="231"/>
      <c r="AV142" s="231"/>
      <c r="AW142" s="231"/>
      <c r="AX142" s="231"/>
      <c r="AY142" s="231" t="str">
        <f>IF([6]回答表!F18="簡易水道事業",IF([6]回答表!X51="●",[6]回答表!Y230,IF([6]回答表!AA51="●",[6]回答表!Y310,"")),"")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IF([6]回答表!F18="簡易水道事業",IF([6]回答表!X51="●",[6]回答表!E265,IF([6]回答表!AA51="●",[6]回答表!E344,"")),"")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IF([6]回答表!F18="簡易水道事業",IF([6]回答表!X51="●",[6]回答表!B267,IF([6]回答表!AA51="●",[6]回答表!B346,"")),"")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IF([6]回答表!F18="簡易水道事業",IF([6]回答表!AD51="●","●",""),"")</f>
        <v/>
      </c>
      <c r="O154" s="131"/>
      <c r="P154" s="131"/>
      <c r="Q154" s="132"/>
      <c r="R154" s="119"/>
      <c r="S154" s="119"/>
      <c r="T154" s="119"/>
      <c r="U154" s="133" t="str">
        <f>IF([6]回答表!F18="簡易水道事業",IF([6]回答表!AD51="●",[6]回答表!B354,""),"")</f>
        <v/>
      </c>
      <c r="V154" s="134"/>
      <c r="W154" s="134"/>
      <c r="X154" s="134"/>
      <c r="Y154" s="134"/>
      <c r="Z154" s="134"/>
      <c r="AA154" s="134"/>
      <c r="AB154" s="134"/>
      <c r="AC154" s="134"/>
      <c r="AD154" s="134"/>
      <c r="AE154" s="134"/>
      <c r="AF154" s="134"/>
      <c r="AG154" s="134"/>
      <c r="AH154" s="134"/>
      <c r="AI154" s="134"/>
      <c r="AJ154" s="135"/>
      <c r="AK154" s="189"/>
      <c r="AL154" s="189"/>
      <c r="AM154" s="133" t="str">
        <f>IF([6]回答表!F18="簡易水道事業",IF([6]回答表!AD51="●",[6]回答表!B360,""),"")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IF([6]回答表!F18="下水道事業",IF([6]回答表!X51="●","●",""),"")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IF([6]回答表!F18="下水道事業",IF([6]回答表!X51="●",[6]回答表!B197,IF([6]回答表!AA51="●",[6]回答表!B275,"")),"")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IF([6]回答表!F18="下水道事業",IF([6]回答表!X51="●",[6]回答表!B256,IF([6]回答表!AA51="●",[6]回答表!B335,"")),"")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IF([6]回答表!F18="下水道事業",IF([6]回答表!X51="●",[6]回答表!N234,IF([6]回答表!AA51="●",[6]回答表!N314,"")),"")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IF([6]回答表!F18="下水道事業",IF([6]回答表!X51="●",[6]回答表!E256,IF([6]回答表!AA51="●",[6]回答表!E335,"")),"")</f>
        <v/>
      </c>
      <c r="BG169" s="151"/>
      <c r="BH169" s="151"/>
      <c r="BI169" s="151"/>
      <c r="BJ169" s="150" t="str">
        <f>IF([6]回答表!F18="下水道事業",IF([6]回答表!X51="●",[6]回答表!E257,IF([6]回答表!AA51="●",[6]回答表!E336,"")),"")</f>
        <v/>
      </c>
      <c r="BK169" s="151"/>
      <c r="BL169" s="151"/>
      <c r="BM169" s="151"/>
      <c r="BN169" s="150" t="str">
        <f>IF([6]回答表!F18="下水道事業",IF([6]回答表!X51="●",[6]回答表!E258,IF([6]回答表!AA51="●",[6]回答表!E337,"")),"")</f>
        <v/>
      </c>
      <c r="BO169" s="151"/>
      <c r="BP169" s="151"/>
      <c r="BQ169" s="152"/>
      <c r="BR169" s="112"/>
      <c r="BX169" s="234" t="str">
        <f>IF([6]回答表!AQ21="下水道事業",IF([6]回答表!BI54="○",[6]回答表!AM200,IF([6]回答表!BL54="○",[6]回答表!AM278,"")),"")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IF([6]回答表!F18="下水道事業",IF([6]回答表!X51="●",[6]回答表!Y236,IF([6]回答表!AA51="●",[6]回答表!Y316,"")),"")</f>
        <v/>
      </c>
      <c r="V174" s="83"/>
      <c r="W174" s="83"/>
      <c r="X174" s="83"/>
      <c r="Y174" s="83"/>
      <c r="Z174" s="83"/>
      <c r="AA174" s="83"/>
      <c r="AB174" s="153"/>
      <c r="AC174" s="82" t="str">
        <f>IF([6]回答表!F18="下水道事業",IF([6]回答表!X51="●",[6]回答表!Y237,IF([6]回答表!AA51="●",[6]回答表!Y317,"")),"")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IF([6]回答表!F18="下水道事業",IF([6]回答表!X51="●",[6]回答表!Y239,IF([6]回答表!AA51="●",[6]回答表!Y319,"")),"")</f>
        <v/>
      </c>
      <c r="V180" s="83"/>
      <c r="W180" s="83"/>
      <c r="X180" s="83"/>
      <c r="Y180" s="83"/>
      <c r="Z180" s="83"/>
      <c r="AA180" s="83"/>
      <c r="AB180" s="153"/>
      <c r="AC180" s="82" t="str">
        <f>IF([6]回答表!F18="下水道事業",IF([6]回答表!X51="●",[6]回答表!Y240,IF([6]回答表!AA51="●",[6]回答表!Y320,"")),"")</f>
        <v/>
      </c>
      <c r="AD180" s="83"/>
      <c r="AE180" s="83"/>
      <c r="AF180" s="83"/>
      <c r="AG180" s="83"/>
      <c r="AH180" s="83"/>
      <c r="AI180" s="83"/>
      <c r="AJ180" s="153"/>
      <c r="AK180" s="82" t="str">
        <f>IF([6]回答表!F18="下水道事業",IF([6]回答表!X51="●",[6]回答表!Y241,IF([6]回答表!AA51="●",[6]回答表!Y321,"")),"")</f>
        <v/>
      </c>
      <c r="AL180" s="83"/>
      <c r="AM180" s="83"/>
      <c r="AN180" s="83"/>
      <c r="AO180" s="83"/>
      <c r="AP180" s="83"/>
      <c r="AQ180" s="83"/>
      <c r="AR180" s="153"/>
      <c r="AS180" s="82" t="str">
        <f>IF([6]回答表!F18="下水道事業",IF([6]回答表!X51="●",[6]回答表!Y242,IF([6]回答表!AA51="●",[6]回答表!Y322,"")),"")</f>
        <v/>
      </c>
      <c r="AT180" s="83"/>
      <c r="AU180" s="83"/>
      <c r="AV180" s="83"/>
      <c r="AW180" s="83"/>
      <c r="AX180" s="83"/>
      <c r="AY180" s="83"/>
      <c r="AZ180" s="153"/>
      <c r="BA180" s="82" t="str">
        <f>IF([6]回答表!F18="下水道事業",IF([6]回答表!X51="●",[6]回答表!Y243,IF([6]回答表!AA51="●",[6]回答表!Y323,"")),"")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IF([6]回答表!F18="下水道事業",IF([6]回答表!AA51="●","●",""),"")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IF([6]回答表!F18="下水道事業",IF([6]回答表!X51="●",[6]回答表!N248,IF([6]回答表!AA51="●",[6]回答表!N328,"")),"")</f>
        <v/>
      </c>
      <c r="V186" s="83"/>
      <c r="W186" s="83"/>
      <c r="X186" s="83"/>
      <c r="Y186" s="83"/>
      <c r="Z186" s="83"/>
      <c r="AA186" s="83"/>
      <c r="AB186" s="153"/>
      <c r="AC186" s="82" t="str">
        <f>IF([6]回答表!F18="下水道事業",IF([6]回答表!X51="●",[6]回答表!N249,IF([6]回答表!AA51="●",[6]回答表!N329,"")),"")</f>
        <v/>
      </c>
      <c r="AD186" s="83"/>
      <c r="AE186" s="83"/>
      <c r="AF186" s="83"/>
      <c r="AG186" s="83"/>
      <c r="AH186" s="83"/>
      <c r="AI186" s="83"/>
      <c r="AJ186" s="153"/>
      <c r="AK186" s="82" t="str">
        <f>IF([6]回答表!F18="下水道事業",IF([6]回答表!X51="●",[6]回答表!N250,IF([6]回答表!AA51="●",[6]回答表!N330,"")),"")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IF([6]回答表!F18="下水道事業",IF([6]回答表!X51="●",[6]回答表!E265,IF([6]回答表!AA51="●",[6]回答表!E344,"")),"")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IF([6]回答表!F18="下水道事業",IF([6]回答表!X51="●",[6]回答表!B267,IF([6]回答表!AA51="●",[6]回答表!B346,"")),"")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IF([6]回答表!F18="下水道事業",IF([6]回答表!AD51="●","●",""),"")</f>
        <v/>
      </c>
      <c r="O198" s="131"/>
      <c r="P198" s="131"/>
      <c r="Q198" s="132"/>
      <c r="R198" s="119"/>
      <c r="S198" s="119"/>
      <c r="T198" s="119"/>
      <c r="U198" s="133" t="str">
        <f>IF([6]回答表!F18="下水道事業",IF([6]回答表!AD51="●",[6]回答表!B354,""),"")</f>
        <v/>
      </c>
      <c r="V198" s="134"/>
      <c r="W198" s="134"/>
      <c r="X198" s="134"/>
      <c r="Y198" s="134"/>
      <c r="Z198" s="134"/>
      <c r="AA198" s="134"/>
      <c r="AB198" s="134"/>
      <c r="AC198" s="134"/>
      <c r="AD198" s="134"/>
      <c r="AE198" s="134"/>
      <c r="AF198" s="134"/>
      <c r="AG198" s="134"/>
      <c r="AH198" s="134"/>
      <c r="AI198" s="134"/>
      <c r="AJ198" s="135"/>
      <c r="AK198" s="189"/>
      <c r="AL198" s="189"/>
      <c r="AM198" s="133" t="str">
        <f>IF([6]回答表!F18="下水道事業",IF([6]回答表!AD51="●",[6]回答表!B360,""),"")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IF([6]回答表!BD18="●",IF([6]回答表!X51="●","●",""),"")</f>
        <v/>
      </c>
      <c r="O210" s="131"/>
      <c r="P210" s="131"/>
      <c r="Q210" s="132"/>
      <c r="R210" s="119"/>
      <c r="S210" s="119"/>
      <c r="T210" s="119"/>
      <c r="U210" s="133" t="str">
        <f>IF([6]回答表!BD18="●",IF([6]回答表!X51="●",[6]回答表!B197,IF([6]回答表!AA51="●",[6]回答表!B275,"")),"")</f>
        <v/>
      </c>
      <c r="V210" s="134"/>
      <c r="W210" s="134"/>
      <c r="X210" s="134"/>
      <c r="Y210" s="134"/>
      <c r="Z210" s="134"/>
      <c r="AA210" s="134"/>
      <c r="AB210" s="134"/>
      <c r="AC210" s="134"/>
      <c r="AD210" s="134"/>
      <c r="AE210" s="134"/>
      <c r="AF210" s="134"/>
      <c r="AG210" s="134"/>
      <c r="AH210" s="134"/>
      <c r="AI210" s="134"/>
      <c r="AJ210" s="135"/>
      <c r="AK210" s="136"/>
      <c r="AL210" s="136"/>
      <c r="AM210" s="138" t="str">
        <f>IF([6]回答表!BD18="●",IF([6]回答表!X51="●",[6]回答表!B256,IF([6]回答表!AA51="●",[6]回答表!B335,"")),"")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IF([6]回答表!BD18="●",IF([6]回答表!X51="●",[6]回答表!E256,IF([6]回答表!AA51="●",[6]回答表!E335,"")),"")</f>
        <v/>
      </c>
      <c r="AN213" s="151"/>
      <c r="AO213" s="151"/>
      <c r="AP213" s="151"/>
      <c r="AQ213" s="150" t="str">
        <f>IF([6]回答表!BD18="●",IF([6]回答表!X51="●",[6]回答表!E257,IF([6]回答表!AA51="●",[6]回答表!E336,"")),"")</f>
        <v/>
      </c>
      <c r="AR213" s="151"/>
      <c r="AS213" s="151"/>
      <c r="AT213" s="151"/>
      <c r="AU213" s="150" t="str">
        <f>IF([6]回答表!BD18="●",IF([6]回答表!X51="●",[6]回答表!E258,IF([6]回答表!AA51="●",[6]回答表!E337,"")),"")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IF([6]回答表!BD18="●",IF([6]回答表!AA51="●","●",""),"")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IF([6]回答表!BD18="●",IF([6]回答表!X51="●",[6]回答表!E265,IF([6]回答表!AA51="●",[6]回答表!E344,"")),"")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IF([6]回答表!BD18="●",IF([6]回答表!X51="●",[6]回答表!B267,IF([6]回答表!AA51="●",[6]回答表!B346,"")),"")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IF([6]回答表!BD18="●",IF([6]回答表!AD51="●","●",""),"")</f>
        <v/>
      </c>
      <c r="O229" s="131"/>
      <c r="P229" s="131"/>
      <c r="Q229" s="132"/>
      <c r="R229" s="119"/>
      <c r="S229" s="119"/>
      <c r="T229" s="119"/>
      <c r="U229" s="133" t="str">
        <f>IF([6]回答表!BD18="●",IF([6]回答表!AD51="●",[6]回答表!B354,""),"")</f>
        <v/>
      </c>
      <c r="V229" s="134"/>
      <c r="W229" s="134"/>
      <c r="X229" s="134"/>
      <c r="Y229" s="134"/>
      <c r="Z229" s="134"/>
      <c r="AA229" s="134"/>
      <c r="AB229" s="134"/>
      <c r="AC229" s="134"/>
      <c r="AD229" s="134"/>
      <c r="AE229" s="134"/>
      <c r="AF229" s="134"/>
      <c r="AG229" s="134"/>
      <c r="AH229" s="134"/>
      <c r="AI229" s="134"/>
      <c r="AJ229" s="135"/>
      <c r="AK229" s="249"/>
      <c r="AL229" s="249"/>
      <c r="AM229" s="133" t="str">
        <f>IF([6]回答表!BD18="●",IF([6]回答表!AD51="●",[6]回答表!B360,""),"")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IF([6]回答表!X52="●","●","")</f>
        <v/>
      </c>
      <c r="O241" s="131"/>
      <c r="P241" s="131"/>
      <c r="Q241" s="132"/>
      <c r="R241" s="119"/>
      <c r="S241" s="119"/>
      <c r="T241" s="119"/>
      <c r="U241" s="133" t="str">
        <f>IF([6]回答表!X52="●",[6]回答表!B371,IF([6]回答表!AA52="●",[6]回答表!B396,""))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IF([6]回答表!X52="●",[6]回答表!U377,IF([6]回答表!AA52="●",[6]回答表!U402,""))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IF([6]回答表!X52="●",[6]回答表!G377,IF([6]回答表!AA52="●",[6]回答表!G402,""))</f>
        <v/>
      </c>
      <c r="AN244" s="83"/>
      <c r="AO244" s="83"/>
      <c r="AP244" s="83"/>
      <c r="AQ244" s="83"/>
      <c r="AR244" s="83"/>
      <c r="AS244" s="83"/>
      <c r="AT244" s="153"/>
      <c r="AU244" s="82" t="str">
        <f>IF([6]回答表!X52="●",[6]回答表!G378,IF([6]回答表!AA52="●",[6]回答表!G403,""))</f>
        <v/>
      </c>
      <c r="AV244" s="83"/>
      <c r="AW244" s="83"/>
      <c r="AX244" s="83"/>
      <c r="AY244" s="83"/>
      <c r="AZ244" s="83"/>
      <c r="BA244" s="83"/>
      <c r="BB244" s="153"/>
      <c r="BC244" s="120"/>
      <c r="BD244" s="109"/>
      <c r="BE244" s="109"/>
      <c r="BF244" s="150" t="str">
        <f>IF([6]回答表!X52="●",[6]回答表!X377,IF([6]回答表!AA52="●",[6]回答表!X402,""))</f>
        <v/>
      </c>
      <c r="BG244" s="151"/>
      <c r="BH244" s="151"/>
      <c r="BI244" s="151"/>
      <c r="BJ244" s="150" t="str">
        <f>IF([6]回答表!X52="●",[6]回答表!X378,IF([6]回答表!AA52="●",[6]回答表!X403,""))</f>
        <v/>
      </c>
      <c r="BK244" s="151"/>
      <c r="BL244" s="151"/>
      <c r="BM244" s="152"/>
      <c r="BN244" s="150" t="str">
        <f>IF([6]回答表!X52="●",[6]回答表!X379,IF([6]回答表!AA52="●",[6]回答表!X404,""))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IF([6]回答表!AA52="●","●","")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IF([6]回答表!X52="●",[6]回答表!E386,IF([6]回答表!AA52="●",[6]回答表!E407,""))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IF([6]回答表!X52="●",[6]回答表!B388,IF([6]回答表!AA52="●",[6]回答表!B409,""))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IF([6]回答表!AD52="●","●","")</f>
        <v/>
      </c>
      <c r="O260" s="131"/>
      <c r="P260" s="131"/>
      <c r="Q260" s="132"/>
      <c r="R260" s="119"/>
      <c r="S260" s="119"/>
      <c r="T260" s="119"/>
      <c r="U260" s="133" t="str">
        <f>IF([6]回答表!AD52="●",[6]回答表!B417,"")</f>
        <v/>
      </c>
      <c r="V260" s="134"/>
      <c r="W260" s="134"/>
      <c r="X260" s="134"/>
      <c r="Y260" s="134"/>
      <c r="Z260" s="134"/>
      <c r="AA260" s="134"/>
      <c r="AB260" s="134"/>
      <c r="AC260" s="134"/>
      <c r="AD260" s="134"/>
      <c r="AE260" s="134"/>
      <c r="AF260" s="134"/>
      <c r="AG260" s="134"/>
      <c r="AH260" s="134"/>
      <c r="AI260" s="134"/>
      <c r="AJ260" s="135"/>
      <c r="AK260" s="249"/>
      <c r="AL260" s="249"/>
      <c r="AM260" s="133" t="str">
        <f>IF([6]回答表!AD52="●",[6]回答表!B423,"")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IF([6]回答表!X53="●","●","")</f>
        <v/>
      </c>
      <c r="O272" s="131"/>
      <c r="P272" s="131"/>
      <c r="Q272" s="132"/>
      <c r="R272" s="119"/>
      <c r="S272" s="119"/>
      <c r="T272" s="119"/>
      <c r="U272" s="133" t="str">
        <f>IF([6]回答表!X53="●",[6]回答表!B434,IF([6]回答表!AA53="●",[6]回答表!B465,""))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IF([6]回答表!X53="●",[6]回答表!B440,"")</f>
        <v/>
      </c>
      <c r="AO272" s="262"/>
      <c r="AP272" s="262"/>
      <c r="AQ272" s="262"/>
      <c r="AR272" s="262"/>
      <c r="AS272" s="262"/>
      <c r="AT272" s="262"/>
      <c r="AU272" s="262"/>
      <c r="AV272" s="262"/>
      <c r="AW272" s="262"/>
      <c r="AX272" s="262"/>
      <c r="AY272" s="262"/>
      <c r="AZ272" s="262"/>
      <c r="BA272" s="262"/>
      <c r="BB272" s="263"/>
      <c r="BC272" s="120"/>
      <c r="BD272" s="109"/>
      <c r="BE272" s="109"/>
      <c r="BF272" s="138" t="str">
        <f>IF([6]回答表!X53="●",[6]回答表!B446,IF([6]回答表!AA53="●",[6]回答表!B471,""))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IF([6]回答表!X53="●",[6]回答表!E446,IF([6]回答表!AA53="●",[6]回答表!E471,""))</f>
        <v/>
      </c>
      <c r="BG275" s="151"/>
      <c r="BH275" s="151"/>
      <c r="BI275" s="151"/>
      <c r="BJ275" s="150" t="str">
        <f>IF([6]回答表!X53="●",[6]回答表!E447,IF([6]回答表!AA53="●",[6]回答表!E472,""))</f>
        <v/>
      </c>
      <c r="BK275" s="151"/>
      <c r="BL275" s="151"/>
      <c r="BM275" s="152"/>
      <c r="BN275" s="150" t="str">
        <f>IF([6]回答表!X53="●",[6]回答表!E448,IF([6]回答表!AA53="●",[6]回答表!E473,""))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IF([6]回答表!AA53="●","●","")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IF([6]回答表!X53="●",[6]回答表!E455,IF([6]回答表!AA53="●",[6]回答表!E476,""))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IF([6]回答表!X53="●",[6]回答表!B457,IF([6]回答表!AA53="●",[6]回答表!B478,""))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IF([6]回答表!AD53="●","●","")</f>
        <v/>
      </c>
      <c r="O291" s="131"/>
      <c r="P291" s="131"/>
      <c r="Q291" s="132"/>
      <c r="R291" s="119"/>
      <c r="S291" s="119"/>
      <c r="T291" s="119"/>
      <c r="U291" s="133" t="str">
        <f>IF([6]回答表!AD53="●",[6]回答表!B486,"")</f>
        <v/>
      </c>
      <c r="V291" s="134"/>
      <c r="W291" s="134"/>
      <c r="X291" s="134"/>
      <c r="Y291" s="134"/>
      <c r="Z291" s="134"/>
      <c r="AA291" s="134"/>
      <c r="AB291" s="134"/>
      <c r="AC291" s="134"/>
      <c r="AD291" s="134"/>
      <c r="AE291" s="134"/>
      <c r="AF291" s="134"/>
      <c r="AG291" s="134"/>
      <c r="AH291" s="134"/>
      <c r="AI291" s="134"/>
      <c r="AJ291" s="135"/>
      <c r="AK291" s="249"/>
      <c r="AL291" s="249"/>
      <c r="AM291" s="133" t="str">
        <f>IF([6]回答表!AD53="●",[6]回答表!B492,"")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IF([6]回答表!X54="●","●","")</f>
        <v/>
      </c>
      <c r="O303" s="131"/>
      <c r="P303" s="131"/>
      <c r="Q303" s="132"/>
      <c r="R303" s="119"/>
      <c r="S303" s="119"/>
      <c r="T303" s="119"/>
      <c r="U303" s="133" t="str">
        <f>IF([6]回答表!X54="●",[6]回答表!B503,IF([6]回答表!AA54="●",[6]回答表!B526,""))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IF([6]回答表!X54="●",[6]回答表!BC510,IF([6]回答表!AA54="●",[6]回答表!BC533,""))</f>
        <v/>
      </c>
      <c r="AR303" s="271"/>
      <c r="AS303" s="271"/>
      <c r="AT303" s="271"/>
      <c r="AU303" s="272" t="s">
        <v>74</v>
      </c>
      <c r="AV303" s="273"/>
      <c r="AW303" s="273"/>
      <c r="AX303" s="274"/>
      <c r="AY303" s="271" t="str">
        <f>IF([6]回答表!X54="●",[6]回答表!BC515,IF([6]回答表!AA54="●",[6]回答表!BC538,""))</f>
        <v/>
      </c>
      <c r="AZ303" s="271"/>
      <c r="BA303" s="271"/>
      <c r="BB303" s="271"/>
      <c r="BC303" s="120"/>
      <c r="BD303" s="109"/>
      <c r="BE303" s="109"/>
      <c r="BF303" s="138" t="str">
        <f>IF([6]回答表!X54="●",[6]回答表!S509,IF([6]回答表!AA54="●",[6]回答表!S532,""))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IF([6]回答表!X54="●",[6]回答表!BC511,IF([6]回答表!AA54="●",[6]回答表!BC534,""))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IF([6]回答表!X54="●",[6]回答表!V509,IF([6]回答表!AA54="●",[6]回答表!V532,""))</f>
        <v/>
      </c>
      <c r="BG306" s="151"/>
      <c r="BH306" s="151"/>
      <c r="BI306" s="151"/>
      <c r="BJ306" s="150" t="str">
        <f>IF([6]回答表!X54="●",[6]回答表!V510,IF([6]回答表!AA54="●",[6]回答表!V533,""))</f>
        <v/>
      </c>
      <c r="BK306" s="151"/>
      <c r="BL306" s="151"/>
      <c r="BM306" s="152"/>
      <c r="BN306" s="150" t="str">
        <f>IF([6]回答表!X54="●",[6]回答表!V511,IF([6]回答表!AA54="●",[6]回答表!V534,""))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IF([6]回答表!X54="●",[6]回答表!BC512,IF([6]回答表!AA54="●",[6]回答表!BC535,""))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IF([6]回答表!X54="●",[6]回答表!BC516,IF([6]回答表!AA54="●",[6]回答表!BC539,""))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IF([6]回答表!AA54="●","●","")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IF([6]回答表!X54="●",[6]回答表!BC513,IF([6]回答表!AA54="●",[6]回答表!BC536,""))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IF([6]回答表!X54="●",[6]回答表!BC514,IF([6]回答表!AA54="●",[6]回答表!BC537,""))</f>
        <v/>
      </c>
      <c r="AR311" s="271"/>
      <c r="AS311" s="271"/>
      <c r="AT311" s="271"/>
      <c r="AU311" s="222" t="s">
        <v>80</v>
      </c>
      <c r="AV311" s="223"/>
      <c r="AW311" s="223"/>
      <c r="AX311" s="224"/>
      <c r="AY311" s="281" t="str">
        <f>IF([6]回答表!X54="●",[6]回答表!BC517,IF([6]回答表!AA54="●",[6]回答表!BC540,""))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IF([6]回答表!X54="●",[6]回答表!E516,IF([6]回答表!AA54="●",[6]回答表!E538,""))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IF([6]回答表!X54="●",[6]回答表!B518,IF([6]回答表!AA54="●",[6]回答表!B540,""))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IF([6]回答表!AD54="●","●","")</f>
        <v/>
      </c>
      <c r="O322" s="131"/>
      <c r="P322" s="131"/>
      <c r="Q322" s="132"/>
      <c r="R322" s="119"/>
      <c r="S322" s="119"/>
      <c r="T322" s="119"/>
      <c r="U322" s="133" t="str">
        <f>IF([6]回答表!AD54="●",[6]回答表!B548,"")</f>
        <v/>
      </c>
      <c r="V322" s="134"/>
      <c r="W322" s="134"/>
      <c r="X322" s="134"/>
      <c r="Y322" s="134"/>
      <c r="Z322" s="134"/>
      <c r="AA322" s="134"/>
      <c r="AB322" s="134"/>
      <c r="AC322" s="134"/>
      <c r="AD322" s="134"/>
      <c r="AE322" s="134"/>
      <c r="AF322" s="134"/>
      <c r="AG322" s="134"/>
      <c r="AH322" s="134"/>
      <c r="AI322" s="134"/>
      <c r="AJ322" s="135"/>
      <c r="AK322" s="189"/>
      <c r="AL322" s="189"/>
      <c r="AM322" s="133" t="str">
        <f>IF([6]回答表!AD54="●",[6]回答表!B554,"")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IF([6]回答表!X55="●","●","")</f>
        <v/>
      </c>
      <c r="O333" s="131"/>
      <c r="P333" s="131"/>
      <c r="Q333" s="132"/>
      <c r="R333" s="119"/>
      <c r="S333" s="119"/>
      <c r="T333" s="119"/>
      <c r="U333" s="133" t="str">
        <f>IF([6]回答表!X55="●",[6]回答表!B565,IF([6]回答表!AA55="●",[6]回答表!B590,""))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IF([6]回答表!X55="●",[6]回答表!B575,IF([6]回答表!AA55="●",[6]回答表!B600,""))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IF([6]回答表!X55="●",[6]回答表!G571,IF([6]回答表!AA55="●",[6]回答表!G596,""))</f>
        <v/>
      </c>
      <c r="AN335" s="83"/>
      <c r="AO335" s="83"/>
      <c r="AP335" s="83"/>
      <c r="AQ335" s="83"/>
      <c r="AR335" s="83"/>
      <c r="AS335" s="83"/>
      <c r="AT335" s="153"/>
      <c r="AU335" s="82" t="str">
        <f>IF([6]回答表!X55="●",[6]回答表!G572,IF([6]回答表!AA55="●",[6]回答表!G597,""))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IF([6]回答表!X55="●",[6]回答表!E575,IF([6]回答表!AA55="●",[6]回答表!E600,""))</f>
        <v/>
      </c>
      <c r="BG336" s="151"/>
      <c r="BH336" s="151"/>
      <c r="BI336" s="151"/>
      <c r="BJ336" s="150" t="str">
        <f>IF([6]回答表!X55="●",[6]回答表!E576,IF([6]回答表!AA55="●",[6]回答表!E601,""))</f>
        <v/>
      </c>
      <c r="BK336" s="151"/>
      <c r="BL336" s="151"/>
      <c r="BM336" s="152"/>
      <c r="BN336" s="150" t="str">
        <f>IF([6]回答表!X55="●",[6]回答表!E577,IF([6]回答表!AA55="●",[6]回答表!E602,""))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IF([6]回答表!AA55="●","●","")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IF([6]回答表!X55="●",[6]回答表!E580,IF([6]回答表!AA55="●",[6]回答表!E605,""))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IF([6]回答表!X55="●",[6]回答表!B582,IF([6]回答表!AA55="●",[6]回答表!B607,""))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IF([6]回答表!AD55="●","●","")</f>
        <v/>
      </c>
      <c r="O352" s="131"/>
      <c r="P352" s="131"/>
      <c r="Q352" s="132"/>
      <c r="R352" s="119"/>
      <c r="S352" s="119"/>
      <c r="T352" s="119"/>
      <c r="U352" s="133" t="str">
        <f>IF([6]回答表!AD55="●",[6]回答表!B615,"")</f>
        <v/>
      </c>
      <c r="V352" s="134"/>
      <c r="W352" s="134"/>
      <c r="X352" s="134"/>
      <c r="Y352" s="134"/>
      <c r="Z352" s="134"/>
      <c r="AA352" s="134"/>
      <c r="AB352" s="134"/>
      <c r="AC352" s="134"/>
      <c r="AD352" s="134"/>
      <c r="AE352" s="134"/>
      <c r="AF352" s="134"/>
      <c r="AG352" s="134"/>
      <c r="AH352" s="134"/>
      <c r="AI352" s="134"/>
      <c r="AJ352" s="135"/>
      <c r="AK352" s="136"/>
      <c r="AL352" s="136"/>
      <c r="AM352" s="133" t="str">
        <f>IF([6]回答表!AD55="●",[6]回答表!B621,"")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IF([6]回答表!R56="●",[6]回答表!B634,"")</f>
        <v>平成２７年度策定の能代市生活排水処理整備構想に基づき整備を進めるとともに、適正な維持管理に努め、浄化槽の長寿命化を図り、経費の削減に努める。なお、令和６年４月１日に法適用事業へ移行するべく準備を進めているところである。</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A6763-55C2-4549-A98B-68FA92E8ABB7}">
  <dimension ref="A1:CN384"/>
  <sheetViews>
    <sheetView tabSelected="1"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IF(COUNTIF([7]回答表!K16,"*")&gt;0,[7]回答表!K16,"")</f>
        <v>能代市</v>
      </c>
      <c r="D11" s="8"/>
      <c r="E11" s="8"/>
      <c r="F11" s="8"/>
      <c r="G11" s="8"/>
      <c r="H11" s="8"/>
      <c r="I11" s="8"/>
      <c r="J11" s="8"/>
      <c r="K11" s="8"/>
      <c r="L11" s="8"/>
      <c r="M11" s="8"/>
      <c r="N11" s="8"/>
      <c r="O11" s="8"/>
      <c r="P11" s="8"/>
      <c r="Q11" s="8"/>
      <c r="R11" s="8"/>
      <c r="S11" s="8"/>
      <c r="T11" s="8"/>
      <c r="U11" s="22" t="str">
        <f>IF(COUNTIF([7]回答表!F18,"*")&gt;0,[7]回答表!F18,"")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IF(COUNTIF([7]回答表!W18,"*")&gt;0,[7]回答表!W18,"")</f>
        <v>公共下水道</v>
      </c>
      <c r="AP11" s="10"/>
      <c r="AQ11" s="10"/>
      <c r="AR11" s="10"/>
      <c r="AS11" s="10"/>
      <c r="AT11" s="10"/>
      <c r="AU11" s="10"/>
      <c r="AV11" s="10"/>
      <c r="AW11" s="10"/>
      <c r="AX11" s="10"/>
      <c r="AY11" s="10"/>
      <c r="AZ11" s="10"/>
      <c r="BA11" s="10"/>
      <c r="BB11" s="10"/>
      <c r="BC11" s="10"/>
      <c r="BD11" s="10"/>
      <c r="BE11" s="10"/>
      <c r="BF11" s="11"/>
      <c r="BG11" s="21" t="str">
        <f>IF(COUNTIF([7]回答表!F20,"*")&gt;0,[7]回答表!F20,"")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IF([7]回答表!R49="●","●","")</f>
        <v/>
      </c>
      <c r="E24" s="80"/>
      <c r="F24" s="80"/>
      <c r="G24" s="80"/>
      <c r="H24" s="80"/>
      <c r="I24" s="80"/>
      <c r="J24" s="81"/>
      <c r="K24" s="79" t="str">
        <f>IF([7]回答表!R50="●","●","")</f>
        <v/>
      </c>
      <c r="L24" s="80"/>
      <c r="M24" s="80"/>
      <c r="N24" s="80"/>
      <c r="O24" s="80"/>
      <c r="P24" s="80"/>
      <c r="Q24" s="81"/>
      <c r="R24" s="79" t="str">
        <f>IF([7]回答表!R51="●","●","")</f>
        <v>●</v>
      </c>
      <c r="S24" s="80"/>
      <c r="T24" s="80"/>
      <c r="U24" s="80"/>
      <c r="V24" s="80"/>
      <c r="W24" s="80"/>
      <c r="X24" s="81"/>
      <c r="Y24" s="79" t="str">
        <f>IF([7]回答表!R52="●","●","")</f>
        <v/>
      </c>
      <c r="Z24" s="80"/>
      <c r="AA24" s="80"/>
      <c r="AB24" s="80"/>
      <c r="AC24" s="80"/>
      <c r="AD24" s="80"/>
      <c r="AE24" s="81"/>
      <c r="AF24" s="79" t="str">
        <f>IF([7]回答表!R53="●","●","")</f>
        <v>●</v>
      </c>
      <c r="AG24" s="80"/>
      <c r="AH24" s="80"/>
      <c r="AI24" s="80"/>
      <c r="AJ24" s="80"/>
      <c r="AK24" s="80"/>
      <c r="AL24" s="81"/>
      <c r="AM24" s="79" t="str">
        <f>IF([7]回答表!R54="●","●","")</f>
        <v/>
      </c>
      <c r="AN24" s="80"/>
      <c r="AO24" s="80"/>
      <c r="AP24" s="80"/>
      <c r="AQ24" s="80"/>
      <c r="AR24" s="80"/>
      <c r="AS24" s="81"/>
      <c r="AT24" s="79" t="str">
        <f>IF([7]回答表!R55="●","●","")</f>
        <v/>
      </c>
      <c r="AU24" s="80"/>
      <c r="AV24" s="80"/>
      <c r="AW24" s="80"/>
      <c r="AX24" s="80"/>
      <c r="AY24" s="80"/>
      <c r="AZ24" s="81"/>
      <c r="BA24" s="68"/>
      <c r="BB24" s="82" t="str">
        <f>IF([7]回答表!R56="●","●","")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IF([7]回答表!X49="●","●","")</f>
        <v/>
      </c>
      <c r="O36" s="131"/>
      <c r="P36" s="131"/>
      <c r="Q36" s="132"/>
      <c r="R36" s="119"/>
      <c r="S36" s="119"/>
      <c r="T36" s="119"/>
      <c r="U36" s="133" t="str">
        <f>IF([7]回答表!X49="●",[7]回答表!B67,IF([7]回答表!AA49="●",[7]回答表!B95,""))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IF([7]回答表!X49="●",[7]回答表!S73,IF([7]回答表!AA49="●",[7]回答表!S101,""))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IF([7]回答表!X49="●",[7]回答表!G73,IF([7]回答表!AA49="●",[7]回答表!G101,""))</f>
        <v/>
      </c>
      <c r="AN38" s="83"/>
      <c r="AO38" s="83"/>
      <c r="AP38" s="83"/>
      <c r="AQ38" s="83"/>
      <c r="AR38" s="83"/>
      <c r="AS38" s="83"/>
      <c r="AT38" s="153"/>
      <c r="AU38" s="82" t="str">
        <f>IF([7]回答表!X49="●",[7]回答表!G74,IF([7]回答表!AA49="●",[7]回答表!G102,""))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IF([7]回答表!X49="●",[7]回答表!V73,IF([7]回答表!AA49="●",[7]回答表!V101,""))</f>
        <v/>
      </c>
      <c r="BG39" s="16"/>
      <c r="BH39" s="16"/>
      <c r="BI39" s="17"/>
      <c r="BJ39" s="150" t="str">
        <f>IF([7]回答表!X49="●",[7]回答表!V74,IF([7]回答表!AA49="●",[7]回答表!V102,""))</f>
        <v/>
      </c>
      <c r="BK39" s="16"/>
      <c r="BL39" s="16"/>
      <c r="BM39" s="17"/>
      <c r="BN39" s="150" t="str">
        <f>IF([7]回答表!X49="●",[7]回答表!V75,IF([7]回答表!AA49="●",[7]回答表!V103,""))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IF([7]回答表!X49="●",[7]回答表!O79,IF([7]回答表!AA49="●",[7]回答表!O107,""))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IF([7]回答表!X49="●",[7]回答表!O80,IF([7]回答表!AA49="●",[7]回答表!O108,""))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IF([7]回答表!AA49="●","●","")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IF([7]回答表!X49="●",[7]回答表!O81,IF([7]回答表!AA49="●",[7]回答表!O109,""))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IF([7]回答表!X49="●",[7]回答表!O82,IF([7]回答表!AA49="●",[7]回答表!O110,""))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IF([7]回答表!X49="●",[7]回答表!AG79,IF([7]回答表!AA49="●",[7]回答表!AG107,""))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IF([7]回答表!X49="●",[7]回答表!AG80,IF([7]回答表!AA49="●",[7]回答表!AG108,""))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IF([7]回答表!X49="●",[7]回答表!E85,IF([7]回答表!AA49="●",[7]回答表!E113,""))</f>
        <v/>
      </c>
      <c r="V50" s="182"/>
      <c r="W50" s="182"/>
      <c r="X50" s="182"/>
      <c r="Y50" s="182"/>
      <c r="Z50" s="182"/>
      <c r="AA50" s="182"/>
      <c r="AB50" s="182"/>
      <c r="AC50" s="182"/>
      <c r="AD50" s="182"/>
      <c r="AE50" s="183" t="s">
        <v>33</v>
      </c>
      <c r="AF50" s="183"/>
      <c r="AG50" s="183"/>
      <c r="AH50" s="183"/>
      <c r="AI50" s="183"/>
      <c r="AJ50" s="184"/>
      <c r="AK50" s="136"/>
      <c r="AL50" s="136"/>
      <c r="AM50" s="133" t="str">
        <f>IF([7]回答表!X49="●",[7]回答表!B87,IF([7]回答表!AA49="●",[7]回答表!B115,""))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IF([7]回答表!AD49="●","●","")</f>
        <v/>
      </c>
      <c r="O57" s="131"/>
      <c r="P57" s="131"/>
      <c r="Q57" s="132"/>
      <c r="R57" s="119"/>
      <c r="S57" s="119"/>
      <c r="T57" s="119"/>
      <c r="U57" s="133" t="str">
        <f>IF([7]回答表!AD49="●",[7]回答表!B123,"")</f>
        <v/>
      </c>
      <c r="V57" s="134"/>
      <c r="W57" s="134"/>
      <c r="X57" s="134"/>
      <c r="Y57" s="134"/>
      <c r="Z57" s="134"/>
      <c r="AA57" s="134"/>
      <c r="AB57" s="134"/>
      <c r="AC57" s="134"/>
      <c r="AD57" s="134"/>
      <c r="AE57" s="134"/>
      <c r="AF57" s="134"/>
      <c r="AG57" s="134"/>
      <c r="AH57" s="134"/>
      <c r="AI57" s="134"/>
      <c r="AJ57" s="135"/>
      <c r="AK57" s="189"/>
      <c r="AL57" s="189"/>
      <c r="AM57" s="133" t="str">
        <f>IF([7]回答表!AD49="●",[7]回答表!B128,"")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IF([7]回答表!X50="●","●","")</f>
        <v/>
      </c>
      <c r="O68" s="131"/>
      <c r="P68" s="131"/>
      <c r="Q68" s="132"/>
      <c r="R68" s="119"/>
      <c r="S68" s="119"/>
      <c r="T68" s="119"/>
      <c r="U68" s="133" t="str">
        <f>IF([7]回答表!X50="●",[7]回答表!B138,IF([7]回答表!AA50="●",[7]回答表!B159,""))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IF([7]回答表!X50="●",[7]回答表!S144,IF([7]回答表!AA50="●",[7]回答表!S165,""))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IF([7]回答表!X50="●",[7]回答表!J144,IF([7]回答表!AA50="●",[7]回答表!J165,""))</f>
        <v/>
      </c>
      <c r="AN71" s="83"/>
      <c r="AO71" s="83"/>
      <c r="AP71" s="83"/>
      <c r="AQ71" s="83"/>
      <c r="AR71" s="83"/>
      <c r="AS71" s="83"/>
      <c r="AT71" s="153"/>
      <c r="AU71" s="82" t="str">
        <f>IF([7]回答表!X50="●",[7]回答表!J145,IF([7]回答表!AA50="●",[7]回答表!J166,""))</f>
        <v/>
      </c>
      <c r="AV71" s="83"/>
      <c r="AW71" s="83"/>
      <c r="AX71" s="83"/>
      <c r="AY71" s="83"/>
      <c r="AZ71" s="83"/>
      <c r="BA71" s="83"/>
      <c r="BB71" s="153"/>
      <c r="BC71" s="120"/>
      <c r="BD71" s="109"/>
      <c r="BE71" s="109"/>
      <c r="BF71" s="150" t="str">
        <f>IF([7]回答表!X50="●",[7]回答表!V144,IF([7]回答表!AA50="●",[7]回答表!V165,""))</f>
        <v/>
      </c>
      <c r="BG71" s="151"/>
      <c r="BH71" s="151"/>
      <c r="BI71" s="151"/>
      <c r="BJ71" s="150" t="str">
        <f>IF([7]回答表!X50="●",[7]回答表!V145,IF([7]回答表!AA50="●",[7]回答表!V166,""))</f>
        <v/>
      </c>
      <c r="BK71" s="151"/>
      <c r="BL71" s="151"/>
      <c r="BM71" s="151"/>
      <c r="BN71" s="150" t="str">
        <f>IF([7]回答表!X50="●",[7]回答表!V146,IF([7]回答表!AA50="●",[7]回答表!V167,""))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IF([7]回答表!AA50="●","●","")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IF([7]回答表!X50="●",[7]回答表!E149,IF([7]回答表!AA50="●",[7]回答表!E170,""))</f>
        <v/>
      </c>
      <c r="V80" s="182"/>
      <c r="W80" s="182"/>
      <c r="X80" s="182"/>
      <c r="Y80" s="182"/>
      <c r="Z80" s="182"/>
      <c r="AA80" s="182"/>
      <c r="AB80" s="182"/>
      <c r="AC80" s="182"/>
      <c r="AD80" s="182"/>
      <c r="AE80" s="183" t="s">
        <v>33</v>
      </c>
      <c r="AF80" s="183"/>
      <c r="AG80" s="183"/>
      <c r="AH80" s="183"/>
      <c r="AI80" s="183"/>
      <c r="AJ80" s="184"/>
      <c r="AK80" s="136"/>
      <c r="AL80" s="136"/>
      <c r="AM80" s="133" t="str">
        <f>IF([7]回答表!X50="●",[7]回答表!B151,IF([7]回答表!AA50="●",[7]回答表!B172,""))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IF([7]回答表!AD50="●","●","")</f>
        <v/>
      </c>
      <c r="O87" s="131"/>
      <c r="P87" s="131"/>
      <c r="Q87" s="132"/>
      <c r="R87" s="119"/>
      <c r="S87" s="119"/>
      <c r="T87" s="119"/>
      <c r="U87" s="133" t="str">
        <f>IF([7]回答表!AD50="●",[7]回答表!B180,"")</f>
        <v/>
      </c>
      <c r="V87" s="134"/>
      <c r="W87" s="134"/>
      <c r="X87" s="134"/>
      <c r="Y87" s="134"/>
      <c r="Z87" s="134"/>
      <c r="AA87" s="134"/>
      <c r="AB87" s="134"/>
      <c r="AC87" s="134"/>
      <c r="AD87" s="134"/>
      <c r="AE87" s="134"/>
      <c r="AF87" s="134"/>
      <c r="AG87" s="134"/>
      <c r="AH87" s="134"/>
      <c r="AI87" s="134"/>
      <c r="AJ87" s="135"/>
      <c r="AK87" s="189"/>
      <c r="AL87" s="189"/>
      <c r="AM87" s="133" t="str">
        <f>IF([7]回答表!AD50="●",[7]回答表!B186,"")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IF([7]回答表!F18="水道事業",IF([7]回答表!X51="●","●",""),"")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IF([7]回答表!F18="水道事業",IF([7]回答表!X51="●",[7]回答表!B197,IF([7]回答表!AA51="●",[7]回答表!B275,"")),"")</f>
        <v/>
      </c>
      <c r="AN99" s="134"/>
      <c r="AO99" s="134"/>
      <c r="AP99" s="134"/>
      <c r="AQ99" s="134"/>
      <c r="AR99" s="134"/>
      <c r="AS99" s="134"/>
      <c r="AT99" s="134"/>
      <c r="AU99" s="134"/>
      <c r="AV99" s="134"/>
      <c r="AW99" s="134"/>
      <c r="AX99" s="134"/>
      <c r="AY99" s="134"/>
      <c r="AZ99" s="134"/>
      <c r="BA99" s="134"/>
      <c r="BB99" s="134"/>
      <c r="BC99" s="135"/>
      <c r="BD99" s="109"/>
      <c r="BE99" s="109"/>
      <c r="BF99" s="138" t="str">
        <f>IF([7]回答表!F18="水道事業",IF([7]回答表!X51="●",[7]回答表!B256,IF([7]回答表!AA51="●",[7]回答表!B335,"")),"")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IF([7]回答表!F18="水道事業",IF([7]回答表!X51="●",[7]回答表!J205,IF([7]回答表!AA51="●",[7]回答表!J283,"")),"")</f>
        <v/>
      </c>
      <c r="V101" s="83"/>
      <c r="W101" s="83"/>
      <c r="X101" s="83"/>
      <c r="Y101" s="83"/>
      <c r="Z101" s="83"/>
      <c r="AA101" s="83"/>
      <c r="AB101" s="153"/>
      <c r="AC101" s="82" t="str">
        <f>IF([7]回答表!F18="水道事業",IF([7]回答表!X51="●",[7]回答表!J210,IF([7]回答表!AA51="●",[7]回答表!J290,"")),"")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IF([7]回答表!F18="水道事業",IF([7]回答表!X51="●",[7]回答表!E256,IF([7]回答表!AA51="●",[7]回答表!E335,"")),"")</f>
        <v/>
      </c>
      <c r="BG102" s="151"/>
      <c r="BH102" s="151"/>
      <c r="BI102" s="151"/>
      <c r="BJ102" s="150" t="str">
        <f>IF([7]回答表!F18="水道事業",IF([7]回答表!X51="●",[7]回答表!E257,IF([7]回答表!AA51="●",[7]回答表!E336,"")),"")</f>
        <v/>
      </c>
      <c r="BK102" s="151"/>
      <c r="BL102" s="151"/>
      <c r="BM102" s="151"/>
      <c r="BN102" s="150" t="str">
        <f>IF([7]回答表!F18="水道事業",IF([7]回答表!X51="●",[7]回答表!E258,IF([7]回答表!AA51="●",[7]回答表!E337,"")),"")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IF([7]回答表!F18="水道事業",IF([7]回答表!AA51="●","●",""),"")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IF([7]回答表!F18="水道事業",IF([7]回答表!X51="●",[7]回答表!J213,IF([7]回答表!AA51="●",[7]回答表!J293,"")),"")</f>
        <v/>
      </c>
      <c r="V106" s="83"/>
      <c r="W106" s="83"/>
      <c r="X106" s="83"/>
      <c r="Y106" s="83"/>
      <c r="Z106" s="83"/>
      <c r="AA106" s="83"/>
      <c r="AB106" s="153"/>
      <c r="AC106" s="82" t="str">
        <f>IF([7]回答表!F18="水道事業",IF([7]回答表!X51="●",[7]回答表!J217,IF([7]回答表!AA51="●",[7]回答表!J297,"")),"")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IF([7]回答表!F18="水道事業",IF([7]回答表!X51="●",[7]回答表!E265,IF([7]回答表!AA51="●",[7]回答表!E344,"")),"")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IF([7]回答表!F18="水道事業",IF([7]回答表!X51="●",[7]回答表!B267,IF([7]回答表!AA51="●",[7]回答表!B346,"")),"")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IF([7]回答表!F18="水道事業",IF([7]回答表!AD51="●","●",""),"")</f>
        <v/>
      </c>
      <c r="O118" s="131"/>
      <c r="P118" s="131"/>
      <c r="Q118" s="132"/>
      <c r="R118" s="119"/>
      <c r="S118" s="119"/>
      <c r="T118" s="119"/>
      <c r="U118" s="133" t="str">
        <f>IF([7]回答表!F18="水道事業",IF([7]回答表!AD51="●",[7]回答表!B354,""),"")</f>
        <v/>
      </c>
      <c r="V118" s="134"/>
      <c r="W118" s="134"/>
      <c r="X118" s="134"/>
      <c r="Y118" s="134"/>
      <c r="Z118" s="134"/>
      <c r="AA118" s="134"/>
      <c r="AB118" s="134"/>
      <c r="AC118" s="134"/>
      <c r="AD118" s="134"/>
      <c r="AE118" s="134"/>
      <c r="AF118" s="134"/>
      <c r="AG118" s="134"/>
      <c r="AH118" s="134"/>
      <c r="AI118" s="134"/>
      <c r="AJ118" s="135"/>
      <c r="AK118" s="189"/>
      <c r="AL118" s="189"/>
      <c r="AM118" s="133" t="str">
        <f>IF([7]回答表!F18="水道事業",IF([7]回答表!AD51="●",[7]回答表!B360,""),"")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IF([7]回答表!F18="簡易水道事業",IF([7]回答表!X51="●",[7]回答表!B197,IF([7]回答表!AA51="●",[7]回答表!B275,"")),"")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IF([7]回答表!F18="簡易水道事業",IF([7]回答表!X51="●",[7]回答表!B256,IF([7]回答表!AA51="●",[7]回答表!B335,"")),"")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IF([7]回答表!F18="簡易水道事業",IF([7]回答表!X51="●","●",""),"")</f>
        <v/>
      </c>
      <c r="O132" s="131"/>
      <c r="P132" s="131"/>
      <c r="Q132" s="132"/>
      <c r="R132" s="119"/>
      <c r="S132" s="119"/>
      <c r="T132" s="119"/>
      <c r="U132" s="82" t="str">
        <f>IF([7]回答表!F18="簡易水道事業",IF([7]回答表!X51="●",[7]回答表!S224,IF([7]回答表!AA51="●",[7]回答表!S304,"")),"")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IF([7]回答表!F18="簡易水道事業",IF([7]回答表!X51="●",[7]回答表!E256,IF([7]回答表!AA51="●",[7]回答表!E335,"")),"")</f>
        <v/>
      </c>
      <c r="BG133" s="151"/>
      <c r="BH133" s="151"/>
      <c r="BI133" s="151"/>
      <c r="BJ133" s="150" t="str">
        <f>IF([7]回答表!F18="簡易水道事業",IF([7]回答表!X51="●",[7]回答表!E257,IF([7]回答表!AA51="●",[7]回答表!E336,"")),"")</f>
        <v/>
      </c>
      <c r="BK133" s="151"/>
      <c r="BL133" s="151"/>
      <c r="BM133" s="151"/>
      <c r="BN133" s="150" t="str">
        <f>IF([7]回答表!F18="簡易水道事業",IF([7]回答表!X51="●",[7]回答表!E258,IF([7]回答表!AA51="●",[7]回答表!E337,"")),"")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IF([7]回答表!F18="簡易水道事業",IF([7]回答表!X51="●",[7]回答表!S225,IF([7]回答表!AA51="●",[7]回答表!S305,"")),"")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IF([7]回答表!F18="簡易水道事業",IF([7]回答表!AA51="●","●",""),"")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IF([7]回答表!F18="簡易水道事業",IF([7]回答表!X51="●",[7]回答表!S226,IF([7]回答表!AA51="●",[7]回答表!S306,"")),"")</f>
        <v/>
      </c>
      <c r="V142" s="83"/>
      <c r="W142" s="83"/>
      <c r="X142" s="83"/>
      <c r="Y142" s="83"/>
      <c r="Z142" s="83"/>
      <c r="AA142" s="83"/>
      <c r="AB142" s="83"/>
      <c r="AC142" s="83"/>
      <c r="AD142" s="83"/>
      <c r="AE142" s="83"/>
      <c r="AF142" s="83"/>
      <c r="AG142" s="83"/>
      <c r="AH142" s="83"/>
      <c r="AI142" s="83"/>
      <c r="AJ142" s="153"/>
      <c r="AK142" s="68"/>
      <c r="AL142" s="68"/>
      <c r="AM142" s="231" t="str">
        <f>IF([7]回答表!F18="簡易水道事業",IF([7]回答表!X51="●",[7]回答表!Y228,IF([7]回答表!AA51="●",[7]回答表!Y308,"")),"")</f>
        <v/>
      </c>
      <c r="AN142" s="231"/>
      <c r="AO142" s="231"/>
      <c r="AP142" s="231"/>
      <c r="AQ142" s="231"/>
      <c r="AR142" s="231"/>
      <c r="AS142" s="231" t="str">
        <f>IF([7]回答表!F18="簡易水道事業",IF([7]回答表!X51="●",[7]回答表!Y229,IF([7]回答表!AA51="●",[7]回答表!Y309,"")),"")</f>
        <v/>
      </c>
      <c r="AT142" s="231"/>
      <c r="AU142" s="231"/>
      <c r="AV142" s="231"/>
      <c r="AW142" s="231"/>
      <c r="AX142" s="231"/>
      <c r="AY142" s="231" t="str">
        <f>IF([7]回答表!F18="簡易水道事業",IF([7]回答表!X51="●",[7]回答表!Y230,IF([7]回答表!AA51="●",[7]回答表!Y310,"")),"")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IF([7]回答表!F18="簡易水道事業",IF([7]回答表!X51="●",[7]回答表!E265,IF([7]回答表!AA51="●",[7]回答表!E344,"")),"")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IF([7]回答表!F18="簡易水道事業",IF([7]回答表!X51="●",[7]回答表!B267,IF([7]回答表!AA51="●",[7]回答表!B346,"")),"")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IF([7]回答表!F18="簡易水道事業",IF([7]回答表!AD51="●","●",""),"")</f>
        <v/>
      </c>
      <c r="O154" s="131"/>
      <c r="P154" s="131"/>
      <c r="Q154" s="132"/>
      <c r="R154" s="119"/>
      <c r="S154" s="119"/>
      <c r="T154" s="119"/>
      <c r="U154" s="133" t="str">
        <f>IF([7]回答表!F18="簡易水道事業",IF([7]回答表!AD51="●",[7]回答表!B354,""),"")</f>
        <v/>
      </c>
      <c r="V154" s="134"/>
      <c r="W154" s="134"/>
      <c r="X154" s="134"/>
      <c r="Y154" s="134"/>
      <c r="Z154" s="134"/>
      <c r="AA154" s="134"/>
      <c r="AB154" s="134"/>
      <c r="AC154" s="134"/>
      <c r="AD154" s="134"/>
      <c r="AE154" s="134"/>
      <c r="AF154" s="134"/>
      <c r="AG154" s="134"/>
      <c r="AH154" s="134"/>
      <c r="AI154" s="134"/>
      <c r="AJ154" s="135"/>
      <c r="AK154" s="189"/>
      <c r="AL154" s="189"/>
      <c r="AM154" s="133" t="str">
        <f>IF([7]回答表!F18="簡易水道事業",IF([7]回答表!AD51="●",[7]回答表!B360,""),"")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IF([7]回答表!F18="下水道事業",IF([7]回答表!X51="●","●",""),"")</f>
        <v>●</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IF([7]回答表!F18="下水道事業",IF([7]回答表!X51="●",[7]回答表!B197,IF([7]回答表!AA51="●",[7]回答表!B275,"")),"")</f>
        <v>汚泥を埋立処分してきたが、処分場が満杯に近づいたため新たな処分方法を検討するにあたり、秋田県生活排水処理事業連絡協議会内において共同処理の提案がなされ、米代川流域下水道大館処理センター内に、流域3市3町1組合から発生する脱水ケーキ等を原料に資源化物製造、長期間安定的に供給する共同利用汚泥資源化施設を整備し、令和２年４月より稼働を始め、汚泥処理をそちらで行っている。</v>
      </c>
      <c r="AN166" s="134"/>
      <c r="AO166" s="134"/>
      <c r="AP166" s="134"/>
      <c r="AQ166" s="134"/>
      <c r="AR166" s="134"/>
      <c r="AS166" s="134"/>
      <c r="AT166" s="134"/>
      <c r="AU166" s="134"/>
      <c r="AV166" s="134"/>
      <c r="AW166" s="134"/>
      <c r="AX166" s="134"/>
      <c r="AY166" s="134"/>
      <c r="AZ166" s="134"/>
      <c r="BA166" s="134"/>
      <c r="BB166" s="134"/>
      <c r="BC166" s="135"/>
      <c r="BD166" s="109"/>
      <c r="BE166" s="109"/>
      <c r="BF166" s="138" t="str">
        <f>IF([7]回答表!F18="下水道事業",IF([7]回答表!X51="●",[7]回答表!B256,IF([7]回答表!AA51="●",[7]回答表!B335,"")),"")</f>
        <v>令和</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IF([7]回答表!F18="下水道事業",IF([7]回答表!X51="●",[7]回答表!N234,IF([7]回答表!AA51="●",[7]回答表!N314,"")),"")</f>
        <v xml:space="preserve">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f>IF([7]回答表!F18="下水道事業",IF([7]回答表!X51="●",[7]回答表!E256,IF([7]回答表!AA51="●",[7]回答表!E335,"")),"")</f>
        <v>2</v>
      </c>
      <c r="BG169" s="151"/>
      <c r="BH169" s="151"/>
      <c r="BI169" s="151"/>
      <c r="BJ169" s="150">
        <f>IF([7]回答表!F18="下水道事業",IF([7]回答表!X51="●",[7]回答表!E257,IF([7]回答表!AA51="●",[7]回答表!E336,"")),"")</f>
        <v>4</v>
      </c>
      <c r="BK169" s="151"/>
      <c r="BL169" s="151"/>
      <c r="BM169" s="151"/>
      <c r="BN169" s="150">
        <f>IF([7]回答表!F18="下水道事業",IF([7]回答表!X51="●",[7]回答表!E258,IF([7]回答表!AA51="●",[7]回答表!E337,"")),"")</f>
        <v>1</v>
      </c>
      <c r="BO169" s="151"/>
      <c r="BP169" s="151"/>
      <c r="BQ169" s="152"/>
      <c r="BR169" s="112"/>
      <c r="BX169" s="234" t="str">
        <f>IF([7]回答表!AQ21="下水道事業",IF([7]回答表!BI54="○",[7]回答表!AM200,IF([7]回答表!BL54="○",[7]回答表!AM278,"")),"")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IF([7]回答表!F18="下水道事業",IF([7]回答表!X51="●",[7]回答表!Y236,IF([7]回答表!AA51="●",[7]回答表!Y316,"")),"")</f>
        <v xml:space="preserve"> </v>
      </c>
      <c r="V174" s="83"/>
      <c r="W174" s="83"/>
      <c r="X174" s="83"/>
      <c r="Y174" s="83"/>
      <c r="Z174" s="83"/>
      <c r="AA174" s="83"/>
      <c r="AB174" s="153"/>
      <c r="AC174" s="82" t="str">
        <f>IF([7]回答表!F18="下水道事業",IF([7]回答表!X51="●",[7]回答表!Y237,IF([7]回答表!AA51="●",[7]回答表!Y317,"")),"")</f>
        <v xml:space="preserve">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IF([7]回答表!F18="下水道事業",IF([7]回答表!X51="●",[7]回答表!Y239,IF([7]回答表!AA51="●",[7]回答表!Y319,"")),"")</f>
        <v xml:space="preserve"> </v>
      </c>
      <c r="V180" s="83"/>
      <c r="W180" s="83"/>
      <c r="X180" s="83"/>
      <c r="Y180" s="83"/>
      <c r="Z180" s="83"/>
      <c r="AA180" s="83"/>
      <c r="AB180" s="153"/>
      <c r="AC180" s="82" t="str">
        <f>IF([7]回答表!F18="下水道事業",IF([7]回答表!X51="●",[7]回答表!Y240,IF([7]回答表!AA51="●",[7]回答表!Y320,"")),"")</f>
        <v xml:space="preserve"> </v>
      </c>
      <c r="AD180" s="83"/>
      <c r="AE180" s="83"/>
      <c r="AF180" s="83"/>
      <c r="AG180" s="83"/>
      <c r="AH180" s="83"/>
      <c r="AI180" s="83"/>
      <c r="AJ180" s="153"/>
      <c r="AK180" s="82" t="str">
        <f>IF([7]回答表!F18="下水道事業",IF([7]回答表!X51="●",[7]回答表!Y241,IF([7]回答表!AA51="●",[7]回答表!Y321,"")),"")</f>
        <v xml:space="preserve"> </v>
      </c>
      <c r="AL180" s="83"/>
      <c r="AM180" s="83"/>
      <c r="AN180" s="83"/>
      <c r="AO180" s="83"/>
      <c r="AP180" s="83"/>
      <c r="AQ180" s="83"/>
      <c r="AR180" s="153"/>
      <c r="AS180" s="82" t="str">
        <f>IF([7]回答表!F18="下水道事業",IF([7]回答表!X51="●",[7]回答表!Y242,IF([7]回答表!AA51="●",[7]回答表!Y322,"")),"")</f>
        <v xml:space="preserve"> </v>
      </c>
      <c r="AT180" s="83"/>
      <c r="AU180" s="83"/>
      <c r="AV180" s="83"/>
      <c r="AW180" s="83"/>
      <c r="AX180" s="83"/>
      <c r="AY180" s="83"/>
      <c r="AZ180" s="153"/>
      <c r="BA180" s="82" t="str">
        <f>IF([7]回答表!F18="下水道事業",IF([7]回答表!X51="●",[7]回答表!Y243,IF([7]回答表!AA51="●",[7]回答表!Y323,"")),"")</f>
        <v xml:space="preserve">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IF([7]回答表!F18="下水道事業",IF([7]回答表!AA51="●","●",""),"")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IF([7]回答表!F18="下水道事業",IF([7]回答表!X51="●",[7]回答表!N248,IF([7]回答表!AA51="●",[7]回答表!N328,"")),"")</f>
        <v>●</v>
      </c>
      <c r="V186" s="83"/>
      <c r="W186" s="83"/>
      <c r="X186" s="83"/>
      <c r="Y186" s="83"/>
      <c r="Z186" s="83"/>
      <c r="AA186" s="83"/>
      <c r="AB186" s="153"/>
      <c r="AC186" s="82" t="str">
        <f>IF([7]回答表!F18="下水道事業",IF([7]回答表!X51="●",[7]回答表!N249,IF([7]回答表!AA51="●",[7]回答表!N329,"")),"")</f>
        <v xml:space="preserve"> </v>
      </c>
      <c r="AD186" s="83"/>
      <c r="AE186" s="83"/>
      <c r="AF186" s="83"/>
      <c r="AG186" s="83"/>
      <c r="AH186" s="83"/>
      <c r="AI186" s="83"/>
      <c r="AJ186" s="153"/>
      <c r="AK186" s="82" t="str">
        <f>IF([7]回答表!F18="下水道事業",IF([7]回答表!X51="●",[7]回答表!N250,IF([7]回答表!AA51="●",[7]回答表!N330,"")),"")</f>
        <v xml:space="preserve">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f>IF([7]回答表!F18="下水道事業",IF([7]回答表!X51="●",[7]回答表!E265,IF([7]回答表!AA51="●",[7]回答表!E344,"")),"")</f>
        <v>0</v>
      </c>
      <c r="V191" s="182"/>
      <c r="W191" s="182"/>
      <c r="X191" s="182"/>
      <c r="Y191" s="182"/>
      <c r="Z191" s="182"/>
      <c r="AA191" s="182"/>
      <c r="AB191" s="182"/>
      <c r="AC191" s="182"/>
      <c r="AD191" s="182"/>
      <c r="AE191" s="183" t="s">
        <v>33</v>
      </c>
      <c r="AF191" s="183"/>
      <c r="AG191" s="183"/>
      <c r="AH191" s="183"/>
      <c r="AI191" s="183"/>
      <c r="AJ191" s="184"/>
      <c r="AK191" s="136"/>
      <c r="AL191" s="136"/>
      <c r="AM191" s="133" t="str">
        <f>IF([7]回答表!F18="下水道事業",IF([7]回答表!X51="●",[7]回答表!B267,IF([7]回答表!AA51="●",[7]回答表!B346,"")),"")</f>
        <v>単独で汚泥処理施設を整備し処理する想定と比較し約20%の経費削減</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IF([7]回答表!F18="下水道事業",IF([7]回答表!AD51="●","●",""),"")</f>
        <v/>
      </c>
      <c r="O198" s="131"/>
      <c r="P198" s="131"/>
      <c r="Q198" s="132"/>
      <c r="R198" s="119"/>
      <c r="S198" s="119"/>
      <c r="T198" s="119"/>
      <c r="U198" s="133" t="str">
        <f>IF([7]回答表!F18="下水道事業",IF([7]回答表!AD51="●",[7]回答表!B354,""),"")</f>
        <v/>
      </c>
      <c r="V198" s="134"/>
      <c r="W198" s="134"/>
      <c r="X198" s="134"/>
      <c r="Y198" s="134"/>
      <c r="Z198" s="134"/>
      <c r="AA198" s="134"/>
      <c r="AB198" s="134"/>
      <c r="AC198" s="134"/>
      <c r="AD198" s="134"/>
      <c r="AE198" s="134"/>
      <c r="AF198" s="134"/>
      <c r="AG198" s="134"/>
      <c r="AH198" s="134"/>
      <c r="AI198" s="134"/>
      <c r="AJ198" s="135"/>
      <c r="AK198" s="189"/>
      <c r="AL198" s="189"/>
      <c r="AM198" s="133" t="str">
        <f>IF([7]回答表!F18="下水道事業",IF([7]回答表!AD51="●",[7]回答表!B360,""),"")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IF([7]回答表!BD18="●",IF([7]回答表!X51="●","●",""),"")</f>
        <v/>
      </c>
      <c r="O210" s="131"/>
      <c r="P210" s="131"/>
      <c r="Q210" s="132"/>
      <c r="R210" s="119"/>
      <c r="S210" s="119"/>
      <c r="T210" s="119"/>
      <c r="U210" s="133" t="str">
        <f>IF([7]回答表!BD18="●",IF([7]回答表!X51="●",[7]回答表!B197,IF([7]回答表!AA51="●",[7]回答表!B275,"")),"")</f>
        <v/>
      </c>
      <c r="V210" s="134"/>
      <c r="W210" s="134"/>
      <c r="X210" s="134"/>
      <c r="Y210" s="134"/>
      <c r="Z210" s="134"/>
      <c r="AA210" s="134"/>
      <c r="AB210" s="134"/>
      <c r="AC210" s="134"/>
      <c r="AD210" s="134"/>
      <c r="AE210" s="134"/>
      <c r="AF210" s="134"/>
      <c r="AG210" s="134"/>
      <c r="AH210" s="134"/>
      <c r="AI210" s="134"/>
      <c r="AJ210" s="135"/>
      <c r="AK210" s="136"/>
      <c r="AL210" s="136"/>
      <c r="AM210" s="138" t="str">
        <f>IF([7]回答表!BD18="●",IF([7]回答表!X51="●",[7]回答表!B256,IF([7]回答表!AA51="●",[7]回答表!B335,"")),"")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IF([7]回答表!BD18="●",IF([7]回答表!X51="●",[7]回答表!E256,IF([7]回答表!AA51="●",[7]回答表!E335,"")),"")</f>
        <v/>
      </c>
      <c r="AN213" s="151"/>
      <c r="AO213" s="151"/>
      <c r="AP213" s="151"/>
      <c r="AQ213" s="150" t="str">
        <f>IF([7]回答表!BD18="●",IF([7]回答表!X51="●",[7]回答表!E257,IF([7]回答表!AA51="●",[7]回答表!E336,"")),"")</f>
        <v/>
      </c>
      <c r="AR213" s="151"/>
      <c r="AS213" s="151"/>
      <c r="AT213" s="151"/>
      <c r="AU213" s="150" t="str">
        <f>IF([7]回答表!BD18="●",IF([7]回答表!X51="●",[7]回答表!E258,IF([7]回答表!AA51="●",[7]回答表!E337,"")),"")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IF([7]回答表!BD18="●",IF([7]回答表!AA51="●","●",""),"")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IF([7]回答表!BD18="●",IF([7]回答表!X51="●",[7]回答表!E265,IF([7]回答表!AA51="●",[7]回答表!E344,"")),"")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IF([7]回答表!BD18="●",IF([7]回答表!X51="●",[7]回答表!B267,IF([7]回答表!AA51="●",[7]回答表!B346,"")),"")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IF([7]回答表!BD18="●",IF([7]回答表!AD51="●","●",""),"")</f>
        <v/>
      </c>
      <c r="O229" s="131"/>
      <c r="P229" s="131"/>
      <c r="Q229" s="132"/>
      <c r="R229" s="119"/>
      <c r="S229" s="119"/>
      <c r="T229" s="119"/>
      <c r="U229" s="133" t="str">
        <f>IF([7]回答表!BD18="●",IF([7]回答表!AD51="●",[7]回答表!B354,""),"")</f>
        <v/>
      </c>
      <c r="V229" s="134"/>
      <c r="W229" s="134"/>
      <c r="X229" s="134"/>
      <c r="Y229" s="134"/>
      <c r="Z229" s="134"/>
      <c r="AA229" s="134"/>
      <c r="AB229" s="134"/>
      <c r="AC229" s="134"/>
      <c r="AD229" s="134"/>
      <c r="AE229" s="134"/>
      <c r="AF229" s="134"/>
      <c r="AG229" s="134"/>
      <c r="AH229" s="134"/>
      <c r="AI229" s="134"/>
      <c r="AJ229" s="135"/>
      <c r="AK229" s="249"/>
      <c r="AL229" s="249"/>
      <c r="AM229" s="133" t="str">
        <f>IF([7]回答表!BD18="●",IF([7]回答表!AD51="●",[7]回答表!B360,""),"")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IF([7]回答表!X52="●","●","")</f>
        <v/>
      </c>
      <c r="O241" s="131"/>
      <c r="P241" s="131"/>
      <c r="Q241" s="132"/>
      <c r="R241" s="119"/>
      <c r="S241" s="119"/>
      <c r="T241" s="119"/>
      <c r="U241" s="133" t="str">
        <f>IF([7]回答表!X52="●",[7]回答表!B371,IF([7]回答表!AA52="●",[7]回答表!B396,""))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IF([7]回答表!X52="●",[7]回答表!U377,IF([7]回答表!AA52="●",[7]回答表!U402,""))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IF([7]回答表!X52="●",[7]回答表!G377,IF([7]回答表!AA52="●",[7]回答表!G402,""))</f>
        <v/>
      </c>
      <c r="AN244" s="83"/>
      <c r="AO244" s="83"/>
      <c r="AP244" s="83"/>
      <c r="AQ244" s="83"/>
      <c r="AR244" s="83"/>
      <c r="AS244" s="83"/>
      <c r="AT244" s="153"/>
      <c r="AU244" s="82" t="str">
        <f>IF([7]回答表!X52="●",[7]回答表!G378,IF([7]回答表!AA52="●",[7]回答表!G403,""))</f>
        <v/>
      </c>
      <c r="AV244" s="83"/>
      <c r="AW244" s="83"/>
      <c r="AX244" s="83"/>
      <c r="AY244" s="83"/>
      <c r="AZ244" s="83"/>
      <c r="BA244" s="83"/>
      <c r="BB244" s="153"/>
      <c r="BC244" s="120"/>
      <c r="BD244" s="109"/>
      <c r="BE244" s="109"/>
      <c r="BF244" s="150" t="str">
        <f>IF([7]回答表!X52="●",[7]回答表!X377,IF([7]回答表!AA52="●",[7]回答表!X402,""))</f>
        <v/>
      </c>
      <c r="BG244" s="151"/>
      <c r="BH244" s="151"/>
      <c r="BI244" s="151"/>
      <c r="BJ244" s="150" t="str">
        <f>IF([7]回答表!X52="●",[7]回答表!X378,IF([7]回答表!AA52="●",[7]回答表!X403,""))</f>
        <v/>
      </c>
      <c r="BK244" s="151"/>
      <c r="BL244" s="151"/>
      <c r="BM244" s="152"/>
      <c r="BN244" s="150" t="str">
        <f>IF([7]回答表!X52="●",[7]回答表!X379,IF([7]回答表!AA52="●",[7]回答表!X404,""))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IF([7]回答表!AA52="●","●","")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IF([7]回答表!X52="●",[7]回答表!E386,IF([7]回答表!AA52="●",[7]回答表!E407,""))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IF([7]回答表!X52="●",[7]回答表!B388,IF([7]回答表!AA52="●",[7]回答表!B409,""))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IF([7]回答表!AD52="●","●","")</f>
        <v/>
      </c>
      <c r="O260" s="131"/>
      <c r="P260" s="131"/>
      <c r="Q260" s="132"/>
      <c r="R260" s="119"/>
      <c r="S260" s="119"/>
      <c r="T260" s="119"/>
      <c r="U260" s="133" t="str">
        <f>IF([7]回答表!AD52="●",[7]回答表!B417,"")</f>
        <v/>
      </c>
      <c r="V260" s="134"/>
      <c r="W260" s="134"/>
      <c r="X260" s="134"/>
      <c r="Y260" s="134"/>
      <c r="Z260" s="134"/>
      <c r="AA260" s="134"/>
      <c r="AB260" s="134"/>
      <c r="AC260" s="134"/>
      <c r="AD260" s="134"/>
      <c r="AE260" s="134"/>
      <c r="AF260" s="134"/>
      <c r="AG260" s="134"/>
      <c r="AH260" s="134"/>
      <c r="AI260" s="134"/>
      <c r="AJ260" s="135"/>
      <c r="AK260" s="249"/>
      <c r="AL260" s="249"/>
      <c r="AM260" s="133" t="str">
        <f>IF([7]回答表!AD52="●",[7]回答表!B423,"")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IF([7]回答表!X53="●","●","")</f>
        <v>●</v>
      </c>
      <c r="O272" s="131"/>
      <c r="P272" s="131"/>
      <c r="Q272" s="132"/>
      <c r="R272" s="119"/>
      <c r="S272" s="119"/>
      <c r="T272" s="119"/>
      <c r="U272" s="133" t="str">
        <f>IF([7]回答表!X53="●",[7]回答表!B434,IF([7]回答表!AA53="●",[7]回答表!B465,""))</f>
        <v>終末処理場１箇所及び中継ポンプ場２個所における運転管理、ユーティリィティ費や小規模修繕の実施など。</v>
      </c>
      <c r="V272" s="134"/>
      <c r="W272" s="134"/>
      <c r="X272" s="134"/>
      <c r="Y272" s="134"/>
      <c r="Z272" s="134"/>
      <c r="AA272" s="134"/>
      <c r="AB272" s="134"/>
      <c r="AC272" s="134"/>
      <c r="AD272" s="134"/>
      <c r="AE272" s="134"/>
      <c r="AF272" s="134"/>
      <c r="AG272" s="134"/>
      <c r="AH272" s="134"/>
      <c r="AI272" s="134"/>
      <c r="AJ272" s="135"/>
      <c r="AK272" s="136"/>
      <c r="AL272" s="136"/>
      <c r="AM272" s="136"/>
      <c r="AN272" s="133" t="str">
        <f>IF([7]回答表!X53="●",[7]回答表!B440,"")</f>
        <v>業務内容：レベルⅡ＋α（運転管理、ユーティリティ、50万円以下の簡易修繕）
要求水準：放流水質、脱水汚泥の含水率（超過した場合は委託料の減額）</v>
      </c>
      <c r="AO272" s="262"/>
      <c r="AP272" s="262"/>
      <c r="AQ272" s="262"/>
      <c r="AR272" s="262"/>
      <c r="AS272" s="262"/>
      <c r="AT272" s="262"/>
      <c r="AU272" s="262"/>
      <c r="AV272" s="262"/>
      <c r="AW272" s="262"/>
      <c r="AX272" s="262"/>
      <c r="AY272" s="262"/>
      <c r="AZ272" s="262"/>
      <c r="BA272" s="262"/>
      <c r="BB272" s="263"/>
      <c r="BC272" s="120"/>
      <c r="BD272" s="109"/>
      <c r="BE272" s="109"/>
      <c r="BF272" s="138" t="str">
        <f>IF([7]回答表!X53="●",[7]回答表!B446,IF([7]回答表!AA53="●",[7]回答表!B471,""))</f>
        <v>平成</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f>IF([7]回答表!X53="●",[7]回答表!E446,IF([7]回答表!AA53="●",[7]回答表!E471,""))</f>
        <v>20</v>
      </c>
      <c r="BG275" s="151"/>
      <c r="BH275" s="151"/>
      <c r="BI275" s="151"/>
      <c r="BJ275" s="150">
        <f>IF([7]回答表!X53="●",[7]回答表!E447,IF([7]回答表!AA53="●",[7]回答表!E472,""))</f>
        <v>4</v>
      </c>
      <c r="BK275" s="151"/>
      <c r="BL275" s="151"/>
      <c r="BM275" s="152"/>
      <c r="BN275" s="150">
        <f>IF([7]回答表!X53="●",[7]回答表!E448,IF([7]回答表!AA53="●",[7]回答表!E473,""))</f>
        <v>1</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IF([7]回答表!AA53="●","●","")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f>IF([7]回答表!X53="●",[7]回答表!E455,IF([7]回答表!AA53="●",[7]回答表!E476,""))</f>
        <v>0</v>
      </c>
      <c r="V284" s="182"/>
      <c r="W284" s="182"/>
      <c r="X284" s="182"/>
      <c r="Y284" s="182"/>
      <c r="Z284" s="182"/>
      <c r="AA284" s="182"/>
      <c r="AB284" s="182"/>
      <c r="AC284" s="182"/>
      <c r="AD284" s="182"/>
      <c r="AE284" s="183" t="s">
        <v>33</v>
      </c>
      <c r="AF284" s="183"/>
      <c r="AG284" s="183"/>
      <c r="AH284" s="183"/>
      <c r="AI284" s="183"/>
      <c r="AJ284" s="184"/>
      <c r="AK284" s="136"/>
      <c r="AL284" s="136"/>
      <c r="AM284" s="133">
        <f>IF([7]回答表!X53="●",[7]回答表!B457,IF([7]回答表!AA53="●",[7]回答表!B478,""))</f>
        <v>0</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IF([7]回答表!AD53="●","●","")</f>
        <v/>
      </c>
      <c r="O291" s="131"/>
      <c r="P291" s="131"/>
      <c r="Q291" s="132"/>
      <c r="R291" s="119"/>
      <c r="S291" s="119"/>
      <c r="T291" s="119"/>
      <c r="U291" s="133" t="str">
        <f>IF([7]回答表!AD53="●",[7]回答表!B486,"")</f>
        <v/>
      </c>
      <c r="V291" s="134"/>
      <c r="W291" s="134"/>
      <c r="X291" s="134"/>
      <c r="Y291" s="134"/>
      <c r="Z291" s="134"/>
      <c r="AA291" s="134"/>
      <c r="AB291" s="134"/>
      <c r="AC291" s="134"/>
      <c r="AD291" s="134"/>
      <c r="AE291" s="134"/>
      <c r="AF291" s="134"/>
      <c r="AG291" s="134"/>
      <c r="AH291" s="134"/>
      <c r="AI291" s="134"/>
      <c r="AJ291" s="135"/>
      <c r="AK291" s="249"/>
      <c r="AL291" s="249"/>
      <c r="AM291" s="133" t="str">
        <f>IF([7]回答表!AD53="●",[7]回答表!B492,"")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IF([7]回答表!X54="●","●","")</f>
        <v/>
      </c>
      <c r="O303" s="131"/>
      <c r="P303" s="131"/>
      <c r="Q303" s="132"/>
      <c r="R303" s="119"/>
      <c r="S303" s="119"/>
      <c r="T303" s="119"/>
      <c r="U303" s="133" t="str">
        <f>IF([7]回答表!X54="●",[7]回答表!B503,IF([7]回答表!AA54="●",[7]回答表!B526,""))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IF([7]回答表!X54="●",[7]回答表!BC510,IF([7]回答表!AA54="●",[7]回答表!BC533,""))</f>
        <v/>
      </c>
      <c r="AR303" s="271"/>
      <c r="AS303" s="271"/>
      <c r="AT303" s="271"/>
      <c r="AU303" s="272" t="s">
        <v>74</v>
      </c>
      <c r="AV303" s="273"/>
      <c r="AW303" s="273"/>
      <c r="AX303" s="274"/>
      <c r="AY303" s="271" t="str">
        <f>IF([7]回答表!X54="●",[7]回答表!BC515,IF([7]回答表!AA54="●",[7]回答表!BC538,""))</f>
        <v/>
      </c>
      <c r="AZ303" s="271"/>
      <c r="BA303" s="271"/>
      <c r="BB303" s="271"/>
      <c r="BC303" s="120"/>
      <c r="BD303" s="109"/>
      <c r="BE303" s="109"/>
      <c r="BF303" s="138" t="str">
        <f>IF([7]回答表!X54="●",[7]回答表!S509,IF([7]回答表!AA54="●",[7]回答表!S532,""))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IF([7]回答表!X54="●",[7]回答表!BC511,IF([7]回答表!AA54="●",[7]回答表!BC534,""))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IF([7]回答表!X54="●",[7]回答表!V509,IF([7]回答表!AA54="●",[7]回答表!V532,""))</f>
        <v/>
      </c>
      <c r="BG306" s="151"/>
      <c r="BH306" s="151"/>
      <c r="BI306" s="151"/>
      <c r="BJ306" s="150" t="str">
        <f>IF([7]回答表!X54="●",[7]回答表!V510,IF([7]回答表!AA54="●",[7]回答表!V533,""))</f>
        <v/>
      </c>
      <c r="BK306" s="151"/>
      <c r="BL306" s="151"/>
      <c r="BM306" s="152"/>
      <c r="BN306" s="150" t="str">
        <f>IF([7]回答表!X54="●",[7]回答表!V511,IF([7]回答表!AA54="●",[7]回答表!V534,""))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IF([7]回答表!X54="●",[7]回答表!BC512,IF([7]回答表!AA54="●",[7]回答表!BC535,""))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IF([7]回答表!X54="●",[7]回答表!BC516,IF([7]回答表!AA54="●",[7]回答表!BC539,""))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IF([7]回答表!AA54="●","●","")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IF([7]回答表!X54="●",[7]回答表!BC513,IF([7]回答表!AA54="●",[7]回答表!BC536,""))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IF([7]回答表!X54="●",[7]回答表!BC514,IF([7]回答表!AA54="●",[7]回答表!BC537,""))</f>
        <v/>
      </c>
      <c r="AR311" s="271"/>
      <c r="AS311" s="271"/>
      <c r="AT311" s="271"/>
      <c r="AU311" s="222" t="s">
        <v>80</v>
      </c>
      <c r="AV311" s="223"/>
      <c r="AW311" s="223"/>
      <c r="AX311" s="224"/>
      <c r="AY311" s="281" t="str">
        <f>IF([7]回答表!X54="●",[7]回答表!BC517,IF([7]回答表!AA54="●",[7]回答表!BC540,""))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IF([7]回答表!X54="●",[7]回答表!E516,IF([7]回答表!AA54="●",[7]回答表!E538,""))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IF([7]回答表!X54="●",[7]回答表!B518,IF([7]回答表!AA54="●",[7]回答表!B540,""))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IF([7]回答表!AD54="●","●","")</f>
        <v/>
      </c>
      <c r="O322" s="131"/>
      <c r="P322" s="131"/>
      <c r="Q322" s="132"/>
      <c r="R322" s="119"/>
      <c r="S322" s="119"/>
      <c r="T322" s="119"/>
      <c r="U322" s="133" t="str">
        <f>IF([7]回答表!AD54="●",[7]回答表!B548,"")</f>
        <v/>
      </c>
      <c r="V322" s="134"/>
      <c r="W322" s="134"/>
      <c r="X322" s="134"/>
      <c r="Y322" s="134"/>
      <c r="Z322" s="134"/>
      <c r="AA322" s="134"/>
      <c r="AB322" s="134"/>
      <c r="AC322" s="134"/>
      <c r="AD322" s="134"/>
      <c r="AE322" s="134"/>
      <c r="AF322" s="134"/>
      <c r="AG322" s="134"/>
      <c r="AH322" s="134"/>
      <c r="AI322" s="134"/>
      <c r="AJ322" s="135"/>
      <c r="AK322" s="189"/>
      <c r="AL322" s="189"/>
      <c r="AM322" s="133" t="str">
        <f>IF([7]回答表!AD54="●",[7]回答表!B554,"")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IF([7]回答表!X55="●","●","")</f>
        <v/>
      </c>
      <c r="O333" s="131"/>
      <c r="P333" s="131"/>
      <c r="Q333" s="132"/>
      <c r="R333" s="119"/>
      <c r="S333" s="119"/>
      <c r="T333" s="119"/>
      <c r="U333" s="133" t="str">
        <f>IF([7]回答表!X55="●",[7]回答表!B565,IF([7]回答表!AA55="●",[7]回答表!B590,""))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IF([7]回答表!X55="●",[7]回答表!B575,IF([7]回答表!AA55="●",[7]回答表!B600,""))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IF([7]回答表!X55="●",[7]回答表!G571,IF([7]回答表!AA55="●",[7]回答表!G596,""))</f>
        <v/>
      </c>
      <c r="AN335" s="83"/>
      <c r="AO335" s="83"/>
      <c r="AP335" s="83"/>
      <c r="AQ335" s="83"/>
      <c r="AR335" s="83"/>
      <c r="AS335" s="83"/>
      <c r="AT335" s="153"/>
      <c r="AU335" s="82" t="str">
        <f>IF([7]回答表!X55="●",[7]回答表!G572,IF([7]回答表!AA55="●",[7]回答表!G597,""))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IF([7]回答表!X55="●",[7]回答表!E575,IF([7]回答表!AA55="●",[7]回答表!E600,""))</f>
        <v/>
      </c>
      <c r="BG336" s="151"/>
      <c r="BH336" s="151"/>
      <c r="BI336" s="151"/>
      <c r="BJ336" s="150" t="str">
        <f>IF([7]回答表!X55="●",[7]回答表!E576,IF([7]回答表!AA55="●",[7]回答表!E601,""))</f>
        <v/>
      </c>
      <c r="BK336" s="151"/>
      <c r="BL336" s="151"/>
      <c r="BM336" s="152"/>
      <c r="BN336" s="150" t="str">
        <f>IF([7]回答表!X55="●",[7]回答表!E577,IF([7]回答表!AA55="●",[7]回答表!E602,""))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IF([7]回答表!AA55="●","●","")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IF([7]回答表!X55="●",[7]回答表!E580,IF([7]回答表!AA55="●",[7]回答表!E605,""))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IF([7]回答表!X55="●",[7]回答表!B582,IF([7]回答表!AA55="●",[7]回答表!B607,""))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IF([7]回答表!AD55="●","●","")</f>
        <v/>
      </c>
      <c r="O352" s="131"/>
      <c r="P352" s="131"/>
      <c r="Q352" s="132"/>
      <c r="R352" s="119"/>
      <c r="S352" s="119"/>
      <c r="T352" s="119"/>
      <c r="U352" s="133" t="str">
        <f>IF([7]回答表!AD55="●",[7]回答表!B615,"")</f>
        <v/>
      </c>
      <c r="V352" s="134"/>
      <c r="W352" s="134"/>
      <c r="X352" s="134"/>
      <c r="Y352" s="134"/>
      <c r="Z352" s="134"/>
      <c r="AA352" s="134"/>
      <c r="AB352" s="134"/>
      <c r="AC352" s="134"/>
      <c r="AD352" s="134"/>
      <c r="AE352" s="134"/>
      <c r="AF352" s="134"/>
      <c r="AG352" s="134"/>
      <c r="AH352" s="134"/>
      <c r="AI352" s="134"/>
      <c r="AJ352" s="135"/>
      <c r="AK352" s="136"/>
      <c r="AL352" s="136"/>
      <c r="AM352" s="133" t="str">
        <f>IF([7]回答表!AD55="●",[7]回答表!B621,"")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IF([7]回答表!R56="●",[7]回答表!B634,"")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suido</vt:lpstr>
      <vt:lpstr>47kansui</vt:lpstr>
      <vt:lpstr>46kansui</vt:lpstr>
      <vt:lpstr>kaigo</vt:lpstr>
      <vt:lpstr>gesui_nosyu</vt:lpstr>
      <vt:lpstr>gesui_tokuhai</vt:lpstr>
      <vt:lpstr>gesui_koukyo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修平</dc:creator>
  <cp:lastModifiedBy>田村　修平</cp:lastModifiedBy>
  <dcterms:created xsi:type="dcterms:W3CDTF">2022-10-12T23:33:09Z</dcterms:created>
  <dcterms:modified xsi:type="dcterms:W3CDTF">2022-10-13T00:16:24Z</dcterms:modified>
</cp:coreProperties>
</file>