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0F2B9CB2-57D7-403D-B4C5-E939E156E9AF}" xr6:coauthVersionLast="47" xr6:coauthVersionMax="47" xr10:uidLastSave="{00000000-0000-0000-0000-000000000000}"/>
  <bookViews>
    <workbookView xWindow="135" yWindow="600" windowWidth="28665" windowHeight="15600" tabRatio="968" firstSheet="7" activeTab="12" xr2:uid="{BC254DD8-AB24-4553-B0E1-D4723D9F9C95}"/>
  </bookViews>
  <sheets>
    <sheet name="hos" sheetId="1" r:id="rId1"/>
    <sheet name="denki" sheetId="2" r:id="rId2"/>
    <sheet name="suido" sheetId="3" r:id="rId3"/>
    <sheet name="ichiba" sheetId="4" r:id="rId4"/>
    <sheet name="kanko" sheetId="5" r:id="rId5"/>
    <sheet name="gesui_nosyu2" sheetId="6" r:id="rId6"/>
    <sheet name="gesui_nosyu1" sheetId="7" r:id="rId7"/>
    <sheet name="gesui_tokuhai" sheetId="8" r:id="rId8"/>
    <sheet name="gesui_tokkan2" sheetId="9" r:id="rId9"/>
    <sheet name="gesui_tokkan1" sheetId="10" r:id="rId10"/>
    <sheet name="gesui_koukyo2" sheetId="11" r:id="rId11"/>
    <sheet name="gesui_koukyo1" sheetId="12" r:id="rId12"/>
    <sheet name="gesui_kohai"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14" l="1"/>
  <c r="AM352" i="14"/>
  <c r="U352" i="14"/>
  <c r="N352" i="14"/>
  <c r="AM345" i="14"/>
  <c r="U345" i="14"/>
  <c r="N339" i="14"/>
  <c r="BN336" i="14"/>
  <c r="BJ336" i="14"/>
  <c r="BF336" i="14"/>
  <c r="AU335" i="14"/>
  <c r="AM335" i="14"/>
  <c r="BF333" i="14"/>
  <c r="U333" i="14"/>
  <c r="N333" i="14"/>
  <c r="AM322" i="14"/>
  <c r="U322" i="14"/>
  <c r="N322" i="14"/>
  <c r="AM315" i="14"/>
  <c r="U315" i="14"/>
  <c r="AY311" i="14"/>
  <c r="AQ311" i="14"/>
  <c r="AQ309" i="14"/>
  <c r="N309" i="14"/>
  <c r="AY308" i="14"/>
  <c r="AQ307" i="14"/>
  <c r="BN306" i="14"/>
  <c r="BJ306" i="14"/>
  <c r="BF306" i="14"/>
  <c r="AQ305" i="14"/>
  <c r="BF303" i="14"/>
  <c r="AY303" i="14"/>
  <c r="AQ303" i="14"/>
  <c r="U303" i="14"/>
  <c r="N303" i="14"/>
  <c r="AM291" i="14"/>
  <c r="U291" i="14"/>
  <c r="N291" i="14"/>
  <c r="AM284" i="14"/>
  <c r="U284" i="14"/>
  <c r="N278" i="14"/>
  <c r="BN275" i="14"/>
  <c r="BJ275" i="14"/>
  <c r="BF275" i="14"/>
  <c r="BF272" i="14"/>
  <c r="AN272" i="14"/>
  <c r="U272" i="14"/>
  <c r="N272" i="14"/>
  <c r="AM260" i="14"/>
  <c r="U260" i="14"/>
  <c r="N260" i="14"/>
  <c r="AM253" i="14"/>
  <c r="U253" i="14"/>
  <c r="N247" i="14"/>
  <c r="BN244" i="14"/>
  <c r="BJ244" i="14"/>
  <c r="BF244" i="14"/>
  <c r="AU244" i="14"/>
  <c r="AM244" i="14"/>
  <c r="BF241" i="14"/>
  <c r="U241" i="14"/>
  <c r="N241" i="14"/>
  <c r="AM229" i="14"/>
  <c r="U229" i="14"/>
  <c r="N229" i="14"/>
  <c r="AM222" i="14"/>
  <c r="U222" i="14"/>
  <c r="N216" i="14"/>
  <c r="AU213" i="14"/>
  <c r="AQ213" i="14"/>
  <c r="AM213" i="14"/>
  <c r="AM210" i="14"/>
  <c r="U210" i="14"/>
  <c r="N210" i="14"/>
  <c r="AM198" i="14"/>
  <c r="U198" i="14"/>
  <c r="N198" i="14"/>
  <c r="AM191" i="14"/>
  <c r="U191" i="14"/>
  <c r="AK186" i="14"/>
  <c r="AC186" i="14"/>
  <c r="U186" i="14"/>
  <c r="N185" i="14"/>
  <c r="BA180" i="14"/>
  <c r="AS180" i="14"/>
  <c r="AK180" i="14"/>
  <c r="AC180" i="14"/>
  <c r="U180" i="14"/>
  <c r="AC174" i="14"/>
  <c r="U174" i="14"/>
  <c r="BX169" i="14"/>
  <c r="BN169" i="14"/>
  <c r="BJ169" i="14"/>
  <c r="BF169" i="14"/>
  <c r="U168" i="14"/>
  <c r="BF166" i="14"/>
  <c r="AM166" i="14"/>
  <c r="N166" i="14"/>
  <c r="AM154" i="14"/>
  <c r="U154" i="14"/>
  <c r="N154" i="14"/>
  <c r="AM147" i="14"/>
  <c r="U147" i="14"/>
  <c r="AY142" i="14"/>
  <c r="AS142" i="14"/>
  <c r="AM142" i="14"/>
  <c r="U142" i="14"/>
  <c r="N139" i="14"/>
  <c r="U137" i="14"/>
  <c r="BN133" i="14"/>
  <c r="BJ133" i="14"/>
  <c r="BF133" i="14"/>
  <c r="U132" i="14"/>
  <c r="N132" i="14"/>
  <c r="BF130" i="14"/>
  <c r="AM130" i="14"/>
  <c r="AM118" i="14"/>
  <c r="U118" i="14"/>
  <c r="N118" i="14"/>
  <c r="AM111" i="14"/>
  <c r="U111" i="14"/>
  <c r="AC106" i="14"/>
  <c r="U106" i="14"/>
  <c r="N105" i="14"/>
  <c r="BN102" i="14"/>
  <c r="BJ102" i="14"/>
  <c r="BF102" i="14"/>
  <c r="AC101" i="14"/>
  <c r="U101" i="14"/>
  <c r="BF99" i="14"/>
  <c r="AM99" i="14"/>
  <c r="N99" i="14"/>
  <c r="AM87" i="14"/>
  <c r="U87" i="14"/>
  <c r="N87" i="14"/>
  <c r="AM80" i="14"/>
  <c r="U80" i="14"/>
  <c r="N74" i="14"/>
  <c r="BN71" i="14"/>
  <c r="BJ71" i="14"/>
  <c r="BF71" i="14"/>
  <c r="AU71" i="14"/>
  <c r="AM71" i="14"/>
  <c r="BF68" i="14"/>
  <c r="U68" i="14"/>
  <c r="N68" i="14"/>
  <c r="AM57" i="14"/>
  <c r="U57" i="14"/>
  <c r="N57" i="14"/>
  <c r="AM50" i="14"/>
  <c r="U50" i="14"/>
  <c r="AM47" i="14"/>
  <c r="AM46" i="14"/>
  <c r="AM45" i="14"/>
  <c r="AM44" i="14"/>
  <c r="N44" i="14"/>
  <c r="AM43" i="14"/>
  <c r="AM42" i="14"/>
  <c r="BN39" i="14"/>
  <c r="BJ39" i="14"/>
  <c r="BF39" i="14"/>
  <c r="AU38" i="14"/>
  <c r="AM38" i="14"/>
  <c r="BF36" i="14"/>
  <c r="U36" i="14"/>
  <c r="N36" i="14"/>
  <c r="BB24" i="14"/>
  <c r="AT24" i="14"/>
  <c r="AM24" i="14"/>
  <c r="AF24" i="14"/>
  <c r="Y24" i="14"/>
  <c r="R24" i="14"/>
  <c r="K24" i="14"/>
  <c r="D24" i="14"/>
  <c r="BG11" i="14"/>
  <c r="AO11" i="14"/>
  <c r="U11" i="14"/>
  <c r="C11" i="14"/>
  <c r="D365" i="12" l="1"/>
  <c r="AM352" i="12"/>
  <c r="U352" i="12"/>
  <c r="N352" i="12"/>
  <c r="AM345" i="12"/>
  <c r="U345" i="12"/>
  <c r="N339" i="12"/>
  <c r="BN336" i="12"/>
  <c r="BJ336" i="12"/>
  <c r="BF336" i="12"/>
  <c r="AU335" i="12"/>
  <c r="AM335" i="12"/>
  <c r="BF333" i="12"/>
  <c r="U333" i="12"/>
  <c r="N333" i="12"/>
  <c r="AM322" i="12"/>
  <c r="U322" i="12"/>
  <c r="N322" i="12"/>
  <c r="AM315" i="12"/>
  <c r="U315" i="12"/>
  <c r="AY311" i="12"/>
  <c r="AQ311" i="12"/>
  <c r="AQ309" i="12"/>
  <c r="N309" i="12"/>
  <c r="AY308" i="12"/>
  <c r="AQ307" i="12"/>
  <c r="BN306" i="12"/>
  <c r="BJ306" i="12"/>
  <c r="BF306" i="12"/>
  <c r="AQ305" i="12"/>
  <c r="BF303" i="12"/>
  <c r="AY303" i="12"/>
  <c r="AQ303" i="12"/>
  <c r="U303" i="12"/>
  <c r="N303" i="12"/>
  <c r="AM291" i="12"/>
  <c r="U291" i="12"/>
  <c r="N291" i="12"/>
  <c r="AM284" i="12"/>
  <c r="U284" i="12"/>
  <c r="N278" i="12"/>
  <c r="BN275" i="12"/>
  <c r="BJ275" i="12"/>
  <c r="BF275" i="12"/>
  <c r="BF272" i="12"/>
  <c r="AN272" i="12"/>
  <c r="U272" i="12"/>
  <c r="N272" i="12"/>
  <c r="AM260" i="12"/>
  <c r="U260" i="12"/>
  <c r="N260" i="12"/>
  <c r="AM253" i="12"/>
  <c r="U253" i="12"/>
  <c r="N247" i="12"/>
  <c r="BN244" i="12"/>
  <c r="BJ244" i="12"/>
  <c r="BF244" i="12"/>
  <c r="AU244" i="12"/>
  <c r="AM244" i="12"/>
  <c r="BF241" i="12"/>
  <c r="U241" i="12"/>
  <c r="N241" i="12"/>
  <c r="AM229" i="12"/>
  <c r="U229" i="12"/>
  <c r="N229" i="12"/>
  <c r="AM222" i="12"/>
  <c r="U222" i="12"/>
  <c r="N216" i="12"/>
  <c r="AU213" i="12"/>
  <c r="AQ213" i="12"/>
  <c r="AM213" i="12"/>
  <c r="AM210" i="12"/>
  <c r="U210" i="12"/>
  <c r="N210" i="12"/>
  <c r="AM198" i="12"/>
  <c r="U198" i="12"/>
  <c r="N198" i="12"/>
  <c r="AM191" i="12"/>
  <c r="U191" i="12"/>
  <c r="AK186" i="12"/>
  <c r="AC186" i="12"/>
  <c r="U186" i="12"/>
  <c r="N185" i="12"/>
  <c r="BA180" i="12"/>
  <c r="AS180" i="12"/>
  <c r="AK180" i="12"/>
  <c r="AC180" i="12"/>
  <c r="U180" i="12"/>
  <c r="AC174" i="12"/>
  <c r="U174" i="12"/>
  <c r="BX169" i="12"/>
  <c r="BN169" i="12"/>
  <c r="BJ169" i="12"/>
  <c r="BF169" i="12"/>
  <c r="U168" i="12"/>
  <c r="BF166" i="12"/>
  <c r="AM166" i="12"/>
  <c r="N166" i="12"/>
  <c r="AM154" i="12"/>
  <c r="U154" i="12"/>
  <c r="N154" i="12"/>
  <c r="AM147" i="12"/>
  <c r="U147" i="12"/>
  <c r="AY142" i="12"/>
  <c r="AS142" i="12"/>
  <c r="AM142" i="12"/>
  <c r="U142" i="12"/>
  <c r="N139" i="12"/>
  <c r="U137" i="12"/>
  <c r="BN133" i="12"/>
  <c r="BJ133" i="12"/>
  <c r="BF133" i="12"/>
  <c r="U132" i="12"/>
  <c r="N132" i="12"/>
  <c r="BF130" i="12"/>
  <c r="AM130" i="12"/>
  <c r="AM118" i="12"/>
  <c r="U118" i="12"/>
  <c r="N118" i="12"/>
  <c r="AM111" i="12"/>
  <c r="U111" i="12"/>
  <c r="AC106" i="12"/>
  <c r="U106" i="12"/>
  <c r="N105" i="12"/>
  <c r="BN102" i="12"/>
  <c r="BJ102" i="12"/>
  <c r="BF102" i="12"/>
  <c r="AC101" i="12"/>
  <c r="U101" i="12"/>
  <c r="BF99" i="12"/>
  <c r="AM99" i="12"/>
  <c r="N99" i="12"/>
  <c r="AM87" i="12"/>
  <c r="U87" i="12"/>
  <c r="N87" i="12"/>
  <c r="AM80" i="12"/>
  <c r="U80" i="12"/>
  <c r="N74" i="12"/>
  <c r="BN71" i="12"/>
  <c r="BJ71" i="12"/>
  <c r="BF71" i="12"/>
  <c r="AU71" i="12"/>
  <c r="AM71" i="12"/>
  <c r="BF68" i="12"/>
  <c r="U68" i="12"/>
  <c r="N68" i="12"/>
  <c r="AM57" i="12"/>
  <c r="U57" i="12"/>
  <c r="N57" i="12"/>
  <c r="AM50" i="12"/>
  <c r="U50" i="12"/>
  <c r="AM47" i="12"/>
  <c r="AM46" i="12"/>
  <c r="AM45" i="12"/>
  <c r="AM44" i="12"/>
  <c r="N44" i="12"/>
  <c r="AM43" i="12"/>
  <c r="AM42" i="12"/>
  <c r="BN39" i="12"/>
  <c r="BJ39" i="12"/>
  <c r="BF39" i="12"/>
  <c r="AU38" i="12"/>
  <c r="AM38" i="12"/>
  <c r="BF36" i="12"/>
  <c r="U36" i="12"/>
  <c r="N36" i="12"/>
  <c r="BB24" i="12"/>
  <c r="AT24" i="12"/>
  <c r="AM24" i="12"/>
  <c r="AF24" i="12"/>
  <c r="Y24" i="12"/>
  <c r="R24" i="12"/>
  <c r="K24" i="12"/>
  <c r="D24" i="12"/>
  <c r="BG11" i="12"/>
  <c r="AO11" i="12"/>
  <c r="U11" i="12"/>
  <c r="C11" i="12"/>
  <c r="D365" i="11" l="1"/>
  <c r="AM352" i="11"/>
  <c r="U352" i="11"/>
  <c r="N352" i="11"/>
  <c r="AM345" i="11"/>
  <c r="U345" i="11"/>
  <c r="N339" i="11"/>
  <c r="BN336" i="11"/>
  <c r="BJ336" i="11"/>
  <c r="BF336" i="11"/>
  <c r="AU335" i="11"/>
  <c r="AM335" i="11"/>
  <c r="BF333" i="11"/>
  <c r="U333" i="11"/>
  <c r="N333" i="11"/>
  <c r="AM322" i="11"/>
  <c r="U322" i="11"/>
  <c r="N322" i="11"/>
  <c r="AM315" i="11"/>
  <c r="U315" i="11"/>
  <c r="AY311" i="11"/>
  <c r="AQ311" i="11"/>
  <c r="AQ309" i="11"/>
  <c r="N309" i="11"/>
  <c r="AY308" i="11"/>
  <c r="AQ307" i="11"/>
  <c r="BN306" i="11"/>
  <c r="BJ306" i="11"/>
  <c r="BF306" i="11"/>
  <c r="AQ305" i="11"/>
  <c r="BF303" i="11"/>
  <c r="AY303" i="11"/>
  <c r="AQ303" i="11"/>
  <c r="U303" i="11"/>
  <c r="N303" i="11"/>
  <c r="AM291" i="11"/>
  <c r="U291" i="11"/>
  <c r="N291" i="11"/>
  <c r="AM284" i="11"/>
  <c r="U284" i="11"/>
  <c r="N278" i="11"/>
  <c r="BN275" i="11"/>
  <c r="BJ275" i="11"/>
  <c r="BF275" i="11"/>
  <c r="BF272" i="11"/>
  <c r="AN272" i="11"/>
  <c r="U272" i="11"/>
  <c r="N272" i="11"/>
  <c r="AM260" i="11"/>
  <c r="U260" i="11"/>
  <c r="N260" i="11"/>
  <c r="AM253" i="11"/>
  <c r="U253" i="11"/>
  <c r="N247" i="11"/>
  <c r="BN244" i="11"/>
  <c r="BJ244" i="11"/>
  <c r="BF244" i="11"/>
  <c r="AU244" i="11"/>
  <c r="AM244" i="11"/>
  <c r="BF241" i="11"/>
  <c r="U241" i="11"/>
  <c r="N241" i="11"/>
  <c r="AM229" i="11"/>
  <c r="U229" i="11"/>
  <c r="N229" i="11"/>
  <c r="AM222" i="11"/>
  <c r="U222" i="11"/>
  <c r="N216" i="11"/>
  <c r="AU213" i="11"/>
  <c r="AQ213" i="11"/>
  <c r="AM213" i="11"/>
  <c r="AM210" i="11"/>
  <c r="U210" i="11"/>
  <c r="N210" i="11"/>
  <c r="AM198" i="11"/>
  <c r="U198" i="11"/>
  <c r="N198" i="11"/>
  <c r="AM191" i="11"/>
  <c r="U191" i="11"/>
  <c r="AK186" i="11"/>
  <c r="AC186" i="11"/>
  <c r="U186" i="11"/>
  <c r="N185" i="11"/>
  <c r="BA180" i="11"/>
  <c r="AS180" i="11"/>
  <c r="AK180" i="11"/>
  <c r="AC180" i="11"/>
  <c r="U180" i="11"/>
  <c r="AC174" i="11"/>
  <c r="U174" i="11"/>
  <c r="BX169" i="11"/>
  <c r="BN169" i="11"/>
  <c r="BJ169" i="11"/>
  <c r="BF169" i="11"/>
  <c r="U168" i="11"/>
  <c r="BF166" i="11"/>
  <c r="AM166" i="11"/>
  <c r="N166" i="11"/>
  <c r="AM154" i="11"/>
  <c r="U154" i="11"/>
  <c r="N154" i="11"/>
  <c r="AM147" i="11"/>
  <c r="U147" i="11"/>
  <c r="AY142" i="11"/>
  <c r="AS142" i="11"/>
  <c r="AM142" i="11"/>
  <c r="U142" i="11"/>
  <c r="N139" i="11"/>
  <c r="U137" i="11"/>
  <c r="BN133" i="11"/>
  <c r="BJ133" i="11"/>
  <c r="BF133" i="11"/>
  <c r="U132" i="11"/>
  <c r="N132" i="11"/>
  <c r="BF130" i="11"/>
  <c r="AM130" i="11"/>
  <c r="AM118" i="11"/>
  <c r="U118" i="11"/>
  <c r="N118" i="11"/>
  <c r="AM111" i="11"/>
  <c r="U111" i="11"/>
  <c r="AC106" i="11"/>
  <c r="U106" i="11"/>
  <c r="N105" i="11"/>
  <c r="BN102" i="11"/>
  <c r="BJ102" i="11"/>
  <c r="BF102" i="11"/>
  <c r="AC101" i="11"/>
  <c r="U101" i="11"/>
  <c r="BF99" i="11"/>
  <c r="AM99" i="11"/>
  <c r="N99" i="11"/>
  <c r="AM87" i="11"/>
  <c r="U87" i="11"/>
  <c r="N87" i="11"/>
  <c r="AM80" i="11"/>
  <c r="U80" i="11"/>
  <c r="N74" i="11"/>
  <c r="BN71" i="11"/>
  <c r="BJ71" i="11"/>
  <c r="BF71" i="11"/>
  <c r="AU71" i="11"/>
  <c r="AM71" i="11"/>
  <c r="BF68" i="11"/>
  <c r="U68" i="11"/>
  <c r="N68" i="11"/>
  <c r="AM57" i="11"/>
  <c r="U57" i="11"/>
  <c r="N57" i="11"/>
  <c r="AM50" i="11"/>
  <c r="U50" i="11"/>
  <c r="AM47" i="11"/>
  <c r="AM46" i="11"/>
  <c r="AM45" i="11"/>
  <c r="AM44" i="11"/>
  <c r="N44" i="11"/>
  <c r="AM43" i="11"/>
  <c r="AM42" i="11"/>
  <c r="BN39" i="11"/>
  <c r="BJ39" i="11"/>
  <c r="BF39" i="11"/>
  <c r="AU38" i="11"/>
  <c r="AM38" i="11"/>
  <c r="BF36" i="11"/>
  <c r="U36" i="11"/>
  <c r="N36" i="11"/>
  <c r="BB24" i="11"/>
  <c r="AT24" i="11"/>
  <c r="AM24" i="11"/>
  <c r="AF24" i="11"/>
  <c r="Y24" i="11"/>
  <c r="R24" i="11"/>
  <c r="K24" i="11"/>
  <c r="D24" i="11"/>
  <c r="BG11" i="11"/>
  <c r="AO11" i="11"/>
  <c r="U11" i="11"/>
  <c r="C11" i="11"/>
  <c r="D365" i="10" l="1"/>
  <c r="AM352" i="10"/>
  <c r="U352" i="10"/>
  <c r="N352" i="10"/>
  <c r="AM345" i="10"/>
  <c r="U345" i="10"/>
  <c r="N339" i="10"/>
  <c r="BN336" i="10"/>
  <c r="BJ336" i="10"/>
  <c r="BF336" i="10"/>
  <c r="AU335" i="10"/>
  <c r="AM335" i="10"/>
  <c r="BF333" i="10"/>
  <c r="U333" i="10"/>
  <c r="N333" i="10"/>
  <c r="AM322" i="10"/>
  <c r="U322" i="10"/>
  <c r="N322" i="10"/>
  <c r="AM315" i="10"/>
  <c r="U315" i="10"/>
  <c r="AY311" i="10"/>
  <c r="AQ311" i="10"/>
  <c r="AQ309" i="10"/>
  <c r="N309" i="10"/>
  <c r="AY308" i="10"/>
  <c r="AQ307" i="10"/>
  <c r="BN306" i="10"/>
  <c r="BJ306" i="10"/>
  <c r="BF306" i="10"/>
  <c r="AQ305" i="10"/>
  <c r="BF303" i="10"/>
  <c r="AY303" i="10"/>
  <c r="AQ303" i="10"/>
  <c r="U303" i="10"/>
  <c r="N303" i="10"/>
  <c r="AM291" i="10"/>
  <c r="U291" i="10"/>
  <c r="N291" i="10"/>
  <c r="AM284" i="10"/>
  <c r="U284" i="10"/>
  <c r="N278" i="10"/>
  <c r="BN275" i="10"/>
  <c r="BJ275" i="10"/>
  <c r="BF275" i="10"/>
  <c r="BF272" i="10"/>
  <c r="AN272" i="10"/>
  <c r="U272" i="10"/>
  <c r="N272" i="10"/>
  <c r="AM260" i="10"/>
  <c r="U260" i="10"/>
  <c r="N260" i="10"/>
  <c r="AM253" i="10"/>
  <c r="U253" i="10"/>
  <c r="N247" i="10"/>
  <c r="BN244" i="10"/>
  <c r="BJ244" i="10"/>
  <c r="BF244" i="10"/>
  <c r="AU244" i="10"/>
  <c r="AM244" i="10"/>
  <c r="BF241" i="10"/>
  <c r="U241" i="10"/>
  <c r="N241" i="10"/>
  <c r="AM229" i="10"/>
  <c r="U229" i="10"/>
  <c r="N229" i="10"/>
  <c r="AM222" i="10"/>
  <c r="U222" i="10"/>
  <c r="N216" i="10"/>
  <c r="AU213" i="10"/>
  <c r="AQ213" i="10"/>
  <c r="AM213" i="10"/>
  <c r="AM210" i="10"/>
  <c r="U210" i="10"/>
  <c r="N210" i="10"/>
  <c r="AM198" i="10"/>
  <c r="U198" i="10"/>
  <c r="N198" i="10"/>
  <c r="AM191" i="10"/>
  <c r="U191" i="10"/>
  <c r="AK186" i="10"/>
  <c r="AC186" i="10"/>
  <c r="U186" i="10"/>
  <c r="N185" i="10"/>
  <c r="BA180" i="10"/>
  <c r="AS180" i="10"/>
  <c r="AK180" i="10"/>
  <c r="AC180" i="10"/>
  <c r="U180" i="10"/>
  <c r="AC174" i="10"/>
  <c r="U174" i="10"/>
  <c r="BX169" i="10"/>
  <c r="BN169" i="10"/>
  <c r="BJ169" i="10"/>
  <c r="BF169" i="10"/>
  <c r="U168" i="10"/>
  <c r="BF166" i="10"/>
  <c r="AM166" i="10"/>
  <c r="N166" i="10"/>
  <c r="AM154" i="10"/>
  <c r="U154" i="10"/>
  <c r="N154" i="10"/>
  <c r="AM147" i="10"/>
  <c r="U147" i="10"/>
  <c r="AY142" i="10"/>
  <c r="AS142" i="10"/>
  <c r="AM142" i="10"/>
  <c r="U142" i="10"/>
  <c r="N139" i="10"/>
  <c r="U137" i="10"/>
  <c r="BN133" i="10"/>
  <c r="BJ133" i="10"/>
  <c r="BF133" i="10"/>
  <c r="U132" i="10"/>
  <c r="N132" i="10"/>
  <c r="BF130" i="10"/>
  <c r="AM130" i="10"/>
  <c r="AM118" i="10"/>
  <c r="U118" i="10"/>
  <c r="N118" i="10"/>
  <c r="AM111" i="10"/>
  <c r="U111" i="10"/>
  <c r="AC106" i="10"/>
  <c r="U106" i="10"/>
  <c r="N105" i="10"/>
  <c r="BN102" i="10"/>
  <c r="BJ102" i="10"/>
  <c r="BF102" i="10"/>
  <c r="AC101" i="10"/>
  <c r="U101" i="10"/>
  <c r="BF99" i="10"/>
  <c r="AM99" i="10"/>
  <c r="N99" i="10"/>
  <c r="AM87" i="10"/>
  <c r="U87" i="10"/>
  <c r="N87" i="10"/>
  <c r="AM80" i="10"/>
  <c r="U80" i="10"/>
  <c r="N74" i="10"/>
  <c r="BN71" i="10"/>
  <c r="BJ71" i="10"/>
  <c r="BF71" i="10"/>
  <c r="AU71" i="10"/>
  <c r="AM71" i="10"/>
  <c r="BF68" i="10"/>
  <c r="U68" i="10"/>
  <c r="N68" i="10"/>
  <c r="AM57" i="10"/>
  <c r="U57" i="10"/>
  <c r="N57" i="10"/>
  <c r="AM50" i="10"/>
  <c r="U50"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365" i="9" l="1"/>
  <c r="AM352" i="9"/>
  <c r="U352" i="9"/>
  <c r="N352" i="9"/>
  <c r="AM345" i="9"/>
  <c r="U345" i="9"/>
  <c r="N339" i="9"/>
  <c r="BN336" i="9"/>
  <c r="BJ336" i="9"/>
  <c r="BF336" i="9"/>
  <c r="AU335" i="9"/>
  <c r="AM335" i="9"/>
  <c r="BF333" i="9"/>
  <c r="U333" i="9"/>
  <c r="N333" i="9"/>
  <c r="AM322" i="9"/>
  <c r="U322" i="9"/>
  <c r="N322" i="9"/>
  <c r="AM315" i="9"/>
  <c r="U315" i="9"/>
  <c r="AY311" i="9"/>
  <c r="AQ311" i="9"/>
  <c r="AQ309" i="9"/>
  <c r="N309" i="9"/>
  <c r="AY308" i="9"/>
  <c r="AQ307" i="9"/>
  <c r="BN306" i="9"/>
  <c r="BJ306" i="9"/>
  <c r="BF306" i="9"/>
  <c r="AQ305" i="9"/>
  <c r="BF303" i="9"/>
  <c r="AY303" i="9"/>
  <c r="AQ303" i="9"/>
  <c r="U303" i="9"/>
  <c r="N303" i="9"/>
  <c r="AM291" i="9"/>
  <c r="U291" i="9"/>
  <c r="N291" i="9"/>
  <c r="AM284" i="9"/>
  <c r="U284" i="9"/>
  <c r="N278" i="9"/>
  <c r="BN275" i="9"/>
  <c r="BJ275" i="9"/>
  <c r="BF275" i="9"/>
  <c r="BF272" i="9"/>
  <c r="AN272" i="9"/>
  <c r="U272" i="9"/>
  <c r="N272" i="9"/>
  <c r="AM260" i="9"/>
  <c r="U260" i="9"/>
  <c r="N260" i="9"/>
  <c r="AM253" i="9"/>
  <c r="U253" i="9"/>
  <c r="N247" i="9"/>
  <c r="BN244" i="9"/>
  <c r="BJ244" i="9"/>
  <c r="BF244" i="9"/>
  <c r="AU244" i="9"/>
  <c r="AM244" i="9"/>
  <c r="BF241" i="9"/>
  <c r="U241" i="9"/>
  <c r="N241" i="9"/>
  <c r="AM229" i="9"/>
  <c r="U229" i="9"/>
  <c r="N229" i="9"/>
  <c r="AM222" i="9"/>
  <c r="U222" i="9"/>
  <c r="N216" i="9"/>
  <c r="AU213" i="9"/>
  <c r="AQ213" i="9"/>
  <c r="AM213" i="9"/>
  <c r="AM210" i="9"/>
  <c r="U210" i="9"/>
  <c r="N210" i="9"/>
  <c r="AM198" i="9"/>
  <c r="U198" i="9"/>
  <c r="N198" i="9"/>
  <c r="AM191" i="9"/>
  <c r="U191" i="9"/>
  <c r="AK186" i="9"/>
  <c r="AC186" i="9"/>
  <c r="U186" i="9"/>
  <c r="N185" i="9"/>
  <c r="BA180" i="9"/>
  <c r="AS180" i="9"/>
  <c r="AK180" i="9"/>
  <c r="AC180" i="9"/>
  <c r="U180" i="9"/>
  <c r="AC174" i="9"/>
  <c r="U174" i="9"/>
  <c r="BX169" i="9"/>
  <c r="BN169" i="9"/>
  <c r="BJ169" i="9"/>
  <c r="BF169" i="9"/>
  <c r="U168" i="9"/>
  <c r="BF166" i="9"/>
  <c r="AM166" i="9"/>
  <c r="N166" i="9"/>
  <c r="AM154" i="9"/>
  <c r="U154" i="9"/>
  <c r="N154" i="9"/>
  <c r="AM147" i="9"/>
  <c r="U147" i="9"/>
  <c r="AY142" i="9"/>
  <c r="AS142" i="9"/>
  <c r="AM142" i="9"/>
  <c r="U142" i="9"/>
  <c r="N139" i="9"/>
  <c r="U137" i="9"/>
  <c r="BN133" i="9"/>
  <c r="BJ133" i="9"/>
  <c r="BF133" i="9"/>
  <c r="U132" i="9"/>
  <c r="N132" i="9"/>
  <c r="BF130" i="9"/>
  <c r="AM130" i="9"/>
  <c r="AM118" i="9"/>
  <c r="U118" i="9"/>
  <c r="N118" i="9"/>
  <c r="AM111" i="9"/>
  <c r="U111" i="9"/>
  <c r="AC106" i="9"/>
  <c r="U106" i="9"/>
  <c r="N105" i="9"/>
  <c r="BN102" i="9"/>
  <c r="BJ102" i="9"/>
  <c r="BF102" i="9"/>
  <c r="AC101" i="9"/>
  <c r="U101" i="9"/>
  <c r="BF99" i="9"/>
  <c r="AM99" i="9"/>
  <c r="N99" i="9"/>
  <c r="AM87" i="9"/>
  <c r="U87" i="9"/>
  <c r="N87" i="9"/>
  <c r="AM80" i="9"/>
  <c r="U80" i="9"/>
  <c r="N74" i="9"/>
  <c r="BN71" i="9"/>
  <c r="BJ71" i="9"/>
  <c r="BF71" i="9"/>
  <c r="AU71" i="9"/>
  <c r="AM71" i="9"/>
  <c r="BF68" i="9"/>
  <c r="U68" i="9"/>
  <c r="N68" i="9"/>
  <c r="AM57" i="9"/>
  <c r="U57" i="9"/>
  <c r="N57" i="9"/>
  <c r="AM50" i="9"/>
  <c r="U50"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365" i="8" l="1"/>
  <c r="AM352" i="8"/>
  <c r="U352" i="8"/>
  <c r="N352" i="8"/>
  <c r="AM345" i="8"/>
  <c r="U345" i="8"/>
  <c r="N339" i="8"/>
  <c r="BN336" i="8"/>
  <c r="BJ336" i="8"/>
  <c r="BF336" i="8"/>
  <c r="AU335" i="8"/>
  <c r="AM335" i="8"/>
  <c r="BF333" i="8"/>
  <c r="U333" i="8"/>
  <c r="N333" i="8"/>
  <c r="AM322" i="8"/>
  <c r="U322" i="8"/>
  <c r="N322" i="8"/>
  <c r="AM315" i="8"/>
  <c r="U315" i="8"/>
  <c r="AY311" i="8"/>
  <c r="AQ311" i="8"/>
  <c r="AQ309" i="8"/>
  <c r="N309" i="8"/>
  <c r="AY308" i="8"/>
  <c r="AQ307" i="8"/>
  <c r="BN306" i="8"/>
  <c r="BJ306" i="8"/>
  <c r="BF306" i="8"/>
  <c r="AQ305" i="8"/>
  <c r="BF303" i="8"/>
  <c r="AY303" i="8"/>
  <c r="AQ303" i="8"/>
  <c r="U303" i="8"/>
  <c r="N303" i="8"/>
  <c r="AM291" i="8"/>
  <c r="U291" i="8"/>
  <c r="N291" i="8"/>
  <c r="AM284" i="8"/>
  <c r="U284" i="8"/>
  <c r="N278" i="8"/>
  <c r="BN275" i="8"/>
  <c r="BJ275" i="8"/>
  <c r="BF275" i="8"/>
  <c r="BF272" i="8"/>
  <c r="AN272" i="8"/>
  <c r="U272" i="8"/>
  <c r="N272" i="8"/>
  <c r="AM260" i="8"/>
  <c r="U260" i="8"/>
  <c r="N260" i="8"/>
  <c r="AM253" i="8"/>
  <c r="U253" i="8"/>
  <c r="N247" i="8"/>
  <c r="BN244" i="8"/>
  <c r="BJ244" i="8"/>
  <c r="BF244" i="8"/>
  <c r="AU244" i="8"/>
  <c r="AM244" i="8"/>
  <c r="BF241" i="8"/>
  <c r="U241" i="8"/>
  <c r="N241" i="8"/>
  <c r="AM229" i="8"/>
  <c r="U229" i="8"/>
  <c r="N229" i="8"/>
  <c r="AM222" i="8"/>
  <c r="U222" i="8"/>
  <c r="N216" i="8"/>
  <c r="AU213" i="8"/>
  <c r="AQ213" i="8"/>
  <c r="AM213" i="8"/>
  <c r="AM210" i="8"/>
  <c r="U210" i="8"/>
  <c r="N210" i="8"/>
  <c r="AM198" i="8"/>
  <c r="U198" i="8"/>
  <c r="N198" i="8"/>
  <c r="AM191" i="8"/>
  <c r="U191" i="8"/>
  <c r="AK186" i="8"/>
  <c r="AC186" i="8"/>
  <c r="U186" i="8"/>
  <c r="N185" i="8"/>
  <c r="BA180" i="8"/>
  <c r="AS180" i="8"/>
  <c r="AK180" i="8"/>
  <c r="AC180" i="8"/>
  <c r="U180" i="8"/>
  <c r="AC174" i="8"/>
  <c r="U174" i="8"/>
  <c r="BX169" i="8"/>
  <c r="BN169" i="8"/>
  <c r="BJ169" i="8"/>
  <c r="BF169" i="8"/>
  <c r="U168" i="8"/>
  <c r="BF166" i="8"/>
  <c r="AM166" i="8"/>
  <c r="N166" i="8"/>
  <c r="AM154" i="8"/>
  <c r="U154" i="8"/>
  <c r="N154" i="8"/>
  <c r="AM147" i="8"/>
  <c r="U147" i="8"/>
  <c r="AY142" i="8"/>
  <c r="AS142" i="8"/>
  <c r="AM142" i="8"/>
  <c r="U142" i="8"/>
  <c r="N139" i="8"/>
  <c r="U137" i="8"/>
  <c r="BN133" i="8"/>
  <c r="BJ133" i="8"/>
  <c r="BF133" i="8"/>
  <c r="U132" i="8"/>
  <c r="N132" i="8"/>
  <c r="BF130" i="8"/>
  <c r="AM130" i="8"/>
  <c r="AM118" i="8"/>
  <c r="U118" i="8"/>
  <c r="N118" i="8"/>
  <c r="AM111" i="8"/>
  <c r="U111" i="8"/>
  <c r="AC106" i="8"/>
  <c r="U106" i="8"/>
  <c r="N105" i="8"/>
  <c r="BN102" i="8"/>
  <c r="BJ102" i="8"/>
  <c r="BF102" i="8"/>
  <c r="AC101" i="8"/>
  <c r="U101" i="8"/>
  <c r="BF99" i="8"/>
  <c r="AM99" i="8"/>
  <c r="N99" i="8"/>
  <c r="AM87" i="8"/>
  <c r="U87" i="8"/>
  <c r="N87" i="8"/>
  <c r="AM80" i="8"/>
  <c r="U80" i="8"/>
  <c r="N74" i="8"/>
  <c r="BN71" i="8"/>
  <c r="BJ71" i="8"/>
  <c r="BF71" i="8"/>
  <c r="AU71" i="8"/>
  <c r="AM71" i="8"/>
  <c r="BF68" i="8"/>
  <c r="U68" i="8"/>
  <c r="N68" i="8"/>
  <c r="AM57" i="8"/>
  <c r="U57" i="8"/>
  <c r="N57" i="8"/>
  <c r="AM50" i="8"/>
  <c r="U50"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365" i="7" l="1"/>
  <c r="AM352" i="7"/>
  <c r="U352" i="7"/>
  <c r="N352" i="7"/>
  <c r="AM345" i="7"/>
  <c r="U345" i="7"/>
  <c r="N339" i="7"/>
  <c r="BN336" i="7"/>
  <c r="BJ336" i="7"/>
  <c r="BF336" i="7"/>
  <c r="AU335" i="7"/>
  <c r="AM335" i="7"/>
  <c r="BF333" i="7"/>
  <c r="U333" i="7"/>
  <c r="N333" i="7"/>
  <c r="AM322" i="7"/>
  <c r="U322" i="7"/>
  <c r="N322" i="7"/>
  <c r="AM315" i="7"/>
  <c r="U315" i="7"/>
  <c r="AY311" i="7"/>
  <c r="AQ311" i="7"/>
  <c r="AQ309" i="7"/>
  <c r="N309" i="7"/>
  <c r="AY308" i="7"/>
  <c r="AQ307" i="7"/>
  <c r="BN306" i="7"/>
  <c r="BJ306" i="7"/>
  <c r="BF306" i="7"/>
  <c r="AQ305" i="7"/>
  <c r="BF303" i="7"/>
  <c r="AY303" i="7"/>
  <c r="AQ303" i="7"/>
  <c r="U303" i="7"/>
  <c r="N303" i="7"/>
  <c r="AM291" i="7"/>
  <c r="U291" i="7"/>
  <c r="N291" i="7"/>
  <c r="AM284" i="7"/>
  <c r="U284" i="7"/>
  <c r="N278" i="7"/>
  <c r="BN275" i="7"/>
  <c r="BJ275" i="7"/>
  <c r="BF275" i="7"/>
  <c r="BF272" i="7"/>
  <c r="AN272" i="7"/>
  <c r="U272" i="7"/>
  <c r="N272" i="7"/>
  <c r="AM260" i="7"/>
  <c r="U260" i="7"/>
  <c r="N260" i="7"/>
  <c r="AM253" i="7"/>
  <c r="U253" i="7"/>
  <c r="N247" i="7"/>
  <c r="BN244" i="7"/>
  <c r="BJ244" i="7"/>
  <c r="BF244" i="7"/>
  <c r="AU244" i="7"/>
  <c r="AM244" i="7"/>
  <c r="BF241" i="7"/>
  <c r="U241" i="7"/>
  <c r="N241" i="7"/>
  <c r="AM229" i="7"/>
  <c r="U229" i="7"/>
  <c r="N229" i="7"/>
  <c r="AM222" i="7"/>
  <c r="U222" i="7"/>
  <c r="N216" i="7"/>
  <c r="AU213" i="7"/>
  <c r="AQ213" i="7"/>
  <c r="AM213" i="7"/>
  <c r="AM210" i="7"/>
  <c r="U210" i="7"/>
  <c r="N210" i="7"/>
  <c r="AM198" i="7"/>
  <c r="U198" i="7"/>
  <c r="N198" i="7"/>
  <c r="AM191" i="7"/>
  <c r="U191" i="7"/>
  <c r="AK186" i="7"/>
  <c r="AC186" i="7"/>
  <c r="U186" i="7"/>
  <c r="N185" i="7"/>
  <c r="BA180" i="7"/>
  <c r="AS180" i="7"/>
  <c r="AK180" i="7"/>
  <c r="AC180" i="7"/>
  <c r="U180" i="7"/>
  <c r="AC174" i="7"/>
  <c r="U174" i="7"/>
  <c r="BX169" i="7"/>
  <c r="BN169" i="7"/>
  <c r="BJ169" i="7"/>
  <c r="BF169" i="7"/>
  <c r="U168" i="7"/>
  <c r="BF166" i="7"/>
  <c r="AM166" i="7"/>
  <c r="N166" i="7"/>
  <c r="AM154" i="7"/>
  <c r="U154" i="7"/>
  <c r="N154" i="7"/>
  <c r="AM147" i="7"/>
  <c r="U147" i="7"/>
  <c r="AY142" i="7"/>
  <c r="AS142" i="7"/>
  <c r="AM142" i="7"/>
  <c r="U142" i="7"/>
  <c r="N139" i="7"/>
  <c r="U137" i="7"/>
  <c r="BN133" i="7"/>
  <c r="BJ133" i="7"/>
  <c r="BF133" i="7"/>
  <c r="U132" i="7"/>
  <c r="N132" i="7"/>
  <c r="BF130" i="7"/>
  <c r="AM130" i="7"/>
  <c r="AM118" i="7"/>
  <c r="U118" i="7"/>
  <c r="N118" i="7"/>
  <c r="AM111" i="7"/>
  <c r="U111" i="7"/>
  <c r="AC106" i="7"/>
  <c r="U106" i="7"/>
  <c r="N105" i="7"/>
  <c r="BN102" i="7"/>
  <c r="BJ102" i="7"/>
  <c r="BF102" i="7"/>
  <c r="AC101" i="7"/>
  <c r="U101" i="7"/>
  <c r="BF99" i="7"/>
  <c r="AM99" i="7"/>
  <c r="N99" i="7"/>
  <c r="AM87" i="7"/>
  <c r="U87" i="7"/>
  <c r="N87" i="7"/>
  <c r="AM80" i="7"/>
  <c r="U80" i="7"/>
  <c r="N74" i="7"/>
  <c r="BN71" i="7"/>
  <c r="BJ71" i="7"/>
  <c r="BF71" i="7"/>
  <c r="AU71" i="7"/>
  <c r="AM71" i="7"/>
  <c r="BF68" i="7"/>
  <c r="U68" i="7"/>
  <c r="N68" i="7"/>
  <c r="AM57" i="7"/>
  <c r="U57" i="7"/>
  <c r="N57" i="7"/>
  <c r="AM50" i="7"/>
  <c r="U50"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alcChain>
</file>

<file path=xl/sharedStrings.xml><?xml version="1.0" encoding="utf-8"?>
<sst xmlns="http://schemas.openxmlformats.org/spreadsheetml/2006/main" count="2821" uniqueCount="86">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</sst>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6C64477-53A7-4EC1-83E0-93B1DAEC8D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041355-EAB7-46DE-A8B9-8E6D7F3D59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97A84DC-059C-4D28-A883-62E7B58C3A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8396A03-CD45-4629-B6AA-4C66FFE0C0F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96D1E9E-EFC0-4433-A92B-E5A587AC133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FF23E07C-227D-483A-87AC-C70CFBAA235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9D3FA5BE-0199-413D-BA02-C39043CCBF1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8">
          <a:extLst>
            <a:ext uri="{FF2B5EF4-FFF2-40B4-BE49-F238E27FC236}">
              <a16:creationId xmlns:a16="http://schemas.microsoft.com/office/drawing/2014/main" id="{238A8DE4-A5C7-4DF1-8F3A-BF997A3419F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9">
          <a:extLst>
            <a:ext uri="{FF2B5EF4-FFF2-40B4-BE49-F238E27FC236}">
              <a16:creationId xmlns:a16="http://schemas.microsoft.com/office/drawing/2014/main" id="{3DE76B1C-A94D-4250-B3D1-9996E7436EC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10">
          <a:extLst>
            <a:ext uri="{FF2B5EF4-FFF2-40B4-BE49-F238E27FC236}">
              <a16:creationId xmlns:a16="http://schemas.microsoft.com/office/drawing/2014/main" id="{FA82FFD5-5BBE-4130-98F3-818894BCADA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11">
          <a:extLst>
            <a:ext uri="{FF2B5EF4-FFF2-40B4-BE49-F238E27FC236}">
              <a16:creationId xmlns:a16="http://schemas.microsoft.com/office/drawing/2014/main" id="{83444633-0649-4A1C-A673-6CF13293EE1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7446697D-B6A7-484D-8867-1334035E4C1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14">
          <a:extLst>
            <a:ext uri="{FF2B5EF4-FFF2-40B4-BE49-F238E27FC236}">
              <a16:creationId xmlns:a16="http://schemas.microsoft.com/office/drawing/2014/main" id="{CC4A2C54-A3E9-41D3-A8B4-82B7ABE3AA0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15">
          <a:extLst>
            <a:ext uri="{FF2B5EF4-FFF2-40B4-BE49-F238E27FC236}">
              <a16:creationId xmlns:a16="http://schemas.microsoft.com/office/drawing/2014/main" id="{94C4ED1C-F751-471A-9014-80B045F3826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16">
          <a:extLst>
            <a:ext uri="{FF2B5EF4-FFF2-40B4-BE49-F238E27FC236}">
              <a16:creationId xmlns:a16="http://schemas.microsoft.com/office/drawing/2014/main" id="{C9058817-F42B-419B-8781-E3D3F10D62F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17">
          <a:extLst>
            <a:ext uri="{FF2B5EF4-FFF2-40B4-BE49-F238E27FC236}">
              <a16:creationId xmlns:a16="http://schemas.microsoft.com/office/drawing/2014/main" id="{3E949B24-9C35-46FC-AB62-16CB3BC1371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18">
          <a:extLst>
            <a:ext uri="{FF2B5EF4-FFF2-40B4-BE49-F238E27FC236}">
              <a16:creationId xmlns:a16="http://schemas.microsoft.com/office/drawing/2014/main" id="{D19C0C88-F9B0-46DD-B639-AB5C1CF77C7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19">
          <a:extLst>
            <a:ext uri="{FF2B5EF4-FFF2-40B4-BE49-F238E27FC236}">
              <a16:creationId xmlns:a16="http://schemas.microsoft.com/office/drawing/2014/main" id="{D9E28DC2-E314-440C-A468-22219C4AC65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22">
          <a:extLst>
            <a:ext uri="{FF2B5EF4-FFF2-40B4-BE49-F238E27FC236}">
              <a16:creationId xmlns:a16="http://schemas.microsoft.com/office/drawing/2014/main" id="{9A37B131-CE7A-44BB-8D19-84C325FE87B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23">
          <a:extLst>
            <a:ext uri="{FF2B5EF4-FFF2-40B4-BE49-F238E27FC236}">
              <a16:creationId xmlns:a16="http://schemas.microsoft.com/office/drawing/2014/main" id="{ED34A1CA-C877-4E26-BA34-03B3A732C3C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25">
          <a:extLst>
            <a:ext uri="{FF2B5EF4-FFF2-40B4-BE49-F238E27FC236}">
              <a16:creationId xmlns:a16="http://schemas.microsoft.com/office/drawing/2014/main" id="{A451F2B3-B586-448F-ABD9-CE68432E929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9116D72-A4CD-43B2-8BFB-9FBA65123E3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27">
          <a:extLst>
            <a:ext uri="{FF2B5EF4-FFF2-40B4-BE49-F238E27FC236}">
              <a16:creationId xmlns:a16="http://schemas.microsoft.com/office/drawing/2014/main" id="{37D0B13A-9BE5-4E76-851E-1545B6541AD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28">
          <a:extLst>
            <a:ext uri="{FF2B5EF4-FFF2-40B4-BE49-F238E27FC236}">
              <a16:creationId xmlns:a16="http://schemas.microsoft.com/office/drawing/2014/main" id="{04F349E7-F268-4B60-8099-BDAA3CF0C30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B9C4D3B2-6E6A-4FEE-8DC4-DF3AD8DD062E}"/>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2594BB50-24F9-49C1-8F3C-6B02FC079E7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566288-D14F-4041-BD11-3944745DA6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28403C-6CE2-42BA-AB80-5296371E0E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E1E733-6B29-4B5E-8CFE-A8839E9A3A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1EB50F4-E77C-4676-AE5F-4A9B5549D5B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D5AE190-D6D2-4076-9146-282D52F5A6E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AACB4C3-9CB4-4611-AC1F-76D16F3F583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5D577FA-B3E0-4EAA-8340-60EA00CE358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EDEF41BA-F856-48E6-B9FD-DCAACF1FA80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810CC268-2990-4AF4-891F-C05611D16C98}"/>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B2742D1-DBDC-4A3D-A66B-7BC3F4C1BEF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9B342645-3F00-429E-8E6F-467DCBD6A70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55B4C64-3BAE-4BB5-851C-21778A84DE8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065D105-0DE0-49AE-BB71-3B0575E89FE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80C65E5-FAD1-4716-B9DD-9B381638FC5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C38A704-278D-4AE3-A8B4-B9ED28E5966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89178021-AEE2-4CDE-9186-BC246A977CA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B65B004E-5BDE-4D1D-9617-083AD867461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FA31D153-D6C4-497A-98ED-12FBA5E3C7A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5BF0750-3B92-4E97-B9A2-5A99EEB6E12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D99C093E-08F9-429C-BF87-01963DEBA02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167BD54B-A9EA-4F0C-BDE2-3A6AECD091F7}"/>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87F1FA0B-1A49-4E6A-AD85-CC1820137C9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7267CC8C-D30A-4075-A8F6-A8317086F2FA}"/>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E3E2471E-8484-478C-9602-188F4C4C3BA2}"/>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C25EA64-8244-481C-89C3-E1757C89ED5A}"/>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616569C-E606-4B02-9935-52F5429AA9F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1B516A-31FF-4290-9AF7-24D12CB657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A4B02B-8A5C-4A93-BE68-AD960165B4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01B507-D911-4D97-B8D2-1DEE138828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46C4A86-FB71-46DC-815E-376863D63B4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1D7909-0B8A-484D-ABE8-90CA21718BB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AB00F15-FCB0-4582-87CF-0A5664EC7F4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05D8C3A-D853-45C7-83F7-CC6240A8859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D781DDE-EFEE-44FD-BA4F-750C3AA4F25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E35E1B83-A876-4486-BE18-1CF6100E2FF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9B195704-A171-461C-A133-25A5699FB61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1754618-968E-4541-9FB2-1130FF6921B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9ABDE56-1698-4C31-AE40-BF6238100C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1C43825-9964-48E9-A930-4D16C2C75F87}"/>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43744F53-E04D-4384-8CD5-58ADE748D5D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6B41D89-1A4D-4200-805B-1004C998ADC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FF29208-CFEC-4BC6-8DBB-6B01166DE2F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DE4B1774-5288-49E0-8075-3F2AC35AD79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35D3C31-D213-4436-898F-D5204B91E43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A47767F-93B1-423A-9058-D108BCE673F1}"/>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79223FF-00A7-4AC8-93B6-E68C3F74F43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13D5BEC5-339D-481D-A7B5-CA15BF92618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AF07531-82C4-4A6E-B108-238926772BE6}"/>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BE92ABA-6345-4ACA-AEAF-7EBAF5AF6829}"/>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C2648712-B402-429A-8269-D44E115A0C6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F97BE36-1A20-4C8B-880E-1DC5F2F8889D}"/>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F8D800FE-301D-4823-9A83-E62571561E3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D8E71D-E9D8-4196-B1AE-52B1A24F06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A6D4CE-BEE6-4359-B92C-9EBF5E4265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4B8288-A2BF-48AD-94A4-1EBB70F7A7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18D2314-86FD-400C-A0B3-2E4439332E0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CCA0D7E-7C4C-4FF1-A9C9-EF999CE9A87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D0BA957-3993-4AD5-9C2B-F3D466A6AF0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F582317-91A5-4973-B2E7-BADB8E14AFB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16919999-662A-4282-8672-A945BB29BD4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D27ACB00-2861-4DCB-BE56-76180B0ECDF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182BBA3-940E-45FD-9010-70311D70BFF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977D86EF-A1BA-4E9C-81C4-A19C9FE2719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A206A8B-48D3-4ADD-BB4B-5D36CF6D6BD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0DB0982-D378-4F0B-9F6B-74DCD428195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7D69503B-A748-4D1D-ACA2-1176B883EE3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59B6D3A-51A3-48E9-B077-0EC2D52046D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1FB764E-F78B-48C2-BAB8-25C7D57B0234}"/>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31C18EA9-370E-4663-9870-5E1766E5CE33}"/>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25EAA4FA-7314-403B-BE2C-AC441ADF183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3F7EF276-B6F7-4972-B153-8F84F36FBD2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5B627CE-6693-4E89-9815-D8C37C31C33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4D7AB5A3-F9F3-4356-9EF8-0436DB2373BF}"/>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15A6E81-713F-4721-94BF-9E7A7B4C3AB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43F4D3B9-BB36-41E1-8B85-4AD9C5BA906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E6DEC07-FC63-4AD2-BF45-B9184FE73CE4}"/>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BBA8207-9346-46A6-AB3A-8F39846C93F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6CC42D3-15AC-4A79-B91C-3ADBCD3FF09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AEF1D9-2178-462A-9C58-2A98C8087D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5852A3-F2C7-49C4-8009-011BB5DB8B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90B052-7815-4559-BB90-F0AD8BFA07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DED0B13-BBB1-4A10-8379-8633A56FF22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24C87C4-8B64-4D73-86CB-0E43251053C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5E211B7-D65D-42A4-A36C-3ED658D90F2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A93ADD7-1379-4F47-A98F-C461E100746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D526B8F3-52B1-4D23-AD7C-AED046A261F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FD4D9A9-E7FD-40D1-AD11-EEE01043DAE8}"/>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9D1E27E-1D9A-4F3E-AF96-C181459F332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DD90183D-6508-435F-88B7-0F53BD83A50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9C20AEB-838F-4522-95BE-67929D6144B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958EE59-D904-4B45-9105-11C7C549D59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D446A094-FDEC-4493-B96F-4CD079CC753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7F759DE-9E21-4968-98A2-25C19C01112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2D6418E-505A-4C68-BE37-CEB16A62F83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42E4271C-E863-46FD-9B7F-D9CB9CB48B3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619FF78-0F4E-418F-AFD2-847D15500F7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D0678928-547B-4748-83C9-CB44FE5F4ABC}"/>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111DBE3-AB27-4589-B0A8-E3ACDAA2DD3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F8933DE-F7AC-4D2A-B3D3-F69E8D99472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0E4A29A-A798-41FC-913B-9FC87C446DA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57398-F755-432E-99DE-9E3704EF506A}"/>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598EE5-3C78-4D49-A8F6-1854FD2B90EB}"/>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737873E-DC7C-46B4-A6DF-F210CFB017E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F99912EE-305F-4DA5-B287-CACEFA59559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F12C1F-45CF-44F9-B9A0-30CAECB37A4F}"/>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ED48A2-5BA7-43A6-A110-840FD8DA3D11}"/>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3A2EEF-2B95-473E-B73F-F78F8F02AC49}"/>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0C96AA1-DCE1-41EE-881F-67A050E378FE}"/>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E5E1AF-3811-4F21-A724-C40AFE4D149D}"/>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AF54CF0-D44E-4B33-84FB-1CD8CCE8F2D9}"/>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3093B4F-D42C-4E29-902A-B09FFB0134EF}"/>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7CF1391-BCB5-4E7A-A490-BB6242CE59CE}"/>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72C38E5-AE2D-406F-B8FA-24B704E11529}"/>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EBBDC69-7A41-46A6-B7D9-6270468CDB8E}"/>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DBE78935-32C6-4285-ADF0-E109D40D8C51}"/>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A497CEC-FE4A-4E37-8729-E104D8214524}"/>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4A44D952-E2EF-401F-9B44-CD4E840A7E8A}"/>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97545124-0427-42EE-BAEC-7D22AF31668C}"/>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35CDE0A-AF13-4D7F-BA08-788F207C542E}"/>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43D9F202-FBC8-4060-AE7B-03A561B99E03}"/>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94427F7E-9D29-43EA-A1A0-CFFA61C6A294}"/>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33FF653-44E9-4C4C-9447-B119F437B806}"/>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CFC42CC-7810-48B1-AEF6-72F6E8630851}"/>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DB7374F1-5A7F-44C1-92BA-7243A03A0C38}"/>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4D667E1-F4D6-473B-AAB9-61B95436EF8F}"/>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250EFA9-8FE1-4E41-9E4C-EEC75ECF8F33}"/>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7C1D845-5B95-45AD-9E63-0608E2BA7A88}"/>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B986B7A2-E0D4-4BED-8392-310414D862E8}"/>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FA969A2-223B-4BE5-AF05-3F94049E92F2}"/>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C13415B0-D2E7-4146-9546-8DE9744B019A}"/>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A83BA1-A839-4A35-824F-DA061FC4B5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4DA7D6-610F-4EAA-ABE4-5DF49B0B04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C0D831-245F-4900-9EBA-BCAC1F5C51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529EA79-6A6C-4373-B7DC-780561CFEE4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59CECD3-1EEF-4AB9-A891-BFEBDEE712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EB465AF-171C-4AE3-B485-0FAD056DC29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0997B5B-6A7E-4C61-BFBF-85D93D6EF7B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93E6AAD-36A6-40C5-A513-BE44F19DD22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8256587-8DE9-44BF-8785-47135B45892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02663BB-54FC-48CA-8EBB-320692B68CA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785D259-27B5-4F33-B738-B1F1061ED4C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9818D6E-9791-4A4B-AD1E-CE77744A915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805D3BDC-FF86-4A96-AE2D-BA62D6CEDFC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4F9F8379-EF26-4A70-AD2E-1E935E1978C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3C8402E-0757-4693-9CFB-1A45754DC64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A14C5BD4-2952-455B-9485-A17CB5A66E1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B6B3F78-5D81-4788-9B34-9AA73631ACEB}"/>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C1ABF4F-5D16-43B6-BA4D-5249F5BED9D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C026B24-4040-457A-A488-3B8A8B2DB213}"/>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DE88F3F-0EA7-4EC7-9C48-0D523CF112E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8AECA0E-8352-4AF6-9C68-8073E5CB694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8D5547FC-DA69-476D-9ABB-5756C955790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7C0A040E-3657-48B7-80DD-2AC9D1833BF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DFD639C-D0A8-4B2A-8400-7D9A07DDE1F2}"/>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19E6E54A-16FB-4085-A4C1-0B757ABD5DE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8244C26-6A53-4659-A4BA-E6848FC76626}"/>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4C1123-DABD-4D80-BE39-C96CA47BE8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8EDEC6-B6A9-4B05-9D31-A8DFC3A230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E91713-C854-44B7-9BA2-631C4EB444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29B255A-8223-4F2D-A2A3-2DE476A2F7E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0DD512C-27EA-46CA-92DE-6BE80CDE19A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6C8488E-D675-4C79-9CFD-A7CABD100A3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B2A321B-4874-45E7-BE11-A52C182440B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59A7C356-BB62-4503-B408-315ED8D5EB0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49087AF-0484-40CD-899F-D3144FB38E0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7997E00-E5DC-4A7F-B35E-F9695A38F54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35B2F49-FB53-4CF8-A72A-DE1DBFCDBF1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AAF3E87-095C-4096-9F0A-FCCAB4D7B51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69F9EEA-9AAD-4866-A67C-B0DADC781D4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E1FC7D5-ECFF-48C4-9F92-30C536B61ACB}"/>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CF45518-6AB5-44F2-8AE0-DE0FC029154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FDD01253-0436-4CB2-A61B-D9B52D20D291}"/>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D7575C53-D432-4A68-936B-8826C4F734D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42499F0-E940-4B48-9A60-2394919E7E1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12DAB20-9E16-4F77-9444-298C0C9C027C}"/>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6DEA43B-DD23-4842-9B6F-EA2B9CB5903F}"/>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B57E40D-FE60-4607-8DFE-CB151F12314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E85D24D-C8F4-4E23-80A6-3D27DFB0083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2FBF0D06-0F2A-4D34-ADEE-33A5D5DB35C9}"/>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7CD28024-9723-4D06-98C9-B24F29BCCCA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1CDEB554-14A7-4A17-A4F9-363A17776BC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128F0A0-A37B-48F1-B2B3-4DA9BFBCB5D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9CD22C-877A-4EB9-99EA-0627F97CCB17}"/>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7B47ED-4941-494F-9653-30FC66964FE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922AC77-2F94-4327-905F-740F318CDF4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1C5001C-E36D-4FBB-ADAD-96847F1A9DFC}"/>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5A8D980-6914-46BC-A046-69B9FB608844}"/>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7CD52F1-7082-48F5-839B-0556D2202F6F}"/>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3F44556-B58E-4BFC-85D3-2B250E60B589}"/>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8973B3BD-5A72-46C1-948E-070453394CF2}"/>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8171DB5-D459-41E8-B558-545A4504ADF8}"/>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31540F2-2E01-45DF-9BE1-AA24DB749B55}"/>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F27CB42-65DC-41D1-86DE-C5FBFA08BAA2}"/>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9A711BA-0D56-48FE-8C35-4B49FC7A3FE1}"/>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20A720B-1861-46B5-A8F2-95328C609567}"/>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A688F2D-14A0-470C-845D-676B7FB52D9F}"/>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D8AEB56-893E-4132-84F7-81907AC3F66C}"/>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98F0B10-3952-41EB-8A6C-1C7183DABE35}"/>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68D96FE-3F60-4FA4-939D-3E33188258AA}"/>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225BFDD-A22E-46AA-B506-927DE2B9928D}"/>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632CEF0-C317-46C1-B086-A02D29872F7E}"/>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F39FAAE-5F85-43A3-93D4-B6F078854D5B}"/>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DE079D39-C65B-4D0A-91D6-0A1E60BD826C}"/>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19127EA-5636-4D2E-A4F1-AC1684DBBD01}"/>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7EF3F198-8B94-4853-BAC6-BD9BAA38C76D}"/>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3AC6003-15F6-4BD1-A38F-DD3D89F66663}"/>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A4EC6C3-8A58-4D5F-8F44-4685CCBDFB4D}"/>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65FDCAC-36CC-4464-86AB-B5543CF5F781}"/>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183FA1-CD30-4F15-95F3-F662D00E1C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4B3241-B1C1-4321-A8CD-86A69AC08E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88025A2-07FC-4EEC-A1F1-0994000FE3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DE80D63-0AAF-47A1-9CCF-57D40071E41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93B4CD6-0688-463E-93F0-7CDADCD4730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53EA078-5260-4E61-BCD8-5B524E6FDD4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37D754E-4663-4790-A7FC-CC875AAC453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5B97DDED-8B7D-474C-9BD6-0630E9FB6C7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E4D6C7CE-15D8-45C2-9D75-B64BB94429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4E057A5-ADA5-4BCE-BACC-11FFB0C1013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2A668BF-F3E3-41D4-8B57-3910FF01286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4E2250F-6A1B-4D35-A52F-8BBB40A8141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7F4C5AE-3427-4595-8FA5-852337D376E5}"/>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BED1EDE-FFB1-46AD-8392-BDB851D1600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29F2431-875C-43EC-BC57-78DFA7B2213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9425084-4B55-409B-A288-5A3EC761C91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40751BF0-A187-4BE7-B351-46981234596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95348A5-AC93-47A4-8851-7ADF0172701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B24D1EA3-317C-4C4B-A679-6FBDE40C08A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E91A61F-A4A9-4C6A-9EAB-D7F44CB76C7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46BECFF8-6679-4F74-93AF-AEFA93F5CCA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DA78F94-3716-4D4B-BB11-86B08B3F902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1210777-F0B8-47E2-914F-6FDB07649B5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A32A0B8-730C-48DE-BAF1-0CE1ADFA5F8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6DE6412-9F90-4CE2-B351-95F41CF7FE1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F480098-C330-4CF9-B1CC-D41CC95FEFB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65DC64-2177-4DD2-8A9D-DE56B4E78DC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003869-176B-4E31-8224-2C0E971DFF2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846F25-AD6B-487D-80C1-DD8C46ABE1FE}"/>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1ABF532-560B-4725-B401-BC0BAF6DEDA0}"/>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5BB7480-055F-4EB3-9FFC-CA4462DBE005}"/>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D471ED5-DEF6-44E2-9588-148ED1DA4CAA}"/>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4534973-D2A8-4993-88E4-CCBF43A6995D}"/>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6B2247C-FF76-4F61-B631-7EDCD6505B72}"/>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F507969-85D4-4951-8C84-F79F2F94EAFC}"/>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969CB612-6C97-41EE-B9C3-94FE2487FC62}"/>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F54C769-BFB5-4D84-82EC-0007DB96701E}"/>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76F7383-1BE8-44ED-9AE0-151C346E1396}"/>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A8C183-A479-4312-AA4D-1049E031D869}"/>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CED685D-E5F2-4B27-AF94-1EEC7D61E95C}"/>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7CA0BE1-51C6-43B2-8C28-8DADEE6212F5}"/>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D5AAB07C-CD12-423C-8331-1E73E9DC6645}"/>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16C6EF78-9E8D-456E-8539-31CAD9A14505}"/>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4836242-7B55-4FA3-B449-B00EA9C67B9A}"/>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320E7FB-5BCB-41CE-B4A0-4C45A61496E7}"/>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D62E18B-5655-406B-9F93-71628E8152E2}"/>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E28AF45-5582-45ED-A2BB-D7FBD7C8B896}"/>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B5FE61D-0392-4F13-9A37-4205AF73D055}"/>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D716124-3FA8-4DAA-9F06-D128ECDD85B5}"/>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9591E292-5D04-4FDE-A50D-714ED76895E9}"/>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77FF37C-4BEA-44B2-9CEC-674846A86B9B}"/>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1CEEFD6-22D8-4588-A808-196738E049FF}"/>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ADF251-4BF8-455D-AEF1-457F8AE9B4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164D80-5B15-437E-AC3A-C385B4A5E3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76D1F5-CAA1-4EB6-9F12-958D449C43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F98F506-7CB6-4A02-AD3B-B62A3B03821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08C1770-A0AC-4CB5-B77D-074C6550E8D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532F3D0-7ABA-406E-AAE8-0FBD0FD54CB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27D704E-C8AC-453B-B9A9-FA2207D08F9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8C7FE85-7DA1-4706-9392-9851FCB1350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38D64F4-B17B-46F9-8560-DA17228AB222}"/>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2B36A75-8AD0-4F90-A9E7-6D224226FE0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AEE3EBEF-109D-4105-B99C-8D2B931A9B2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80595D1-B4CC-4D21-BA1E-3FEB03D0357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2E27D098-789F-448F-B3F8-E68902EF774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C870235-D8AB-4134-9FBD-FBD68702838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FBE5328-CD14-4CC6-B295-FD2C0FB1E9F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A6970FD6-C72F-4BB9-B8CC-C165C79FD274}"/>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494BF6F-49FE-40A3-9BCD-67D67D3A7B9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52DF5B53-147A-4552-BD25-8BB1B9CCE48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5709C39-BF3E-44A1-BCC6-1BFCA313A9C6}"/>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BCD831A6-6644-4714-9764-44376D5081F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B82D13D-639F-4AED-B891-3CA2997E354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396ED20-C3E9-4712-8379-0FEFC5D3F07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195DCD5-14A5-4CD5-8F1C-382F0E11682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9EFD6E2F-6690-46F3-A579-3B7F84AEBEDB}"/>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A36F1DD-DE76-44F3-AF3A-5CC9BC0B9D1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3B9E9F3F-36AC-4488-8E24-8167B5963B8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3754C5-FE23-4A0D-B6C7-F5644B2E7A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F90C53-9A1C-4350-B742-B45C901C9E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7F9EDD-74E2-46B1-8487-20A6CFE395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4341E5C-0DBD-4E85-B10D-F4811FEA60E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AD788F5-81E5-429D-A41A-E50CD7AB21A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B03207A-1968-4BD6-B51D-11D70D85648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BA76877-659B-44B3-BFFA-B86438EE657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9AA34FD-B538-46D3-B421-DA3EB45D300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8B519BE-0215-4F41-BE98-841CC2C3407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F1E12D4-19DB-48DB-9DE1-1B34F0C6D5B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B53F80A-A745-4F3D-8401-2864D1DB9D4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2599F5E-51D2-48D4-A02E-191C1FBD119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B5740895-1142-43DC-B384-79AEB3F2508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2869937D-A8C2-4540-8691-56098C49606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6B743401-B685-46AB-B216-103BA7DDF381}"/>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1956CDD-90AB-4D67-ADB5-986376F1E7B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F726F96-C37B-4D9B-B75B-C3D47FD7B46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DC1C7A9-31D4-49CD-A4E7-DAADF273354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BE485300-6E05-403B-B6E0-858ECD668F08}"/>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3DE7E4F0-BCB7-432E-B9FC-50B138D8C22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A637871-4F24-4A5D-B009-F8E98F207BA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8E7280D1-E1FF-4768-8E97-E2CA1170E7E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33A489D-61E8-4053-B6DA-696B0C3AB4C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A169DEF4-7A86-4172-A27A-82FC1E418DC7}"/>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16BCAE2-5623-4676-AF57-D54A02AB898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B23FECB-616F-4123-A078-BD24F8E7F296}"/>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30149;&#38498;&#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38651;&#27671;&#20107;&#26989;&#6528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27700;&#36947;&#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24066;&#22580;&#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35251;&#20809;&#26045;&#35373;&#20107;&#26989;&#65288;&#12381;&#12398;&#20182;&#35251;&#20809;&#26045;&#35373;&#12539;&#27861;&#38750;&#36969;&#29992;&#65289;&#65289;&#65288;&#22823;&#26862;&#23665;&#21205;&#29289;&#222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36786;&#38598;&#931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36786;&#38598;&#931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29305;&#2549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29305;&#29872;&#9313;&#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29305;&#29872;&#931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20844;&#20849;&#19979;&#27700;&#931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20844;&#20849;&#19979;&#27700;&#931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09010\Desktop\&#65288;&#31179;&#30000;&#24066;&#65289;&#35519;&#26619;&#31080;\&#35519;&#26619;&#34920;&#65288;&#31179;&#30000;&#24066;&#12539;&#19979;&#27700;&#36947;&#20107;&#26989;&#12539;&#20491;&#254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病院事業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v>
          </cell>
          <cell r="X55" t="str">
            <v>●</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65">
          <cell r="B565" t="str">
            <v>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にも取り組んでいる。</v>
          </cell>
        </row>
        <row r="571">
          <cell r="G571" t="str">
            <v xml:space="preserve"> </v>
          </cell>
        </row>
        <row r="572">
          <cell r="G572" t="str">
            <v>●</v>
          </cell>
        </row>
        <row r="575">
          <cell r="B575" t="str">
            <v>平成</v>
          </cell>
          <cell r="E575">
            <v>26</v>
          </cell>
        </row>
        <row r="576">
          <cell r="E576">
            <v>4</v>
          </cell>
        </row>
        <row r="577">
          <cell r="E577">
            <v>1</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電気事業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ごみの熔融処理過程で発生する熱を利用し発電する施設であり、当初計画のとおり当該発電量をもって施設で必要な電力を十分に賄っているため。</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v>
          </cell>
          <cell r="X54" t="str">
            <v xml:space="preserve"> </v>
          </cell>
          <cell r="AA54" t="str">
            <v>●</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ell>
        </row>
        <row r="442">
          <cell r="B442"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ell>
        </row>
        <row r="448">
          <cell r="B448" t="str">
            <v>平成</v>
          </cell>
          <cell r="E448">
            <v>26</v>
          </cell>
        </row>
        <row r="449">
          <cell r="E449">
            <v>4</v>
          </cell>
        </row>
        <row r="450">
          <cell r="E450">
            <v>1</v>
          </cell>
        </row>
        <row r="459">
          <cell r="B459" t="str">
            <v>効果額は算出していない。</v>
          </cell>
        </row>
        <row r="474">
          <cell r="E474" t="str">
            <v xml:space="preserve"> </v>
          </cell>
        </row>
        <row r="475">
          <cell r="E475" t="str">
            <v xml:space="preserve"> </v>
          </cell>
        </row>
        <row r="512">
          <cell r="V512" t="str">
            <v xml:space="preserve"> </v>
          </cell>
          <cell r="BC512" t="str">
            <v>　</v>
          </cell>
        </row>
        <row r="513">
          <cell r="V513" t="str">
            <v xml:space="preserve"> </v>
          </cell>
          <cell r="BC513" t="str">
            <v>　</v>
          </cell>
        </row>
        <row r="514">
          <cell r="BC514" t="str">
            <v>　</v>
          </cell>
        </row>
        <row r="515">
          <cell r="BC515" t="str">
            <v>　</v>
          </cell>
        </row>
        <row r="516">
          <cell r="BC516" t="str">
            <v>　</v>
          </cell>
        </row>
        <row r="517">
          <cell r="BC517" t="str">
            <v>　</v>
          </cell>
        </row>
        <row r="518">
          <cell r="BC518" t="str">
            <v>　</v>
          </cell>
        </row>
        <row r="519">
          <cell r="BC519" t="str">
            <v>　</v>
          </cell>
        </row>
        <row r="528">
          <cell r="B528" t="str">
            <v>【きっかけ】「秋田市ＰＰＰ／ＰＦＩ手法の活用検討に関するガイドライン」に基づき検討し、採用することとした。
【概要】　浄水場の更新および改造の設計・施工</v>
          </cell>
        </row>
        <row r="534">
          <cell r="S534" t="str">
            <v>令和</v>
          </cell>
          <cell r="V534">
            <v>5</v>
          </cell>
        </row>
        <row r="535">
          <cell r="V535">
            <v>2</v>
          </cell>
          <cell r="BC535" t="str">
            <v>　</v>
          </cell>
        </row>
        <row r="536">
          <cell r="V536" t="str">
            <v xml:space="preserve"> </v>
          </cell>
          <cell r="BC536" t="str">
            <v>　</v>
          </cell>
        </row>
        <row r="537">
          <cell r="BC537" t="str">
            <v>　</v>
          </cell>
        </row>
        <row r="538">
          <cell r="BC538" t="str">
            <v>●</v>
          </cell>
        </row>
        <row r="539">
          <cell r="BC539" t="str">
            <v>　</v>
          </cell>
        </row>
        <row r="540">
          <cell r="E540">
            <v>52</v>
          </cell>
          <cell r="BC540" t="str">
            <v>　</v>
          </cell>
        </row>
        <row r="541">
          <cell r="BC541" t="str">
            <v>　</v>
          </cell>
        </row>
        <row r="542">
          <cell r="B542" t="str">
            <v>建設改良費　▲５２百万円／年</v>
          </cell>
          <cell r="BC542" t="str">
            <v>　</v>
          </cell>
        </row>
        <row r="573">
          <cell r="G573" t="str">
            <v xml:space="preserve"> </v>
          </cell>
        </row>
        <row r="574">
          <cell r="G574" t="str">
            <v xml:space="preserve"> </v>
          </cell>
        </row>
        <row r="578">
          <cell r="E578" t="str">
            <v xml:space="preserve"> </v>
          </cell>
        </row>
        <row r="579">
          <cell r="E579" t="str">
            <v xml:space="preserve"> </v>
          </cell>
        </row>
        <row r="598">
          <cell r="G598" t="str">
            <v xml:space="preserve"> </v>
          </cell>
        </row>
        <row r="599">
          <cell r="G599" t="str">
            <v xml:space="preserve"> </v>
          </cell>
        </row>
        <row r="603">
          <cell r="E603" t="str">
            <v xml:space="preserve"> </v>
          </cell>
        </row>
        <row r="604">
          <cell r="E604"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市場事業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・平成２４年４月から青果・水産物部の公設地方卸売市場への転換にあわせ指定管理者制度を導入
・青果、水産物部の精算会社を母体とした「あきた市場マネジメント株式会社」に地方卸売市場の管理および運営管理を委託</v>
          </cell>
        </row>
        <row r="377">
          <cell r="G377" t="str">
            <v>●</v>
          </cell>
          <cell r="U377" t="str">
            <v>平成</v>
          </cell>
          <cell r="X377">
            <v>24</v>
          </cell>
        </row>
        <row r="378">
          <cell r="G378" t="str">
            <v xml:space="preserve"> </v>
          </cell>
          <cell r="X378">
            <v>4</v>
          </cell>
        </row>
        <row r="379">
          <cell r="X379">
            <v>1</v>
          </cell>
        </row>
        <row r="386">
          <cell r="E386">
            <v>85</v>
          </cell>
        </row>
        <row r="388">
          <cell r="B388" t="str">
            <v>人件費▲約８５百万円
（H２３年中央市場、約125百万→H２４年中央・地方市場、計約40百万）</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観光施設事業</v>
          </cell>
          <cell r="W18" t="str">
            <v>その他観光</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「秋田市大森山動物園条例」に基づき、自然および命の大切さについて学ぶ環境教育としての役割や、種の保存活動（希少種の繁殖）など公的な機能を推進することとしている。
　また、平成22年３月に策定（平成29年12月改訂）した「大森山自然動物公園（仮称）整備構想」に基づき、大森山公園と大森山動物園を長期的な視点から、計画的かつ一体的な整備を推進することとしているため、現行の経営体制・手法を継続する。</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v>
          </cell>
          <cell r="X53" t="str">
            <v xml:space="preserve"> </v>
          </cell>
          <cell r="AA53" t="str">
            <v>●</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人口減少下における生活排水処理事業の効率化を図るため、平成27年度に策定した秋田市生活排水処理構想において、令和16年度を最終年とする処理施設の統廃合計画を策定している。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v>
          </cell>
        </row>
        <row r="316">
          <cell r="Y316" t="str">
            <v>●</v>
          </cell>
        </row>
        <row r="317">
          <cell r="Y317" t="str">
            <v xml:space="preserve"> </v>
          </cell>
        </row>
        <row r="319">
          <cell r="Y319" t="str">
            <v xml:space="preserve"> </v>
          </cell>
        </row>
        <row r="320">
          <cell r="Y320" t="str">
            <v xml:space="preserve"> </v>
          </cell>
        </row>
        <row r="321">
          <cell r="Y321" t="str">
            <v>●</v>
          </cell>
        </row>
        <row r="322">
          <cell r="Y322" t="str">
            <v xml:space="preserve"> </v>
          </cell>
        </row>
        <row r="323">
          <cell r="Y323" t="str">
            <v>●</v>
          </cell>
        </row>
        <row r="328">
          <cell r="N328" t="str">
            <v xml:space="preserve"> </v>
          </cell>
        </row>
        <row r="329">
          <cell r="N329" t="str">
            <v xml:space="preserve"> </v>
          </cell>
        </row>
        <row r="330">
          <cell r="N330" t="str">
            <v xml:space="preserve"> </v>
          </cell>
        </row>
        <row r="335">
          <cell r="B335" t="str">
            <v>令和</v>
          </cell>
          <cell r="E335">
            <v>17</v>
          </cell>
        </row>
        <row r="336">
          <cell r="E336">
            <v>4</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下水道施設の老朽化、技術職員の減少や使用料収入の減少等の「ヒト」、「モノ」、「カネ」の各方面から課題が顕在化する中、執行体制の確保や経営改善により良好な事業運営を継続化に関する抜本的な改革の実施検討を進めており、この度、この一環としての包括的民間委託実施準備が整ったことから、下水道施設の維持管理について段階的な包括的民間委託を導入することで、民間企業のノウハウの活用およびコスト縮減を図るものである。</v>
          </cell>
        </row>
        <row r="471">
          <cell r="B471" t="str">
            <v>令和</v>
          </cell>
          <cell r="E471">
            <v>4</v>
          </cell>
        </row>
        <row r="472">
          <cell r="E472">
            <v>10</v>
          </cell>
        </row>
        <row r="473">
          <cell r="E473">
            <v>1</v>
          </cell>
        </row>
        <row r="476">
          <cell r="E476">
            <v>23</v>
          </cell>
        </row>
        <row r="478">
          <cell r="B478" t="str">
            <v>効果額　維持管理費(管渠)　年▲13百万
　　　　   維持管理費(施設)　年▲10百万</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ell>
        </row>
        <row r="442">
          <cell r="B442"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ell>
        </row>
        <row r="448">
          <cell r="B448" t="str">
            <v>平成</v>
          </cell>
          <cell r="E448">
            <v>26</v>
          </cell>
        </row>
        <row r="449">
          <cell r="E449">
            <v>4</v>
          </cell>
        </row>
        <row r="450">
          <cell r="E450">
            <v>1</v>
          </cell>
        </row>
        <row r="459">
          <cell r="B459" t="str">
            <v>効果額は算出していない。</v>
          </cell>
        </row>
        <row r="474">
          <cell r="E474" t="str">
            <v xml:space="preserve"> </v>
          </cell>
        </row>
        <row r="475">
          <cell r="E475" t="str">
            <v xml:space="preserve"> </v>
          </cell>
        </row>
        <row r="512">
          <cell r="V512" t="str">
            <v xml:space="preserve"> </v>
          </cell>
          <cell r="BC512" t="str">
            <v>　</v>
          </cell>
        </row>
        <row r="513">
          <cell r="V513" t="str">
            <v xml:space="preserve"> </v>
          </cell>
          <cell r="BC513" t="str">
            <v>　</v>
          </cell>
        </row>
        <row r="514">
          <cell r="BC514" t="str">
            <v>　</v>
          </cell>
        </row>
        <row r="515">
          <cell r="BC515" t="str">
            <v>　</v>
          </cell>
        </row>
        <row r="516">
          <cell r="BC516" t="str">
            <v>　</v>
          </cell>
        </row>
        <row r="517">
          <cell r="BC517" t="str">
            <v>　</v>
          </cell>
        </row>
        <row r="518">
          <cell r="BC518" t="str">
            <v>　</v>
          </cell>
        </row>
        <row r="519">
          <cell r="BC519" t="str">
            <v>　</v>
          </cell>
        </row>
        <row r="535">
          <cell r="V535" t="str">
            <v xml:space="preserve"> </v>
          </cell>
          <cell r="BC535" t="str">
            <v>　</v>
          </cell>
        </row>
        <row r="536">
          <cell r="V536" t="str">
            <v xml:space="preserve"> </v>
          </cell>
          <cell r="BC536" t="str">
            <v>　</v>
          </cell>
        </row>
        <row r="537">
          <cell r="BC537" t="str">
            <v>　</v>
          </cell>
        </row>
        <row r="538">
          <cell r="BC538" t="str">
            <v>　</v>
          </cell>
        </row>
        <row r="539">
          <cell r="BC539" t="str">
            <v>　</v>
          </cell>
        </row>
        <row r="540">
          <cell r="BC540" t="str">
            <v>　</v>
          </cell>
        </row>
        <row r="541">
          <cell r="BC541" t="str">
            <v>　</v>
          </cell>
        </row>
        <row r="542">
          <cell r="BC542" t="str">
            <v>　</v>
          </cell>
        </row>
        <row r="573">
          <cell r="G573" t="str">
            <v xml:space="preserve"> </v>
          </cell>
        </row>
        <row r="574">
          <cell r="G574" t="str">
            <v xml:space="preserve"> </v>
          </cell>
        </row>
        <row r="578">
          <cell r="E578" t="str">
            <v xml:space="preserve"> </v>
          </cell>
        </row>
        <row r="579">
          <cell r="E579" t="str">
            <v xml:space="preserve"> </v>
          </cell>
        </row>
        <row r="598">
          <cell r="G598" t="str">
            <v xml:space="preserve"> </v>
          </cell>
        </row>
        <row r="599">
          <cell r="G599" t="str">
            <v xml:space="preserve"> </v>
          </cell>
        </row>
        <row r="603">
          <cell r="E603" t="str">
            <v xml:space="preserve"> </v>
          </cell>
        </row>
        <row r="604">
          <cell r="E604"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特定地域排水処理施設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ell>
        </row>
        <row r="442">
          <cell r="B442"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ell>
        </row>
        <row r="448">
          <cell r="B448" t="str">
            <v>平成</v>
          </cell>
          <cell r="E448">
            <v>26</v>
          </cell>
        </row>
        <row r="449">
          <cell r="E449">
            <v>4</v>
          </cell>
        </row>
        <row r="450">
          <cell r="E450">
            <v>1</v>
          </cell>
        </row>
        <row r="459">
          <cell r="B459" t="str">
            <v>効果額は算出していない。</v>
          </cell>
        </row>
        <row r="474">
          <cell r="E474" t="str">
            <v xml:space="preserve"> </v>
          </cell>
        </row>
        <row r="475">
          <cell r="E475" t="str">
            <v xml:space="preserve"> </v>
          </cell>
        </row>
        <row r="512">
          <cell r="V512" t="str">
            <v xml:space="preserve"> </v>
          </cell>
          <cell r="BC512" t="str">
            <v>　</v>
          </cell>
        </row>
        <row r="513">
          <cell r="V513" t="str">
            <v xml:space="preserve"> </v>
          </cell>
          <cell r="BC513" t="str">
            <v>　</v>
          </cell>
        </row>
        <row r="514">
          <cell r="BC514" t="str">
            <v>　</v>
          </cell>
        </row>
        <row r="515">
          <cell r="BC515" t="str">
            <v>　</v>
          </cell>
        </row>
        <row r="516">
          <cell r="BC516" t="str">
            <v>　</v>
          </cell>
        </row>
        <row r="517">
          <cell r="BC517" t="str">
            <v>　</v>
          </cell>
        </row>
        <row r="518">
          <cell r="BC518" t="str">
            <v>　</v>
          </cell>
        </row>
        <row r="519">
          <cell r="BC519" t="str">
            <v>　</v>
          </cell>
        </row>
        <row r="535">
          <cell r="V535" t="str">
            <v xml:space="preserve"> </v>
          </cell>
          <cell r="BC535" t="str">
            <v>　</v>
          </cell>
        </row>
        <row r="536">
          <cell r="V536" t="str">
            <v xml:space="preserve"> </v>
          </cell>
          <cell r="BC536" t="str">
            <v>　</v>
          </cell>
        </row>
        <row r="537">
          <cell r="BC537" t="str">
            <v>　</v>
          </cell>
        </row>
        <row r="538">
          <cell r="BC538" t="str">
            <v>　</v>
          </cell>
        </row>
        <row r="539">
          <cell r="BC539" t="str">
            <v>　</v>
          </cell>
        </row>
        <row r="540">
          <cell r="BC540" t="str">
            <v>　</v>
          </cell>
        </row>
        <row r="541">
          <cell r="BC541" t="str">
            <v>　</v>
          </cell>
        </row>
        <row r="542">
          <cell r="BC542" t="str">
            <v>　</v>
          </cell>
        </row>
        <row r="573">
          <cell r="G573" t="str">
            <v xml:space="preserve"> </v>
          </cell>
        </row>
        <row r="574">
          <cell r="G574" t="str">
            <v xml:space="preserve"> </v>
          </cell>
        </row>
        <row r="578">
          <cell r="E578" t="str">
            <v xml:space="preserve"> </v>
          </cell>
        </row>
        <row r="579">
          <cell r="E579" t="str">
            <v xml:space="preserve"> </v>
          </cell>
        </row>
        <row r="598">
          <cell r="G598" t="str">
            <v xml:space="preserve"> </v>
          </cell>
        </row>
        <row r="599">
          <cell r="G599" t="str">
            <v xml:space="preserve"> </v>
          </cell>
        </row>
        <row r="603">
          <cell r="E603" t="str">
            <v xml:space="preserve"> </v>
          </cell>
        </row>
        <row r="604">
          <cell r="E604"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v>
          </cell>
          <cell r="X53" t="str">
            <v xml:space="preserve"> </v>
          </cell>
          <cell r="AA53" t="str">
            <v>●</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人口減少下における生活排水処理事業の効率化を図るため、改築更新の時期を迎えている特定環境保全公共下水道金足浄化センターおよび羽川浄化センターを廃止、流域関連公共下水道へ接続することにより、効率的かつ持続的な生活排水処理の実現を目指してい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v>
          </cell>
        </row>
        <row r="316">
          <cell r="Y316" t="str">
            <v>●</v>
          </cell>
        </row>
        <row r="317">
          <cell r="Y317" t="str">
            <v xml:space="preserve"> </v>
          </cell>
        </row>
        <row r="319">
          <cell r="Y319" t="str">
            <v xml:space="preserve"> </v>
          </cell>
        </row>
        <row r="320">
          <cell r="Y320" t="str">
            <v xml:space="preserve"> </v>
          </cell>
        </row>
        <row r="321">
          <cell r="Y321" t="str">
            <v xml:space="preserve"> </v>
          </cell>
        </row>
        <row r="322">
          <cell r="Y322" t="str">
            <v>●</v>
          </cell>
        </row>
        <row r="323">
          <cell r="Y323" t="str">
            <v xml:space="preserve"> </v>
          </cell>
        </row>
        <row r="328">
          <cell r="N328" t="str">
            <v xml:space="preserve"> </v>
          </cell>
        </row>
        <row r="329">
          <cell r="N329" t="str">
            <v xml:space="preserve"> </v>
          </cell>
        </row>
        <row r="330">
          <cell r="N330" t="str">
            <v xml:space="preserve"> </v>
          </cell>
        </row>
        <row r="335">
          <cell r="B335" t="str">
            <v>令和</v>
          </cell>
          <cell r="E335">
            <v>5</v>
          </cell>
        </row>
        <row r="336">
          <cell r="E336">
            <v>3</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下水道施設の老朽化、技術職員の減少や使用料収入の減少等の「ヒト」、「モノ」、「カネ」の各方面から課題が顕在化する中、執行体制の確保や経営改善により良好な事業運営を継続化に関する抜本的な改革の実施検討を進めており、この度、この一環としての包括的民間委託実施準備が整ったことから、下水道施設の維持管理について段階的な包括的民間委託を導入することで、民間企業のノウハウの活用およびコスト縮減を図るものである。</v>
          </cell>
        </row>
        <row r="471">
          <cell r="B471" t="str">
            <v>令和</v>
          </cell>
          <cell r="E471">
            <v>4</v>
          </cell>
        </row>
        <row r="472">
          <cell r="E472">
            <v>10</v>
          </cell>
        </row>
        <row r="473">
          <cell r="E473">
            <v>1</v>
          </cell>
        </row>
        <row r="476">
          <cell r="E476">
            <v>23</v>
          </cell>
        </row>
        <row r="478">
          <cell r="B478" t="str">
            <v>効果額　維持管理費(管渠)　年▲13百万
　　　　   維持管理費(施設)　年▲10百万</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ell>
        </row>
        <row r="442">
          <cell r="B442"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ell>
        </row>
        <row r="448">
          <cell r="B448" t="str">
            <v>平成</v>
          </cell>
          <cell r="E448">
            <v>26</v>
          </cell>
        </row>
        <row r="449">
          <cell r="E449">
            <v>4</v>
          </cell>
        </row>
        <row r="450">
          <cell r="E450">
            <v>1</v>
          </cell>
        </row>
        <row r="459">
          <cell r="B459" t="str">
            <v>効果額は算出していない。</v>
          </cell>
        </row>
        <row r="474">
          <cell r="E474" t="str">
            <v xml:space="preserve"> </v>
          </cell>
        </row>
        <row r="475">
          <cell r="E475" t="str">
            <v xml:space="preserve"> </v>
          </cell>
        </row>
        <row r="512">
          <cell r="V512" t="str">
            <v xml:space="preserve"> </v>
          </cell>
          <cell r="BC512" t="str">
            <v>　</v>
          </cell>
        </row>
        <row r="513">
          <cell r="V513" t="str">
            <v xml:space="preserve"> </v>
          </cell>
          <cell r="BC513" t="str">
            <v>　</v>
          </cell>
        </row>
        <row r="514">
          <cell r="BC514" t="str">
            <v>　</v>
          </cell>
        </row>
        <row r="515">
          <cell r="BC515" t="str">
            <v>　</v>
          </cell>
        </row>
        <row r="516">
          <cell r="BC516" t="str">
            <v>　</v>
          </cell>
        </row>
        <row r="517">
          <cell r="BC517" t="str">
            <v>　</v>
          </cell>
        </row>
        <row r="518">
          <cell r="BC518" t="str">
            <v>　</v>
          </cell>
        </row>
        <row r="519">
          <cell r="BC519" t="str">
            <v>　</v>
          </cell>
        </row>
        <row r="535">
          <cell r="V535" t="str">
            <v xml:space="preserve"> </v>
          </cell>
          <cell r="BC535" t="str">
            <v>　</v>
          </cell>
        </row>
        <row r="536">
          <cell r="V536" t="str">
            <v xml:space="preserve"> </v>
          </cell>
          <cell r="BC536" t="str">
            <v>　</v>
          </cell>
        </row>
        <row r="537">
          <cell r="BC537" t="str">
            <v>　</v>
          </cell>
        </row>
        <row r="538">
          <cell r="BC538" t="str">
            <v>　</v>
          </cell>
        </row>
        <row r="539">
          <cell r="BC539" t="str">
            <v>　</v>
          </cell>
        </row>
        <row r="540">
          <cell r="BC540" t="str">
            <v>　</v>
          </cell>
        </row>
        <row r="541">
          <cell r="BC541" t="str">
            <v>　</v>
          </cell>
        </row>
        <row r="542">
          <cell r="BC542" t="str">
            <v>　</v>
          </cell>
        </row>
        <row r="573">
          <cell r="G573" t="str">
            <v xml:space="preserve"> </v>
          </cell>
        </row>
        <row r="574">
          <cell r="G574" t="str">
            <v xml:space="preserve"> </v>
          </cell>
        </row>
        <row r="578">
          <cell r="E578" t="str">
            <v xml:space="preserve"> </v>
          </cell>
        </row>
        <row r="579">
          <cell r="E579" t="str">
            <v xml:space="preserve"> </v>
          </cell>
        </row>
        <row r="598">
          <cell r="G598" t="str">
            <v xml:space="preserve"> </v>
          </cell>
        </row>
        <row r="599">
          <cell r="G599" t="str">
            <v xml:space="preserve"> </v>
          </cell>
        </row>
        <row r="603">
          <cell r="E603" t="str">
            <v xml:space="preserve"> </v>
          </cell>
        </row>
        <row r="604">
          <cell r="E604"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v>
          </cell>
          <cell r="X53" t="str">
            <v xml:space="preserve"> </v>
          </cell>
          <cell r="AA53" t="str">
            <v>●</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人口減少下における生活排水処理事業の効率化を図るため、老朽化が著しい八橋下水道終末処理場の汚水処理施設を廃止し、汚水処理機能を秋田県臨海処理センターへ統合した。
今後50年間の試算で、改築更新費を約50億円縮減、維持管理費を約70億円軽減することができる見込み。</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v>
          </cell>
        </row>
        <row r="236">
          <cell r="Y236" t="str">
            <v>●</v>
          </cell>
        </row>
        <row r="237">
          <cell r="Y237" t="str">
            <v xml:space="preserve"> </v>
          </cell>
        </row>
        <row r="239">
          <cell r="Y239" t="str">
            <v>●</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6">
          <cell r="B256" t="str">
            <v>令和</v>
          </cell>
          <cell r="E256">
            <v>2</v>
          </cell>
        </row>
        <row r="257">
          <cell r="E257">
            <v>9</v>
          </cell>
        </row>
        <row r="258">
          <cell r="E258">
            <v>1</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下水道施設の老朽化、技術職員の減少や使用料収入の減少等の「ヒト」、「モノ」、「カネ」の各方面から課題が顕在化する中、執行体制の確保や経営改善により良好な事業運営を継続化に関する抜本的な改革の実施検討を進めており、この度、この一環としての包括的民間委託実施準備が整ったことから、下水道施設の維持管理について段階的な包括的民間委託を導入することで、民間企業のノウハウの活用およびコスト縮減を図るものである。</v>
          </cell>
        </row>
        <row r="472">
          <cell r="B472" t="str">
            <v>令和</v>
          </cell>
          <cell r="E472">
            <v>4</v>
          </cell>
        </row>
        <row r="473">
          <cell r="E473">
            <v>10</v>
          </cell>
        </row>
        <row r="474">
          <cell r="E474">
            <v>1</v>
          </cell>
        </row>
        <row r="477">
          <cell r="E477">
            <v>23</v>
          </cell>
        </row>
        <row r="479">
          <cell r="B479" t="str">
            <v>効果額　維持管理費(管渠)　年▲13百万
　　　　   維持管理費(施設)　年▲10百万</v>
          </cell>
        </row>
        <row r="511">
          <cell r="V511" t="str">
            <v xml:space="preserve"> </v>
          </cell>
          <cell r="BC511" t="str">
            <v>　</v>
          </cell>
        </row>
        <row r="512">
          <cell r="V512" t="str">
            <v xml:space="preserve"> </v>
          </cell>
          <cell r="BC512" t="str">
            <v>　</v>
          </cell>
        </row>
        <row r="513">
          <cell r="BC513" t="str">
            <v>　</v>
          </cell>
        </row>
        <row r="514">
          <cell r="BC514" t="str">
            <v>　</v>
          </cell>
        </row>
        <row r="515">
          <cell r="BC515" t="str">
            <v>　</v>
          </cell>
        </row>
        <row r="516">
          <cell r="BC516" t="str">
            <v>　</v>
          </cell>
        </row>
        <row r="517">
          <cell r="BC517" t="str">
            <v>　</v>
          </cell>
        </row>
        <row r="518">
          <cell r="BC518" t="str">
            <v>　</v>
          </cell>
        </row>
        <row r="534">
          <cell r="V534" t="str">
            <v xml:space="preserve"> </v>
          </cell>
          <cell r="BC534" t="str">
            <v>　</v>
          </cell>
        </row>
        <row r="535">
          <cell r="V535" t="str">
            <v xml:space="preserve"> </v>
          </cell>
          <cell r="BC535" t="str">
            <v>　</v>
          </cell>
        </row>
        <row r="536">
          <cell r="BC536" t="str">
            <v>　</v>
          </cell>
        </row>
        <row r="537">
          <cell r="BC537" t="str">
            <v>　</v>
          </cell>
        </row>
        <row r="538">
          <cell r="BC538" t="str">
            <v>　</v>
          </cell>
        </row>
        <row r="539">
          <cell r="BC539" t="str">
            <v>　</v>
          </cell>
        </row>
        <row r="540">
          <cell r="BC540" t="str">
            <v>　</v>
          </cell>
        </row>
        <row r="541">
          <cell r="BC541" t="str">
            <v>　</v>
          </cell>
        </row>
        <row r="572">
          <cell r="G572" t="str">
            <v xml:space="preserve"> </v>
          </cell>
        </row>
        <row r="573">
          <cell r="G573" t="str">
            <v xml:space="preserve"> </v>
          </cell>
        </row>
        <row r="577">
          <cell r="E577" t="str">
            <v xml:space="preserve"> </v>
          </cell>
        </row>
        <row r="578">
          <cell r="E578" t="str">
            <v xml:space="preserve"> </v>
          </cell>
        </row>
        <row r="597">
          <cell r="G597" t="str">
            <v xml:space="preserve"> </v>
          </cell>
        </row>
        <row r="598">
          <cell r="G598" t="str">
            <v xml:space="preserve"> </v>
          </cell>
        </row>
        <row r="602">
          <cell r="E602" t="str">
            <v xml:space="preserve"> </v>
          </cell>
        </row>
        <row r="603">
          <cell r="E603"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ell>
        </row>
        <row r="442">
          <cell r="B442"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ell>
        </row>
        <row r="448">
          <cell r="B448" t="str">
            <v>平成</v>
          </cell>
          <cell r="E448">
            <v>26</v>
          </cell>
        </row>
        <row r="449">
          <cell r="E449">
            <v>4</v>
          </cell>
        </row>
        <row r="450">
          <cell r="E450">
            <v>1</v>
          </cell>
        </row>
        <row r="459">
          <cell r="B459" t="str">
            <v>効果額は算出していない。</v>
          </cell>
        </row>
        <row r="474">
          <cell r="E474" t="str">
            <v xml:space="preserve"> </v>
          </cell>
        </row>
        <row r="475">
          <cell r="E475" t="str">
            <v xml:space="preserve"> </v>
          </cell>
        </row>
        <row r="512">
          <cell r="V512" t="str">
            <v xml:space="preserve"> </v>
          </cell>
          <cell r="BC512" t="str">
            <v>　</v>
          </cell>
        </row>
        <row r="513">
          <cell r="V513" t="str">
            <v xml:space="preserve"> </v>
          </cell>
          <cell r="BC513" t="str">
            <v>　</v>
          </cell>
        </row>
        <row r="514">
          <cell r="BC514" t="str">
            <v>　</v>
          </cell>
        </row>
        <row r="515">
          <cell r="BC515" t="str">
            <v>　</v>
          </cell>
        </row>
        <row r="516">
          <cell r="BC516" t="str">
            <v>　</v>
          </cell>
        </row>
        <row r="517">
          <cell r="BC517" t="str">
            <v>　</v>
          </cell>
        </row>
        <row r="518">
          <cell r="BC518" t="str">
            <v>　</v>
          </cell>
        </row>
        <row r="519">
          <cell r="BC519" t="str">
            <v>　</v>
          </cell>
        </row>
        <row r="535">
          <cell r="V535" t="str">
            <v xml:space="preserve"> </v>
          </cell>
          <cell r="BC535" t="str">
            <v>　</v>
          </cell>
        </row>
        <row r="536">
          <cell r="V536" t="str">
            <v xml:space="preserve"> </v>
          </cell>
          <cell r="BC536" t="str">
            <v>　</v>
          </cell>
        </row>
        <row r="537">
          <cell r="BC537" t="str">
            <v>　</v>
          </cell>
        </row>
        <row r="538">
          <cell r="BC538" t="str">
            <v>　</v>
          </cell>
        </row>
        <row r="539">
          <cell r="BC539" t="str">
            <v>　</v>
          </cell>
        </row>
        <row r="540">
          <cell r="BC540" t="str">
            <v>　</v>
          </cell>
        </row>
        <row r="541">
          <cell r="BC541" t="str">
            <v>　</v>
          </cell>
        </row>
        <row r="542">
          <cell r="BC542" t="str">
            <v>　</v>
          </cell>
        </row>
        <row r="573">
          <cell r="G573" t="str">
            <v xml:space="preserve"> </v>
          </cell>
        </row>
        <row r="574">
          <cell r="G574" t="str">
            <v xml:space="preserve"> </v>
          </cell>
        </row>
        <row r="578">
          <cell r="E578" t="str">
            <v xml:space="preserve"> </v>
          </cell>
        </row>
        <row r="579">
          <cell r="E579" t="str">
            <v xml:space="preserve"> </v>
          </cell>
        </row>
        <row r="598">
          <cell r="G598" t="str">
            <v xml:space="preserve"> </v>
          </cell>
        </row>
        <row r="599">
          <cell r="G599" t="str">
            <v xml:space="preserve"> </v>
          </cell>
        </row>
        <row r="603">
          <cell r="E603" t="str">
            <v xml:space="preserve"> </v>
          </cell>
        </row>
        <row r="604">
          <cell r="E604"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秋田市</v>
          </cell>
        </row>
        <row r="18">
          <cell r="F18" t="str">
            <v>下水道事業</v>
          </cell>
          <cell r="W18" t="str">
            <v>個別排水処理施設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ell>
        </row>
        <row r="442">
          <cell r="B442"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ell>
        </row>
        <row r="448">
          <cell r="B448" t="str">
            <v>平成</v>
          </cell>
          <cell r="E448">
            <v>26</v>
          </cell>
        </row>
        <row r="449">
          <cell r="E449">
            <v>4</v>
          </cell>
        </row>
        <row r="450">
          <cell r="E450">
            <v>1</v>
          </cell>
        </row>
        <row r="459">
          <cell r="B459" t="str">
            <v>効果額は算出していない。</v>
          </cell>
        </row>
        <row r="474">
          <cell r="E474" t="str">
            <v xml:space="preserve"> </v>
          </cell>
        </row>
        <row r="475">
          <cell r="E475" t="str">
            <v xml:space="preserve"> </v>
          </cell>
        </row>
        <row r="512">
          <cell r="V512" t="str">
            <v xml:space="preserve"> </v>
          </cell>
          <cell r="BC512" t="str">
            <v>　</v>
          </cell>
        </row>
        <row r="513">
          <cell r="V513" t="str">
            <v xml:space="preserve"> </v>
          </cell>
          <cell r="BC513" t="str">
            <v>　</v>
          </cell>
        </row>
        <row r="514">
          <cell r="BC514" t="str">
            <v>　</v>
          </cell>
        </row>
        <row r="515">
          <cell r="BC515" t="str">
            <v>　</v>
          </cell>
        </row>
        <row r="516">
          <cell r="BC516" t="str">
            <v>　</v>
          </cell>
        </row>
        <row r="517">
          <cell r="BC517" t="str">
            <v>　</v>
          </cell>
        </row>
        <row r="518">
          <cell r="BC518" t="str">
            <v>　</v>
          </cell>
        </row>
        <row r="519">
          <cell r="BC519" t="str">
            <v>　</v>
          </cell>
        </row>
        <row r="535">
          <cell r="V535" t="str">
            <v xml:space="preserve"> </v>
          </cell>
          <cell r="BC535" t="str">
            <v>　</v>
          </cell>
        </row>
        <row r="536">
          <cell r="V536" t="str">
            <v xml:space="preserve"> </v>
          </cell>
          <cell r="BC536" t="str">
            <v>　</v>
          </cell>
        </row>
        <row r="537">
          <cell r="BC537" t="str">
            <v>　</v>
          </cell>
        </row>
        <row r="538">
          <cell r="BC538" t="str">
            <v>　</v>
          </cell>
        </row>
        <row r="539">
          <cell r="BC539" t="str">
            <v>　</v>
          </cell>
        </row>
        <row r="540">
          <cell r="BC540" t="str">
            <v>　</v>
          </cell>
        </row>
        <row r="541">
          <cell r="BC541" t="str">
            <v>　</v>
          </cell>
        </row>
        <row r="542">
          <cell r="BC542" t="str">
            <v>　</v>
          </cell>
        </row>
        <row r="573">
          <cell r="G573" t="str">
            <v xml:space="preserve"> </v>
          </cell>
        </row>
        <row r="574">
          <cell r="G574" t="str">
            <v xml:space="preserve"> </v>
          </cell>
        </row>
        <row r="578">
          <cell r="E578" t="str">
            <v xml:space="preserve"> </v>
          </cell>
        </row>
        <row r="579">
          <cell r="E579" t="str">
            <v xml:space="preserve"> </v>
          </cell>
        </row>
        <row r="598">
          <cell r="G598" t="str">
            <v xml:space="preserve"> </v>
          </cell>
        </row>
        <row r="599">
          <cell r="G599" t="str">
            <v xml:space="preserve"> </v>
          </cell>
        </row>
        <row r="603">
          <cell r="E603" t="str">
            <v xml:space="preserve"> </v>
          </cell>
        </row>
        <row r="604">
          <cell r="E604"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秋田市</v>
      </c>
      <c r="D11" s="8"/>
      <c r="E11" s="8"/>
      <c r="F11" s="8"/>
      <c r="G11" s="8"/>
      <c r="H11" s="8"/>
      <c r="I11" s="8"/>
      <c r="J11" s="8"/>
      <c r="K11" s="8"/>
      <c r="L11" s="8"/>
      <c r="M11" s="8"/>
      <c r="N11" s="8"/>
      <c r="O11" s="8"/>
      <c r="P11" s="8"/>
      <c r="Q11" s="8"/>
      <c r="R11" s="8"/>
      <c r="S11" s="8"/>
      <c r="T11" s="8"/>
      <c r="U11" s="22" t="str">
        <f>IF(COUNTIF([1]回答表!F18,"*")&gt;0,[1]回答表!F18,"")</f>
        <v>病院事業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v>
      </c>
      <c r="O333" s="131"/>
      <c r="P333" s="131"/>
      <c r="Q333" s="132"/>
      <c r="R333" s="119"/>
      <c r="S333" s="119"/>
      <c r="T333" s="119"/>
      <c r="U333" s="133" t="str">
        <f>IF([1]回答表!X55="●",[1]回答表!B565,IF([1]回答表!AA55="●",[1]回答表!B590,""))</f>
        <v>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にも取り組んでいる。</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平成</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xml:space="preserve"> </v>
      </c>
      <c r="AN335" s="83"/>
      <c r="AO335" s="83"/>
      <c r="AP335" s="83"/>
      <c r="AQ335" s="83"/>
      <c r="AR335" s="83"/>
      <c r="AS335" s="83"/>
      <c r="AT335" s="153"/>
      <c r="AU335" s="82" t="str">
        <f>IF([1]回答表!X55="●",[1]回答表!G572,IF([1]回答表!AA55="●",[1]回答表!G597,""))</f>
        <v>●</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f>IF([1]回答表!X55="●",[1]回答表!E575,IF([1]回答表!AA55="●",[1]回答表!E600,""))</f>
        <v>26</v>
      </c>
      <c r="BG336" s="151"/>
      <c r="BH336" s="151"/>
      <c r="BI336" s="151"/>
      <c r="BJ336" s="150">
        <f>IF([1]回答表!X55="●",[1]回答表!E576,IF([1]回答表!AA55="●",[1]回答表!E601,""))</f>
        <v>4</v>
      </c>
      <c r="BK336" s="151"/>
      <c r="BL336" s="151"/>
      <c r="BM336" s="152"/>
      <c r="BN336" s="150">
        <f>IF([1]回答表!X55="●",[1]回答表!E577,IF([1]回答表!AA55="●",[1]回答表!E602,""))</f>
        <v>1</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f>IF([1]回答表!X55="●",[1]回答表!E580,IF([1]回答表!AA55="●",[1]回答表!E605,""))</f>
        <v>0</v>
      </c>
      <c r="V345" s="182"/>
      <c r="W345" s="182"/>
      <c r="X345" s="182"/>
      <c r="Y345" s="182"/>
      <c r="Z345" s="182"/>
      <c r="AA345" s="182"/>
      <c r="AB345" s="182"/>
      <c r="AC345" s="182"/>
      <c r="AD345" s="182"/>
      <c r="AE345" s="183" t="s">
        <v>33</v>
      </c>
      <c r="AF345" s="183"/>
      <c r="AG345" s="183"/>
      <c r="AH345" s="183"/>
      <c r="AI345" s="183"/>
      <c r="AJ345" s="184"/>
      <c r="AK345" s="136"/>
      <c r="AL345" s="136"/>
      <c r="AM345" s="133">
        <f>IF([1]回答表!X55="●",[1]回答表!B582,IF([1]回答表!AA55="●",[1]回答表!B607,""))</f>
        <v>0</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3" priority="2">
      <formula>$BB$25="○"</formula>
    </cfRule>
  </conditionalFormatting>
  <conditionalFormatting sqref="BD28:BD30">
    <cfRule type="expression" dxfId="22"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2BA1-F2B3-4098-AD1C-E8F2281CA6B5}">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秋田市</v>
      </c>
      <c r="D11" s="8"/>
      <c r="E11" s="8"/>
      <c r="F11" s="8"/>
      <c r="G11" s="8"/>
      <c r="H11" s="8"/>
      <c r="I11" s="8"/>
      <c r="J11" s="8"/>
      <c r="K11" s="8"/>
      <c r="L11" s="8"/>
      <c r="M11" s="8"/>
      <c r="N11" s="8"/>
      <c r="O11" s="8"/>
      <c r="P11" s="8"/>
      <c r="Q11" s="8"/>
      <c r="R11" s="8"/>
      <c r="S11" s="8"/>
      <c r="T11" s="8"/>
      <c r="U11" s="22" t="str">
        <f>IF(COUNTIF([2]回答表!F18,"*")&gt;0,[2]回答表!F18,"")</f>
        <v>電気事業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ごみの熔融処理過程で発生する熱を利用し発電する施設であり、当初計画のとおり当該発電量をもって施設で必要な電力を十分に賄っているため。</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5" priority="2">
      <formula>$BB$25="○"</formula>
    </cfRule>
  </conditionalFormatting>
  <conditionalFormatting sqref="BD28:BD30">
    <cfRule type="expression" dxfId="24"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71B7-8F46-4978-A90D-633CCD8BD3A8}">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秋田市</v>
      </c>
      <c r="D11" s="8"/>
      <c r="E11" s="8"/>
      <c r="F11" s="8"/>
      <c r="G11" s="8"/>
      <c r="H11" s="8"/>
      <c r="I11" s="8"/>
      <c r="J11" s="8"/>
      <c r="K11" s="8"/>
      <c r="L11" s="8"/>
      <c r="M11" s="8"/>
      <c r="N11" s="8"/>
      <c r="O11" s="8"/>
      <c r="P11" s="8"/>
      <c r="Q11" s="8"/>
      <c r="R11" s="8"/>
      <c r="S11" s="8"/>
      <c r="T11" s="8"/>
      <c r="U11" s="22" t="str">
        <f>IF(COUNTIF([3]回答表!F18,"*")&gt;0,[3]回答表!F18,"")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v>
      </c>
      <c r="AG24" s="80"/>
      <c r="AH24" s="80"/>
      <c r="AI24" s="80"/>
      <c r="AJ24" s="80"/>
      <c r="AK24" s="80"/>
      <c r="AL24" s="81"/>
      <c r="AM24" s="79" t="str">
        <f>IF([3]回答表!R54="●","●","")</f>
        <v>●</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v>
      </c>
      <c r="O272" s="131"/>
      <c r="P272" s="131"/>
      <c r="Q272" s="132"/>
      <c r="R272" s="119"/>
      <c r="S272" s="119"/>
      <c r="T272" s="119"/>
      <c r="U272" s="133" t="str">
        <f>IF([3]回答表!X53="●",[3]回答表!B434,IF([3]回答表!AA53="●",[3]回答表!B467,""))</f>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IF([3]回答表!X53="●",[3]回答表!B442,"")</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IF([3]回答表!X53="●",[3]回答表!B448,IF([3]回答表!AA53="●",[3]回答表!B473,""))</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IF([3]回答表!X53="●",[3]回答表!E448,IF([3]回答表!AA53="●",[3]回答表!E473,""))</f>
        <v>26</v>
      </c>
      <c r="BG275" s="151"/>
      <c r="BH275" s="151"/>
      <c r="BI275" s="151"/>
      <c r="BJ275" s="150">
        <f>IF([3]回答表!X53="●",[3]回答表!E449,IF([3]回答表!AA53="●",[3]回答表!E474,""))</f>
        <v>4</v>
      </c>
      <c r="BK275" s="151"/>
      <c r="BL275" s="151"/>
      <c r="BM275" s="152"/>
      <c r="BN275" s="150">
        <f>IF([3]回答表!X53="●",[3]回答表!E450,IF([3]回答表!AA53="●",[3]回答表!E475,""))</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IF([3]回答表!X53="●",[3]回答表!E457,IF([3]回答表!AA53="●",[3]回答表!E478,""))</f>
        <v>0</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IF([3]回答表!X53="●",[3]回答表!B459,IF([3]回答表!AA53="●",[3]回答表!B480,""))</f>
        <v>効果額は算出していない。</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IF([3]回答表!AD53="●",[3]回答表!B488,"")</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IF([3]回答表!AD53="●",[3]回答表!B494,"")</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IF([3]回答表!X54="●",[3]回答表!B505,IF([3]回答表!AA54="●",[3]回答表!B528,""))</f>
        <v>【きっかけ】「秋田市ＰＰＰ／ＰＦＩ手法の活用検討に関するガイドライン」に基づき検討し、採用することとした。
【概要】　浄水場の更新および改造の設計・施工</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IF([3]回答表!X54="●",[3]回答表!BC512,IF([3]回答表!AA54="●",[3]回答表!BC535,""))</f>
        <v>　</v>
      </c>
      <c r="AR303" s="271"/>
      <c r="AS303" s="271"/>
      <c r="AT303" s="271"/>
      <c r="AU303" s="272" t="s">
        <v>74</v>
      </c>
      <c r="AV303" s="273"/>
      <c r="AW303" s="273"/>
      <c r="AX303" s="274"/>
      <c r="AY303" s="271" t="str">
        <f>IF([3]回答表!X54="●",[3]回答表!BC517,IF([3]回答表!AA54="●",[3]回答表!BC540,""))</f>
        <v>　</v>
      </c>
      <c r="AZ303" s="271"/>
      <c r="BA303" s="271"/>
      <c r="BB303" s="271"/>
      <c r="BC303" s="120"/>
      <c r="BD303" s="109"/>
      <c r="BE303" s="109"/>
      <c r="BF303" s="138" t="str">
        <f>IF([3]回答表!X54="●",[3]回答表!S511,IF([3]回答表!AA54="●",[3]回答表!S534,""))</f>
        <v>令和</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IF([3]回答表!X54="●",[3]回答表!BC513,IF([3]回答表!AA54="●",[3]回答表!BC536,""))</f>
        <v>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f>IF([3]回答表!X54="●",[3]回答表!V511,IF([3]回答表!AA54="●",[3]回答表!V534,""))</f>
        <v>5</v>
      </c>
      <c r="BG306" s="151"/>
      <c r="BH306" s="151"/>
      <c r="BI306" s="151"/>
      <c r="BJ306" s="150">
        <f>IF([3]回答表!X54="●",[3]回答表!V512,IF([3]回答表!AA54="●",[3]回答表!V535,""))</f>
        <v>2</v>
      </c>
      <c r="BK306" s="151"/>
      <c r="BL306" s="151"/>
      <c r="BM306" s="152"/>
      <c r="BN306" s="150" t="str">
        <f>IF([3]回答表!X54="●",[3]回答表!V513,IF([3]回答表!AA54="●",[3]回答表!V536,""))</f>
        <v xml:space="preserve">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IF([3]回答表!X54="●",[3]回答表!BC514,IF([3]回答表!AA54="●",[3]回答表!BC537,""))</f>
        <v>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IF([3]回答表!X54="●",[3]回答表!BC518,IF([3]回答表!AA54="●",[3]回答表!BC541,""))</f>
        <v>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IF([3]回答表!X54="●",[3]回答表!BC515,IF([3]回答表!AA54="●",[3]回答表!BC538,""))</f>
        <v>●</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IF([3]回答表!X54="●",[3]回答表!BC516,IF([3]回答表!AA54="●",[3]回答表!BC539,""))</f>
        <v>　</v>
      </c>
      <c r="AR311" s="271"/>
      <c r="AS311" s="271"/>
      <c r="AT311" s="271"/>
      <c r="AU311" s="222" t="s">
        <v>80</v>
      </c>
      <c r="AV311" s="223"/>
      <c r="AW311" s="223"/>
      <c r="AX311" s="224"/>
      <c r="AY311" s="281" t="str">
        <f>IF([3]回答表!X54="●",[3]回答表!BC519,IF([3]回答表!AA54="●",[3]回答表!BC542,""))</f>
        <v>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f>IF([3]回答表!X54="●",[3]回答表!E518,IF([3]回答表!AA54="●",[3]回答表!E540,""))</f>
        <v>52</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IF([3]回答表!X54="●",[3]回答表!B520,IF([3]回答表!AA54="●",[3]回答表!B542,""))</f>
        <v>建設改良費　▲５２百万円／年</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IF([3]回答表!AD54="●",[3]回答表!B550,"")</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IF([3]回答表!AD54="●",[3]回答表!B556,"")</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IF([3]回答表!X55="●",[3]回答表!B567,IF([3]回答表!AA55="●",[3]回答表!B592,""))</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IF([3]回答表!X55="●",[3]回答表!B577,IF([3]回答表!AA55="●",[3]回答表!B602,""))</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IF([3]回答表!X55="●",[3]回答表!G573,IF([3]回答表!AA55="●",[3]回答表!G598,""))</f>
        <v/>
      </c>
      <c r="AN335" s="83"/>
      <c r="AO335" s="83"/>
      <c r="AP335" s="83"/>
      <c r="AQ335" s="83"/>
      <c r="AR335" s="83"/>
      <c r="AS335" s="83"/>
      <c r="AT335" s="153"/>
      <c r="AU335" s="82" t="str">
        <f>IF([3]回答表!X55="●",[3]回答表!G574,IF([3]回答表!AA55="●",[3]回答表!G599,""))</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IF([3]回答表!X55="●",[3]回答表!E577,IF([3]回答表!AA55="●",[3]回答表!E602,""))</f>
        <v/>
      </c>
      <c r="BG336" s="151"/>
      <c r="BH336" s="151"/>
      <c r="BI336" s="151"/>
      <c r="BJ336" s="150" t="str">
        <f>IF([3]回答表!X55="●",[3]回答表!E578,IF([3]回答表!AA55="●",[3]回答表!E603,""))</f>
        <v/>
      </c>
      <c r="BK336" s="151"/>
      <c r="BL336" s="151"/>
      <c r="BM336" s="152"/>
      <c r="BN336" s="150" t="str">
        <f>IF([3]回答表!X55="●",[3]回答表!E579,IF([3]回答表!AA55="●",[3]回答表!E604,""))</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IF([3]回答表!X55="●",[3]回答表!E582,IF([3]回答表!AA55="●",[3]回答表!E607,""))</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IF([3]回答表!X55="●",[3]回答表!B584,IF([3]回答表!AA55="●",[3]回答表!B609,""))</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IF([3]回答表!AD55="●",[3]回答表!B617,"")</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IF([3]回答表!AD55="●",[3]回答表!B623,"")</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IF([3]回答表!R56="●",[3]回答表!B636,"")</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1" priority="2">
      <formula>$BB$25="○"</formula>
    </cfRule>
  </conditionalFormatting>
  <conditionalFormatting sqref="BD28:BD30">
    <cfRule type="expression" dxfId="20"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9405-E5CC-4BC7-8882-0958786615D6}">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秋田市</v>
      </c>
      <c r="D11" s="8"/>
      <c r="E11" s="8"/>
      <c r="F11" s="8"/>
      <c r="G11" s="8"/>
      <c r="H11" s="8"/>
      <c r="I11" s="8"/>
      <c r="J11" s="8"/>
      <c r="K11" s="8"/>
      <c r="L11" s="8"/>
      <c r="M11" s="8"/>
      <c r="N11" s="8"/>
      <c r="O11" s="8"/>
      <c r="P11" s="8"/>
      <c r="Q11" s="8"/>
      <c r="R11" s="8"/>
      <c r="S11" s="8"/>
      <c r="T11" s="8"/>
      <c r="U11" s="22" t="str">
        <f>IF(COUNTIF([4]回答表!F18,"*")&gt;0,[4]回答表!F18,"")</f>
        <v>市場事業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v>
      </c>
      <c r="O241" s="131"/>
      <c r="P241" s="131"/>
      <c r="Q241" s="132"/>
      <c r="R241" s="119"/>
      <c r="S241" s="119"/>
      <c r="T241" s="119"/>
      <c r="U241" s="133" t="str">
        <f>IF([4]回答表!X52="●",[4]回答表!B371,IF([4]回答表!AA52="●",[4]回答表!B396,""))</f>
        <v>・平成２４年４月から青果・水産物部の公設地方卸売市場への転換にあわせ指定管理者制度を導入
・青果、水産物部の精算会社を母体とした「あきた市場マネジメント株式会社」に地方卸売市場の管理および運営管理を委託</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v>
      </c>
      <c r="AN244" s="83"/>
      <c r="AO244" s="83"/>
      <c r="AP244" s="83"/>
      <c r="AQ244" s="83"/>
      <c r="AR244" s="83"/>
      <c r="AS244" s="83"/>
      <c r="AT244" s="153"/>
      <c r="AU244" s="82" t="str">
        <f>IF([4]回答表!X52="●",[4]回答表!G378,IF([4]回答表!AA52="●",[4]回答表!G403,""))</f>
        <v xml:space="preserve"> </v>
      </c>
      <c r="AV244" s="83"/>
      <c r="AW244" s="83"/>
      <c r="AX244" s="83"/>
      <c r="AY244" s="83"/>
      <c r="AZ244" s="83"/>
      <c r="BA244" s="83"/>
      <c r="BB244" s="153"/>
      <c r="BC244" s="120"/>
      <c r="BD244" s="109"/>
      <c r="BE244" s="109"/>
      <c r="BF244" s="150">
        <f>IF([4]回答表!X52="●",[4]回答表!X377,IF([4]回答表!AA52="●",[4]回答表!X402,""))</f>
        <v>24</v>
      </c>
      <c r="BG244" s="151"/>
      <c r="BH244" s="151"/>
      <c r="BI244" s="151"/>
      <c r="BJ244" s="150">
        <f>IF([4]回答表!X52="●",[4]回答表!X378,IF([4]回答表!AA52="●",[4]回答表!X403,""))</f>
        <v>4</v>
      </c>
      <c r="BK244" s="151"/>
      <c r="BL244" s="151"/>
      <c r="BM244" s="152"/>
      <c r="BN244" s="150">
        <f>IF([4]回答表!X52="●",[4]回答表!X379,IF([4]回答表!AA52="●",[4]回答表!X404,""))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IF([4]回答表!X52="●",[4]回答表!E386,IF([4]回答表!AA52="●",[4]回答表!E407,""))</f>
        <v>85</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人件費▲約８５百万円
（H２３年中央市場、約125百万→H２４年中央・地方市場、計約40百万）</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BB53-9793-45DC-8376-B7C860470582}">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秋田市</v>
      </c>
      <c r="D11" s="8"/>
      <c r="E11" s="8"/>
      <c r="F11" s="8"/>
      <c r="G11" s="8"/>
      <c r="H11" s="8"/>
      <c r="I11" s="8"/>
      <c r="J11" s="8"/>
      <c r="K11" s="8"/>
      <c r="L11" s="8"/>
      <c r="M11" s="8"/>
      <c r="N11" s="8"/>
      <c r="O11" s="8"/>
      <c r="P11" s="8"/>
      <c r="Q11" s="8"/>
      <c r="R11" s="8"/>
      <c r="S11" s="8"/>
      <c r="T11" s="8"/>
      <c r="U11" s="22" t="str">
        <f>IF(COUNTIF([5]回答表!F18,"*")&gt;0,[5]回答表!F18,"")</f>
        <v>観光施設事業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その他観光</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「秋田市大森山動物園条例」に基づき、自然および命の大切さについて学ぶ環境教育としての役割や、種の保存活動（希少種の繁殖）など公的な機能を推進することとしている。
　また、平成22年３月に策定（平成29年12月改訂）した「大森山自然動物公園（仮称）整備構想」に基づき、大森山公園と大森山動物園を長期的な視点から、計画的かつ一体的な整備を推進することとしているため、現行の経営体制・手法を継続す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F7E8-9C47-47A6-83FA-CA6E58B77ABB}">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秋田市</v>
      </c>
      <c r="D11" s="8"/>
      <c r="E11" s="8"/>
      <c r="F11" s="8"/>
      <c r="G11" s="8"/>
      <c r="H11" s="8"/>
      <c r="I11" s="8"/>
      <c r="J11" s="8"/>
      <c r="K11" s="8"/>
      <c r="L11" s="8"/>
      <c r="M11" s="8"/>
      <c r="N11" s="8"/>
      <c r="O11" s="8"/>
      <c r="P11" s="8"/>
      <c r="Q11" s="8"/>
      <c r="R11" s="8"/>
      <c r="S11" s="8"/>
      <c r="T11" s="8"/>
      <c r="U11" s="22" t="str">
        <f>IF(COUNTIF([6]回答表!F18,"*")&gt;0,[6]回答表!F18,"")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農業集落排水施設</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
      </c>
      <c r="E24" s="80"/>
      <c r="F24" s="80"/>
      <c r="G24" s="80"/>
      <c r="H24" s="80"/>
      <c r="I24" s="80"/>
      <c r="J24" s="81"/>
      <c r="K24" s="79" t="str">
        <f>IF([6]回答表!R50="●","●","")</f>
        <v/>
      </c>
      <c r="L24" s="80"/>
      <c r="M24" s="80"/>
      <c r="N24" s="80"/>
      <c r="O24" s="80"/>
      <c r="P24" s="80"/>
      <c r="Q24" s="81"/>
      <c r="R24" s="79" t="str">
        <f>IF([6]回答表!R51="●","●","")</f>
        <v>●</v>
      </c>
      <c r="S24" s="80"/>
      <c r="T24" s="80"/>
      <c r="U24" s="80"/>
      <c r="V24" s="80"/>
      <c r="W24" s="80"/>
      <c r="X24" s="81"/>
      <c r="Y24" s="79" t="str">
        <f>IF([6]回答表!R52="●","●","")</f>
        <v/>
      </c>
      <c r="Z24" s="80"/>
      <c r="AA24" s="80"/>
      <c r="AB24" s="80"/>
      <c r="AC24" s="80"/>
      <c r="AD24" s="80"/>
      <c r="AE24" s="81"/>
      <c r="AF24" s="79" t="str">
        <f>IF([6]回答表!R53="●","●","")</f>
        <v>●</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
      </c>
      <c r="O36" s="131"/>
      <c r="P36" s="131"/>
      <c r="Q36" s="132"/>
      <c r="R36" s="119"/>
      <c r="S36" s="119"/>
      <c r="T36" s="119"/>
      <c r="U36" s="133" t="str">
        <f>IF([6]回答表!X49="●",[6]回答表!B67,IF([6]回答表!AA49="●",[6]回答表!B95,""))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
      </c>
      <c r="AN38" s="83"/>
      <c r="AO38" s="83"/>
      <c r="AP38" s="83"/>
      <c r="AQ38" s="83"/>
      <c r="AR38" s="83"/>
      <c r="AS38" s="83"/>
      <c r="AT38" s="153"/>
      <c r="AU38" s="82" t="str">
        <f>IF([6]回答表!X49="●",[6]回答表!G74,IF([6]回答表!AA49="●",[6]回答表!G102,""))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IF([6]回答表!X49="●",[6]回答表!V73,IF([6]回答表!AA49="●",[6]回答表!V101,""))</f>
        <v/>
      </c>
      <c r="BG39" s="16"/>
      <c r="BH39" s="16"/>
      <c r="BI39" s="17"/>
      <c r="BJ39" s="150" t="str">
        <f>IF([6]回答表!X49="●",[6]回答表!V74,IF([6]回答表!AA49="●",[6]回答表!V102,""))</f>
        <v/>
      </c>
      <c r="BK39" s="16"/>
      <c r="BL39" s="16"/>
      <c r="BM39" s="17"/>
      <c r="BN39" s="150" t="str">
        <f>IF([6]回答表!X49="●",[6]回答表!V75,IF([6]回答表!AA49="●",[6]回答表!V103,""))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IF([6]回答表!X49="●",[6]回答表!E85,IF([6]回答表!AA49="●",[6]回答表!E113,""))</f>
        <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
      </c>
      <c r="O68" s="131"/>
      <c r="P68" s="131"/>
      <c r="Q68" s="132"/>
      <c r="R68" s="119"/>
      <c r="S68" s="119"/>
      <c r="T68" s="119"/>
      <c r="U68" s="133" t="str">
        <f>IF([6]回答表!X50="●",[6]回答表!B138,IF([6]回答表!AA50="●",[6]回答表!B159,""))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IF([6]回答表!X50="●",[6]回答表!S144,IF([6]回答表!AA50="●",[6]回答表!S165,""))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IF([6]回答表!X50="●",[6]回答表!J144,IF([6]回答表!AA50="●",[6]回答表!J165,""))</f>
        <v/>
      </c>
      <c r="AN71" s="83"/>
      <c r="AO71" s="83"/>
      <c r="AP71" s="83"/>
      <c r="AQ71" s="83"/>
      <c r="AR71" s="83"/>
      <c r="AS71" s="83"/>
      <c r="AT71" s="153"/>
      <c r="AU71" s="82" t="str">
        <f>IF([6]回答表!X50="●",[6]回答表!J145,IF([6]回答表!AA50="●",[6]回答表!J166,""))</f>
        <v/>
      </c>
      <c r="AV71" s="83"/>
      <c r="AW71" s="83"/>
      <c r="AX71" s="83"/>
      <c r="AY71" s="83"/>
      <c r="AZ71" s="83"/>
      <c r="BA71" s="83"/>
      <c r="BB71" s="153"/>
      <c r="BC71" s="120"/>
      <c r="BD71" s="109"/>
      <c r="BE71" s="109"/>
      <c r="BF71" s="150" t="str">
        <f>IF([6]回答表!X50="●",[6]回答表!V144,IF([6]回答表!AA50="●",[6]回答表!V165,""))</f>
        <v/>
      </c>
      <c r="BG71" s="151"/>
      <c r="BH71" s="151"/>
      <c r="BI71" s="151"/>
      <c r="BJ71" s="150" t="str">
        <f>IF([6]回答表!X50="●",[6]回答表!V145,IF([6]回答表!AA50="●",[6]回答表!V166,""))</f>
        <v/>
      </c>
      <c r="BK71" s="151"/>
      <c r="BL71" s="151"/>
      <c r="BM71" s="151"/>
      <c r="BN71" s="150" t="str">
        <f>IF([6]回答表!X50="●",[6]回答表!V146,IF([6]回答表!AA50="●",[6]回答表!V167,""))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IF([6]回答表!X50="●",[6]回答表!E149,IF([6]回答表!AA50="●",[6]回答表!E170,""))</f>
        <v/>
      </c>
      <c r="V80" s="182"/>
      <c r="W80" s="182"/>
      <c r="X80" s="182"/>
      <c r="Y80" s="182"/>
      <c r="Z80" s="182"/>
      <c r="AA80" s="182"/>
      <c r="AB80" s="182"/>
      <c r="AC80" s="182"/>
      <c r="AD80" s="182"/>
      <c r="AE80" s="183" t="s">
        <v>33</v>
      </c>
      <c r="AF80" s="183"/>
      <c r="AG80" s="183"/>
      <c r="AH80" s="183"/>
      <c r="AI80" s="183"/>
      <c r="AJ80" s="184"/>
      <c r="AK80" s="136"/>
      <c r="AL80" s="136"/>
      <c r="AM80" s="133" t="str">
        <f>IF([6]回答表!X50="●",[6]回答表!B151,IF([6]回答表!AA50="●",[6]回答表!B172,""))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人口減少下における生活排水処理事業の効率化を図るため、平成27年度に策定した秋田市生活排水処理構想において、令和16年度を最終年とする処理施設の統廃合計画を策定している。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IF([6]回答表!F18="下水道事業",IF([6]回答表!X51="●",[6]回答表!B256,IF([6]回答表!AA51="●",[6]回答表!B335,"")),"")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IF([6]回答表!F18="下水道事業",IF([6]回答表!X51="●",[6]回答表!E256,IF([6]回答表!AA51="●",[6]回答表!E335,"")),"")</f>
        <v>17</v>
      </c>
      <c r="BG169" s="151"/>
      <c r="BH169" s="151"/>
      <c r="BI169" s="151"/>
      <c r="BJ169" s="150">
        <f>IF([6]回答表!F18="下水道事業",IF([6]回答表!X51="●",[6]回答表!E257,IF([6]回答表!AA51="●",[6]回答表!E336,"")),"")</f>
        <v>4</v>
      </c>
      <c r="BK169" s="151"/>
      <c r="BL169" s="151"/>
      <c r="BM169" s="151"/>
      <c r="BN169" s="150" t="str">
        <f>IF([6]回答表!F18="下水道事業",IF([6]回答表!X51="●",[6]回答表!E258,IF([6]回答表!AA51="●",[6]回答表!E337,"")),"")</f>
        <v xml:space="preserve">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v>
      </c>
      <c r="V174" s="83"/>
      <c r="W174" s="83"/>
      <c r="X174" s="83"/>
      <c r="Y174" s="83"/>
      <c r="Z174" s="83"/>
      <c r="AA174" s="83"/>
      <c r="AB174" s="153"/>
      <c r="AC174" s="82" t="str">
        <f>IF([6]回答表!F18="下水道事業",IF([6]回答表!X51="●",[6]回答表!Y237,IF([6]回答表!AA51="●",[6]回答表!Y317,"")),"")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xml:space="preserve"> </v>
      </c>
      <c r="V180" s="83"/>
      <c r="W180" s="83"/>
      <c r="X180" s="83"/>
      <c r="Y180" s="83"/>
      <c r="Z180" s="83"/>
      <c r="AA180" s="83"/>
      <c r="AB180" s="153"/>
      <c r="AC180" s="82" t="str">
        <f>IF([6]回答表!F18="下水道事業",IF([6]回答表!X51="●",[6]回答表!Y240,IF([6]回答表!AA51="●",[6]回答表!Y320,"")),"")</f>
        <v xml:space="preserve"> </v>
      </c>
      <c r="AD180" s="83"/>
      <c r="AE180" s="83"/>
      <c r="AF180" s="83"/>
      <c r="AG180" s="83"/>
      <c r="AH180" s="83"/>
      <c r="AI180" s="83"/>
      <c r="AJ180" s="153"/>
      <c r="AK180" s="82" t="str">
        <f>IF([6]回答表!F18="下水道事業",IF([6]回答表!X51="●",[6]回答表!Y241,IF([6]回答表!AA51="●",[6]回答表!Y321,"")),"")</f>
        <v>●</v>
      </c>
      <c r="AL180" s="83"/>
      <c r="AM180" s="83"/>
      <c r="AN180" s="83"/>
      <c r="AO180" s="83"/>
      <c r="AP180" s="83"/>
      <c r="AQ180" s="83"/>
      <c r="AR180" s="153"/>
      <c r="AS180" s="82" t="str">
        <f>IF([6]回答表!F18="下水道事業",IF([6]回答表!X51="●",[6]回答表!Y242,IF([6]回答表!AA51="●",[6]回答表!Y322,"")),"")</f>
        <v xml:space="preserve"> </v>
      </c>
      <c r="AT180" s="83"/>
      <c r="AU180" s="83"/>
      <c r="AV180" s="83"/>
      <c r="AW180" s="83"/>
      <c r="AX180" s="83"/>
      <c r="AY180" s="83"/>
      <c r="AZ180" s="153"/>
      <c r="BA180" s="82" t="str">
        <f>IF([6]回答表!F18="下水道事業",IF([6]回答表!X51="●",[6]回答表!Y243,IF([6]回答表!AA51="●",[6]回答表!Y323,"")),"")</f>
        <v>●</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 xml:space="preserve"> </v>
      </c>
      <c r="V186" s="83"/>
      <c r="W186" s="83"/>
      <c r="X186" s="83"/>
      <c r="Y186" s="83"/>
      <c r="Z186" s="83"/>
      <c r="AA186" s="83"/>
      <c r="AB186" s="153"/>
      <c r="AC186" s="82" t="str">
        <f>IF([6]回答表!F18="下水道事業",IF([6]回答表!X51="●",[6]回答表!N249,IF([6]回答表!AA51="●",[6]回答表!N329,"")),"")</f>
        <v xml:space="preserve"> </v>
      </c>
      <c r="AD186" s="83"/>
      <c r="AE186" s="83"/>
      <c r="AF186" s="83"/>
      <c r="AG186" s="83"/>
      <c r="AH186" s="83"/>
      <c r="AI186" s="83"/>
      <c r="AJ186" s="153"/>
      <c r="AK186" s="82" t="str">
        <f>IF([6]回答表!F18="下水道事業",IF([6]回答表!X51="●",[6]回答表!N250,IF([6]回答表!AA51="●",[6]回答表!N330,"")),"")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IF([6]回答表!F18="下水道事業",IF([6]回答表!X51="●",[6]回答表!E265,IF([6]回答表!AA51="●",[6]回答表!E344,"")),"")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IF([6]回答表!F18="下水道事業",IF([6]回答表!X51="●",[6]回答表!B267,IF([6]回答表!AA51="●",[6]回答表!B346,"")),"")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
      </c>
      <c r="O198" s="131"/>
      <c r="P198" s="131"/>
      <c r="Q198" s="132"/>
      <c r="R198" s="119"/>
      <c r="S198" s="119"/>
      <c r="T198" s="119"/>
      <c r="U198" s="133" t="str">
        <f>IF([6]回答表!F18="下水道事業",IF([6]回答表!AD51="●",[6]回答表!B354,""),"")</f>
        <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下水道施設の老朽化、技術職員の減少や使用料収入の減少等の「ヒト」、「モノ」、「カネ」の各方面から課題が顕在化する中、執行体制の確保や経営改善により良好な事業運営を継続化に関する抜本的な改革の実施検討を進めており、この度、この一環としての包括的民間委託実施準備が整ったことから、下水道施設の維持管理について段階的な包括的民間委託を導入することで、民間企業のノウハウの活用およびコスト縮減を図るものである。</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令和</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IF([6]回答表!X53="●",[6]回答表!E446,IF([6]回答表!AA53="●",[6]回答表!E471,""))</f>
        <v>4</v>
      </c>
      <c r="BG275" s="151"/>
      <c r="BH275" s="151"/>
      <c r="BI275" s="151"/>
      <c r="BJ275" s="150">
        <f>IF([6]回答表!X53="●",[6]回答表!E447,IF([6]回答表!AA53="●",[6]回答表!E472,""))</f>
        <v>10</v>
      </c>
      <c r="BK275" s="151"/>
      <c r="BL275" s="151"/>
      <c r="BM275" s="152"/>
      <c r="BN275" s="150">
        <f>IF([6]回答表!X53="●",[6]回答表!E448,IF([6]回答表!AA53="●",[6]回答表!E473,""))</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IF([6]回答表!X53="●",[6]回答表!E455,IF([6]回答表!AA53="●",[6]回答表!E476,""))</f>
        <v>23</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効果額　維持管理費(管渠)　年▲13百万
　　　　   維持管理費(施設)　年▲10百万</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
      </c>
      <c r="O291" s="131"/>
      <c r="P291" s="131"/>
      <c r="Q291" s="132"/>
      <c r="R291" s="119"/>
      <c r="S291" s="119"/>
      <c r="T291" s="119"/>
      <c r="U291" s="133" t="str">
        <f>IF([6]回答表!AD53="●",[6]回答表!B486,"")</f>
        <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FAA3-8CDC-4023-9C0C-A0422981B1D6}">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IF(COUNTIF([7]回答表!K16,"*")&gt;0,[7]回答表!K16,"")</f>
        <v>秋田市</v>
      </c>
      <c r="D11" s="8"/>
      <c r="E11" s="8"/>
      <c r="F11" s="8"/>
      <c r="G11" s="8"/>
      <c r="H11" s="8"/>
      <c r="I11" s="8"/>
      <c r="J11" s="8"/>
      <c r="K11" s="8"/>
      <c r="L11" s="8"/>
      <c r="M11" s="8"/>
      <c r="N11" s="8"/>
      <c r="O11" s="8"/>
      <c r="P11" s="8"/>
      <c r="Q11" s="8"/>
      <c r="R11" s="8"/>
      <c r="S11" s="8"/>
      <c r="T11" s="8"/>
      <c r="U11" s="22" t="str">
        <f>IF(COUNTIF([7]回答表!F18,"*")&gt;0,[7]回答表!F18,"")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IF(COUNTIF([7]回答表!W18,"*")&gt;0,[7]回答表!W18,"")</f>
        <v>農業集落排水施設</v>
      </c>
      <c r="AP11" s="10"/>
      <c r="AQ11" s="10"/>
      <c r="AR11" s="10"/>
      <c r="AS11" s="10"/>
      <c r="AT11" s="10"/>
      <c r="AU11" s="10"/>
      <c r="AV11" s="10"/>
      <c r="AW11" s="10"/>
      <c r="AX11" s="10"/>
      <c r="AY11" s="10"/>
      <c r="AZ11" s="10"/>
      <c r="BA11" s="10"/>
      <c r="BB11" s="10"/>
      <c r="BC11" s="10"/>
      <c r="BD11" s="10"/>
      <c r="BE11" s="10"/>
      <c r="BF11" s="11"/>
      <c r="BG11" s="21" t="str">
        <f>IF(COUNTIF([7]回答表!F20,"*")&gt;0,[7]回答表!F20,"")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IF([7]回答表!R49="●","●","")</f>
        <v/>
      </c>
      <c r="E24" s="80"/>
      <c r="F24" s="80"/>
      <c r="G24" s="80"/>
      <c r="H24" s="80"/>
      <c r="I24" s="80"/>
      <c r="J24" s="81"/>
      <c r="K24" s="79" t="str">
        <f>IF([7]回答表!R50="●","●","")</f>
        <v/>
      </c>
      <c r="L24" s="80"/>
      <c r="M24" s="80"/>
      <c r="N24" s="80"/>
      <c r="O24" s="80"/>
      <c r="P24" s="80"/>
      <c r="Q24" s="81"/>
      <c r="R24" s="79" t="str">
        <f>IF([7]回答表!R51="●","●","")</f>
        <v/>
      </c>
      <c r="S24" s="80"/>
      <c r="T24" s="80"/>
      <c r="U24" s="80"/>
      <c r="V24" s="80"/>
      <c r="W24" s="80"/>
      <c r="X24" s="81"/>
      <c r="Y24" s="79" t="str">
        <f>IF([7]回答表!R52="●","●","")</f>
        <v/>
      </c>
      <c r="Z24" s="80"/>
      <c r="AA24" s="80"/>
      <c r="AB24" s="80"/>
      <c r="AC24" s="80"/>
      <c r="AD24" s="80"/>
      <c r="AE24" s="81"/>
      <c r="AF24" s="79" t="str">
        <f>IF([7]回答表!R53="●","●","")</f>
        <v>●</v>
      </c>
      <c r="AG24" s="80"/>
      <c r="AH24" s="80"/>
      <c r="AI24" s="80"/>
      <c r="AJ24" s="80"/>
      <c r="AK24" s="80"/>
      <c r="AL24" s="81"/>
      <c r="AM24" s="79" t="str">
        <f>IF([7]回答表!R54="●","●","")</f>
        <v/>
      </c>
      <c r="AN24" s="80"/>
      <c r="AO24" s="80"/>
      <c r="AP24" s="80"/>
      <c r="AQ24" s="80"/>
      <c r="AR24" s="80"/>
      <c r="AS24" s="81"/>
      <c r="AT24" s="79" t="str">
        <f>IF([7]回答表!R55="●","●","")</f>
        <v/>
      </c>
      <c r="AU24" s="80"/>
      <c r="AV24" s="80"/>
      <c r="AW24" s="80"/>
      <c r="AX24" s="80"/>
      <c r="AY24" s="80"/>
      <c r="AZ24" s="81"/>
      <c r="BA24" s="68"/>
      <c r="BB24" s="82" t="str">
        <f>IF([7]回答表!R56="●","●","")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IF([7]回答表!X49="●","●","")</f>
        <v/>
      </c>
      <c r="O36" s="131"/>
      <c r="P36" s="131"/>
      <c r="Q36" s="132"/>
      <c r="R36" s="119"/>
      <c r="S36" s="119"/>
      <c r="T36" s="119"/>
      <c r="U36" s="133" t="str">
        <f>IF([7]回答表!X49="●",[7]回答表!B67,IF([7]回答表!AA49="●",[7]回答表!B95,""))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IF([7]回答表!X49="●",[7]回答表!S73,IF([7]回答表!AA49="●",[7]回答表!S101,""))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IF([7]回答表!X49="●",[7]回答表!G73,IF([7]回答表!AA49="●",[7]回答表!G101,""))</f>
        <v/>
      </c>
      <c r="AN38" s="83"/>
      <c r="AO38" s="83"/>
      <c r="AP38" s="83"/>
      <c r="AQ38" s="83"/>
      <c r="AR38" s="83"/>
      <c r="AS38" s="83"/>
      <c r="AT38" s="153"/>
      <c r="AU38" s="82" t="str">
        <f>IF([7]回答表!X49="●",[7]回答表!G74,IF([7]回答表!AA49="●",[7]回答表!G102,""))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IF([7]回答表!X49="●",[7]回答表!V73,IF([7]回答表!AA49="●",[7]回答表!V101,""))</f>
        <v/>
      </c>
      <c r="BG39" s="16"/>
      <c r="BH39" s="16"/>
      <c r="BI39" s="17"/>
      <c r="BJ39" s="150" t="str">
        <f>IF([7]回答表!X49="●",[7]回答表!V74,IF([7]回答表!AA49="●",[7]回答表!V102,""))</f>
        <v/>
      </c>
      <c r="BK39" s="16"/>
      <c r="BL39" s="16"/>
      <c r="BM39" s="17"/>
      <c r="BN39" s="150" t="str">
        <f>IF([7]回答表!X49="●",[7]回答表!V75,IF([7]回答表!AA49="●",[7]回答表!V103,""))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IF([7]回答表!X49="●",[7]回答表!O79,IF([7]回答表!AA49="●",[7]回答表!O107,""))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IF([7]回答表!X49="●",[7]回答表!O80,IF([7]回答表!AA49="●",[7]回答表!O108,""))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IF([7]回答表!AA49="●","●","")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IF([7]回答表!X49="●",[7]回答表!O81,IF([7]回答表!AA49="●",[7]回答表!O109,""))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IF([7]回答表!X49="●",[7]回答表!O82,IF([7]回答表!AA49="●",[7]回答表!O110,""))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IF([7]回答表!X49="●",[7]回答表!AG79,IF([7]回答表!AA49="●",[7]回答表!AG107,""))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IF([7]回答表!X49="●",[7]回答表!AG80,IF([7]回答表!AA49="●",[7]回答表!AG108,""))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IF([7]回答表!X49="●",[7]回答表!E85,IF([7]回答表!AA49="●",[7]回答表!E113,""))</f>
        <v/>
      </c>
      <c r="V50" s="182"/>
      <c r="W50" s="182"/>
      <c r="X50" s="182"/>
      <c r="Y50" s="182"/>
      <c r="Z50" s="182"/>
      <c r="AA50" s="182"/>
      <c r="AB50" s="182"/>
      <c r="AC50" s="182"/>
      <c r="AD50" s="182"/>
      <c r="AE50" s="183" t="s">
        <v>33</v>
      </c>
      <c r="AF50" s="183"/>
      <c r="AG50" s="183"/>
      <c r="AH50" s="183"/>
      <c r="AI50" s="183"/>
      <c r="AJ50" s="184"/>
      <c r="AK50" s="136"/>
      <c r="AL50" s="136"/>
      <c r="AM50" s="133" t="str">
        <f>IF([7]回答表!X49="●",[7]回答表!B87,IF([7]回答表!AA49="●",[7]回答表!B115,""))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IF([7]回答表!AD49="●","●","")</f>
        <v/>
      </c>
      <c r="O57" s="131"/>
      <c r="P57" s="131"/>
      <c r="Q57" s="132"/>
      <c r="R57" s="119"/>
      <c r="S57" s="119"/>
      <c r="T57" s="119"/>
      <c r="U57" s="133" t="str">
        <f>IF([7]回答表!AD49="●",[7]回答表!B123,"")</f>
        <v/>
      </c>
      <c r="V57" s="134"/>
      <c r="W57" s="134"/>
      <c r="X57" s="134"/>
      <c r="Y57" s="134"/>
      <c r="Z57" s="134"/>
      <c r="AA57" s="134"/>
      <c r="AB57" s="134"/>
      <c r="AC57" s="134"/>
      <c r="AD57" s="134"/>
      <c r="AE57" s="134"/>
      <c r="AF57" s="134"/>
      <c r="AG57" s="134"/>
      <c r="AH57" s="134"/>
      <c r="AI57" s="134"/>
      <c r="AJ57" s="135"/>
      <c r="AK57" s="189"/>
      <c r="AL57" s="189"/>
      <c r="AM57" s="133" t="str">
        <f>IF([7]回答表!AD49="●",[7]回答表!B128,"")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IF([7]回答表!X50="●","●","")</f>
        <v/>
      </c>
      <c r="O68" s="131"/>
      <c r="P68" s="131"/>
      <c r="Q68" s="132"/>
      <c r="R68" s="119"/>
      <c r="S68" s="119"/>
      <c r="T68" s="119"/>
      <c r="U68" s="133" t="str">
        <f>IF([7]回答表!X50="●",[7]回答表!B138,IF([7]回答表!AA50="●",[7]回答表!B159,""))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IF([7]回答表!X50="●",[7]回答表!S144,IF([7]回答表!AA50="●",[7]回答表!S165,""))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IF([7]回答表!X50="●",[7]回答表!J144,IF([7]回答表!AA50="●",[7]回答表!J165,""))</f>
        <v/>
      </c>
      <c r="AN71" s="83"/>
      <c r="AO71" s="83"/>
      <c r="AP71" s="83"/>
      <c r="AQ71" s="83"/>
      <c r="AR71" s="83"/>
      <c r="AS71" s="83"/>
      <c r="AT71" s="153"/>
      <c r="AU71" s="82" t="str">
        <f>IF([7]回答表!X50="●",[7]回答表!J145,IF([7]回答表!AA50="●",[7]回答表!J166,""))</f>
        <v/>
      </c>
      <c r="AV71" s="83"/>
      <c r="AW71" s="83"/>
      <c r="AX71" s="83"/>
      <c r="AY71" s="83"/>
      <c r="AZ71" s="83"/>
      <c r="BA71" s="83"/>
      <c r="BB71" s="153"/>
      <c r="BC71" s="120"/>
      <c r="BD71" s="109"/>
      <c r="BE71" s="109"/>
      <c r="BF71" s="150" t="str">
        <f>IF([7]回答表!X50="●",[7]回答表!V144,IF([7]回答表!AA50="●",[7]回答表!V165,""))</f>
        <v/>
      </c>
      <c r="BG71" s="151"/>
      <c r="BH71" s="151"/>
      <c r="BI71" s="151"/>
      <c r="BJ71" s="150" t="str">
        <f>IF([7]回答表!X50="●",[7]回答表!V145,IF([7]回答表!AA50="●",[7]回答表!V166,""))</f>
        <v/>
      </c>
      <c r="BK71" s="151"/>
      <c r="BL71" s="151"/>
      <c r="BM71" s="151"/>
      <c r="BN71" s="150" t="str">
        <f>IF([7]回答表!X50="●",[7]回答表!V146,IF([7]回答表!AA50="●",[7]回答表!V167,""))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IF([7]回答表!AA50="●","●","")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IF([7]回答表!X50="●",[7]回答表!E149,IF([7]回答表!AA50="●",[7]回答表!E170,""))</f>
        <v/>
      </c>
      <c r="V80" s="182"/>
      <c r="W80" s="182"/>
      <c r="X80" s="182"/>
      <c r="Y80" s="182"/>
      <c r="Z80" s="182"/>
      <c r="AA80" s="182"/>
      <c r="AB80" s="182"/>
      <c r="AC80" s="182"/>
      <c r="AD80" s="182"/>
      <c r="AE80" s="183" t="s">
        <v>33</v>
      </c>
      <c r="AF80" s="183"/>
      <c r="AG80" s="183"/>
      <c r="AH80" s="183"/>
      <c r="AI80" s="183"/>
      <c r="AJ80" s="184"/>
      <c r="AK80" s="136"/>
      <c r="AL80" s="136"/>
      <c r="AM80" s="133" t="str">
        <f>IF([7]回答表!X50="●",[7]回答表!B151,IF([7]回答表!AA50="●",[7]回答表!B172,""))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IF([7]回答表!AD50="●","●","")</f>
        <v/>
      </c>
      <c r="O87" s="131"/>
      <c r="P87" s="131"/>
      <c r="Q87" s="132"/>
      <c r="R87" s="119"/>
      <c r="S87" s="119"/>
      <c r="T87" s="119"/>
      <c r="U87" s="133" t="str">
        <f>IF([7]回答表!AD50="●",[7]回答表!B180,"")</f>
        <v/>
      </c>
      <c r="V87" s="134"/>
      <c r="W87" s="134"/>
      <c r="X87" s="134"/>
      <c r="Y87" s="134"/>
      <c r="Z87" s="134"/>
      <c r="AA87" s="134"/>
      <c r="AB87" s="134"/>
      <c r="AC87" s="134"/>
      <c r="AD87" s="134"/>
      <c r="AE87" s="134"/>
      <c r="AF87" s="134"/>
      <c r="AG87" s="134"/>
      <c r="AH87" s="134"/>
      <c r="AI87" s="134"/>
      <c r="AJ87" s="135"/>
      <c r="AK87" s="189"/>
      <c r="AL87" s="189"/>
      <c r="AM87" s="133" t="str">
        <f>IF([7]回答表!AD50="●",[7]回答表!B186,"")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IF([7]回答表!F18="水道事業",IF([7]回答表!X51="●","●",""),"")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IF([7]回答表!F18="水道事業",IF([7]回答表!X51="●",[7]回答表!B197,IF([7]回答表!AA51="●",[7]回答表!B275,"")),"")</f>
        <v/>
      </c>
      <c r="AN99" s="134"/>
      <c r="AO99" s="134"/>
      <c r="AP99" s="134"/>
      <c r="AQ99" s="134"/>
      <c r="AR99" s="134"/>
      <c r="AS99" s="134"/>
      <c r="AT99" s="134"/>
      <c r="AU99" s="134"/>
      <c r="AV99" s="134"/>
      <c r="AW99" s="134"/>
      <c r="AX99" s="134"/>
      <c r="AY99" s="134"/>
      <c r="AZ99" s="134"/>
      <c r="BA99" s="134"/>
      <c r="BB99" s="134"/>
      <c r="BC99" s="135"/>
      <c r="BD99" s="109"/>
      <c r="BE99" s="109"/>
      <c r="BF99" s="138" t="str">
        <f>IF([7]回答表!F18="水道事業",IF([7]回答表!X51="●",[7]回答表!B256,IF([7]回答表!AA51="●",[7]回答表!B335,"")),"")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IF([7]回答表!F18="水道事業",IF([7]回答表!X51="●",[7]回答表!J205,IF([7]回答表!AA51="●",[7]回答表!J283,"")),"")</f>
        <v/>
      </c>
      <c r="V101" s="83"/>
      <c r="W101" s="83"/>
      <c r="X101" s="83"/>
      <c r="Y101" s="83"/>
      <c r="Z101" s="83"/>
      <c r="AA101" s="83"/>
      <c r="AB101" s="153"/>
      <c r="AC101" s="82" t="str">
        <f>IF([7]回答表!F18="水道事業",IF([7]回答表!X51="●",[7]回答表!J210,IF([7]回答表!AA51="●",[7]回答表!J290,"")),"")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IF([7]回答表!F18="水道事業",IF([7]回答表!X51="●",[7]回答表!E256,IF([7]回答表!AA51="●",[7]回答表!E335,"")),"")</f>
        <v/>
      </c>
      <c r="BG102" s="151"/>
      <c r="BH102" s="151"/>
      <c r="BI102" s="151"/>
      <c r="BJ102" s="150" t="str">
        <f>IF([7]回答表!F18="水道事業",IF([7]回答表!X51="●",[7]回答表!E257,IF([7]回答表!AA51="●",[7]回答表!E336,"")),"")</f>
        <v/>
      </c>
      <c r="BK102" s="151"/>
      <c r="BL102" s="151"/>
      <c r="BM102" s="151"/>
      <c r="BN102" s="150" t="str">
        <f>IF([7]回答表!F18="水道事業",IF([7]回答表!X51="●",[7]回答表!E258,IF([7]回答表!AA51="●",[7]回答表!E337,"")),"")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IF([7]回答表!F18="水道事業",IF([7]回答表!AA51="●","●",""),"")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IF([7]回答表!F18="水道事業",IF([7]回答表!X51="●",[7]回答表!J213,IF([7]回答表!AA51="●",[7]回答表!J293,"")),"")</f>
        <v/>
      </c>
      <c r="V106" s="83"/>
      <c r="W106" s="83"/>
      <c r="X106" s="83"/>
      <c r="Y106" s="83"/>
      <c r="Z106" s="83"/>
      <c r="AA106" s="83"/>
      <c r="AB106" s="153"/>
      <c r="AC106" s="82" t="str">
        <f>IF([7]回答表!F18="水道事業",IF([7]回答表!X51="●",[7]回答表!J217,IF([7]回答表!AA51="●",[7]回答表!J297,"")),"")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IF([7]回答表!F18="水道事業",IF([7]回答表!X51="●",[7]回答表!E265,IF([7]回答表!AA51="●",[7]回答表!E344,"")),"")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IF([7]回答表!F18="水道事業",IF([7]回答表!X51="●",[7]回答表!B267,IF([7]回答表!AA51="●",[7]回答表!B346,"")),"")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IF([7]回答表!F18="水道事業",IF([7]回答表!AD51="●","●",""),"")</f>
        <v/>
      </c>
      <c r="O118" s="131"/>
      <c r="P118" s="131"/>
      <c r="Q118" s="132"/>
      <c r="R118" s="119"/>
      <c r="S118" s="119"/>
      <c r="T118" s="119"/>
      <c r="U118" s="133" t="str">
        <f>IF([7]回答表!F18="水道事業",IF([7]回答表!AD51="●",[7]回答表!B354,""),"")</f>
        <v/>
      </c>
      <c r="V118" s="134"/>
      <c r="W118" s="134"/>
      <c r="X118" s="134"/>
      <c r="Y118" s="134"/>
      <c r="Z118" s="134"/>
      <c r="AA118" s="134"/>
      <c r="AB118" s="134"/>
      <c r="AC118" s="134"/>
      <c r="AD118" s="134"/>
      <c r="AE118" s="134"/>
      <c r="AF118" s="134"/>
      <c r="AG118" s="134"/>
      <c r="AH118" s="134"/>
      <c r="AI118" s="134"/>
      <c r="AJ118" s="135"/>
      <c r="AK118" s="189"/>
      <c r="AL118" s="189"/>
      <c r="AM118" s="133" t="str">
        <f>IF([7]回答表!F18="水道事業",IF([7]回答表!AD51="●",[7]回答表!B360,""),"")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IF([7]回答表!F18="簡易水道事業",IF([7]回答表!X51="●",[7]回答表!B197,IF([7]回答表!AA51="●",[7]回答表!B275,"")),"")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IF([7]回答表!F18="簡易水道事業",IF([7]回答表!X51="●",[7]回答表!B256,IF([7]回答表!AA51="●",[7]回答表!B335,"")),"")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IF([7]回答表!F18="簡易水道事業",IF([7]回答表!X51="●","●",""),"")</f>
        <v/>
      </c>
      <c r="O132" s="131"/>
      <c r="P132" s="131"/>
      <c r="Q132" s="132"/>
      <c r="R132" s="119"/>
      <c r="S132" s="119"/>
      <c r="T132" s="119"/>
      <c r="U132" s="82" t="str">
        <f>IF([7]回答表!F18="簡易水道事業",IF([7]回答表!X51="●",[7]回答表!S224,IF([7]回答表!AA51="●",[7]回答表!S304,"")),"")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IF([7]回答表!F18="簡易水道事業",IF([7]回答表!X51="●",[7]回答表!E256,IF([7]回答表!AA51="●",[7]回答表!E335,"")),"")</f>
        <v/>
      </c>
      <c r="BG133" s="151"/>
      <c r="BH133" s="151"/>
      <c r="BI133" s="151"/>
      <c r="BJ133" s="150" t="str">
        <f>IF([7]回答表!F18="簡易水道事業",IF([7]回答表!X51="●",[7]回答表!E257,IF([7]回答表!AA51="●",[7]回答表!E336,"")),"")</f>
        <v/>
      </c>
      <c r="BK133" s="151"/>
      <c r="BL133" s="151"/>
      <c r="BM133" s="151"/>
      <c r="BN133" s="150" t="str">
        <f>IF([7]回答表!F18="簡易水道事業",IF([7]回答表!X51="●",[7]回答表!E258,IF([7]回答表!AA51="●",[7]回答表!E337,"")),"")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IF([7]回答表!F18="簡易水道事業",IF([7]回答表!X51="●",[7]回答表!S225,IF([7]回答表!AA51="●",[7]回答表!S305,"")),"")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IF([7]回答表!F18="簡易水道事業",IF([7]回答表!AA51="●","●",""),"")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IF([7]回答表!F18="簡易水道事業",IF([7]回答表!X51="●",[7]回答表!S226,IF([7]回答表!AA51="●",[7]回答表!S306,"")),"")</f>
        <v/>
      </c>
      <c r="V142" s="83"/>
      <c r="W142" s="83"/>
      <c r="X142" s="83"/>
      <c r="Y142" s="83"/>
      <c r="Z142" s="83"/>
      <c r="AA142" s="83"/>
      <c r="AB142" s="83"/>
      <c r="AC142" s="83"/>
      <c r="AD142" s="83"/>
      <c r="AE142" s="83"/>
      <c r="AF142" s="83"/>
      <c r="AG142" s="83"/>
      <c r="AH142" s="83"/>
      <c r="AI142" s="83"/>
      <c r="AJ142" s="153"/>
      <c r="AK142" s="68"/>
      <c r="AL142" s="68"/>
      <c r="AM142" s="231" t="str">
        <f>IF([7]回答表!F18="簡易水道事業",IF([7]回答表!X51="●",[7]回答表!Y228,IF([7]回答表!AA51="●",[7]回答表!Y308,"")),"")</f>
        <v/>
      </c>
      <c r="AN142" s="231"/>
      <c r="AO142" s="231"/>
      <c r="AP142" s="231"/>
      <c r="AQ142" s="231"/>
      <c r="AR142" s="231"/>
      <c r="AS142" s="231" t="str">
        <f>IF([7]回答表!F18="簡易水道事業",IF([7]回答表!X51="●",[7]回答表!Y229,IF([7]回答表!AA51="●",[7]回答表!Y309,"")),"")</f>
        <v/>
      </c>
      <c r="AT142" s="231"/>
      <c r="AU142" s="231"/>
      <c r="AV142" s="231"/>
      <c r="AW142" s="231"/>
      <c r="AX142" s="231"/>
      <c r="AY142" s="231" t="str">
        <f>IF([7]回答表!F18="簡易水道事業",IF([7]回答表!X51="●",[7]回答表!Y230,IF([7]回答表!AA51="●",[7]回答表!Y310,"")),"")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IF([7]回答表!F18="簡易水道事業",IF([7]回答表!X51="●",[7]回答表!E265,IF([7]回答表!AA51="●",[7]回答表!E344,"")),"")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IF([7]回答表!F18="簡易水道事業",IF([7]回答表!X51="●",[7]回答表!B267,IF([7]回答表!AA51="●",[7]回答表!B346,"")),"")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IF([7]回答表!F18="簡易水道事業",IF([7]回答表!AD51="●","●",""),"")</f>
        <v/>
      </c>
      <c r="O154" s="131"/>
      <c r="P154" s="131"/>
      <c r="Q154" s="132"/>
      <c r="R154" s="119"/>
      <c r="S154" s="119"/>
      <c r="T154" s="119"/>
      <c r="U154" s="133" t="str">
        <f>IF([7]回答表!F18="簡易水道事業",IF([7]回答表!AD51="●",[7]回答表!B354,""),"")</f>
        <v/>
      </c>
      <c r="V154" s="134"/>
      <c r="W154" s="134"/>
      <c r="X154" s="134"/>
      <c r="Y154" s="134"/>
      <c r="Z154" s="134"/>
      <c r="AA154" s="134"/>
      <c r="AB154" s="134"/>
      <c r="AC154" s="134"/>
      <c r="AD154" s="134"/>
      <c r="AE154" s="134"/>
      <c r="AF154" s="134"/>
      <c r="AG154" s="134"/>
      <c r="AH154" s="134"/>
      <c r="AI154" s="134"/>
      <c r="AJ154" s="135"/>
      <c r="AK154" s="189"/>
      <c r="AL154" s="189"/>
      <c r="AM154" s="133" t="str">
        <f>IF([7]回答表!F18="簡易水道事業",IF([7]回答表!AD51="●",[7]回答表!B360,""),"")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IF([7]回答表!F18="下水道事業",IF([7]回答表!X51="●","●",""),"")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IF([7]回答表!F18="下水道事業",IF([7]回答表!X51="●",[7]回答表!B197,IF([7]回答表!AA51="●",[7]回答表!B275,"")),"")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IF([7]回答表!F18="下水道事業",IF([7]回答表!X51="●",[7]回答表!B256,IF([7]回答表!AA51="●",[7]回答表!B335,"")),"")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IF([7]回答表!F18="下水道事業",IF([7]回答表!X51="●",[7]回答表!N234,IF([7]回答表!AA51="●",[7]回答表!N314,"")),"")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IF([7]回答表!F18="下水道事業",IF([7]回答表!X51="●",[7]回答表!E256,IF([7]回答表!AA51="●",[7]回答表!E335,"")),"")</f>
        <v/>
      </c>
      <c r="BG169" s="151"/>
      <c r="BH169" s="151"/>
      <c r="BI169" s="151"/>
      <c r="BJ169" s="150" t="str">
        <f>IF([7]回答表!F18="下水道事業",IF([7]回答表!X51="●",[7]回答表!E257,IF([7]回答表!AA51="●",[7]回答表!E336,"")),"")</f>
        <v/>
      </c>
      <c r="BK169" s="151"/>
      <c r="BL169" s="151"/>
      <c r="BM169" s="151"/>
      <c r="BN169" s="150" t="str">
        <f>IF([7]回答表!F18="下水道事業",IF([7]回答表!X51="●",[7]回答表!E258,IF([7]回答表!AA51="●",[7]回答表!E337,"")),"")</f>
        <v/>
      </c>
      <c r="BO169" s="151"/>
      <c r="BP169" s="151"/>
      <c r="BQ169" s="152"/>
      <c r="BR169" s="112"/>
      <c r="BX169" s="234" t="str">
        <f>IF([7]回答表!AQ21="下水道事業",IF([7]回答表!BI54="○",[7]回答表!AM200,IF([7]回答表!BL54="○",[7]回答表!AM278,"")),"")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IF([7]回答表!F18="下水道事業",IF([7]回答表!X51="●",[7]回答表!Y236,IF([7]回答表!AA51="●",[7]回答表!Y316,"")),"")</f>
        <v/>
      </c>
      <c r="V174" s="83"/>
      <c r="W174" s="83"/>
      <c r="X174" s="83"/>
      <c r="Y174" s="83"/>
      <c r="Z174" s="83"/>
      <c r="AA174" s="83"/>
      <c r="AB174" s="153"/>
      <c r="AC174" s="82" t="str">
        <f>IF([7]回答表!F18="下水道事業",IF([7]回答表!X51="●",[7]回答表!Y237,IF([7]回答表!AA51="●",[7]回答表!Y317,"")),"")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IF([7]回答表!F18="下水道事業",IF([7]回答表!X51="●",[7]回答表!Y239,IF([7]回答表!AA51="●",[7]回答表!Y319,"")),"")</f>
        <v/>
      </c>
      <c r="V180" s="83"/>
      <c r="W180" s="83"/>
      <c r="X180" s="83"/>
      <c r="Y180" s="83"/>
      <c r="Z180" s="83"/>
      <c r="AA180" s="83"/>
      <c r="AB180" s="153"/>
      <c r="AC180" s="82" t="str">
        <f>IF([7]回答表!F18="下水道事業",IF([7]回答表!X51="●",[7]回答表!Y240,IF([7]回答表!AA51="●",[7]回答表!Y320,"")),"")</f>
        <v/>
      </c>
      <c r="AD180" s="83"/>
      <c r="AE180" s="83"/>
      <c r="AF180" s="83"/>
      <c r="AG180" s="83"/>
      <c r="AH180" s="83"/>
      <c r="AI180" s="83"/>
      <c r="AJ180" s="153"/>
      <c r="AK180" s="82" t="str">
        <f>IF([7]回答表!F18="下水道事業",IF([7]回答表!X51="●",[7]回答表!Y241,IF([7]回答表!AA51="●",[7]回答表!Y321,"")),"")</f>
        <v/>
      </c>
      <c r="AL180" s="83"/>
      <c r="AM180" s="83"/>
      <c r="AN180" s="83"/>
      <c r="AO180" s="83"/>
      <c r="AP180" s="83"/>
      <c r="AQ180" s="83"/>
      <c r="AR180" s="153"/>
      <c r="AS180" s="82" t="str">
        <f>IF([7]回答表!F18="下水道事業",IF([7]回答表!X51="●",[7]回答表!Y242,IF([7]回答表!AA51="●",[7]回答表!Y322,"")),"")</f>
        <v/>
      </c>
      <c r="AT180" s="83"/>
      <c r="AU180" s="83"/>
      <c r="AV180" s="83"/>
      <c r="AW180" s="83"/>
      <c r="AX180" s="83"/>
      <c r="AY180" s="83"/>
      <c r="AZ180" s="153"/>
      <c r="BA180" s="82" t="str">
        <f>IF([7]回答表!F18="下水道事業",IF([7]回答表!X51="●",[7]回答表!Y243,IF([7]回答表!AA51="●",[7]回答表!Y323,"")),"")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IF([7]回答表!F18="下水道事業",IF([7]回答表!AA51="●","●",""),"")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IF([7]回答表!F18="下水道事業",IF([7]回答表!X51="●",[7]回答表!N248,IF([7]回答表!AA51="●",[7]回答表!N328,"")),"")</f>
        <v/>
      </c>
      <c r="V186" s="83"/>
      <c r="W186" s="83"/>
      <c r="X186" s="83"/>
      <c r="Y186" s="83"/>
      <c r="Z186" s="83"/>
      <c r="AA186" s="83"/>
      <c r="AB186" s="153"/>
      <c r="AC186" s="82" t="str">
        <f>IF([7]回答表!F18="下水道事業",IF([7]回答表!X51="●",[7]回答表!N249,IF([7]回答表!AA51="●",[7]回答表!N329,"")),"")</f>
        <v/>
      </c>
      <c r="AD186" s="83"/>
      <c r="AE186" s="83"/>
      <c r="AF186" s="83"/>
      <c r="AG186" s="83"/>
      <c r="AH186" s="83"/>
      <c r="AI186" s="83"/>
      <c r="AJ186" s="153"/>
      <c r="AK186" s="82" t="str">
        <f>IF([7]回答表!F18="下水道事業",IF([7]回答表!X51="●",[7]回答表!N250,IF([7]回答表!AA51="●",[7]回答表!N330,"")),"")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IF([7]回答表!F18="下水道事業",IF([7]回答表!X51="●",[7]回答表!E265,IF([7]回答表!AA51="●",[7]回答表!E344,"")),"")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IF([7]回答表!F18="下水道事業",IF([7]回答表!X51="●",[7]回答表!B267,IF([7]回答表!AA51="●",[7]回答表!B346,"")),"")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IF([7]回答表!F18="下水道事業",IF([7]回答表!AD51="●","●",""),"")</f>
        <v/>
      </c>
      <c r="O198" s="131"/>
      <c r="P198" s="131"/>
      <c r="Q198" s="132"/>
      <c r="R198" s="119"/>
      <c r="S198" s="119"/>
      <c r="T198" s="119"/>
      <c r="U198" s="133" t="str">
        <f>IF([7]回答表!F18="下水道事業",IF([7]回答表!AD51="●",[7]回答表!B354,""),"")</f>
        <v/>
      </c>
      <c r="V198" s="134"/>
      <c r="W198" s="134"/>
      <c r="X198" s="134"/>
      <c r="Y198" s="134"/>
      <c r="Z198" s="134"/>
      <c r="AA198" s="134"/>
      <c r="AB198" s="134"/>
      <c r="AC198" s="134"/>
      <c r="AD198" s="134"/>
      <c r="AE198" s="134"/>
      <c r="AF198" s="134"/>
      <c r="AG198" s="134"/>
      <c r="AH198" s="134"/>
      <c r="AI198" s="134"/>
      <c r="AJ198" s="135"/>
      <c r="AK198" s="189"/>
      <c r="AL198" s="189"/>
      <c r="AM198" s="133" t="str">
        <f>IF([7]回答表!F18="下水道事業",IF([7]回答表!AD51="●",[7]回答表!B360,""),"")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IF([7]回答表!BD18="●",IF([7]回答表!X51="●","●",""),"")</f>
        <v/>
      </c>
      <c r="O210" s="131"/>
      <c r="P210" s="131"/>
      <c r="Q210" s="132"/>
      <c r="R210" s="119"/>
      <c r="S210" s="119"/>
      <c r="T210" s="119"/>
      <c r="U210" s="133" t="str">
        <f>IF([7]回答表!BD18="●",IF([7]回答表!X51="●",[7]回答表!B197,IF([7]回答表!AA51="●",[7]回答表!B275,"")),"")</f>
        <v/>
      </c>
      <c r="V210" s="134"/>
      <c r="W210" s="134"/>
      <c r="X210" s="134"/>
      <c r="Y210" s="134"/>
      <c r="Z210" s="134"/>
      <c r="AA210" s="134"/>
      <c r="AB210" s="134"/>
      <c r="AC210" s="134"/>
      <c r="AD210" s="134"/>
      <c r="AE210" s="134"/>
      <c r="AF210" s="134"/>
      <c r="AG210" s="134"/>
      <c r="AH210" s="134"/>
      <c r="AI210" s="134"/>
      <c r="AJ210" s="135"/>
      <c r="AK210" s="136"/>
      <c r="AL210" s="136"/>
      <c r="AM210" s="138" t="str">
        <f>IF([7]回答表!BD18="●",IF([7]回答表!X51="●",[7]回答表!B256,IF([7]回答表!AA51="●",[7]回答表!B335,"")),"")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IF([7]回答表!BD18="●",IF([7]回答表!X51="●",[7]回答表!E256,IF([7]回答表!AA51="●",[7]回答表!E335,"")),"")</f>
        <v/>
      </c>
      <c r="AN213" s="151"/>
      <c r="AO213" s="151"/>
      <c r="AP213" s="151"/>
      <c r="AQ213" s="150" t="str">
        <f>IF([7]回答表!BD18="●",IF([7]回答表!X51="●",[7]回答表!E257,IF([7]回答表!AA51="●",[7]回答表!E336,"")),"")</f>
        <v/>
      </c>
      <c r="AR213" s="151"/>
      <c r="AS213" s="151"/>
      <c r="AT213" s="151"/>
      <c r="AU213" s="150" t="str">
        <f>IF([7]回答表!BD18="●",IF([7]回答表!X51="●",[7]回答表!E258,IF([7]回答表!AA51="●",[7]回答表!E337,"")),"")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IF([7]回答表!BD18="●",IF([7]回答表!AA51="●","●",""),"")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IF([7]回答表!BD18="●",IF([7]回答表!X51="●",[7]回答表!E265,IF([7]回答表!AA51="●",[7]回答表!E344,"")),"")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IF([7]回答表!BD18="●",IF([7]回答表!X51="●",[7]回答表!B267,IF([7]回答表!AA51="●",[7]回答表!B346,"")),"")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IF([7]回答表!BD18="●",IF([7]回答表!AD51="●","●",""),"")</f>
        <v/>
      </c>
      <c r="O229" s="131"/>
      <c r="P229" s="131"/>
      <c r="Q229" s="132"/>
      <c r="R229" s="119"/>
      <c r="S229" s="119"/>
      <c r="T229" s="119"/>
      <c r="U229" s="133" t="str">
        <f>IF([7]回答表!BD18="●",IF([7]回答表!AD51="●",[7]回答表!B354,""),"")</f>
        <v/>
      </c>
      <c r="V229" s="134"/>
      <c r="W229" s="134"/>
      <c r="X229" s="134"/>
      <c r="Y229" s="134"/>
      <c r="Z229" s="134"/>
      <c r="AA229" s="134"/>
      <c r="AB229" s="134"/>
      <c r="AC229" s="134"/>
      <c r="AD229" s="134"/>
      <c r="AE229" s="134"/>
      <c r="AF229" s="134"/>
      <c r="AG229" s="134"/>
      <c r="AH229" s="134"/>
      <c r="AI229" s="134"/>
      <c r="AJ229" s="135"/>
      <c r="AK229" s="249"/>
      <c r="AL229" s="249"/>
      <c r="AM229" s="133" t="str">
        <f>IF([7]回答表!BD18="●",IF([7]回答表!AD51="●",[7]回答表!B360,""),"")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IF([7]回答表!X52="●","●","")</f>
        <v/>
      </c>
      <c r="O241" s="131"/>
      <c r="P241" s="131"/>
      <c r="Q241" s="132"/>
      <c r="R241" s="119"/>
      <c r="S241" s="119"/>
      <c r="T241" s="119"/>
      <c r="U241" s="133" t="str">
        <f>IF([7]回答表!X52="●",[7]回答表!B371,IF([7]回答表!AA52="●",[7]回答表!B396,""))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IF([7]回答表!X52="●",[7]回答表!U377,IF([7]回答表!AA52="●",[7]回答表!U402,""))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IF([7]回答表!X52="●",[7]回答表!G377,IF([7]回答表!AA52="●",[7]回答表!G402,""))</f>
        <v/>
      </c>
      <c r="AN244" s="83"/>
      <c r="AO244" s="83"/>
      <c r="AP244" s="83"/>
      <c r="AQ244" s="83"/>
      <c r="AR244" s="83"/>
      <c r="AS244" s="83"/>
      <c r="AT244" s="153"/>
      <c r="AU244" s="82" t="str">
        <f>IF([7]回答表!X52="●",[7]回答表!G378,IF([7]回答表!AA52="●",[7]回答表!G403,""))</f>
        <v/>
      </c>
      <c r="AV244" s="83"/>
      <c r="AW244" s="83"/>
      <c r="AX244" s="83"/>
      <c r="AY244" s="83"/>
      <c r="AZ244" s="83"/>
      <c r="BA244" s="83"/>
      <c r="BB244" s="153"/>
      <c r="BC244" s="120"/>
      <c r="BD244" s="109"/>
      <c r="BE244" s="109"/>
      <c r="BF244" s="150" t="str">
        <f>IF([7]回答表!X52="●",[7]回答表!X377,IF([7]回答表!AA52="●",[7]回答表!X402,""))</f>
        <v/>
      </c>
      <c r="BG244" s="151"/>
      <c r="BH244" s="151"/>
      <c r="BI244" s="151"/>
      <c r="BJ244" s="150" t="str">
        <f>IF([7]回答表!X52="●",[7]回答表!X378,IF([7]回答表!AA52="●",[7]回答表!X403,""))</f>
        <v/>
      </c>
      <c r="BK244" s="151"/>
      <c r="BL244" s="151"/>
      <c r="BM244" s="152"/>
      <c r="BN244" s="150" t="str">
        <f>IF([7]回答表!X52="●",[7]回答表!X379,IF([7]回答表!AA52="●",[7]回答表!X404,""))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IF([7]回答表!AA52="●","●","")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IF([7]回答表!X52="●",[7]回答表!E386,IF([7]回答表!AA52="●",[7]回答表!E407,""))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IF([7]回答表!X52="●",[7]回答表!B388,IF([7]回答表!AA52="●",[7]回答表!B409,""))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IF([7]回答表!AD52="●","●","")</f>
        <v/>
      </c>
      <c r="O260" s="131"/>
      <c r="P260" s="131"/>
      <c r="Q260" s="132"/>
      <c r="R260" s="119"/>
      <c r="S260" s="119"/>
      <c r="T260" s="119"/>
      <c r="U260" s="133" t="str">
        <f>IF([7]回答表!AD52="●",[7]回答表!B417,"")</f>
        <v/>
      </c>
      <c r="V260" s="134"/>
      <c r="W260" s="134"/>
      <c r="X260" s="134"/>
      <c r="Y260" s="134"/>
      <c r="Z260" s="134"/>
      <c r="AA260" s="134"/>
      <c r="AB260" s="134"/>
      <c r="AC260" s="134"/>
      <c r="AD260" s="134"/>
      <c r="AE260" s="134"/>
      <c r="AF260" s="134"/>
      <c r="AG260" s="134"/>
      <c r="AH260" s="134"/>
      <c r="AI260" s="134"/>
      <c r="AJ260" s="135"/>
      <c r="AK260" s="249"/>
      <c r="AL260" s="249"/>
      <c r="AM260" s="133" t="str">
        <f>IF([7]回答表!AD52="●",[7]回答表!B423,"")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IF([7]回答表!X53="●","●","")</f>
        <v>●</v>
      </c>
      <c r="O272" s="131"/>
      <c r="P272" s="131"/>
      <c r="Q272" s="132"/>
      <c r="R272" s="119"/>
      <c r="S272" s="119"/>
      <c r="T272" s="119"/>
      <c r="U272" s="133" t="str">
        <f>IF([7]回答表!X53="●",[7]回答表!B434,IF([7]回答表!AA53="●",[7]回答表!B467,""))</f>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
      <c r="V272" s="134"/>
      <c r="W272" s="134"/>
      <c r="X272" s="134"/>
      <c r="Y272" s="134"/>
      <c r="Z272" s="134"/>
      <c r="AA272" s="134"/>
      <c r="AB272" s="134"/>
      <c r="AC272" s="134"/>
      <c r="AD272" s="134"/>
      <c r="AE272" s="134"/>
      <c r="AF272" s="134"/>
      <c r="AG272" s="134"/>
      <c r="AH272" s="134"/>
      <c r="AI272" s="134"/>
      <c r="AJ272" s="135"/>
      <c r="AK272" s="136"/>
      <c r="AL272" s="136"/>
      <c r="AM272" s="136"/>
      <c r="AN272" s="133" t="str">
        <f>IF([7]回答表!X53="●",[7]回答表!B442,"")</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
      <c r="AO272" s="262"/>
      <c r="AP272" s="262"/>
      <c r="AQ272" s="262"/>
      <c r="AR272" s="262"/>
      <c r="AS272" s="262"/>
      <c r="AT272" s="262"/>
      <c r="AU272" s="262"/>
      <c r="AV272" s="262"/>
      <c r="AW272" s="262"/>
      <c r="AX272" s="262"/>
      <c r="AY272" s="262"/>
      <c r="AZ272" s="262"/>
      <c r="BA272" s="262"/>
      <c r="BB272" s="263"/>
      <c r="BC272" s="120"/>
      <c r="BD272" s="109"/>
      <c r="BE272" s="109"/>
      <c r="BF272" s="138" t="str">
        <f>IF([7]回答表!X53="●",[7]回答表!B448,IF([7]回答表!AA53="●",[7]回答表!B473,""))</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IF([7]回答表!X53="●",[7]回答表!E448,IF([7]回答表!AA53="●",[7]回答表!E473,""))</f>
        <v>26</v>
      </c>
      <c r="BG275" s="151"/>
      <c r="BH275" s="151"/>
      <c r="BI275" s="151"/>
      <c r="BJ275" s="150">
        <f>IF([7]回答表!X53="●",[7]回答表!E449,IF([7]回答表!AA53="●",[7]回答表!E474,""))</f>
        <v>4</v>
      </c>
      <c r="BK275" s="151"/>
      <c r="BL275" s="151"/>
      <c r="BM275" s="152"/>
      <c r="BN275" s="150">
        <f>IF([7]回答表!X53="●",[7]回答表!E450,IF([7]回答表!AA53="●",[7]回答表!E475,""))</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IF([7]回答表!AA53="●","●","")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IF([7]回答表!X53="●",[7]回答表!E457,IF([7]回答表!AA53="●",[7]回答表!E478,""))</f>
        <v>0</v>
      </c>
      <c r="V284" s="182"/>
      <c r="W284" s="182"/>
      <c r="X284" s="182"/>
      <c r="Y284" s="182"/>
      <c r="Z284" s="182"/>
      <c r="AA284" s="182"/>
      <c r="AB284" s="182"/>
      <c r="AC284" s="182"/>
      <c r="AD284" s="182"/>
      <c r="AE284" s="183" t="s">
        <v>33</v>
      </c>
      <c r="AF284" s="183"/>
      <c r="AG284" s="183"/>
      <c r="AH284" s="183"/>
      <c r="AI284" s="183"/>
      <c r="AJ284" s="184"/>
      <c r="AK284" s="136"/>
      <c r="AL284" s="136"/>
      <c r="AM284" s="133" t="str">
        <f>IF([7]回答表!X53="●",[7]回答表!B459,IF([7]回答表!AA53="●",[7]回答表!B480,""))</f>
        <v>効果額は算出していない。</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IF([7]回答表!AD53="●","●","")</f>
        <v/>
      </c>
      <c r="O291" s="131"/>
      <c r="P291" s="131"/>
      <c r="Q291" s="132"/>
      <c r="R291" s="119"/>
      <c r="S291" s="119"/>
      <c r="T291" s="119"/>
      <c r="U291" s="133" t="str">
        <f>IF([7]回答表!AD53="●",[7]回答表!B488,"")</f>
        <v/>
      </c>
      <c r="V291" s="134"/>
      <c r="W291" s="134"/>
      <c r="X291" s="134"/>
      <c r="Y291" s="134"/>
      <c r="Z291" s="134"/>
      <c r="AA291" s="134"/>
      <c r="AB291" s="134"/>
      <c r="AC291" s="134"/>
      <c r="AD291" s="134"/>
      <c r="AE291" s="134"/>
      <c r="AF291" s="134"/>
      <c r="AG291" s="134"/>
      <c r="AH291" s="134"/>
      <c r="AI291" s="134"/>
      <c r="AJ291" s="135"/>
      <c r="AK291" s="249"/>
      <c r="AL291" s="249"/>
      <c r="AM291" s="133" t="str">
        <f>IF([7]回答表!AD53="●",[7]回答表!B494,"")</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IF([7]回答表!X54="●","●","")</f>
        <v/>
      </c>
      <c r="O303" s="131"/>
      <c r="P303" s="131"/>
      <c r="Q303" s="132"/>
      <c r="R303" s="119"/>
      <c r="S303" s="119"/>
      <c r="T303" s="119"/>
      <c r="U303" s="133" t="str">
        <f>IF([7]回答表!X54="●",[7]回答表!B505,IF([7]回答表!AA54="●",[7]回答表!B528,""))</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IF([7]回答表!X54="●",[7]回答表!BC512,IF([7]回答表!AA54="●",[7]回答表!BC535,""))</f>
        <v/>
      </c>
      <c r="AR303" s="271"/>
      <c r="AS303" s="271"/>
      <c r="AT303" s="271"/>
      <c r="AU303" s="272" t="s">
        <v>74</v>
      </c>
      <c r="AV303" s="273"/>
      <c r="AW303" s="273"/>
      <c r="AX303" s="274"/>
      <c r="AY303" s="271" t="str">
        <f>IF([7]回答表!X54="●",[7]回答表!BC517,IF([7]回答表!AA54="●",[7]回答表!BC540,""))</f>
        <v/>
      </c>
      <c r="AZ303" s="271"/>
      <c r="BA303" s="271"/>
      <c r="BB303" s="271"/>
      <c r="BC303" s="120"/>
      <c r="BD303" s="109"/>
      <c r="BE303" s="109"/>
      <c r="BF303" s="138" t="str">
        <f>IF([7]回答表!X54="●",[7]回答表!S511,IF([7]回答表!AA54="●",[7]回答表!S534,""))</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IF([7]回答表!X54="●",[7]回答表!BC513,IF([7]回答表!AA54="●",[7]回答表!BC536,""))</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IF([7]回答表!X54="●",[7]回答表!V511,IF([7]回答表!AA54="●",[7]回答表!V534,""))</f>
        <v/>
      </c>
      <c r="BG306" s="151"/>
      <c r="BH306" s="151"/>
      <c r="BI306" s="151"/>
      <c r="BJ306" s="150" t="str">
        <f>IF([7]回答表!X54="●",[7]回答表!V512,IF([7]回答表!AA54="●",[7]回答表!V535,""))</f>
        <v/>
      </c>
      <c r="BK306" s="151"/>
      <c r="BL306" s="151"/>
      <c r="BM306" s="152"/>
      <c r="BN306" s="150" t="str">
        <f>IF([7]回答表!X54="●",[7]回答表!V513,IF([7]回答表!AA54="●",[7]回答表!V536,""))</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IF([7]回答表!X54="●",[7]回答表!BC514,IF([7]回答表!AA54="●",[7]回答表!BC537,""))</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IF([7]回答表!X54="●",[7]回答表!BC518,IF([7]回答表!AA54="●",[7]回答表!BC541,""))</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IF([7]回答表!AA54="●","●","")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IF([7]回答表!X54="●",[7]回答表!BC515,IF([7]回答表!AA54="●",[7]回答表!BC538,""))</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IF([7]回答表!X54="●",[7]回答表!BC516,IF([7]回答表!AA54="●",[7]回答表!BC539,""))</f>
        <v/>
      </c>
      <c r="AR311" s="271"/>
      <c r="AS311" s="271"/>
      <c r="AT311" s="271"/>
      <c r="AU311" s="222" t="s">
        <v>80</v>
      </c>
      <c r="AV311" s="223"/>
      <c r="AW311" s="223"/>
      <c r="AX311" s="224"/>
      <c r="AY311" s="281" t="str">
        <f>IF([7]回答表!X54="●",[7]回答表!BC519,IF([7]回答表!AA54="●",[7]回答表!BC542,""))</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IF([7]回答表!X54="●",[7]回答表!E518,IF([7]回答表!AA54="●",[7]回答表!E540,""))</f>
        <v/>
      </c>
      <c r="V315" s="182"/>
      <c r="W315" s="182"/>
      <c r="X315" s="182"/>
      <c r="Y315" s="182"/>
      <c r="Z315" s="182"/>
      <c r="AA315" s="182"/>
      <c r="AB315" s="182"/>
      <c r="AC315" s="182"/>
      <c r="AD315" s="182"/>
      <c r="AE315" s="183" t="s">
        <v>33</v>
      </c>
      <c r="AF315" s="183"/>
      <c r="AG315" s="183"/>
      <c r="AH315" s="183"/>
      <c r="AI315" s="183"/>
      <c r="AJ315" s="184"/>
      <c r="AK315" s="136"/>
      <c r="AL315" s="136"/>
      <c r="AM315" s="133" t="str">
        <f>IF([7]回答表!X54="●",[7]回答表!B520,IF([7]回答表!AA54="●",[7]回答表!B542,""))</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IF([7]回答表!AD54="●","●","")</f>
        <v/>
      </c>
      <c r="O322" s="131"/>
      <c r="P322" s="131"/>
      <c r="Q322" s="132"/>
      <c r="R322" s="119"/>
      <c r="S322" s="119"/>
      <c r="T322" s="119"/>
      <c r="U322" s="133" t="str">
        <f>IF([7]回答表!AD54="●",[7]回答表!B550,"")</f>
        <v/>
      </c>
      <c r="V322" s="134"/>
      <c r="W322" s="134"/>
      <c r="X322" s="134"/>
      <c r="Y322" s="134"/>
      <c r="Z322" s="134"/>
      <c r="AA322" s="134"/>
      <c r="AB322" s="134"/>
      <c r="AC322" s="134"/>
      <c r="AD322" s="134"/>
      <c r="AE322" s="134"/>
      <c r="AF322" s="134"/>
      <c r="AG322" s="134"/>
      <c r="AH322" s="134"/>
      <c r="AI322" s="134"/>
      <c r="AJ322" s="135"/>
      <c r="AK322" s="189"/>
      <c r="AL322" s="189"/>
      <c r="AM322" s="133" t="str">
        <f>IF([7]回答表!AD54="●",[7]回答表!B556,"")</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IF([7]回答表!X55="●","●","")</f>
        <v/>
      </c>
      <c r="O333" s="131"/>
      <c r="P333" s="131"/>
      <c r="Q333" s="132"/>
      <c r="R333" s="119"/>
      <c r="S333" s="119"/>
      <c r="T333" s="119"/>
      <c r="U333" s="133" t="str">
        <f>IF([7]回答表!X55="●",[7]回答表!B567,IF([7]回答表!AA55="●",[7]回答表!B592,""))</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IF([7]回答表!X55="●",[7]回答表!B577,IF([7]回答表!AA55="●",[7]回答表!B602,""))</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IF([7]回答表!X55="●",[7]回答表!G573,IF([7]回答表!AA55="●",[7]回答表!G598,""))</f>
        <v/>
      </c>
      <c r="AN335" s="83"/>
      <c r="AO335" s="83"/>
      <c r="AP335" s="83"/>
      <c r="AQ335" s="83"/>
      <c r="AR335" s="83"/>
      <c r="AS335" s="83"/>
      <c r="AT335" s="153"/>
      <c r="AU335" s="82" t="str">
        <f>IF([7]回答表!X55="●",[7]回答表!G574,IF([7]回答表!AA55="●",[7]回答表!G599,""))</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IF([7]回答表!X55="●",[7]回答表!E577,IF([7]回答表!AA55="●",[7]回答表!E602,""))</f>
        <v/>
      </c>
      <c r="BG336" s="151"/>
      <c r="BH336" s="151"/>
      <c r="BI336" s="151"/>
      <c r="BJ336" s="150" t="str">
        <f>IF([7]回答表!X55="●",[7]回答表!E578,IF([7]回答表!AA55="●",[7]回答表!E603,""))</f>
        <v/>
      </c>
      <c r="BK336" s="151"/>
      <c r="BL336" s="151"/>
      <c r="BM336" s="152"/>
      <c r="BN336" s="150" t="str">
        <f>IF([7]回答表!X55="●",[7]回答表!E579,IF([7]回答表!AA55="●",[7]回答表!E604,""))</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IF([7]回答表!AA55="●","●","")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IF([7]回答表!X55="●",[7]回答表!E582,IF([7]回答表!AA55="●",[7]回答表!E607,""))</f>
        <v/>
      </c>
      <c r="V345" s="182"/>
      <c r="W345" s="182"/>
      <c r="X345" s="182"/>
      <c r="Y345" s="182"/>
      <c r="Z345" s="182"/>
      <c r="AA345" s="182"/>
      <c r="AB345" s="182"/>
      <c r="AC345" s="182"/>
      <c r="AD345" s="182"/>
      <c r="AE345" s="183" t="s">
        <v>33</v>
      </c>
      <c r="AF345" s="183"/>
      <c r="AG345" s="183"/>
      <c r="AH345" s="183"/>
      <c r="AI345" s="183"/>
      <c r="AJ345" s="184"/>
      <c r="AK345" s="136"/>
      <c r="AL345" s="136"/>
      <c r="AM345" s="133" t="str">
        <f>IF([7]回答表!X55="●",[7]回答表!B584,IF([7]回答表!AA55="●",[7]回答表!B609,""))</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IF([7]回答表!AD55="●","●","")</f>
        <v/>
      </c>
      <c r="O352" s="131"/>
      <c r="P352" s="131"/>
      <c r="Q352" s="132"/>
      <c r="R352" s="119"/>
      <c r="S352" s="119"/>
      <c r="T352" s="119"/>
      <c r="U352" s="133" t="str">
        <f>IF([7]回答表!AD55="●",[7]回答表!B617,"")</f>
        <v/>
      </c>
      <c r="V352" s="134"/>
      <c r="W352" s="134"/>
      <c r="X352" s="134"/>
      <c r="Y352" s="134"/>
      <c r="Z352" s="134"/>
      <c r="AA352" s="134"/>
      <c r="AB352" s="134"/>
      <c r="AC352" s="134"/>
      <c r="AD352" s="134"/>
      <c r="AE352" s="134"/>
      <c r="AF352" s="134"/>
      <c r="AG352" s="134"/>
      <c r="AH352" s="134"/>
      <c r="AI352" s="134"/>
      <c r="AJ352" s="135"/>
      <c r="AK352" s="136"/>
      <c r="AL352" s="136"/>
      <c r="AM352" s="133" t="str">
        <f>IF([7]回答表!AD55="●",[7]回答表!B623,"")</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IF([7]回答表!R56="●",[7]回答表!B636,"")</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9AF2D-FBC1-4A88-BC2C-819BD86415C9}">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IF(COUNTIF([8]回答表!K16,"*")&gt;0,[8]回答表!K16,"")</f>
        <v>秋田市</v>
      </c>
      <c r="D11" s="8"/>
      <c r="E11" s="8"/>
      <c r="F11" s="8"/>
      <c r="G11" s="8"/>
      <c r="H11" s="8"/>
      <c r="I11" s="8"/>
      <c r="J11" s="8"/>
      <c r="K11" s="8"/>
      <c r="L11" s="8"/>
      <c r="M11" s="8"/>
      <c r="N11" s="8"/>
      <c r="O11" s="8"/>
      <c r="P11" s="8"/>
      <c r="Q11" s="8"/>
      <c r="R11" s="8"/>
      <c r="S11" s="8"/>
      <c r="T11" s="8"/>
      <c r="U11" s="22" t="str">
        <f>IF(COUNTIF([8]回答表!F18,"*")&gt;0,[8]回答表!F18,"")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IF(COUNTIF([8]回答表!W18,"*")&gt;0,[8]回答表!W18,"")</f>
        <v>特定地域排水処理施設</v>
      </c>
      <c r="AP11" s="10"/>
      <c r="AQ11" s="10"/>
      <c r="AR11" s="10"/>
      <c r="AS11" s="10"/>
      <c r="AT11" s="10"/>
      <c r="AU11" s="10"/>
      <c r="AV11" s="10"/>
      <c r="AW11" s="10"/>
      <c r="AX11" s="10"/>
      <c r="AY11" s="10"/>
      <c r="AZ11" s="10"/>
      <c r="BA11" s="10"/>
      <c r="BB11" s="10"/>
      <c r="BC11" s="10"/>
      <c r="BD11" s="10"/>
      <c r="BE11" s="10"/>
      <c r="BF11" s="11"/>
      <c r="BG11" s="21" t="str">
        <f>IF(COUNTIF([8]回答表!F20,"*")&gt;0,[8]回答表!F20,"")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IF([8]回答表!R49="●","●","")</f>
        <v/>
      </c>
      <c r="E24" s="80"/>
      <c r="F24" s="80"/>
      <c r="G24" s="80"/>
      <c r="H24" s="80"/>
      <c r="I24" s="80"/>
      <c r="J24" s="81"/>
      <c r="K24" s="79" t="str">
        <f>IF([8]回答表!R50="●","●","")</f>
        <v/>
      </c>
      <c r="L24" s="80"/>
      <c r="M24" s="80"/>
      <c r="N24" s="80"/>
      <c r="O24" s="80"/>
      <c r="P24" s="80"/>
      <c r="Q24" s="81"/>
      <c r="R24" s="79" t="str">
        <f>IF([8]回答表!R51="●","●","")</f>
        <v/>
      </c>
      <c r="S24" s="80"/>
      <c r="T24" s="80"/>
      <c r="U24" s="80"/>
      <c r="V24" s="80"/>
      <c r="W24" s="80"/>
      <c r="X24" s="81"/>
      <c r="Y24" s="79" t="str">
        <f>IF([8]回答表!R52="●","●","")</f>
        <v/>
      </c>
      <c r="Z24" s="80"/>
      <c r="AA24" s="80"/>
      <c r="AB24" s="80"/>
      <c r="AC24" s="80"/>
      <c r="AD24" s="80"/>
      <c r="AE24" s="81"/>
      <c r="AF24" s="79" t="str">
        <f>IF([8]回答表!R53="●","●","")</f>
        <v>●</v>
      </c>
      <c r="AG24" s="80"/>
      <c r="AH24" s="80"/>
      <c r="AI24" s="80"/>
      <c r="AJ24" s="80"/>
      <c r="AK24" s="80"/>
      <c r="AL24" s="81"/>
      <c r="AM24" s="79" t="str">
        <f>IF([8]回答表!R54="●","●","")</f>
        <v/>
      </c>
      <c r="AN24" s="80"/>
      <c r="AO24" s="80"/>
      <c r="AP24" s="80"/>
      <c r="AQ24" s="80"/>
      <c r="AR24" s="80"/>
      <c r="AS24" s="81"/>
      <c r="AT24" s="79" t="str">
        <f>IF([8]回答表!R55="●","●","")</f>
        <v/>
      </c>
      <c r="AU24" s="80"/>
      <c r="AV24" s="80"/>
      <c r="AW24" s="80"/>
      <c r="AX24" s="80"/>
      <c r="AY24" s="80"/>
      <c r="AZ24" s="81"/>
      <c r="BA24" s="68"/>
      <c r="BB24" s="82" t="str">
        <f>IF([8]回答表!R56="●","●","")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IF([8]回答表!X49="●","●","")</f>
        <v/>
      </c>
      <c r="O36" s="131"/>
      <c r="P36" s="131"/>
      <c r="Q36" s="132"/>
      <c r="R36" s="119"/>
      <c r="S36" s="119"/>
      <c r="T36" s="119"/>
      <c r="U36" s="133" t="str">
        <f>IF([8]回答表!X49="●",[8]回答表!B67,IF([8]回答表!AA49="●",[8]回答表!B95,""))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IF([8]回答表!X49="●",[8]回答表!S73,IF([8]回答表!AA49="●",[8]回答表!S101,""))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IF([8]回答表!X49="●",[8]回答表!G73,IF([8]回答表!AA49="●",[8]回答表!G101,""))</f>
        <v/>
      </c>
      <c r="AN38" s="83"/>
      <c r="AO38" s="83"/>
      <c r="AP38" s="83"/>
      <c r="AQ38" s="83"/>
      <c r="AR38" s="83"/>
      <c r="AS38" s="83"/>
      <c r="AT38" s="153"/>
      <c r="AU38" s="82" t="str">
        <f>IF([8]回答表!X49="●",[8]回答表!G74,IF([8]回答表!AA49="●",[8]回答表!G102,""))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IF([8]回答表!X49="●",[8]回答表!V73,IF([8]回答表!AA49="●",[8]回答表!V101,""))</f>
        <v/>
      </c>
      <c r="BG39" s="16"/>
      <c r="BH39" s="16"/>
      <c r="BI39" s="17"/>
      <c r="BJ39" s="150" t="str">
        <f>IF([8]回答表!X49="●",[8]回答表!V74,IF([8]回答表!AA49="●",[8]回答表!V102,""))</f>
        <v/>
      </c>
      <c r="BK39" s="16"/>
      <c r="BL39" s="16"/>
      <c r="BM39" s="17"/>
      <c r="BN39" s="150" t="str">
        <f>IF([8]回答表!X49="●",[8]回答表!V75,IF([8]回答表!AA49="●",[8]回答表!V103,""))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IF([8]回答表!X49="●",[8]回答表!O79,IF([8]回答表!AA49="●",[8]回答表!O107,""))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IF([8]回答表!X49="●",[8]回答表!O80,IF([8]回答表!AA49="●",[8]回答表!O108,""))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IF([8]回答表!AA49="●","●","")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IF([8]回答表!X49="●",[8]回答表!O81,IF([8]回答表!AA49="●",[8]回答表!O109,""))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IF([8]回答表!X49="●",[8]回答表!O82,IF([8]回答表!AA49="●",[8]回答表!O110,""))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IF([8]回答表!X49="●",[8]回答表!AG79,IF([8]回答表!AA49="●",[8]回答表!AG107,""))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IF([8]回答表!X49="●",[8]回答表!AG80,IF([8]回答表!AA49="●",[8]回答表!AG108,""))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IF([8]回答表!X49="●",[8]回答表!E85,IF([8]回答表!AA49="●",[8]回答表!E113,""))</f>
        <v/>
      </c>
      <c r="V50" s="182"/>
      <c r="W50" s="182"/>
      <c r="X50" s="182"/>
      <c r="Y50" s="182"/>
      <c r="Z50" s="182"/>
      <c r="AA50" s="182"/>
      <c r="AB50" s="182"/>
      <c r="AC50" s="182"/>
      <c r="AD50" s="182"/>
      <c r="AE50" s="183" t="s">
        <v>33</v>
      </c>
      <c r="AF50" s="183"/>
      <c r="AG50" s="183"/>
      <c r="AH50" s="183"/>
      <c r="AI50" s="183"/>
      <c r="AJ50" s="184"/>
      <c r="AK50" s="136"/>
      <c r="AL50" s="136"/>
      <c r="AM50" s="133" t="str">
        <f>IF([8]回答表!X49="●",[8]回答表!B87,IF([8]回答表!AA49="●",[8]回答表!B115,""))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IF([8]回答表!AD49="●","●","")</f>
        <v/>
      </c>
      <c r="O57" s="131"/>
      <c r="P57" s="131"/>
      <c r="Q57" s="132"/>
      <c r="R57" s="119"/>
      <c r="S57" s="119"/>
      <c r="T57" s="119"/>
      <c r="U57" s="133" t="str">
        <f>IF([8]回答表!AD49="●",[8]回答表!B123,"")</f>
        <v/>
      </c>
      <c r="V57" s="134"/>
      <c r="W57" s="134"/>
      <c r="X57" s="134"/>
      <c r="Y57" s="134"/>
      <c r="Z57" s="134"/>
      <c r="AA57" s="134"/>
      <c r="AB57" s="134"/>
      <c r="AC57" s="134"/>
      <c r="AD57" s="134"/>
      <c r="AE57" s="134"/>
      <c r="AF57" s="134"/>
      <c r="AG57" s="134"/>
      <c r="AH57" s="134"/>
      <c r="AI57" s="134"/>
      <c r="AJ57" s="135"/>
      <c r="AK57" s="189"/>
      <c r="AL57" s="189"/>
      <c r="AM57" s="133" t="str">
        <f>IF([8]回答表!AD49="●",[8]回答表!B128,"")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IF([8]回答表!X50="●","●","")</f>
        <v/>
      </c>
      <c r="O68" s="131"/>
      <c r="P68" s="131"/>
      <c r="Q68" s="132"/>
      <c r="R68" s="119"/>
      <c r="S68" s="119"/>
      <c r="T68" s="119"/>
      <c r="U68" s="133" t="str">
        <f>IF([8]回答表!X50="●",[8]回答表!B138,IF([8]回答表!AA50="●",[8]回答表!B159,""))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IF([8]回答表!X50="●",[8]回答表!S144,IF([8]回答表!AA50="●",[8]回答表!S165,""))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IF([8]回答表!X50="●",[8]回答表!J144,IF([8]回答表!AA50="●",[8]回答表!J165,""))</f>
        <v/>
      </c>
      <c r="AN71" s="83"/>
      <c r="AO71" s="83"/>
      <c r="AP71" s="83"/>
      <c r="AQ71" s="83"/>
      <c r="AR71" s="83"/>
      <c r="AS71" s="83"/>
      <c r="AT71" s="153"/>
      <c r="AU71" s="82" t="str">
        <f>IF([8]回答表!X50="●",[8]回答表!J145,IF([8]回答表!AA50="●",[8]回答表!J166,""))</f>
        <v/>
      </c>
      <c r="AV71" s="83"/>
      <c r="AW71" s="83"/>
      <c r="AX71" s="83"/>
      <c r="AY71" s="83"/>
      <c r="AZ71" s="83"/>
      <c r="BA71" s="83"/>
      <c r="BB71" s="153"/>
      <c r="BC71" s="120"/>
      <c r="BD71" s="109"/>
      <c r="BE71" s="109"/>
      <c r="BF71" s="150" t="str">
        <f>IF([8]回答表!X50="●",[8]回答表!V144,IF([8]回答表!AA50="●",[8]回答表!V165,""))</f>
        <v/>
      </c>
      <c r="BG71" s="151"/>
      <c r="BH71" s="151"/>
      <c r="BI71" s="151"/>
      <c r="BJ71" s="150" t="str">
        <f>IF([8]回答表!X50="●",[8]回答表!V145,IF([8]回答表!AA50="●",[8]回答表!V166,""))</f>
        <v/>
      </c>
      <c r="BK71" s="151"/>
      <c r="BL71" s="151"/>
      <c r="BM71" s="151"/>
      <c r="BN71" s="150" t="str">
        <f>IF([8]回答表!X50="●",[8]回答表!V146,IF([8]回答表!AA50="●",[8]回答表!V167,""))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IF([8]回答表!AA50="●","●","")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IF([8]回答表!X50="●",[8]回答表!E149,IF([8]回答表!AA50="●",[8]回答表!E170,""))</f>
        <v/>
      </c>
      <c r="V80" s="182"/>
      <c r="W80" s="182"/>
      <c r="X80" s="182"/>
      <c r="Y80" s="182"/>
      <c r="Z80" s="182"/>
      <c r="AA80" s="182"/>
      <c r="AB80" s="182"/>
      <c r="AC80" s="182"/>
      <c r="AD80" s="182"/>
      <c r="AE80" s="183" t="s">
        <v>33</v>
      </c>
      <c r="AF80" s="183"/>
      <c r="AG80" s="183"/>
      <c r="AH80" s="183"/>
      <c r="AI80" s="183"/>
      <c r="AJ80" s="184"/>
      <c r="AK80" s="136"/>
      <c r="AL80" s="136"/>
      <c r="AM80" s="133" t="str">
        <f>IF([8]回答表!X50="●",[8]回答表!B151,IF([8]回答表!AA50="●",[8]回答表!B172,""))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IF([8]回答表!AD50="●","●","")</f>
        <v/>
      </c>
      <c r="O87" s="131"/>
      <c r="P87" s="131"/>
      <c r="Q87" s="132"/>
      <c r="R87" s="119"/>
      <c r="S87" s="119"/>
      <c r="T87" s="119"/>
      <c r="U87" s="133" t="str">
        <f>IF([8]回答表!AD50="●",[8]回答表!B180,"")</f>
        <v/>
      </c>
      <c r="V87" s="134"/>
      <c r="W87" s="134"/>
      <c r="X87" s="134"/>
      <c r="Y87" s="134"/>
      <c r="Z87" s="134"/>
      <c r="AA87" s="134"/>
      <c r="AB87" s="134"/>
      <c r="AC87" s="134"/>
      <c r="AD87" s="134"/>
      <c r="AE87" s="134"/>
      <c r="AF87" s="134"/>
      <c r="AG87" s="134"/>
      <c r="AH87" s="134"/>
      <c r="AI87" s="134"/>
      <c r="AJ87" s="135"/>
      <c r="AK87" s="189"/>
      <c r="AL87" s="189"/>
      <c r="AM87" s="133" t="str">
        <f>IF([8]回答表!AD50="●",[8]回答表!B186,"")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IF([8]回答表!F18="水道事業",IF([8]回答表!X51="●","●",""),"")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IF([8]回答表!F18="水道事業",IF([8]回答表!X51="●",[8]回答表!B197,IF([8]回答表!AA51="●",[8]回答表!B275,"")),"")</f>
        <v/>
      </c>
      <c r="AN99" s="134"/>
      <c r="AO99" s="134"/>
      <c r="AP99" s="134"/>
      <c r="AQ99" s="134"/>
      <c r="AR99" s="134"/>
      <c r="AS99" s="134"/>
      <c r="AT99" s="134"/>
      <c r="AU99" s="134"/>
      <c r="AV99" s="134"/>
      <c r="AW99" s="134"/>
      <c r="AX99" s="134"/>
      <c r="AY99" s="134"/>
      <c r="AZ99" s="134"/>
      <c r="BA99" s="134"/>
      <c r="BB99" s="134"/>
      <c r="BC99" s="135"/>
      <c r="BD99" s="109"/>
      <c r="BE99" s="109"/>
      <c r="BF99" s="138" t="str">
        <f>IF([8]回答表!F18="水道事業",IF([8]回答表!X51="●",[8]回答表!B256,IF([8]回答表!AA51="●",[8]回答表!B335,"")),"")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IF([8]回答表!F18="水道事業",IF([8]回答表!X51="●",[8]回答表!J205,IF([8]回答表!AA51="●",[8]回答表!J283,"")),"")</f>
        <v/>
      </c>
      <c r="V101" s="83"/>
      <c r="W101" s="83"/>
      <c r="X101" s="83"/>
      <c r="Y101" s="83"/>
      <c r="Z101" s="83"/>
      <c r="AA101" s="83"/>
      <c r="AB101" s="153"/>
      <c r="AC101" s="82" t="str">
        <f>IF([8]回答表!F18="水道事業",IF([8]回答表!X51="●",[8]回答表!J210,IF([8]回答表!AA51="●",[8]回答表!J290,"")),"")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IF([8]回答表!F18="水道事業",IF([8]回答表!X51="●",[8]回答表!E256,IF([8]回答表!AA51="●",[8]回答表!E335,"")),"")</f>
        <v/>
      </c>
      <c r="BG102" s="151"/>
      <c r="BH102" s="151"/>
      <c r="BI102" s="151"/>
      <c r="BJ102" s="150" t="str">
        <f>IF([8]回答表!F18="水道事業",IF([8]回答表!X51="●",[8]回答表!E257,IF([8]回答表!AA51="●",[8]回答表!E336,"")),"")</f>
        <v/>
      </c>
      <c r="BK102" s="151"/>
      <c r="BL102" s="151"/>
      <c r="BM102" s="151"/>
      <c r="BN102" s="150" t="str">
        <f>IF([8]回答表!F18="水道事業",IF([8]回答表!X51="●",[8]回答表!E258,IF([8]回答表!AA51="●",[8]回答表!E337,"")),"")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IF([8]回答表!F18="水道事業",IF([8]回答表!AA51="●","●",""),"")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IF([8]回答表!F18="水道事業",IF([8]回答表!X51="●",[8]回答表!J213,IF([8]回答表!AA51="●",[8]回答表!J293,"")),"")</f>
        <v/>
      </c>
      <c r="V106" s="83"/>
      <c r="W106" s="83"/>
      <c r="X106" s="83"/>
      <c r="Y106" s="83"/>
      <c r="Z106" s="83"/>
      <c r="AA106" s="83"/>
      <c r="AB106" s="153"/>
      <c r="AC106" s="82" t="str">
        <f>IF([8]回答表!F18="水道事業",IF([8]回答表!X51="●",[8]回答表!J217,IF([8]回答表!AA51="●",[8]回答表!J297,"")),"")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IF([8]回答表!F18="水道事業",IF([8]回答表!X51="●",[8]回答表!E265,IF([8]回答表!AA51="●",[8]回答表!E344,"")),"")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IF([8]回答表!F18="水道事業",IF([8]回答表!X51="●",[8]回答表!B267,IF([8]回答表!AA51="●",[8]回答表!B346,"")),"")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IF([8]回答表!F18="水道事業",IF([8]回答表!AD51="●","●",""),"")</f>
        <v/>
      </c>
      <c r="O118" s="131"/>
      <c r="P118" s="131"/>
      <c r="Q118" s="132"/>
      <c r="R118" s="119"/>
      <c r="S118" s="119"/>
      <c r="T118" s="119"/>
      <c r="U118" s="133" t="str">
        <f>IF([8]回答表!F18="水道事業",IF([8]回答表!AD51="●",[8]回答表!B354,""),"")</f>
        <v/>
      </c>
      <c r="V118" s="134"/>
      <c r="W118" s="134"/>
      <c r="X118" s="134"/>
      <c r="Y118" s="134"/>
      <c r="Z118" s="134"/>
      <c r="AA118" s="134"/>
      <c r="AB118" s="134"/>
      <c r="AC118" s="134"/>
      <c r="AD118" s="134"/>
      <c r="AE118" s="134"/>
      <c r="AF118" s="134"/>
      <c r="AG118" s="134"/>
      <c r="AH118" s="134"/>
      <c r="AI118" s="134"/>
      <c r="AJ118" s="135"/>
      <c r="AK118" s="189"/>
      <c r="AL118" s="189"/>
      <c r="AM118" s="133" t="str">
        <f>IF([8]回答表!F18="水道事業",IF([8]回答表!AD51="●",[8]回答表!B360,""),"")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IF([8]回答表!F18="簡易水道事業",IF([8]回答表!X51="●",[8]回答表!B197,IF([8]回答表!AA51="●",[8]回答表!B275,"")),"")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IF([8]回答表!F18="簡易水道事業",IF([8]回答表!X51="●",[8]回答表!B256,IF([8]回答表!AA51="●",[8]回答表!B335,"")),"")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IF([8]回答表!F18="簡易水道事業",IF([8]回答表!X51="●","●",""),"")</f>
        <v/>
      </c>
      <c r="O132" s="131"/>
      <c r="P132" s="131"/>
      <c r="Q132" s="132"/>
      <c r="R132" s="119"/>
      <c r="S132" s="119"/>
      <c r="T132" s="119"/>
      <c r="U132" s="82" t="str">
        <f>IF([8]回答表!F18="簡易水道事業",IF([8]回答表!X51="●",[8]回答表!S224,IF([8]回答表!AA51="●",[8]回答表!S304,"")),"")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IF([8]回答表!F18="簡易水道事業",IF([8]回答表!X51="●",[8]回答表!E256,IF([8]回答表!AA51="●",[8]回答表!E335,"")),"")</f>
        <v/>
      </c>
      <c r="BG133" s="151"/>
      <c r="BH133" s="151"/>
      <c r="BI133" s="151"/>
      <c r="BJ133" s="150" t="str">
        <f>IF([8]回答表!F18="簡易水道事業",IF([8]回答表!X51="●",[8]回答表!E257,IF([8]回答表!AA51="●",[8]回答表!E336,"")),"")</f>
        <v/>
      </c>
      <c r="BK133" s="151"/>
      <c r="BL133" s="151"/>
      <c r="BM133" s="151"/>
      <c r="BN133" s="150" t="str">
        <f>IF([8]回答表!F18="簡易水道事業",IF([8]回答表!X51="●",[8]回答表!E258,IF([8]回答表!AA51="●",[8]回答表!E337,"")),"")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IF([8]回答表!F18="簡易水道事業",IF([8]回答表!X51="●",[8]回答表!S225,IF([8]回答表!AA51="●",[8]回答表!S305,"")),"")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IF([8]回答表!F18="簡易水道事業",IF([8]回答表!AA51="●","●",""),"")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IF([8]回答表!F18="簡易水道事業",IF([8]回答表!X51="●",[8]回答表!S226,IF([8]回答表!AA51="●",[8]回答表!S306,"")),"")</f>
        <v/>
      </c>
      <c r="V142" s="83"/>
      <c r="W142" s="83"/>
      <c r="X142" s="83"/>
      <c r="Y142" s="83"/>
      <c r="Z142" s="83"/>
      <c r="AA142" s="83"/>
      <c r="AB142" s="83"/>
      <c r="AC142" s="83"/>
      <c r="AD142" s="83"/>
      <c r="AE142" s="83"/>
      <c r="AF142" s="83"/>
      <c r="AG142" s="83"/>
      <c r="AH142" s="83"/>
      <c r="AI142" s="83"/>
      <c r="AJ142" s="153"/>
      <c r="AK142" s="68"/>
      <c r="AL142" s="68"/>
      <c r="AM142" s="231" t="str">
        <f>IF([8]回答表!F18="簡易水道事業",IF([8]回答表!X51="●",[8]回答表!Y228,IF([8]回答表!AA51="●",[8]回答表!Y308,"")),"")</f>
        <v/>
      </c>
      <c r="AN142" s="231"/>
      <c r="AO142" s="231"/>
      <c r="AP142" s="231"/>
      <c r="AQ142" s="231"/>
      <c r="AR142" s="231"/>
      <c r="AS142" s="231" t="str">
        <f>IF([8]回答表!F18="簡易水道事業",IF([8]回答表!X51="●",[8]回答表!Y229,IF([8]回答表!AA51="●",[8]回答表!Y309,"")),"")</f>
        <v/>
      </c>
      <c r="AT142" s="231"/>
      <c r="AU142" s="231"/>
      <c r="AV142" s="231"/>
      <c r="AW142" s="231"/>
      <c r="AX142" s="231"/>
      <c r="AY142" s="231" t="str">
        <f>IF([8]回答表!F18="簡易水道事業",IF([8]回答表!X51="●",[8]回答表!Y230,IF([8]回答表!AA51="●",[8]回答表!Y310,"")),"")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IF([8]回答表!F18="簡易水道事業",IF([8]回答表!X51="●",[8]回答表!E265,IF([8]回答表!AA51="●",[8]回答表!E344,"")),"")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IF([8]回答表!F18="簡易水道事業",IF([8]回答表!X51="●",[8]回答表!B267,IF([8]回答表!AA51="●",[8]回答表!B346,"")),"")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IF([8]回答表!F18="簡易水道事業",IF([8]回答表!AD51="●","●",""),"")</f>
        <v/>
      </c>
      <c r="O154" s="131"/>
      <c r="P154" s="131"/>
      <c r="Q154" s="132"/>
      <c r="R154" s="119"/>
      <c r="S154" s="119"/>
      <c r="T154" s="119"/>
      <c r="U154" s="133" t="str">
        <f>IF([8]回答表!F18="簡易水道事業",IF([8]回答表!AD51="●",[8]回答表!B354,""),"")</f>
        <v/>
      </c>
      <c r="V154" s="134"/>
      <c r="W154" s="134"/>
      <c r="X154" s="134"/>
      <c r="Y154" s="134"/>
      <c r="Z154" s="134"/>
      <c r="AA154" s="134"/>
      <c r="AB154" s="134"/>
      <c r="AC154" s="134"/>
      <c r="AD154" s="134"/>
      <c r="AE154" s="134"/>
      <c r="AF154" s="134"/>
      <c r="AG154" s="134"/>
      <c r="AH154" s="134"/>
      <c r="AI154" s="134"/>
      <c r="AJ154" s="135"/>
      <c r="AK154" s="189"/>
      <c r="AL154" s="189"/>
      <c r="AM154" s="133" t="str">
        <f>IF([8]回答表!F18="簡易水道事業",IF([8]回答表!AD51="●",[8]回答表!B360,""),"")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IF([8]回答表!F18="下水道事業",IF([8]回答表!X51="●","●",""),"")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IF([8]回答表!F18="下水道事業",IF([8]回答表!X51="●",[8]回答表!B197,IF([8]回答表!AA51="●",[8]回答表!B275,"")),"")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IF([8]回答表!F18="下水道事業",IF([8]回答表!X51="●",[8]回答表!B256,IF([8]回答表!AA51="●",[8]回答表!B335,"")),"")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IF([8]回答表!F18="下水道事業",IF([8]回答表!X51="●",[8]回答表!N234,IF([8]回答表!AA51="●",[8]回答表!N314,"")),"")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IF([8]回答表!F18="下水道事業",IF([8]回答表!X51="●",[8]回答表!E256,IF([8]回答表!AA51="●",[8]回答表!E335,"")),"")</f>
        <v/>
      </c>
      <c r="BG169" s="151"/>
      <c r="BH169" s="151"/>
      <c r="BI169" s="151"/>
      <c r="BJ169" s="150" t="str">
        <f>IF([8]回答表!F18="下水道事業",IF([8]回答表!X51="●",[8]回答表!E257,IF([8]回答表!AA51="●",[8]回答表!E336,"")),"")</f>
        <v/>
      </c>
      <c r="BK169" s="151"/>
      <c r="BL169" s="151"/>
      <c r="BM169" s="151"/>
      <c r="BN169" s="150" t="str">
        <f>IF([8]回答表!F18="下水道事業",IF([8]回答表!X51="●",[8]回答表!E258,IF([8]回答表!AA51="●",[8]回答表!E337,"")),"")</f>
        <v/>
      </c>
      <c r="BO169" s="151"/>
      <c r="BP169" s="151"/>
      <c r="BQ169" s="152"/>
      <c r="BR169" s="112"/>
      <c r="BX169" s="234" t="str">
        <f>IF([8]回答表!AQ21="下水道事業",IF([8]回答表!BI54="○",[8]回答表!AM200,IF([8]回答表!BL54="○",[8]回答表!AM278,"")),"")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IF([8]回答表!F18="下水道事業",IF([8]回答表!X51="●",[8]回答表!Y236,IF([8]回答表!AA51="●",[8]回答表!Y316,"")),"")</f>
        <v/>
      </c>
      <c r="V174" s="83"/>
      <c r="W174" s="83"/>
      <c r="X174" s="83"/>
      <c r="Y174" s="83"/>
      <c r="Z174" s="83"/>
      <c r="AA174" s="83"/>
      <c r="AB174" s="153"/>
      <c r="AC174" s="82" t="str">
        <f>IF([8]回答表!F18="下水道事業",IF([8]回答表!X51="●",[8]回答表!Y237,IF([8]回答表!AA51="●",[8]回答表!Y317,"")),"")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IF([8]回答表!F18="下水道事業",IF([8]回答表!X51="●",[8]回答表!Y239,IF([8]回答表!AA51="●",[8]回答表!Y319,"")),"")</f>
        <v/>
      </c>
      <c r="V180" s="83"/>
      <c r="W180" s="83"/>
      <c r="X180" s="83"/>
      <c r="Y180" s="83"/>
      <c r="Z180" s="83"/>
      <c r="AA180" s="83"/>
      <c r="AB180" s="153"/>
      <c r="AC180" s="82" t="str">
        <f>IF([8]回答表!F18="下水道事業",IF([8]回答表!X51="●",[8]回答表!Y240,IF([8]回答表!AA51="●",[8]回答表!Y320,"")),"")</f>
        <v/>
      </c>
      <c r="AD180" s="83"/>
      <c r="AE180" s="83"/>
      <c r="AF180" s="83"/>
      <c r="AG180" s="83"/>
      <c r="AH180" s="83"/>
      <c r="AI180" s="83"/>
      <c r="AJ180" s="153"/>
      <c r="AK180" s="82" t="str">
        <f>IF([8]回答表!F18="下水道事業",IF([8]回答表!X51="●",[8]回答表!Y241,IF([8]回答表!AA51="●",[8]回答表!Y321,"")),"")</f>
        <v/>
      </c>
      <c r="AL180" s="83"/>
      <c r="AM180" s="83"/>
      <c r="AN180" s="83"/>
      <c r="AO180" s="83"/>
      <c r="AP180" s="83"/>
      <c r="AQ180" s="83"/>
      <c r="AR180" s="153"/>
      <c r="AS180" s="82" t="str">
        <f>IF([8]回答表!F18="下水道事業",IF([8]回答表!X51="●",[8]回答表!Y242,IF([8]回答表!AA51="●",[8]回答表!Y322,"")),"")</f>
        <v/>
      </c>
      <c r="AT180" s="83"/>
      <c r="AU180" s="83"/>
      <c r="AV180" s="83"/>
      <c r="AW180" s="83"/>
      <c r="AX180" s="83"/>
      <c r="AY180" s="83"/>
      <c r="AZ180" s="153"/>
      <c r="BA180" s="82" t="str">
        <f>IF([8]回答表!F18="下水道事業",IF([8]回答表!X51="●",[8]回答表!Y243,IF([8]回答表!AA51="●",[8]回答表!Y323,"")),"")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IF([8]回答表!F18="下水道事業",IF([8]回答表!AA51="●","●",""),"")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IF([8]回答表!F18="下水道事業",IF([8]回答表!X51="●",[8]回答表!N248,IF([8]回答表!AA51="●",[8]回答表!N328,"")),"")</f>
        <v/>
      </c>
      <c r="V186" s="83"/>
      <c r="W186" s="83"/>
      <c r="X186" s="83"/>
      <c r="Y186" s="83"/>
      <c r="Z186" s="83"/>
      <c r="AA186" s="83"/>
      <c r="AB186" s="153"/>
      <c r="AC186" s="82" t="str">
        <f>IF([8]回答表!F18="下水道事業",IF([8]回答表!X51="●",[8]回答表!N249,IF([8]回答表!AA51="●",[8]回答表!N329,"")),"")</f>
        <v/>
      </c>
      <c r="AD186" s="83"/>
      <c r="AE186" s="83"/>
      <c r="AF186" s="83"/>
      <c r="AG186" s="83"/>
      <c r="AH186" s="83"/>
      <c r="AI186" s="83"/>
      <c r="AJ186" s="153"/>
      <c r="AK186" s="82" t="str">
        <f>IF([8]回答表!F18="下水道事業",IF([8]回答表!X51="●",[8]回答表!N250,IF([8]回答表!AA51="●",[8]回答表!N330,"")),"")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IF([8]回答表!F18="下水道事業",IF([8]回答表!X51="●",[8]回答表!E265,IF([8]回答表!AA51="●",[8]回答表!E344,"")),"")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IF([8]回答表!F18="下水道事業",IF([8]回答表!X51="●",[8]回答表!B267,IF([8]回答表!AA51="●",[8]回答表!B346,"")),"")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IF([8]回答表!F18="下水道事業",IF([8]回答表!AD51="●","●",""),"")</f>
        <v/>
      </c>
      <c r="O198" s="131"/>
      <c r="P198" s="131"/>
      <c r="Q198" s="132"/>
      <c r="R198" s="119"/>
      <c r="S198" s="119"/>
      <c r="T198" s="119"/>
      <c r="U198" s="133" t="str">
        <f>IF([8]回答表!F18="下水道事業",IF([8]回答表!AD51="●",[8]回答表!B354,""),"")</f>
        <v/>
      </c>
      <c r="V198" s="134"/>
      <c r="W198" s="134"/>
      <c r="X198" s="134"/>
      <c r="Y198" s="134"/>
      <c r="Z198" s="134"/>
      <c r="AA198" s="134"/>
      <c r="AB198" s="134"/>
      <c r="AC198" s="134"/>
      <c r="AD198" s="134"/>
      <c r="AE198" s="134"/>
      <c r="AF198" s="134"/>
      <c r="AG198" s="134"/>
      <c r="AH198" s="134"/>
      <c r="AI198" s="134"/>
      <c r="AJ198" s="135"/>
      <c r="AK198" s="189"/>
      <c r="AL198" s="189"/>
      <c r="AM198" s="133" t="str">
        <f>IF([8]回答表!F18="下水道事業",IF([8]回答表!AD51="●",[8]回答表!B360,""),"")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IF([8]回答表!BD18="●",IF([8]回答表!X51="●","●",""),"")</f>
        <v/>
      </c>
      <c r="O210" s="131"/>
      <c r="P210" s="131"/>
      <c r="Q210" s="132"/>
      <c r="R210" s="119"/>
      <c r="S210" s="119"/>
      <c r="T210" s="119"/>
      <c r="U210" s="133" t="str">
        <f>IF([8]回答表!BD18="●",IF([8]回答表!X51="●",[8]回答表!B197,IF([8]回答表!AA51="●",[8]回答表!B275,"")),"")</f>
        <v/>
      </c>
      <c r="V210" s="134"/>
      <c r="W210" s="134"/>
      <c r="X210" s="134"/>
      <c r="Y210" s="134"/>
      <c r="Z210" s="134"/>
      <c r="AA210" s="134"/>
      <c r="AB210" s="134"/>
      <c r="AC210" s="134"/>
      <c r="AD210" s="134"/>
      <c r="AE210" s="134"/>
      <c r="AF210" s="134"/>
      <c r="AG210" s="134"/>
      <c r="AH210" s="134"/>
      <c r="AI210" s="134"/>
      <c r="AJ210" s="135"/>
      <c r="AK210" s="136"/>
      <c r="AL210" s="136"/>
      <c r="AM210" s="138" t="str">
        <f>IF([8]回答表!BD18="●",IF([8]回答表!X51="●",[8]回答表!B256,IF([8]回答表!AA51="●",[8]回答表!B335,"")),"")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IF([8]回答表!BD18="●",IF([8]回答表!X51="●",[8]回答表!E256,IF([8]回答表!AA51="●",[8]回答表!E335,"")),"")</f>
        <v/>
      </c>
      <c r="AN213" s="151"/>
      <c r="AO213" s="151"/>
      <c r="AP213" s="151"/>
      <c r="AQ213" s="150" t="str">
        <f>IF([8]回答表!BD18="●",IF([8]回答表!X51="●",[8]回答表!E257,IF([8]回答表!AA51="●",[8]回答表!E336,"")),"")</f>
        <v/>
      </c>
      <c r="AR213" s="151"/>
      <c r="AS213" s="151"/>
      <c r="AT213" s="151"/>
      <c r="AU213" s="150" t="str">
        <f>IF([8]回答表!BD18="●",IF([8]回答表!X51="●",[8]回答表!E258,IF([8]回答表!AA51="●",[8]回答表!E337,"")),"")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IF([8]回答表!BD18="●",IF([8]回答表!AA51="●","●",""),"")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IF([8]回答表!BD18="●",IF([8]回答表!X51="●",[8]回答表!E265,IF([8]回答表!AA51="●",[8]回答表!E344,"")),"")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IF([8]回答表!BD18="●",IF([8]回答表!X51="●",[8]回答表!B267,IF([8]回答表!AA51="●",[8]回答表!B346,"")),"")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IF([8]回答表!BD18="●",IF([8]回答表!AD51="●","●",""),"")</f>
        <v/>
      </c>
      <c r="O229" s="131"/>
      <c r="P229" s="131"/>
      <c r="Q229" s="132"/>
      <c r="R229" s="119"/>
      <c r="S229" s="119"/>
      <c r="T229" s="119"/>
      <c r="U229" s="133" t="str">
        <f>IF([8]回答表!BD18="●",IF([8]回答表!AD51="●",[8]回答表!B354,""),"")</f>
        <v/>
      </c>
      <c r="V229" s="134"/>
      <c r="W229" s="134"/>
      <c r="X229" s="134"/>
      <c r="Y229" s="134"/>
      <c r="Z229" s="134"/>
      <c r="AA229" s="134"/>
      <c r="AB229" s="134"/>
      <c r="AC229" s="134"/>
      <c r="AD229" s="134"/>
      <c r="AE229" s="134"/>
      <c r="AF229" s="134"/>
      <c r="AG229" s="134"/>
      <c r="AH229" s="134"/>
      <c r="AI229" s="134"/>
      <c r="AJ229" s="135"/>
      <c r="AK229" s="249"/>
      <c r="AL229" s="249"/>
      <c r="AM229" s="133" t="str">
        <f>IF([8]回答表!BD18="●",IF([8]回答表!AD51="●",[8]回答表!B360,""),"")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IF([8]回答表!X52="●","●","")</f>
        <v/>
      </c>
      <c r="O241" s="131"/>
      <c r="P241" s="131"/>
      <c r="Q241" s="132"/>
      <c r="R241" s="119"/>
      <c r="S241" s="119"/>
      <c r="T241" s="119"/>
      <c r="U241" s="133" t="str">
        <f>IF([8]回答表!X52="●",[8]回答表!B371,IF([8]回答表!AA52="●",[8]回答表!B396,""))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IF([8]回答表!X52="●",[8]回答表!U377,IF([8]回答表!AA52="●",[8]回答表!U402,""))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IF([8]回答表!X52="●",[8]回答表!G377,IF([8]回答表!AA52="●",[8]回答表!G402,""))</f>
        <v/>
      </c>
      <c r="AN244" s="83"/>
      <c r="AO244" s="83"/>
      <c r="AP244" s="83"/>
      <c r="AQ244" s="83"/>
      <c r="AR244" s="83"/>
      <c r="AS244" s="83"/>
      <c r="AT244" s="153"/>
      <c r="AU244" s="82" t="str">
        <f>IF([8]回答表!X52="●",[8]回答表!G378,IF([8]回答表!AA52="●",[8]回答表!G403,""))</f>
        <v/>
      </c>
      <c r="AV244" s="83"/>
      <c r="AW244" s="83"/>
      <c r="AX244" s="83"/>
      <c r="AY244" s="83"/>
      <c r="AZ244" s="83"/>
      <c r="BA244" s="83"/>
      <c r="BB244" s="153"/>
      <c r="BC244" s="120"/>
      <c r="BD244" s="109"/>
      <c r="BE244" s="109"/>
      <c r="BF244" s="150" t="str">
        <f>IF([8]回答表!X52="●",[8]回答表!X377,IF([8]回答表!AA52="●",[8]回答表!X402,""))</f>
        <v/>
      </c>
      <c r="BG244" s="151"/>
      <c r="BH244" s="151"/>
      <c r="BI244" s="151"/>
      <c r="BJ244" s="150" t="str">
        <f>IF([8]回答表!X52="●",[8]回答表!X378,IF([8]回答表!AA52="●",[8]回答表!X403,""))</f>
        <v/>
      </c>
      <c r="BK244" s="151"/>
      <c r="BL244" s="151"/>
      <c r="BM244" s="152"/>
      <c r="BN244" s="150" t="str">
        <f>IF([8]回答表!X52="●",[8]回答表!X379,IF([8]回答表!AA52="●",[8]回答表!X404,""))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IF([8]回答表!AA52="●","●","")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IF([8]回答表!X52="●",[8]回答表!E386,IF([8]回答表!AA52="●",[8]回答表!E407,""))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IF([8]回答表!X52="●",[8]回答表!B388,IF([8]回答表!AA52="●",[8]回答表!B409,""))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IF([8]回答表!AD52="●","●","")</f>
        <v/>
      </c>
      <c r="O260" s="131"/>
      <c r="P260" s="131"/>
      <c r="Q260" s="132"/>
      <c r="R260" s="119"/>
      <c r="S260" s="119"/>
      <c r="T260" s="119"/>
      <c r="U260" s="133" t="str">
        <f>IF([8]回答表!AD52="●",[8]回答表!B417,"")</f>
        <v/>
      </c>
      <c r="V260" s="134"/>
      <c r="W260" s="134"/>
      <c r="X260" s="134"/>
      <c r="Y260" s="134"/>
      <c r="Z260" s="134"/>
      <c r="AA260" s="134"/>
      <c r="AB260" s="134"/>
      <c r="AC260" s="134"/>
      <c r="AD260" s="134"/>
      <c r="AE260" s="134"/>
      <c r="AF260" s="134"/>
      <c r="AG260" s="134"/>
      <c r="AH260" s="134"/>
      <c r="AI260" s="134"/>
      <c r="AJ260" s="135"/>
      <c r="AK260" s="249"/>
      <c r="AL260" s="249"/>
      <c r="AM260" s="133" t="str">
        <f>IF([8]回答表!AD52="●",[8]回答表!B423,"")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IF([8]回答表!X53="●","●","")</f>
        <v>●</v>
      </c>
      <c r="O272" s="131"/>
      <c r="P272" s="131"/>
      <c r="Q272" s="132"/>
      <c r="R272" s="119"/>
      <c r="S272" s="119"/>
      <c r="T272" s="119"/>
      <c r="U272" s="133" t="str">
        <f>IF([8]回答表!X53="●",[8]回答表!B434,IF([8]回答表!AA53="●",[8]回答表!B467,""))</f>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
      <c r="V272" s="134"/>
      <c r="W272" s="134"/>
      <c r="X272" s="134"/>
      <c r="Y272" s="134"/>
      <c r="Z272" s="134"/>
      <c r="AA272" s="134"/>
      <c r="AB272" s="134"/>
      <c r="AC272" s="134"/>
      <c r="AD272" s="134"/>
      <c r="AE272" s="134"/>
      <c r="AF272" s="134"/>
      <c r="AG272" s="134"/>
      <c r="AH272" s="134"/>
      <c r="AI272" s="134"/>
      <c r="AJ272" s="135"/>
      <c r="AK272" s="136"/>
      <c r="AL272" s="136"/>
      <c r="AM272" s="136"/>
      <c r="AN272" s="133" t="str">
        <f>IF([8]回答表!X53="●",[8]回答表!B442,"")</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
      <c r="AO272" s="262"/>
      <c r="AP272" s="262"/>
      <c r="AQ272" s="262"/>
      <c r="AR272" s="262"/>
      <c r="AS272" s="262"/>
      <c r="AT272" s="262"/>
      <c r="AU272" s="262"/>
      <c r="AV272" s="262"/>
      <c r="AW272" s="262"/>
      <c r="AX272" s="262"/>
      <c r="AY272" s="262"/>
      <c r="AZ272" s="262"/>
      <c r="BA272" s="262"/>
      <c r="BB272" s="263"/>
      <c r="BC272" s="120"/>
      <c r="BD272" s="109"/>
      <c r="BE272" s="109"/>
      <c r="BF272" s="138" t="str">
        <f>IF([8]回答表!X53="●",[8]回答表!B448,IF([8]回答表!AA53="●",[8]回答表!B473,""))</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IF([8]回答表!X53="●",[8]回答表!E448,IF([8]回答表!AA53="●",[8]回答表!E473,""))</f>
        <v>26</v>
      </c>
      <c r="BG275" s="151"/>
      <c r="BH275" s="151"/>
      <c r="BI275" s="151"/>
      <c r="BJ275" s="150">
        <f>IF([8]回答表!X53="●",[8]回答表!E449,IF([8]回答表!AA53="●",[8]回答表!E474,""))</f>
        <v>4</v>
      </c>
      <c r="BK275" s="151"/>
      <c r="BL275" s="151"/>
      <c r="BM275" s="152"/>
      <c r="BN275" s="150">
        <f>IF([8]回答表!X53="●",[8]回答表!E450,IF([8]回答表!AA53="●",[8]回答表!E475,""))</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IF([8]回答表!AA53="●","●","")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IF([8]回答表!X53="●",[8]回答表!E457,IF([8]回答表!AA53="●",[8]回答表!E478,""))</f>
        <v>0</v>
      </c>
      <c r="V284" s="182"/>
      <c r="W284" s="182"/>
      <c r="X284" s="182"/>
      <c r="Y284" s="182"/>
      <c r="Z284" s="182"/>
      <c r="AA284" s="182"/>
      <c r="AB284" s="182"/>
      <c r="AC284" s="182"/>
      <c r="AD284" s="182"/>
      <c r="AE284" s="183" t="s">
        <v>33</v>
      </c>
      <c r="AF284" s="183"/>
      <c r="AG284" s="183"/>
      <c r="AH284" s="183"/>
      <c r="AI284" s="183"/>
      <c r="AJ284" s="184"/>
      <c r="AK284" s="136"/>
      <c r="AL284" s="136"/>
      <c r="AM284" s="133" t="str">
        <f>IF([8]回答表!X53="●",[8]回答表!B459,IF([8]回答表!AA53="●",[8]回答表!B480,""))</f>
        <v>効果額は算出していない。</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IF([8]回答表!AD53="●","●","")</f>
        <v/>
      </c>
      <c r="O291" s="131"/>
      <c r="P291" s="131"/>
      <c r="Q291" s="132"/>
      <c r="R291" s="119"/>
      <c r="S291" s="119"/>
      <c r="T291" s="119"/>
      <c r="U291" s="133" t="str">
        <f>IF([8]回答表!AD53="●",[8]回答表!B488,"")</f>
        <v/>
      </c>
      <c r="V291" s="134"/>
      <c r="W291" s="134"/>
      <c r="X291" s="134"/>
      <c r="Y291" s="134"/>
      <c r="Z291" s="134"/>
      <c r="AA291" s="134"/>
      <c r="AB291" s="134"/>
      <c r="AC291" s="134"/>
      <c r="AD291" s="134"/>
      <c r="AE291" s="134"/>
      <c r="AF291" s="134"/>
      <c r="AG291" s="134"/>
      <c r="AH291" s="134"/>
      <c r="AI291" s="134"/>
      <c r="AJ291" s="135"/>
      <c r="AK291" s="249"/>
      <c r="AL291" s="249"/>
      <c r="AM291" s="133" t="str">
        <f>IF([8]回答表!AD53="●",[8]回答表!B494,"")</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IF([8]回答表!X54="●","●","")</f>
        <v/>
      </c>
      <c r="O303" s="131"/>
      <c r="P303" s="131"/>
      <c r="Q303" s="132"/>
      <c r="R303" s="119"/>
      <c r="S303" s="119"/>
      <c r="T303" s="119"/>
      <c r="U303" s="133" t="str">
        <f>IF([8]回答表!X54="●",[8]回答表!B505,IF([8]回答表!AA54="●",[8]回答表!B528,""))</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IF([8]回答表!X54="●",[8]回答表!BC512,IF([8]回答表!AA54="●",[8]回答表!BC535,""))</f>
        <v/>
      </c>
      <c r="AR303" s="271"/>
      <c r="AS303" s="271"/>
      <c r="AT303" s="271"/>
      <c r="AU303" s="272" t="s">
        <v>74</v>
      </c>
      <c r="AV303" s="273"/>
      <c r="AW303" s="273"/>
      <c r="AX303" s="274"/>
      <c r="AY303" s="271" t="str">
        <f>IF([8]回答表!X54="●",[8]回答表!BC517,IF([8]回答表!AA54="●",[8]回答表!BC540,""))</f>
        <v/>
      </c>
      <c r="AZ303" s="271"/>
      <c r="BA303" s="271"/>
      <c r="BB303" s="271"/>
      <c r="BC303" s="120"/>
      <c r="BD303" s="109"/>
      <c r="BE303" s="109"/>
      <c r="BF303" s="138" t="str">
        <f>IF([8]回答表!X54="●",[8]回答表!S511,IF([8]回答表!AA54="●",[8]回答表!S534,""))</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IF([8]回答表!X54="●",[8]回答表!BC513,IF([8]回答表!AA54="●",[8]回答表!BC536,""))</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IF([8]回答表!X54="●",[8]回答表!V511,IF([8]回答表!AA54="●",[8]回答表!V534,""))</f>
        <v/>
      </c>
      <c r="BG306" s="151"/>
      <c r="BH306" s="151"/>
      <c r="BI306" s="151"/>
      <c r="BJ306" s="150" t="str">
        <f>IF([8]回答表!X54="●",[8]回答表!V512,IF([8]回答表!AA54="●",[8]回答表!V535,""))</f>
        <v/>
      </c>
      <c r="BK306" s="151"/>
      <c r="BL306" s="151"/>
      <c r="BM306" s="152"/>
      <c r="BN306" s="150" t="str">
        <f>IF([8]回答表!X54="●",[8]回答表!V513,IF([8]回答表!AA54="●",[8]回答表!V536,""))</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IF([8]回答表!X54="●",[8]回答表!BC514,IF([8]回答表!AA54="●",[8]回答表!BC537,""))</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IF([8]回答表!X54="●",[8]回答表!BC518,IF([8]回答表!AA54="●",[8]回答表!BC541,""))</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IF([8]回答表!AA54="●","●","")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IF([8]回答表!X54="●",[8]回答表!BC515,IF([8]回答表!AA54="●",[8]回答表!BC538,""))</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IF([8]回答表!X54="●",[8]回答表!BC516,IF([8]回答表!AA54="●",[8]回答表!BC539,""))</f>
        <v/>
      </c>
      <c r="AR311" s="271"/>
      <c r="AS311" s="271"/>
      <c r="AT311" s="271"/>
      <c r="AU311" s="222" t="s">
        <v>80</v>
      </c>
      <c r="AV311" s="223"/>
      <c r="AW311" s="223"/>
      <c r="AX311" s="224"/>
      <c r="AY311" s="281" t="str">
        <f>IF([8]回答表!X54="●",[8]回答表!BC519,IF([8]回答表!AA54="●",[8]回答表!BC542,""))</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IF([8]回答表!X54="●",[8]回答表!E518,IF([8]回答表!AA54="●",[8]回答表!E540,""))</f>
        <v/>
      </c>
      <c r="V315" s="182"/>
      <c r="W315" s="182"/>
      <c r="X315" s="182"/>
      <c r="Y315" s="182"/>
      <c r="Z315" s="182"/>
      <c r="AA315" s="182"/>
      <c r="AB315" s="182"/>
      <c r="AC315" s="182"/>
      <c r="AD315" s="182"/>
      <c r="AE315" s="183" t="s">
        <v>33</v>
      </c>
      <c r="AF315" s="183"/>
      <c r="AG315" s="183"/>
      <c r="AH315" s="183"/>
      <c r="AI315" s="183"/>
      <c r="AJ315" s="184"/>
      <c r="AK315" s="136"/>
      <c r="AL315" s="136"/>
      <c r="AM315" s="133" t="str">
        <f>IF([8]回答表!X54="●",[8]回答表!B520,IF([8]回答表!AA54="●",[8]回答表!B542,""))</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IF([8]回答表!AD54="●","●","")</f>
        <v/>
      </c>
      <c r="O322" s="131"/>
      <c r="P322" s="131"/>
      <c r="Q322" s="132"/>
      <c r="R322" s="119"/>
      <c r="S322" s="119"/>
      <c r="T322" s="119"/>
      <c r="U322" s="133" t="str">
        <f>IF([8]回答表!AD54="●",[8]回答表!B550,"")</f>
        <v/>
      </c>
      <c r="V322" s="134"/>
      <c r="W322" s="134"/>
      <c r="X322" s="134"/>
      <c r="Y322" s="134"/>
      <c r="Z322" s="134"/>
      <c r="AA322" s="134"/>
      <c r="AB322" s="134"/>
      <c r="AC322" s="134"/>
      <c r="AD322" s="134"/>
      <c r="AE322" s="134"/>
      <c r="AF322" s="134"/>
      <c r="AG322" s="134"/>
      <c r="AH322" s="134"/>
      <c r="AI322" s="134"/>
      <c r="AJ322" s="135"/>
      <c r="AK322" s="189"/>
      <c r="AL322" s="189"/>
      <c r="AM322" s="133" t="str">
        <f>IF([8]回答表!AD54="●",[8]回答表!B556,"")</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IF([8]回答表!X55="●","●","")</f>
        <v/>
      </c>
      <c r="O333" s="131"/>
      <c r="P333" s="131"/>
      <c r="Q333" s="132"/>
      <c r="R333" s="119"/>
      <c r="S333" s="119"/>
      <c r="T333" s="119"/>
      <c r="U333" s="133" t="str">
        <f>IF([8]回答表!X55="●",[8]回答表!B567,IF([8]回答表!AA55="●",[8]回答表!B592,""))</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IF([8]回答表!X55="●",[8]回答表!B577,IF([8]回答表!AA55="●",[8]回答表!B602,""))</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IF([8]回答表!X55="●",[8]回答表!G573,IF([8]回答表!AA55="●",[8]回答表!G598,""))</f>
        <v/>
      </c>
      <c r="AN335" s="83"/>
      <c r="AO335" s="83"/>
      <c r="AP335" s="83"/>
      <c r="AQ335" s="83"/>
      <c r="AR335" s="83"/>
      <c r="AS335" s="83"/>
      <c r="AT335" s="153"/>
      <c r="AU335" s="82" t="str">
        <f>IF([8]回答表!X55="●",[8]回答表!G574,IF([8]回答表!AA55="●",[8]回答表!G599,""))</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IF([8]回答表!X55="●",[8]回答表!E577,IF([8]回答表!AA55="●",[8]回答表!E602,""))</f>
        <v/>
      </c>
      <c r="BG336" s="151"/>
      <c r="BH336" s="151"/>
      <c r="BI336" s="151"/>
      <c r="BJ336" s="150" t="str">
        <f>IF([8]回答表!X55="●",[8]回答表!E578,IF([8]回答表!AA55="●",[8]回答表!E603,""))</f>
        <v/>
      </c>
      <c r="BK336" s="151"/>
      <c r="BL336" s="151"/>
      <c r="BM336" s="152"/>
      <c r="BN336" s="150" t="str">
        <f>IF([8]回答表!X55="●",[8]回答表!E579,IF([8]回答表!AA55="●",[8]回答表!E604,""))</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IF([8]回答表!AA55="●","●","")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IF([8]回答表!X55="●",[8]回答表!E582,IF([8]回答表!AA55="●",[8]回答表!E607,""))</f>
        <v/>
      </c>
      <c r="V345" s="182"/>
      <c r="W345" s="182"/>
      <c r="X345" s="182"/>
      <c r="Y345" s="182"/>
      <c r="Z345" s="182"/>
      <c r="AA345" s="182"/>
      <c r="AB345" s="182"/>
      <c r="AC345" s="182"/>
      <c r="AD345" s="182"/>
      <c r="AE345" s="183" t="s">
        <v>33</v>
      </c>
      <c r="AF345" s="183"/>
      <c r="AG345" s="183"/>
      <c r="AH345" s="183"/>
      <c r="AI345" s="183"/>
      <c r="AJ345" s="184"/>
      <c r="AK345" s="136"/>
      <c r="AL345" s="136"/>
      <c r="AM345" s="133" t="str">
        <f>IF([8]回答表!X55="●",[8]回答表!B584,IF([8]回答表!AA55="●",[8]回答表!B609,""))</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IF([8]回答表!AD55="●","●","")</f>
        <v/>
      </c>
      <c r="O352" s="131"/>
      <c r="P352" s="131"/>
      <c r="Q352" s="132"/>
      <c r="R352" s="119"/>
      <c r="S352" s="119"/>
      <c r="T352" s="119"/>
      <c r="U352" s="133" t="str">
        <f>IF([8]回答表!AD55="●",[8]回答表!B617,"")</f>
        <v/>
      </c>
      <c r="V352" s="134"/>
      <c r="W352" s="134"/>
      <c r="X352" s="134"/>
      <c r="Y352" s="134"/>
      <c r="Z352" s="134"/>
      <c r="AA352" s="134"/>
      <c r="AB352" s="134"/>
      <c r="AC352" s="134"/>
      <c r="AD352" s="134"/>
      <c r="AE352" s="134"/>
      <c r="AF352" s="134"/>
      <c r="AG352" s="134"/>
      <c r="AH352" s="134"/>
      <c r="AI352" s="134"/>
      <c r="AJ352" s="135"/>
      <c r="AK352" s="136"/>
      <c r="AL352" s="136"/>
      <c r="AM352" s="133" t="str">
        <f>IF([8]回答表!AD55="●",[8]回答表!B623,"")</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IF([8]回答表!R56="●",[8]回答表!B636,"")</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91CB8-84BA-4F82-8EC8-562105C1E604}">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IF(COUNTIF([9]回答表!K16,"*")&gt;0,[9]回答表!K16,"")</f>
        <v>秋田市</v>
      </c>
      <c r="D11" s="8"/>
      <c r="E11" s="8"/>
      <c r="F11" s="8"/>
      <c r="G11" s="8"/>
      <c r="H11" s="8"/>
      <c r="I11" s="8"/>
      <c r="J11" s="8"/>
      <c r="K11" s="8"/>
      <c r="L11" s="8"/>
      <c r="M11" s="8"/>
      <c r="N11" s="8"/>
      <c r="O11" s="8"/>
      <c r="P11" s="8"/>
      <c r="Q11" s="8"/>
      <c r="R11" s="8"/>
      <c r="S11" s="8"/>
      <c r="T11" s="8"/>
      <c r="U11" s="22" t="str">
        <f>IF(COUNTIF([9]回答表!F18,"*")&gt;0,[9]回答表!F18,"")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IF(COUNTIF([9]回答表!W18,"*")&gt;0,[9]回答表!W18,"")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IF(COUNTIF([9]回答表!F20,"*")&gt;0,[9]回答表!F20,"")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IF([9]回答表!R49="●","●","")</f>
        <v/>
      </c>
      <c r="E24" s="80"/>
      <c r="F24" s="80"/>
      <c r="G24" s="80"/>
      <c r="H24" s="80"/>
      <c r="I24" s="80"/>
      <c r="J24" s="81"/>
      <c r="K24" s="79" t="str">
        <f>IF([9]回答表!R50="●","●","")</f>
        <v/>
      </c>
      <c r="L24" s="80"/>
      <c r="M24" s="80"/>
      <c r="N24" s="80"/>
      <c r="O24" s="80"/>
      <c r="P24" s="80"/>
      <c r="Q24" s="81"/>
      <c r="R24" s="79" t="str">
        <f>IF([9]回答表!R51="●","●","")</f>
        <v>●</v>
      </c>
      <c r="S24" s="80"/>
      <c r="T24" s="80"/>
      <c r="U24" s="80"/>
      <c r="V24" s="80"/>
      <c r="W24" s="80"/>
      <c r="X24" s="81"/>
      <c r="Y24" s="79" t="str">
        <f>IF([9]回答表!R52="●","●","")</f>
        <v/>
      </c>
      <c r="Z24" s="80"/>
      <c r="AA24" s="80"/>
      <c r="AB24" s="80"/>
      <c r="AC24" s="80"/>
      <c r="AD24" s="80"/>
      <c r="AE24" s="81"/>
      <c r="AF24" s="79" t="str">
        <f>IF([9]回答表!R53="●","●","")</f>
        <v>●</v>
      </c>
      <c r="AG24" s="80"/>
      <c r="AH24" s="80"/>
      <c r="AI24" s="80"/>
      <c r="AJ24" s="80"/>
      <c r="AK24" s="80"/>
      <c r="AL24" s="81"/>
      <c r="AM24" s="79" t="str">
        <f>IF([9]回答表!R54="●","●","")</f>
        <v/>
      </c>
      <c r="AN24" s="80"/>
      <c r="AO24" s="80"/>
      <c r="AP24" s="80"/>
      <c r="AQ24" s="80"/>
      <c r="AR24" s="80"/>
      <c r="AS24" s="81"/>
      <c r="AT24" s="79" t="str">
        <f>IF([9]回答表!R55="●","●","")</f>
        <v/>
      </c>
      <c r="AU24" s="80"/>
      <c r="AV24" s="80"/>
      <c r="AW24" s="80"/>
      <c r="AX24" s="80"/>
      <c r="AY24" s="80"/>
      <c r="AZ24" s="81"/>
      <c r="BA24" s="68"/>
      <c r="BB24" s="82" t="str">
        <f>IF([9]回答表!R56="●","●","")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IF([9]回答表!X49="●","●","")</f>
        <v/>
      </c>
      <c r="O36" s="131"/>
      <c r="P36" s="131"/>
      <c r="Q36" s="132"/>
      <c r="R36" s="119"/>
      <c r="S36" s="119"/>
      <c r="T36" s="119"/>
      <c r="U36" s="133" t="str">
        <f>IF([9]回答表!X49="●",[9]回答表!B67,IF([9]回答表!AA49="●",[9]回答表!B95,""))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IF([9]回答表!X49="●",[9]回答表!S73,IF([9]回答表!AA49="●",[9]回答表!S101,""))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IF([9]回答表!X49="●",[9]回答表!G73,IF([9]回答表!AA49="●",[9]回答表!G101,""))</f>
        <v/>
      </c>
      <c r="AN38" s="83"/>
      <c r="AO38" s="83"/>
      <c r="AP38" s="83"/>
      <c r="AQ38" s="83"/>
      <c r="AR38" s="83"/>
      <c r="AS38" s="83"/>
      <c r="AT38" s="153"/>
      <c r="AU38" s="82" t="str">
        <f>IF([9]回答表!X49="●",[9]回答表!G74,IF([9]回答表!AA49="●",[9]回答表!G102,""))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IF([9]回答表!X49="●",[9]回答表!V73,IF([9]回答表!AA49="●",[9]回答表!V101,""))</f>
        <v/>
      </c>
      <c r="BG39" s="16"/>
      <c r="BH39" s="16"/>
      <c r="BI39" s="17"/>
      <c r="BJ39" s="150" t="str">
        <f>IF([9]回答表!X49="●",[9]回答表!V74,IF([9]回答表!AA49="●",[9]回答表!V102,""))</f>
        <v/>
      </c>
      <c r="BK39" s="16"/>
      <c r="BL39" s="16"/>
      <c r="BM39" s="17"/>
      <c r="BN39" s="150" t="str">
        <f>IF([9]回答表!X49="●",[9]回答表!V75,IF([9]回答表!AA49="●",[9]回答表!V103,""))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IF([9]回答表!X49="●",[9]回答表!O79,IF([9]回答表!AA49="●",[9]回答表!O107,""))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IF([9]回答表!X49="●",[9]回答表!O80,IF([9]回答表!AA49="●",[9]回答表!O108,""))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IF([9]回答表!AA49="●","●","")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IF([9]回答表!X49="●",[9]回答表!O81,IF([9]回答表!AA49="●",[9]回答表!O109,""))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IF([9]回答表!X49="●",[9]回答表!O82,IF([9]回答表!AA49="●",[9]回答表!O110,""))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IF([9]回答表!X49="●",[9]回答表!AG79,IF([9]回答表!AA49="●",[9]回答表!AG107,""))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IF([9]回答表!X49="●",[9]回答表!AG80,IF([9]回答表!AA49="●",[9]回答表!AG108,""))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IF([9]回答表!X49="●",[9]回答表!E85,IF([9]回答表!AA49="●",[9]回答表!E113,""))</f>
        <v/>
      </c>
      <c r="V50" s="182"/>
      <c r="W50" s="182"/>
      <c r="X50" s="182"/>
      <c r="Y50" s="182"/>
      <c r="Z50" s="182"/>
      <c r="AA50" s="182"/>
      <c r="AB50" s="182"/>
      <c r="AC50" s="182"/>
      <c r="AD50" s="182"/>
      <c r="AE50" s="183" t="s">
        <v>33</v>
      </c>
      <c r="AF50" s="183"/>
      <c r="AG50" s="183"/>
      <c r="AH50" s="183"/>
      <c r="AI50" s="183"/>
      <c r="AJ50" s="184"/>
      <c r="AK50" s="136"/>
      <c r="AL50" s="136"/>
      <c r="AM50" s="133" t="str">
        <f>IF([9]回答表!X49="●",[9]回答表!B87,IF([9]回答表!AA49="●",[9]回答表!B115,""))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IF([9]回答表!AD49="●","●","")</f>
        <v/>
      </c>
      <c r="O57" s="131"/>
      <c r="P57" s="131"/>
      <c r="Q57" s="132"/>
      <c r="R57" s="119"/>
      <c r="S57" s="119"/>
      <c r="T57" s="119"/>
      <c r="U57" s="133" t="str">
        <f>IF([9]回答表!AD49="●",[9]回答表!B123,"")</f>
        <v/>
      </c>
      <c r="V57" s="134"/>
      <c r="W57" s="134"/>
      <c r="X57" s="134"/>
      <c r="Y57" s="134"/>
      <c r="Z57" s="134"/>
      <c r="AA57" s="134"/>
      <c r="AB57" s="134"/>
      <c r="AC57" s="134"/>
      <c r="AD57" s="134"/>
      <c r="AE57" s="134"/>
      <c r="AF57" s="134"/>
      <c r="AG57" s="134"/>
      <c r="AH57" s="134"/>
      <c r="AI57" s="134"/>
      <c r="AJ57" s="135"/>
      <c r="AK57" s="189"/>
      <c r="AL57" s="189"/>
      <c r="AM57" s="133" t="str">
        <f>IF([9]回答表!AD49="●",[9]回答表!B128,"")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IF([9]回答表!X50="●","●","")</f>
        <v/>
      </c>
      <c r="O68" s="131"/>
      <c r="P68" s="131"/>
      <c r="Q68" s="132"/>
      <c r="R68" s="119"/>
      <c r="S68" s="119"/>
      <c r="T68" s="119"/>
      <c r="U68" s="133" t="str">
        <f>IF([9]回答表!X50="●",[9]回答表!B138,IF([9]回答表!AA50="●",[9]回答表!B159,""))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IF([9]回答表!X50="●",[9]回答表!S144,IF([9]回答表!AA50="●",[9]回答表!S165,""))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IF([9]回答表!X50="●",[9]回答表!J144,IF([9]回答表!AA50="●",[9]回答表!J165,""))</f>
        <v/>
      </c>
      <c r="AN71" s="83"/>
      <c r="AO71" s="83"/>
      <c r="AP71" s="83"/>
      <c r="AQ71" s="83"/>
      <c r="AR71" s="83"/>
      <c r="AS71" s="83"/>
      <c r="AT71" s="153"/>
      <c r="AU71" s="82" t="str">
        <f>IF([9]回答表!X50="●",[9]回答表!J145,IF([9]回答表!AA50="●",[9]回答表!J166,""))</f>
        <v/>
      </c>
      <c r="AV71" s="83"/>
      <c r="AW71" s="83"/>
      <c r="AX71" s="83"/>
      <c r="AY71" s="83"/>
      <c r="AZ71" s="83"/>
      <c r="BA71" s="83"/>
      <c r="BB71" s="153"/>
      <c r="BC71" s="120"/>
      <c r="BD71" s="109"/>
      <c r="BE71" s="109"/>
      <c r="BF71" s="150" t="str">
        <f>IF([9]回答表!X50="●",[9]回答表!V144,IF([9]回答表!AA50="●",[9]回答表!V165,""))</f>
        <v/>
      </c>
      <c r="BG71" s="151"/>
      <c r="BH71" s="151"/>
      <c r="BI71" s="151"/>
      <c r="BJ71" s="150" t="str">
        <f>IF([9]回答表!X50="●",[9]回答表!V145,IF([9]回答表!AA50="●",[9]回答表!V166,""))</f>
        <v/>
      </c>
      <c r="BK71" s="151"/>
      <c r="BL71" s="151"/>
      <c r="BM71" s="151"/>
      <c r="BN71" s="150" t="str">
        <f>IF([9]回答表!X50="●",[9]回答表!V146,IF([9]回答表!AA50="●",[9]回答表!V167,""))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IF([9]回答表!AA50="●","●","")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IF([9]回答表!X50="●",[9]回答表!E149,IF([9]回答表!AA50="●",[9]回答表!E170,""))</f>
        <v/>
      </c>
      <c r="V80" s="182"/>
      <c r="W80" s="182"/>
      <c r="X80" s="182"/>
      <c r="Y80" s="182"/>
      <c r="Z80" s="182"/>
      <c r="AA80" s="182"/>
      <c r="AB80" s="182"/>
      <c r="AC80" s="182"/>
      <c r="AD80" s="182"/>
      <c r="AE80" s="183" t="s">
        <v>33</v>
      </c>
      <c r="AF80" s="183"/>
      <c r="AG80" s="183"/>
      <c r="AH80" s="183"/>
      <c r="AI80" s="183"/>
      <c r="AJ80" s="184"/>
      <c r="AK80" s="136"/>
      <c r="AL80" s="136"/>
      <c r="AM80" s="133" t="str">
        <f>IF([9]回答表!X50="●",[9]回答表!B151,IF([9]回答表!AA50="●",[9]回答表!B172,""))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IF([9]回答表!AD50="●","●","")</f>
        <v/>
      </c>
      <c r="O87" s="131"/>
      <c r="P87" s="131"/>
      <c r="Q87" s="132"/>
      <c r="R87" s="119"/>
      <c r="S87" s="119"/>
      <c r="T87" s="119"/>
      <c r="U87" s="133" t="str">
        <f>IF([9]回答表!AD50="●",[9]回答表!B180,"")</f>
        <v/>
      </c>
      <c r="V87" s="134"/>
      <c r="W87" s="134"/>
      <c r="X87" s="134"/>
      <c r="Y87" s="134"/>
      <c r="Z87" s="134"/>
      <c r="AA87" s="134"/>
      <c r="AB87" s="134"/>
      <c r="AC87" s="134"/>
      <c r="AD87" s="134"/>
      <c r="AE87" s="134"/>
      <c r="AF87" s="134"/>
      <c r="AG87" s="134"/>
      <c r="AH87" s="134"/>
      <c r="AI87" s="134"/>
      <c r="AJ87" s="135"/>
      <c r="AK87" s="189"/>
      <c r="AL87" s="189"/>
      <c r="AM87" s="133" t="str">
        <f>IF([9]回答表!AD50="●",[9]回答表!B186,"")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IF([9]回答表!F18="水道事業",IF([9]回答表!X51="●","●",""),"")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IF([9]回答表!F18="水道事業",IF([9]回答表!X51="●",[9]回答表!B197,IF([9]回答表!AA51="●",[9]回答表!B275,"")),"")</f>
        <v/>
      </c>
      <c r="AN99" s="134"/>
      <c r="AO99" s="134"/>
      <c r="AP99" s="134"/>
      <c r="AQ99" s="134"/>
      <c r="AR99" s="134"/>
      <c r="AS99" s="134"/>
      <c r="AT99" s="134"/>
      <c r="AU99" s="134"/>
      <c r="AV99" s="134"/>
      <c r="AW99" s="134"/>
      <c r="AX99" s="134"/>
      <c r="AY99" s="134"/>
      <c r="AZ99" s="134"/>
      <c r="BA99" s="134"/>
      <c r="BB99" s="134"/>
      <c r="BC99" s="135"/>
      <c r="BD99" s="109"/>
      <c r="BE99" s="109"/>
      <c r="BF99" s="138" t="str">
        <f>IF([9]回答表!F18="水道事業",IF([9]回答表!X51="●",[9]回答表!B256,IF([9]回答表!AA51="●",[9]回答表!B335,"")),"")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IF([9]回答表!F18="水道事業",IF([9]回答表!X51="●",[9]回答表!J205,IF([9]回答表!AA51="●",[9]回答表!J283,"")),"")</f>
        <v/>
      </c>
      <c r="V101" s="83"/>
      <c r="W101" s="83"/>
      <c r="X101" s="83"/>
      <c r="Y101" s="83"/>
      <c r="Z101" s="83"/>
      <c r="AA101" s="83"/>
      <c r="AB101" s="153"/>
      <c r="AC101" s="82" t="str">
        <f>IF([9]回答表!F18="水道事業",IF([9]回答表!X51="●",[9]回答表!J210,IF([9]回答表!AA51="●",[9]回答表!J290,"")),"")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IF([9]回答表!F18="水道事業",IF([9]回答表!X51="●",[9]回答表!E256,IF([9]回答表!AA51="●",[9]回答表!E335,"")),"")</f>
        <v/>
      </c>
      <c r="BG102" s="151"/>
      <c r="BH102" s="151"/>
      <c r="BI102" s="151"/>
      <c r="BJ102" s="150" t="str">
        <f>IF([9]回答表!F18="水道事業",IF([9]回答表!X51="●",[9]回答表!E257,IF([9]回答表!AA51="●",[9]回答表!E336,"")),"")</f>
        <v/>
      </c>
      <c r="BK102" s="151"/>
      <c r="BL102" s="151"/>
      <c r="BM102" s="151"/>
      <c r="BN102" s="150" t="str">
        <f>IF([9]回答表!F18="水道事業",IF([9]回答表!X51="●",[9]回答表!E258,IF([9]回答表!AA51="●",[9]回答表!E337,"")),"")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IF([9]回答表!F18="水道事業",IF([9]回答表!AA51="●","●",""),"")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IF([9]回答表!F18="水道事業",IF([9]回答表!X51="●",[9]回答表!J213,IF([9]回答表!AA51="●",[9]回答表!J293,"")),"")</f>
        <v/>
      </c>
      <c r="V106" s="83"/>
      <c r="W106" s="83"/>
      <c r="X106" s="83"/>
      <c r="Y106" s="83"/>
      <c r="Z106" s="83"/>
      <c r="AA106" s="83"/>
      <c r="AB106" s="153"/>
      <c r="AC106" s="82" t="str">
        <f>IF([9]回答表!F18="水道事業",IF([9]回答表!X51="●",[9]回答表!J217,IF([9]回答表!AA51="●",[9]回答表!J297,"")),"")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IF([9]回答表!F18="水道事業",IF([9]回答表!X51="●",[9]回答表!E265,IF([9]回答表!AA51="●",[9]回答表!E344,"")),"")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IF([9]回答表!F18="水道事業",IF([9]回答表!X51="●",[9]回答表!B267,IF([9]回答表!AA51="●",[9]回答表!B346,"")),"")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IF([9]回答表!F18="水道事業",IF([9]回答表!AD51="●","●",""),"")</f>
        <v/>
      </c>
      <c r="O118" s="131"/>
      <c r="P118" s="131"/>
      <c r="Q118" s="132"/>
      <c r="R118" s="119"/>
      <c r="S118" s="119"/>
      <c r="T118" s="119"/>
      <c r="U118" s="133" t="str">
        <f>IF([9]回答表!F18="水道事業",IF([9]回答表!AD51="●",[9]回答表!B354,""),"")</f>
        <v/>
      </c>
      <c r="V118" s="134"/>
      <c r="W118" s="134"/>
      <c r="X118" s="134"/>
      <c r="Y118" s="134"/>
      <c r="Z118" s="134"/>
      <c r="AA118" s="134"/>
      <c r="AB118" s="134"/>
      <c r="AC118" s="134"/>
      <c r="AD118" s="134"/>
      <c r="AE118" s="134"/>
      <c r="AF118" s="134"/>
      <c r="AG118" s="134"/>
      <c r="AH118" s="134"/>
      <c r="AI118" s="134"/>
      <c r="AJ118" s="135"/>
      <c r="AK118" s="189"/>
      <c r="AL118" s="189"/>
      <c r="AM118" s="133" t="str">
        <f>IF([9]回答表!F18="水道事業",IF([9]回答表!AD51="●",[9]回答表!B360,""),"")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IF([9]回答表!F18="簡易水道事業",IF([9]回答表!X51="●",[9]回答表!B197,IF([9]回答表!AA51="●",[9]回答表!B275,"")),"")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IF([9]回答表!F18="簡易水道事業",IF([9]回答表!X51="●",[9]回答表!B256,IF([9]回答表!AA51="●",[9]回答表!B335,"")),"")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IF([9]回答表!F18="簡易水道事業",IF([9]回答表!X51="●","●",""),"")</f>
        <v/>
      </c>
      <c r="O132" s="131"/>
      <c r="P132" s="131"/>
      <c r="Q132" s="132"/>
      <c r="R132" s="119"/>
      <c r="S132" s="119"/>
      <c r="T132" s="119"/>
      <c r="U132" s="82" t="str">
        <f>IF([9]回答表!F18="簡易水道事業",IF([9]回答表!X51="●",[9]回答表!S224,IF([9]回答表!AA51="●",[9]回答表!S304,"")),"")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IF([9]回答表!F18="簡易水道事業",IF([9]回答表!X51="●",[9]回答表!E256,IF([9]回答表!AA51="●",[9]回答表!E335,"")),"")</f>
        <v/>
      </c>
      <c r="BG133" s="151"/>
      <c r="BH133" s="151"/>
      <c r="BI133" s="151"/>
      <c r="BJ133" s="150" t="str">
        <f>IF([9]回答表!F18="簡易水道事業",IF([9]回答表!X51="●",[9]回答表!E257,IF([9]回答表!AA51="●",[9]回答表!E336,"")),"")</f>
        <v/>
      </c>
      <c r="BK133" s="151"/>
      <c r="BL133" s="151"/>
      <c r="BM133" s="151"/>
      <c r="BN133" s="150" t="str">
        <f>IF([9]回答表!F18="簡易水道事業",IF([9]回答表!X51="●",[9]回答表!E258,IF([9]回答表!AA51="●",[9]回答表!E337,"")),"")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IF([9]回答表!F18="簡易水道事業",IF([9]回答表!X51="●",[9]回答表!S225,IF([9]回答表!AA51="●",[9]回答表!S305,"")),"")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IF([9]回答表!F18="簡易水道事業",IF([9]回答表!AA51="●","●",""),"")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IF([9]回答表!F18="簡易水道事業",IF([9]回答表!X51="●",[9]回答表!S226,IF([9]回答表!AA51="●",[9]回答表!S306,"")),"")</f>
        <v/>
      </c>
      <c r="V142" s="83"/>
      <c r="W142" s="83"/>
      <c r="X142" s="83"/>
      <c r="Y142" s="83"/>
      <c r="Z142" s="83"/>
      <c r="AA142" s="83"/>
      <c r="AB142" s="83"/>
      <c r="AC142" s="83"/>
      <c r="AD142" s="83"/>
      <c r="AE142" s="83"/>
      <c r="AF142" s="83"/>
      <c r="AG142" s="83"/>
      <c r="AH142" s="83"/>
      <c r="AI142" s="83"/>
      <c r="AJ142" s="153"/>
      <c r="AK142" s="68"/>
      <c r="AL142" s="68"/>
      <c r="AM142" s="231" t="str">
        <f>IF([9]回答表!F18="簡易水道事業",IF([9]回答表!X51="●",[9]回答表!Y228,IF([9]回答表!AA51="●",[9]回答表!Y308,"")),"")</f>
        <v/>
      </c>
      <c r="AN142" s="231"/>
      <c r="AO142" s="231"/>
      <c r="AP142" s="231"/>
      <c r="AQ142" s="231"/>
      <c r="AR142" s="231"/>
      <c r="AS142" s="231" t="str">
        <f>IF([9]回答表!F18="簡易水道事業",IF([9]回答表!X51="●",[9]回答表!Y229,IF([9]回答表!AA51="●",[9]回答表!Y309,"")),"")</f>
        <v/>
      </c>
      <c r="AT142" s="231"/>
      <c r="AU142" s="231"/>
      <c r="AV142" s="231"/>
      <c r="AW142" s="231"/>
      <c r="AX142" s="231"/>
      <c r="AY142" s="231" t="str">
        <f>IF([9]回答表!F18="簡易水道事業",IF([9]回答表!X51="●",[9]回答表!Y230,IF([9]回答表!AA51="●",[9]回答表!Y310,"")),"")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IF([9]回答表!F18="簡易水道事業",IF([9]回答表!X51="●",[9]回答表!E265,IF([9]回答表!AA51="●",[9]回答表!E344,"")),"")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IF([9]回答表!F18="簡易水道事業",IF([9]回答表!X51="●",[9]回答表!B267,IF([9]回答表!AA51="●",[9]回答表!B346,"")),"")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IF([9]回答表!F18="簡易水道事業",IF([9]回答表!AD51="●","●",""),"")</f>
        <v/>
      </c>
      <c r="O154" s="131"/>
      <c r="P154" s="131"/>
      <c r="Q154" s="132"/>
      <c r="R154" s="119"/>
      <c r="S154" s="119"/>
      <c r="T154" s="119"/>
      <c r="U154" s="133" t="str">
        <f>IF([9]回答表!F18="簡易水道事業",IF([9]回答表!AD51="●",[9]回答表!B354,""),"")</f>
        <v/>
      </c>
      <c r="V154" s="134"/>
      <c r="W154" s="134"/>
      <c r="X154" s="134"/>
      <c r="Y154" s="134"/>
      <c r="Z154" s="134"/>
      <c r="AA154" s="134"/>
      <c r="AB154" s="134"/>
      <c r="AC154" s="134"/>
      <c r="AD154" s="134"/>
      <c r="AE154" s="134"/>
      <c r="AF154" s="134"/>
      <c r="AG154" s="134"/>
      <c r="AH154" s="134"/>
      <c r="AI154" s="134"/>
      <c r="AJ154" s="135"/>
      <c r="AK154" s="189"/>
      <c r="AL154" s="189"/>
      <c r="AM154" s="133" t="str">
        <f>IF([9]回答表!F18="簡易水道事業",IF([9]回答表!AD51="●",[9]回答表!B360,""),"")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IF([9]回答表!F18="下水道事業",IF([9]回答表!X51="●","●",""),"")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IF([9]回答表!F18="下水道事業",IF([9]回答表!X51="●",[9]回答表!B197,IF([9]回答表!AA51="●",[9]回答表!B275,"")),"")</f>
        <v>人口減少下における生活排水処理事業の効率化を図るため、改築更新の時期を迎えている特定環境保全公共下水道金足浄化センターおよび羽川浄化センターを廃止、流域関連公共下水道へ接続することにより、効率的かつ持続的な生活排水処理の実現を目指してい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IF([9]回答表!F18="下水道事業",IF([9]回答表!X51="●",[9]回答表!B256,IF([9]回答表!AA51="●",[9]回答表!B335,"")),"")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IF([9]回答表!F18="下水道事業",IF([9]回答表!X51="●",[9]回答表!N234,IF([9]回答表!AA51="●",[9]回答表!N314,"")),"")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IF([9]回答表!F18="下水道事業",IF([9]回答表!X51="●",[9]回答表!E256,IF([9]回答表!AA51="●",[9]回答表!E335,"")),"")</f>
        <v>5</v>
      </c>
      <c r="BG169" s="151"/>
      <c r="BH169" s="151"/>
      <c r="BI169" s="151"/>
      <c r="BJ169" s="150">
        <f>IF([9]回答表!F18="下水道事業",IF([9]回答表!X51="●",[9]回答表!E257,IF([9]回答表!AA51="●",[9]回答表!E336,"")),"")</f>
        <v>3</v>
      </c>
      <c r="BK169" s="151"/>
      <c r="BL169" s="151"/>
      <c r="BM169" s="151"/>
      <c r="BN169" s="150" t="str">
        <f>IF([9]回答表!F18="下水道事業",IF([9]回答表!X51="●",[9]回答表!E258,IF([9]回答表!AA51="●",[9]回答表!E337,"")),"")</f>
        <v xml:space="preserve"> </v>
      </c>
      <c r="BO169" s="151"/>
      <c r="BP169" s="151"/>
      <c r="BQ169" s="152"/>
      <c r="BR169" s="112"/>
      <c r="BX169" s="234" t="str">
        <f>IF([9]回答表!AQ21="下水道事業",IF([9]回答表!BI54="○",[9]回答表!AM200,IF([9]回答表!BL54="○",[9]回答表!AM278,"")),"")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IF([9]回答表!F18="下水道事業",IF([9]回答表!X51="●",[9]回答表!Y236,IF([9]回答表!AA51="●",[9]回答表!Y316,"")),"")</f>
        <v>●</v>
      </c>
      <c r="V174" s="83"/>
      <c r="W174" s="83"/>
      <c r="X174" s="83"/>
      <c r="Y174" s="83"/>
      <c r="Z174" s="83"/>
      <c r="AA174" s="83"/>
      <c r="AB174" s="153"/>
      <c r="AC174" s="82" t="str">
        <f>IF([9]回答表!F18="下水道事業",IF([9]回答表!X51="●",[9]回答表!Y237,IF([9]回答表!AA51="●",[9]回答表!Y317,"")),"")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IF([9]回答表!F18="下水道事業",IF([9]回答表!X51="●",[9]回答表!Y239,IF([9]回答表!AA51="●",[9]回答表!Y319,"")),"")</f>
        <v xml:space="preserve"> </v>
      </c>
      <c r="V180" s="83"/>
      <c r="W180" s="83"/>
      <c r="X180" s="83"/>
      <c r="Y180" s="83"/>
      <c r="Z180" s="83"/>
      <c r="AA180" s="83"/>
      <c r="AB180" s="153"/>
      <c r="AC180" s="82" t="str">
        <f>IF([9]回答表!F18="下水道事業",IF([9]回答表!X51="●",[9]回答表!Y240,IF([9]回答表!AA51="●",[9]回答表!Y320,"")),"")</f>
        <v xml:space="preserve"> </v>
      </c>
      <c r="AD180" s="83"/>
      <c r="AE180" s="83"/>
      <c r="AF180" s="83"/>
      <c r="AG180" s="83"/>
      <c r="AH180" s="83"/>
      <c r="AI180" s="83"/>
      <c r="AJ180" s="153"/>
      <c r="AK180" s="82" t="str">
        <f>IF([9]回答表!F18="下水道事業",IF([9]回答表!X51="●",[9]回答表!Y241,IF([9]回答表!AA51="●",[9]回答表!Y321,"")),"")</f>
        <v xml:space="preserve"> </v>
      </c>
      <c r="AL180" s="83"/>
      <c r="AM180" s="83"/>
      <c r="AN180" s="83"/>
      <c r="AO180" s="83"/>
      <c r="AP180" s="83"/>
      <c r="AQ180" s="83"/>
      <c r="AR180" s="153"/>
      <c r="AS180" s="82" t="str">
        <f>IF([9]回答表!F18="下水道事業",IF([9]回答表!X51="●",[9]回答表!Y242,IF([9]回答表!AA51="●",[9]回答表!Y322,"")),"")</f>
        <v>●</v>
      </c>
      <c r="AT180" s="83"/>
      <c r="AU180" s="83"/>
      <c r="AV180" s="83"/>
      <c r="AW180" s="83"/>
      <c r="AX180" s="83"/>
      <c r="AY180" s="83"/>
      <c r="AZ180" s="153"/>
      <c r="BA180" s="82" t="str">
        <f>IF([9]回答表!F18="下水道事業",IF([9]回答表!X51="●",[9]回答表!Y243,IF([9]回答表!AA51="●",[9]回答表!Y323,"")),"")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IF([9]回答表!F18="下水道事業",IF([9]回答表!AA51="●","●",""),"")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IF([9]回答表!F18="下水道事業",IF([9]回答表!X51="●",[9]回答表!N248,IF([9]回答表!AA51="●",[9]回答表!N328,"")),"")</f>
        <v xml:space="preserve"> </v>
      </c>
      <c r="V186" s="83"/>
      <c r="W186" s="83"/>
      <c r="X186" s="83"/>
      <c r="Y186" s="83"/>
      <c r="Z186" s="83"/>
      <c r="AA186" s="83"/>
      <c r="AB186" s="153"/>
      <c r="AC186" s="82" t="str">
        <f>IF([9]回答表!F18="下水道事業",IF([9]回答表!X51="●",[9]回答表!N249,IF([9]回答表!AA51="●",[9]回答表!N329,"")),"")</f>
        <v xml:space="preserve"> </v>
      </c>
      <c r="AD186" s="83"/>
      <c r="AE186" s="83"/>
      <c r="AF186" s="83"/>
      <c r="AG186" s="83"/>
      <c r="AH186" s="83"/>
      <c r="AI186" s="83"/>
      <c r="AJ186" s="153"/>
      <c r="AK186" s="82" t="str">
        <f>IF([9]回答表!F18="下水道事業",IF([9]回答表!X51="●",[9]回答表!N250,IF([9]回答表!AA51="●",[9]回答表!N330,"")),"")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IF([9]回答表!F18="下水道事業",IF([9]回答表!X51="●",[9]回答表!E265,IF([9]回答表!AA51="●",[9]回答表!E344,"")),"")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IF([9]回答表!F18="下水道事業",IF([9]回答表!X51="●",[9]回答表!B267,IF([9]回答表!AA51="●",[9]回答表!B346,"")),"")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IF([9]回答表!F18="下水道事業",IF([9]回答表!AD51="●","●",""),"")</f>
        <v/>
      </c>
      <c r="O198" s="131"/>
      <c r="P198" s="131"/>
      <c r="Q198" s="132"/>
      <c r="R198" s="119"/>
      <c r="S198" s="119"/>
      <c r="T198" s="119"/>
      <c r="U198" s="133" t="str">
        <f>IF([9]回答表!F18="下水道事業",IF([9]回答表!AD51="●",[9]回答表!B354,""),"")</f>
        <v/>
      </c>
      <c r="V198" s="134"/>
      <c r="W198" s="134"/>
      <c r="X198" s="134"/>
      <c r="Y198" s="134"/>
      <c r="Z198" s="134"/>
      <c r="AA198" s="134"/>
      <c r="AB198" s="134"/>
      <c r="AC198" s="134"/>
      <c r="AD198" s="134"/>
      <c r="AE198" s="134"/>
      <c r="AF198" s="134"/>
      <c r="AG198" s="134"/>
      <c r="AH198" s="134"/>
      <c r="AI198" s="134"/>
      <c r="AJ198" s="135"/>
      <c r="AK198" s="189"/>
      <c r="AL198" s="189"/>
      <c r="AM198" s="133" t="str">
        <f>IF([9]回答表!F18="下水道事業",IF([9]回答表!AD51="●",[9]回答表!B360,""),"")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IF([9]回答表!BD18="●",IF([9]回答表!X51="●","●",""),"")</f>
        <v/>
      </c>
      <c r="O210" s="131"/>
      <c r="P210" s="131"/>
      <c r="Q210" s="132"/>
      <c r="R210" s="119"/>
      <c r="S210" s="119"/>
      <c r="T210" s="119"/>
      <c r="U210" s="133" t="str">
        <f>IF([9]回答表!BD18="●",IF([9]回答表!X51="●",[9]回答表!B197,IF([9]回答表!AA51="●",[9]回答表!B275,"")),"")</f>
        <v/>
      </c>
      <c r="V210" s="134"/>
      <c r="W210" s="134"/>
      <c r="X210" s="134"/>
      <c r="Y210" s="134"/>
      <c r="Z210" s="134"/>
      <c r="AA210" s="134"/>
      <c r="AB210" s="134"/>
      <c r="AC210" s="134"/>
      <c r="AD210" s="134"/>
      <c r="AE210" s="134"/>
      <c r="AF210" s="134"/>
      <c r="AG210" s="134"/>
      <c r="AH210" s="134"/>
      <c r="AI210" s="134"/>
      <c r="AJ210" s="135"/>
      <c r="AK210" s="136"/>
      <c r="AL210" s="136"/>
      <c r="AM210" s="138" t="str">
        <f>IF([9]回答表!BD18="●",IF([9]回答表!X51="●",[9]回答表!B256,IF([9]回答表!AA51="●",[9]回答表!B335,"")),"")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IF([9]回答表!BD18="●",IF([9]回答表!X51="●",[9]回答表!E256,IF([9]回答表!AA51="●",[9]回答表!E335,"")),"")</f>
        <v/>
      </c>
      <c r="AN213" s="151"/>
      <c r="AO213" s="151"/>
      <c r="AP213" s="151"/>
      <c r="AQ213" s="150" t="str">
        <f>IF([9]回答表!BD18="●",IF([9]回答表!X51="●",[9]回答表!E257,IF([9]回答表!AA51="●",[9]回答表!E336,"")),"")</f>
        <v/>
      </c>
      <c r="AR213" s="151"/>
      <c r="AS213" s="151"/>
      <c r="AT213" s="151"/>
      <c r="AU213" s="150" t="str">
        <f>IF([9]回答表!BD18="●",IF([9]回答表!X51="●",[9]回答表!E258,IF([9]回答表!AA51="●",[9]回答表!E337,"")),"")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IF([9]回答表!BD18="●",IF([9]回答表!AA51="●","●",""),"")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IF([9]回答表!BD18="●",IF([9]回答表!X51="●",[9]回答表!E265,IF([9]回答表!AA51="●",[9]回答表!E344,"")),"")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IF([9]回答表!BD18="●",IF([9]回答表!X51="●",[9]回答表!B267,IF([9]回答表!AA51="●",[9]回答表!B346,"")),"")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IF([9]回答表!BD18="●",IF([9]回答表!AD51="●","●",""),"")</f>
        <v/>
      </c>
      <c r="O229" s="131"/>
      <c r="P229" s="131"/>
      <c r="Q229" s="132"/>
      <c r="R229" s="119"/>
      <c r="S229" s="119"/>
      <c r="T229" s="119"/>
      <c r="U229" s="133" t="str">
        <f>IF([9]回答表!BD18="●",IF([9]回答表!AD51="●",[9]回答表!B354,""),"")</f>
        <v/>
      </c>
      <c r="V229" s="134"/>
      <c r="W229" s="134"/>
      <c r="X229" s="134"/>
      <c r="Y229" s="134"/>
      <c r="Z229" s="134"/>
      <c r="AA229" s="134"/>
      <c r="AB229" s="134"/>
      <c r="AC229" s="134"/>
      <c r="AD229" s="134"/>
      <c r="AE229" s="134"/>
      <c r="AF229" s="134"/>
      <c r="AG229" s="134"/>
      <c r="AH229" s="134"/>
      <c r="AI229" s="134"/>
      <c r="AJ229" s="135"/>
      <c r="AK229" s="249"/>
      <c r="AL229" s="249"/>
      <c r="AM229" s="133" t="str">
        <f>IF([9]回答表!BD18="●",IF([9]回答表!AD51="●",[9]回答表!B360,""),"")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IF([9]回答表!X52="●","●","")</f>
        <v/>
      </c>
      <c r="O241" s="131"/>
      <c r="P241" s="131"/>
      <c r="Q241" s="132"/>
      <c r="R241" s="119"/>
      <c r="S241" s="119"/>
      <c r="T241" s="119"/>
      <c r="U241" s="133" t="str">
        <f>IF([9]回答表!X52="●",[9]回答表!B371,IF([9]回答表!AA52="●",[9]回答表!B396,""))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IF([9]回答表!X52="●",[9]回答表!U377,IF([9]回答表!AA52="●",[9]回答表!U402,""))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IF([9]回答表!X52="●",[9]回答表!G377,IF([9]回答表!AA52="●",[9]回答表!G402,""))</f>
        <v/>
      </c>
      <c r="AN244" s="83"/>
      <c r="AO244" s="83"/>
      <c r="AP244" s="83"/>
      <c r="AQ244" s="83"/>
      <c r="AR244" s="83"/>
      <c r="AS244" s="83"/>
      <c r="AT244" s="153"/>
      <c r="AU244" s="82" t="str">
        <f>IF([9]回答表!X52="●",[9]回答表!G378,IF([9]回答表!AA52="●",[9]回答表!G403,""))</f>
        <v/>
      </c>
      <c r="AV244" s="83"/>
      <c r="AW244" s="83"/>
      <c r="AX244" s="83"/>
      <c r="AY244" s="83"/>
      <c r="AZ244" s="83"/>
      <c r="BA244" s="83"/>
      <c r="BB244" s="153"/>
      <c r="BC244" s="120"/>
      <c r="BD244" s="109"/>
      <c r="BE244" s="109"/>
      <c r="BF244" s="150" t="str">
        <f>IF([9]回答表!X52="●",[9]回答表!X377,IF([9]回答表!AA52="●",[9]回答表!X402,""))</f>
        <v/>
      </c>
      <c r="BG244" s="151"/>
      <c r="BH244" s="151"/>
      <c r="BI244" s="151"/>
      <c r="BJ244" s="150" t="str">
        <f>IF([9]回答表!X52="●",[9]回答表!X378,IF([9]回答表!AA52="●",[9]回答表!X403,""))</f>
        <v/>
      </c>
      <c r="BK244" s="151"/>
      <c r="BL244" s="151"/>
      <c r="BM244" s="152"/>
      <c r="BN244" s="150" t="str">
        <f>IF([9]回答表!X52="●",[9]回答表!X379,IF([9]回答表!AA52="●",[9]回答表!X404,""))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IF([9]回答表!AA52="●","●","")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IF([9]回答表!X52="●",[9]回答表!E386,IF([9]回答表!AA52="●",[9]回答表!E407,""))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IF([9]回答表!X52="●",[9]回答表!B388,IF([9]回答表!AA52="●",[9]回答表!B409,""))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IF([9]回答表!AD52="●","●","")</f>
        <v/>
      </c>
      <c r="O260" s="131"/>
      <c r="P260" s="131"/>
      <c r="Q260" s="132"/>
      <c r="R260" s="119"/>
      <c r="S260" s="119"/>
      <c r="T260" s="119"/>
      <c r="U260" s="133" t="str">
        <f>IF([9]回答表!AD52="●",[9]回答表!B417,"")</f>
        <v/>
      </c>
      <c r="V260" s="134"/>
      <c r="W260" s="134"/>
      <c r="X260" s="134"/>
      <c r="Y260" s="134"/>
      <c r="Z260" s="134"/>
      <c r="AA260" s="134"/>
      <c r="AB260" s="134"/>
      <c r="AC260" s="134"/>
      <c r="AD260" s="134"/>
      <c r="AE260" s="134"/>
      <c r="AF260" s="134"/>
      <c r="AG260" s="134"/>
      <c r="AH260" s="134"/>
      <c r="AI260" s="134"/>
      <c r="AJ260" s="135"/>
      <c r="AK260" s="249"/>
      <c r="AL260" s="249"/>
      <c r="AM260" s="133" t="str">
        <f>IF([9]回答表!AD52="●",[9]回答表!B423,"")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IF([9]回答表!X53="●","●","")</f>
        <v/>
      </c>
      <c r="O272" s="131"/>
      <c r="P272" s="131"/>
      <c r="Q272" s="132"/>
      <c r="R272" s="119"/>
      <c r="S272" s="119"/>
      <c r="T272" s="119"/>
      <c r="U272" s="133" t="str">
        <f>IF([9]回答表!X53="●",[9]回答表!B434,IF([9]回答表!AA53="●",[9]回答表!B465,""))</f>
        <v>下水道施設の老朽化、技術職員の減少や使用料収入の減少等の「ヒト」、「モノ」、「カネ」の各方面から課題が顕在化する中、執行体制の確保や経営改善により良好な事業運営を継続化に関する抜本的な改革の実施検討を進めており、この度、この一環としての包括的民間委託実施準備が整ったことから、下水道施設の維持管理について段階的な包括的民間委託を導入することで、民間企業のノウハウの活用およびコスト縮減を図るものである。</v>
      </c>
      <c r="V272" s="134"/>
      <c r="W272" s="134"/>
      <c r="X272" s="134"/>
      <c r="Y272" s="134"/>
      <c r="Z272" s="134"/>
      <c r="AA272" s="134"/>
      <c r="AB272" s="134"/>
      <c r="AC272" s="134"/>
      <c r="AD272" s="134"/>
      <c r="AE272" s="134"/>
      <c r="AF272" s="134"/>
      <c r="AG272" s="134"/>
      <c r="AH272" s="134"/>
      <c r="AI272" s="134"/>
      <c r="AJ272" s="135"/>
      <c r="AK272" s="136"/>
      <c r="AL272" s="136"/>
      <c r="AM272" s="136"/>
      <c r="AN272" s="133" t="str">
        <f>IF([9]回答表!X53="●",[9]回答表!B440,"")</f>
        <v/>
      </c>
      <c r="AO272" s="262"/>
      <c r="AP272" s="262"/>
      <c r="AQ272" s="262"/>
      <c r="AR272" s="262"/>
      <c r="AS272" s="262"/>
      <c r="AT272" s="262"/>
      <c r="AU272" s="262"/>
      <c r="AV272" s="262"/>
      <c r="AW272" s="262"/>
      <c r="AX272" s="262"/>
      <c r="AY272" s="262"/>
      <c r="AZ272" s="262"/>
      <c r="BA272" s="262"/>
      <c r="BB272" s="263"/>
      <c r="BC272" s="120"/>
      <c r="BD272" s="109"/>
      <c r="BE272" s="109"/>
      <c r="BF272" s="138" t="str">
        <f>IF([9]回答表!X53="●",[9]回答表!B446,IF([9]回答表!AA53="●",[9]回答表!B471,""))</f>
        <v>令和</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IF([9]回答表!X53="●",[9]回答表!E446,IF([9]回答表!AA53="●",[9]回答表!E471,""))</f>
        <v>4</v>
      </c>
      <c r="BG275" s="151"/>
      <c r="BH275" s="151"/>
      <c r="BI275" s="151"/>
      <c r="BJ275" s="150">
        <f>IF([9]回答表!X53="●",[9]回答表!E447,IF([9]回答表!AA53="●",[9]回答表!E472,""))</f>
        <v>10</v>
      </c>
      <c r="BK275" s="151"/>
      <c r="BL275" s="151"/>
      <c r="BM275" s="152"/>
      <c r="BN275" s="150">
        <f>IF([9]回答表!X53="●",[9]回答表!E448,IF([9]回答表!AA53="●",[9]回答表!E473,""))</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IF([9]回答表!AA53="●","●","")</f>
        <v>●</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IF([9]回答表!X53="●",[9]回答表!E455,IF([9]回答表!AA53="●",[9]回答表!E476,""))</f>
        <v>23</v>
      </c>
      <c r="V284" s="182"/>
      <c r="W284" s="182"/>
      <c r="X284" s="182"/>
      <c r="Y284" s="182"/>
      <c r="Z284" s="182"/>
      <c r="AA284" s="182"/>
      <c r="AB284" s="182"/>
      <c r="AC284" s="182"/>
      <c r="AD284" s="182"/>
      <c r="AE284" s="183" t="s">
        <v>33</v>
      </c>
      <c r="AF284" s="183"/>
      <c r="AG284" s="183"/>
      <c r="AH284" s="183"/>
      <c r="AI284" s="183"/>
      <c r="AJ284" s="184"/>
      <c r="AK284" s="136"/>
      <c r="AL284" s="136"/>
      <c r="AM284" s="133" t="str">
        <f>IF([9]回答表!X53="●",[9]回答表!B457,IF([9]回答表!AA53="●",[9]回答表!B478,""))</f>
        <v>効果額　維持管理費(管渠)　年▲13百万
　　　　   維持管理費(施設)　年▲10百万</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IF([9]回答表!AD53="●","●","")</f>
        <v/>
      </c>
      <c r="O291" s="131"/>
      <c r="P291" s="131"/>
      <c r="Q291" s="132"/>
      <c r="R291" s="119"/>
      <c r="S291" s="119"/>
      <c r="T291" s="119"/>
      <c r="U291" s="133" t="str">
        <f>IF([9]回答表!AD53="●",[9]回答表!B486,"")</f>
        <v/>
      </c>
      <c r="V291" s="134"/>
      <c r="W291" s="134"/>
      <c r="X291" s="134"/>
      <c r="Y291" s="134"/>
      <c r="Z291" s="134"/>
      <c r="AA291" s="134"/>
      <c r="AB291" s="134"/>
      <c r="AC291" s="134"/>
      <c r="AD291" s="134"/>
      <c r="AE291" s="134"/>
      <c r="AF291" s="134"/>
      <c r="AG291" s="134"/>
      <c r="AH291" s="134"/>
      <c r="AI291" s="134"/>
      <c r="AJ291" s="135"/>
      <c r="AK291" s="249"/>
      <c r="AL291" s="249"/>
      <c r="AM291" s="133" t="str">
        <f>IF([9]回答表!AD53="●",[9]回答表!B492,"")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IF([9]回答表!X54="●","●","")</f>
        <v/>
      </c>
      <c r="O303" s="131"/>
      <c r="P303" s="131"/>
      <c r="Q303" s="132"/>
      <c r="R303" s="119"/>
      <c r="S303" s="119"/>
      <c r="T303" s="119"/>
      <c r="U303" s="133" t="str">
        <f>IF([9]回答表!X54="●",[9]回答表!B503,IF([9]回答表!AA54="●",[9]回答表!B526,""))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IF([9]回答表!X54="●",[9]回答表!BC510,IF([9]回答表!AA54="●",[9]回答表!BC533,""))</f>
        <v/>
      </c>
      <c r="AR303" s="271"/>
      <c r="AS303" s="271"/>
      <c r="AT303" s="271"/>
      <c r="AU303" s="272" t="s">
        <v>74</v>
      </c>
      <c r="AV303" s="273"/>
      <c r="AW303" s="273"/>
      <c r="AX303" s="274"/>
      <c r="AY303" s="271" t="str">
        <f>IF([9]回答表!X54="●",[9]回答表!BC515,IF([9]回答表!AA54="●",[9]回答表!BC538,""))</f>
        <v/>
      </c>
      <c r="AZ303" s="271"/>
      <c r="BA303" s="271"/>
      <c r="BB303" s="271"/>
      <c r="BC303" s="120"/>
      <c r="BD303" s="109"/>
      <c r="BE303" s="109"/>
      <c r="BF303" s="138" t="str">
        <f>IF([9]回答表!X54="●",[9]回答表!S509,IF([9]回答表!AA54="●",[9]回答表!S532,""))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IF([9]回答表!X54="●",[9]回答表!BC511,IF([9]回答表!AA54="●",[9]回答表!BC534,""))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IF([9]回答表!X54="●",[9]回答表!V509,IF([9]回答表!AA54="●",[9]回答表!V532,""))</f>
        <v/>
      </c>
      <c r="BG306" s="151"/>
      <c r="BH306" s="151"/>
      <c r="BI306" s="151"/>
      <c r="BJ306" s="150" t="str">
        <f>IF([9]回答表!X54="●",[9]回答表!V510,IF([9]回答表!AA54="●",[9]回答表!V533,""))</f>
        <v/>
      </c>
      <c r="BK306" s="151"/>
      <c r="BL306" s="151"/>
      <c r="BM306" s="152"/>
      <c r="BN306" s="150" t="str">
        <f>IF([9]回答表!X54="●",[9]回答表!V511,IF([9]回答表!AA54="●",[9]回答表!V534,""))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IF([9]回答表!X54="●",[9]回答表!BC512,IF([9]回答表!AA54="●",[9]回答表!BC535,""))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IF([9]回答表!X54="●",[9]回答表!BC516,IF([9]回答表!AA54="●",[9]回答表!BC539,""))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IF([9]回答表!AA54="●","●","")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IF([9]回答表!X54="●",[9]回答表!BC513,IF([9]回答表!AA54="●",[9]回答表!BC536,""))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IF([9]回答表!X54="●",[9]回答表!BC514,IF([9]回答表!AA54="●",[9]回答表!BC537,""))</f>
        <v/>
      </c>
      <c r="AR311" s="271"/>
      <c r="AS311" s="271"/>
      <c r="AT311" s="271"/>
      <c r="AU311" s="222" t="s">
        <v>80</v>
      </c>
      <c r="AV311" s="223"/>
      <c r="AW311" s="223"/>
      <c r="AX311" s="224"/>
      <c r="AY311" s="281" t="str">
        <f>IF([9]回答表!X54="●",[9]回答表!BC517,IF([9]回答表!AA54="●",[9]回答表!BC540,""))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IF([9]回答表!X54="●",[9]回答表!E516,IF([9]回答表!AA54="●",[9]回答表!E538,""))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IF([9]回答表!X54="●",[9]回答表!B518,IF([9]回答表!AA54="●",[9]回答表!B540,""))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IF([9]回答表!AD54="●","●","")</f>
        <v/>
      </c>
      <c r="O322" s="131"/>
      <c r="P322" s="131"/>
      <c r="Q322" s="132"/>
      <c r="R322" s="119"/>
      <c r="S322" s="119"/>
      <c r="T322" s="119"/>
      <c r="U322" s="133" t="str">
        <f>IF([9]回答表!AD54="●",[9]回答表!B548,"")</f>
        <v/>
      </c>
      <c r="V322" s="134"/>
      <c r="W322" s="134"/>
      <c r="X322" s="134"/>
      <c r="Y322" s="134"/>
      <c r="Z322" s="134"/>
      <c r="AA322" s="134"/>
      <c r="AB322" s="134"/>
      <c r="AC322" s="134"/>
      <c r="AD322" s="134"/>
      <c r="AE322" s="134"/>
      <c r="AF322" s="134"/>
      <c r="AG322" s="134"/>
      <c r="AH322" s="134"/>
      <c r="AI322" s="134"/>
      <c r="AJ322" s="135"/>
      <c r="AK322" s="189"/>
      <c r="AL322" s="189"/>
      <c r="AM322" s="133" t="str">
        <f>IF([9]回答表!AD54="●",[9]回答表!B554,"")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IF([9]回答表!X55="●","●","")</f>
        <v/>
      </c>
      <c r="O333" s="131"/>
      <c r="P333" s="131"/>
      <c r="Q333" s="132"/>
      <c r="R333" s="119"/>
      <c r="S333" s="119"/>
      <c r="T333" s="119"/>
      <c r="U333" s="133" t="str">
        <f>IF([9]回答表!X55="●",[9]回答表!B565,IF([9]回答表!AA55="●",[9]回答表!B590,""))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IF([9]回答表!X55="●",[9]回答表!B575,IF([9]回答表!AA55="●",[9]回答表!B600,""))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IF([9]回答表!X55="●",[9]回答表!G571,IF([9]回答表!AA55="●",[9]回答表!G596,""))</f>
        <v/>
      </c>
      <c r="AN335" s="83"/>
      <c r="AO335" s="83"/>
      <c r="AP335" s="83"/>
      <c r="AQ335" s="83"/>
      <c r="AR335" s="83"/>
      <c r="AS335" s="83"/>
      <c r="AT335" s="153"/>
      <c r="AU335" s="82" t="str">
        <f>IF([9]回答表!X55="●",[9]回答表!G572,IF([9]回答表!AA55="●",[9]回答表!G597,""))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IF([9]回答表!X55="●",[9]回答表!E575,IF([9]回答表!AA55="●",[9]回答表!E600,""))</f>
        <v/>
      </c>
      <c r="BG336" s="151"/>
      <c r="BH336" s="151"/>
      <c r="BI336" s="151"/>
      <c r="BJ336" s="150" t="str">
        <f>IF([9]回答表!X55="●",[9]回答表!E576,IF([9]回答表!AA55="●",[9]回答表!E601,""))</f>
        <v/>
      </c>
      <c r="BK336" s="151"/>
      <c r="BL336" s="151"/>
      <c r="BM336" s="152"/>
      <c r="BN336" s="150" t="str">
        <f>IF([9]回答表!X55="●",[9]回答表!E577,IF([9]回答表!AA55="●",[9]回答表!E602,""))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IF([9]回答表!AA55="●","●","")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IF([9]回答表!X55="●",[9]回答表!E580,IF([9]回答表!AA55="●",[9]回答表!E605,""))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IF([9]回答表!X55="●",[9]回答表!B582,IF([9]回答表!AA55="●",[9]回答表!B607,""))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IF([9]回答表!AD55="●","●","")</f>
        <v/>
      </c>
      <c r="O352" s="131"/>
      <c r="P352" s="131"/>
      <c r="Q352" s="132"/>
      <c r="R352" s="119"/>
      <c r="S352" s="119"/>
      <c r="T352" s="119"/>
      <c r="U352" s="133" t="str">
        <f>IF([9]回答表!AD55="●",[9]回答表!B615,"")</f>
        <v/>
      </c>
      <c r="V352" s="134"/>
      <c r="W352" s="134"/>
      <c r="X352" s="134"/>
      <c r="Y352" s="134"/>
      <c r="Z352" s="134"/>
      <c r="AA352" s="134"/>
      <c r="AB352" s="134"/>
      <c r="AC352" s="134"/>
      <c r="AD352" s="134"/>
      <c r="AE352" s="134"/>
      <c r="AF352" s="134"/>
      <c r="AG352" s="134"/>
      <c r="AH352" s="134"/>
      <c r="AI352" s="134"/>
      <c r="AJ352" s="135"/>
      <c r="AK352" s="136"/>
      <c r="AL352" s="136"/>
      <c r="AM352" s="133" t="str">
        <f>IF([9]回答表!AD55="●",[9]回答表!B621,"")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IF([9]回答表!R56="●",[9]回答表!B634,"")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981C-9FA6-46F3-8F9E-F6E886E2ED9F}">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IF(COUNTIF([10]回答表!K16,"*")&gt;0,[10]回答表!K16,"")</f>
        <v>秋田市</v>
      </c>
      <c r="D11" s="8"/>
      <c r="E11" s="8"/>
      <c r="F11" s="8"/>
      <c r="G11" s="8"/>
      <c r="H11" s="8"/>
      <c r="I11" s="8"/>
      <c r="J11" s="8"/>
      <c r="K11" s="8"/>
      <c r="L11" s="8"/>
      <c r="M11" s="8"/>
      <c r="N11" s="8"/>
      <c r="O11" s="8"/>
      <c r="P11" s="8"/>
      <c r="Q11" s="8"/>
      <c r="R11" s="8"/>
      <c r="S11" s="8"/>
      <c r="T11" s="8"/>
      <c r="U11" s="22" t="str">
        <f>IF(COUNTIF([10]回答表!F18,"*")&gt;0,[10]回答表!F18,"")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IF(COUNTIF([10]回答表!W18,"*")&gt;0,[10]回答表!W18,"")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IF(COUNTIF([10]回答表!F20,"*")&gt;0,[10]回答表!F20,"")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IF([10]回答表!R49="●","●","")</f>
        <v/>
      </c>
      <c r="E24" s="80"/>
      <c r="F24" s="80"/>
      <c r="G24" s="80"/>
      <c r="H24" s="80"/>
      <c r="I24" s="80"/>
      <c r="J24" s="81"/>
      <c r="K24" s="79" t="str">
        <f>IF([10]回答表!R50="●","●","")</f>
        <v/>
      </c>
      <c r="L24" s="80"/>
      <c r="M24" s="80"/>
      <c r="N24" s="80"/>
      <c r="O24" s="80"/>
      <c r="P24" s="80"/>
      <c r="Q24" s="81"/>
      <c r="R24" s="79" t="str">
        <f>IF([10]回答表!R51="●","●","")</f>
        <v/>
      </c>
      <c r="S24" s="80"/>
      <c r="T24" s="80"/>
      <c r="U24" s="80"/>
      <c r="V24" s="80"/>
      <c r="W24" s="80"/>
      <c r="X24" s="81"/>
      <c r="Y24" s="79" t="str">
        <f>IF([10]回答表!R52="●","●","")</f>
        <v/>
      </c>
      <c r="Z24" s="80"/>
      <c r="AA24" s="80"/>
      <c r="AB24" s="80"/>
      <c r="AC24" s="80"/>
      <c r="AD24" s="80"/>
      <c r="AE24" s="81"/>
      <c r="AF24" s="79" t="str">
        <f>IF([10]回答表!R53="●","●","")</f>
        <v>●</v>
      </c>
      <c r="AG24" s="80"/>
      <c r="AH24" s="80"/>
      <c r="AI24" s="80"/>
      <c r="AJ24" s="80"/>
      <c r="AK24" s="80"/>
      <c r="AL24" s="81"/>
      <c r="AM24" s="79" t="str">
        <f>IF([10]回答表!R54="●","●","")</f>
        <v/>
      </c>
      <c r="AN24" s="80"/>
      <c r="AO24" s="80"/>
      <c r="AP24" s="80"/>
      <c r="AQ24" s="80"/>
      <c r="AR24" s="80"/>
      <c r="AS24" s="81"/>
      <c r="AT24" s="79" t="str">
        <f>IF([10]回答表!R55="●","●","")</f>
        <v/>
      </c>
      <c r="AU24" s="80"/>
      <c r="AV24" s="80"/>
      <c r="AW24" s="80"/>
      <c r="AX24" s="80"/>
      <c r="AY24" s="80"/>
      <c r="AZ24" s="81"/>
      <c r="BA24" s="68"/>
      <c r="BB24" s="82" t="str">
        <f>IF([10]回答表!R56="●","●","")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IF([10]回答表!X49="●","●","")</f>
        <v/>
      </c>
      <c r="O36" s="131"/>
      <c r="P36" s="131"/>
      <c r="Q36" s="132"/>
      <c r="R36" s="119"/>
      <c r="S36" s="119"/>
      <c r="T36" s="119"/>
      <c r="U36" s="133" t="str">
        <f>IF([10]回答表!X49="●",[10]回答表!B67,IF([10]回答表!AA49="●",[10]回答表!B95,""))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IF([10]回答表!X49="●",[10]回答表!S73,IF([10]回答表!AA49="●",[10]回答表!S101,""))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IF([10]回答表!X49="●",[10]回答表!G73,IF([10]回答表!AA49="●",[10]回答表!G101,""))</f>
        <v/>
      </c>
      <c r="AN38" s="83"/>
      <c r="AO38" s="83"/>
      <c r="AP38" s="83"/>
      <c r="AQ38" s="83"/>
      <c r="AR38" s="83"/>
      <c r="AS38" s="83"/>
      <c r="AT38" s="153"/>
      <c r="AU38" s="82" t="str">
        <f>IF([10]回答表!X49="●",[10]回答表!G74,IF([10]回答表!AA49="●",[10]回答表!G102,""))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IF([10]回答表!X49="●",[10]回答表!V73,IF([10]回答表!AA49="●",[10]回答表!V101,""))</f>
        <v/>
      </c>
      <c r="BG39" s="16"/>
      <c r="BH39" s="16"/>
      <c r="BI39" s="17"/>
      <c r="BJ39" s="150" t="str">
        <f>IF([10]回答表!X49="●",[10]回答表!V74,IF([10]回答表!AA49="●",[10]回答表!V102,""))</f>
        <v/>
      </c>
      <c r="BK39" s="16"/>
      <c r="BL39" s="16"/>
      <c r="BM39" s="17"/>
      <c r="BN39" s="150" t="str">
        <f>IF([10]回答表!X49="●",[10]回答表!V75,IF([10]回答表!AA49="●",[10]回答表!V103,""))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IF([10]回答表!X49="●",[10]回答表!O79,IF([10]回答表!AA49="●",[10]回答表!O107,""))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IF([10]回答表!X49="●",[10]回答表!O80,IF([10]回答表!AA49="●",[10]回答表!O108,""))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IF([10]回答表!AA49="●","●","")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IF([10]回答表!X49="●",[10]回答表!O81,IF([10]回答表!AA49="●",[10]回答表!O109,""))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IF([10]回答表!X49="●",[10]回答表!O82,IF([10]回答表!AA49="●",[10]回答表!O110,""))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IF([10]回答表!X49="●",[10]回答表!AG79,IF([10]回答表!AA49="●",[10]回答表!AG107,""))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IF([10]回答表!X49="●",[10]回答表!AG80,IF([10]回答表!AA49="●",[10]回答表!AG108,""))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IF([10]回答表!X49="●",[10]回答表!E85,IF([10]回答表!AA49="●",[10]回答表!E113,""))</f>
        <v/>
      </c>
      <c r="V50" s="182"/>
      <c r="W50" s="182"/>
      <c r="X50" s="182"/>
      <c r="Y50" s="182"/>
      <c r="Z50" s="182"/>
      <c r="AA50" s="182"/>
      <c r="AB50" s="182"/>
      <c r="AC50" s="182"/>
      <c r="AD50" s="182"/>
      <c r="AE50" s="183" t="s">
        <v>33</v>
      </c>
      <c r="AF50" s="183"/>
      <c r="AG50" s="183"/>
      <c r="AH50" s="183"/>
      <c r="AI50" s="183"/>
      <c r="AJ50" s="184"/>
      <c r="AK50" s="136"/>
      <c r="AL50" s="136"/>
      <c r="AM50" s="133" t="str">
        <f>IF([10]回答表!X49="●",[10]回答表!B87,IF([10]回答表!AA49="●",[10]回答表!B115,""))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IF([10]回答表!AD49="●","●","")</f>
        <v/>
      </c>
      <c r="O57" s="131"/>
      <c r="P57" s="131"/>
      <c r="Q57" s="132"/>
      <c r="R57" s="119"/>
      <c r="S57" s="119"/>
      <c r="T57" s="119"/>
      <c r="U57" s="133" t="str">
        <f>IF([10]回答表!AD49="●",[10]回答表!B123,"")</f>
        <v/>
      </c>
      <c r="V57" s="134"/>
      <c r="W57" s="134"/>
      <c r="X57" s="134"/>
      <c r="Y57" s="134"/>
      <c r="Z57" s="134"/>
      <c r="AA57" s="134"/>
      <c r="AB57" s="134"/>
      <c r="AC57" s="134"/>
      <c r="AD57" s="134"/>
      <c r="AE57" s="134"/>
      <c r="AF57" s="134"/>
      <c r="AG57" s="134"/>
      <c r="AH57" s="134"/>
      <c r="AI57" s="134"/>
      <c r="AJ57" s="135"/>
      <c r="AK57" s="189"/>
      <c r="AL57" s="189"/>
      <c r="AM57" s="133" t="str">
        <f>IF([10]回答表!AD49="●",[10]回答表!B128,"")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IF([10]回答表!X50="●","●","")</f>
        <v/>
      </c>
      <c r="O68" s="131"/>
      <c r="P68" s="131"/>
      <c r="Q68" s="132"/>
      <c r="R68" s="119"/>
      <c r="S68" s="119"/>
      <c r="T68" s="119"/>
      <c r="U68" s="133" t="str">
        <f>IF([10]回答表!X50="●",[10]回答表!B138,IF([10]回答表!AA50="●",[10]回答表!B159,""))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IF([10]回答表!X50="●",[10]回答表!S144,IF([10]回答表!AA50="●",[10]回答表!S165,""))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IF([10]回答表!X50="●",[10]回答表!J144,IF([10]回答表!AA50="●",[10]回答表!J165,""))</f>
        <v/>
      </c>
      <c r="AN71" s="83"/>
      <c r="AO71" s="83"/>
      <c r="AP71" s="83"/>
      <c r="AQ71" s="83"/>
      <c r="AR71" s="83"/>
      <c r="AS71" s="83"/>
      <c r="AT71" s="153"/>
      <c r="AU71" s="82" t="str">
        <f>IF([10]回答表!X50="●",[10]回答表!J145,IF([10]回答表!AA50="●",[10]回答表!J166,""))</f>
        <v/>
      </c>
      <c r="AV71" s="83"/>
      <c r="AW71" s="83"/>
      <c r="AX71" s="83"/>
      <c r="AY71" s="83"/>
      <c r="AZ71" s="83"/>
      <c r="BA71" s="83"/>
      <c r="BB71" s="153"/>
      <c r="BC71" s="120"/>
      <c r="BD71" s="109"/>
      <c r="BE71" s="109"/>
      <c r="BF71" s="150" t="str">
        <f>IF([10]回答表!X50="●",[10]回答表!V144,IF([10]回答表!AA50="●",[10]回答表!V165,""))</f>
        <v/>
      </c>
      <c r="BG71" s="151"/>
      <c r="BH71" s="151"/>
      <c r="BI71" s="151"/>
      <c r="BJ71" s="150" t="str">
        <f>IF([10]回答表!X50="●",[10]回答表!V145,IF([10]回答表!AA50="●",[10]回答表!V166,""))</f>
        <v/>
      </c>
      <c r="BK71" s="151"/>
      <c r="BL71" s="151"/>
      <c r="BM71" s="151"/>
      <c r="BN71" s="150" t="str">
        <f>IF([10]回答表!X50="●",[10]回答表!V146,IF([10]回答表!AA50="●",[10]回答表!V167,""))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IF([10]回答表!AA50="●","●","")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IF([10]回答表!X50="●",[10]回答表!E149,IF([10]回答表!AA50="●",[10]回答表!E170,""))</f>
        <v/>
      </c>
      <c r="V80" s="182"/>
      <c r="W80" s="182"/>
      <c r="X80" s="182"/>
      <c r="Y80" s="182"/>
      <c r="Z80" s="182"/>
      <c r="AA80" s="182"/>
      <c r="AB80" s="182"/>
      <c r="AC80" s="182"/>
      <c r="AD80" s="182"/>
      <c r="AE80" s="183" t="s">
        <v>33</v>
      </c>
      <c r="AF80" s="183"/>
      <c r="AG80" s="183"/>
      <c r="AH80" s="183"/>
      <c r="AI80" s="183"/>
      <c r="AJ80" s="184"/>
      <c r="AK80" s="136"/>
      <c r="AL80" s="136"/>
      <c r="AM80" s="133" t="str">
        <f>IF([10]回答表!X50="●",[10]回答表!B151,IF([10]回答表!AA50="●",[10]回答表!B172,""))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IF([10]回答表!AD50="●","●","")</f>
        <v/>
      </c>
      <c r="O87" s="131"/>
      <c r="P87" s="131"/>
      <c r="Q87" s="132"/>
      <c r="R87" s="119"/>
      <c r="S87" s="119"/>
      <c r="T87" s="119"/>
      <c r="U87" s="133" t="str">
        <f>IF([10]回答表!AD50="●",[10]回答表!B180,"")</f>
        <v/>
      </c>
      <c r="V87" s="134"/>
      <c r="W87" s="134"/>
      <c r="X87" s="134"/>
      <c r="Y87" s="134"/>
      <c r="Z87" s="134"/>
      <c r="AA87" s="134"/>
      <c r="AB87" s="134"/>
      <c r="AC87" s="134"/>
      <c r="AD87" s="134"/>
      <c r="AE87" s="134"/>
      <c r="AF87" s="134"/>
      <c r="AG87" s="134"/>
      <c r="AH87" s="134"/>
      <c r="AI87" s="134"/>
      <c r="AJ87" s="135"/>
      <c r="AK87" s="189"/>
      <c r="AL87" s="189"/>
      <c r="AM87" s="133" t="str">
        <f>IF([10]回答表!AD50="●",[10]回答表!B186,"")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IF([10]回答表!F18="水道事業",IF([10]回答表!X51="●","●",""),"")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IF([10]回答表!F18="水道事業",IF([10]回答表!X51="●",[10]回答表!B197,IF([10]回答表!AA51="●",[10]回答表!B275,"")),"")</f>
        <v/>
      </c>
      <c r="AN99" s="134"/>
      <c r="AO99" s="134"/>
      <c r="AP99" s="134"/>
      <c r="AQ99" s="134"/>
      <c r="AR99" s="134"/>
      <c r="AS99" s="134"/>
      <c r="AT99" s="134"/>
      <c r="AU99" s="134"/>
      <c r="AV99" s="134"/>
      <c r="AW99" s="134"/>
      <c r="AX99" s="134"/>
      <c r="AY99" s="134"/>
      <c r="AZ99" s="134"/>
      <c r="BA99" s="134"/>
      <c r="BB99" s="134"/>
      <c r="BC99" s="135"/>
      <c r="BD99" s="109"/>
      <c r="BE99" s="109"/>
      <c r="BF99" s="138" t="str">
        <f>IF([10]回答表!F18="水道事業",IF([10]回答表!X51="●",[10]回答表!B256,IF([10]回答表!AA51="●",[10]回答表!B335,"")),"")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IF([10]回答表!F18="水道事業",IF([10]回答表!X51="●",[10]回答表!J205,IF([10]回答表!AA51="●",[10]回答表!J283,"")),"")</f>
        <v/>
      </c>
      <c r="V101" s="83"/>
      <c r="W101" s="83"/>
      <c r="X101" s="83"/>
      <c r="Y101" s="83"/>
      <c r="Z101" s="83"/>
      <c r="AA101" s="83"/>
      <c r="AB101" s="153"/>
      <c r="AC101" s="82" t="str">
        <f>IF([10]回答表!F18="水道事業",IF([10]回答表!X51="●",[10]回答表!J210,IF([10]回答表!AA51="●",[10]回答表!J290,"")),"")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IF([10]回答表!F18="水道事業",IF([10]回答表!X51="●",[10]回答表!E256,IF([10]回答表!AA51="●",[10]回答表!E335,"")),"")</f>
        <v/>
      </c>
      <c r="BG102" s="151"/>
      <c r="BH102" s="151"/>
      <c r="BI102" s="151"/>
      <c r="BJ102" s="150" t="str">
        <f>IF([10]回答表!F18="水道事業",IF([10]回答表!X51="●",[10]回答表!E257,IF([10]回答表!AA51="●",[10]回答表!E336,"")),"")</f>
        <v/>
      </c>
      <c r="BK102" s="151"/>
      <c r="BL102" s="151"/>
      <c r="BM102" s="151"/>
      <c r="BN102" s="150" t="str">
        <f>IF([10]回答表!F18="水道事業",IF([10]回答表!X51="●",[10]回答表!E258,IF([10]回答表!AA51="●",[10]回答表!E337,"")),"")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IF([10]回答表!F18="水道事業",IF([10]回答表!AA51="●","●",""),"")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IF([10]回答表!F18="水道事業",IF([10]回答表!X51="●",[10]回答表!J213,IF([10]回答表!AA51="●",[10]回答表!J293,"")),"")</f>
        <v/>
      </c>
      <c r="V106" s="83"/>
      <c r="W106" s="83"/>
      <c r="X106" s="83"/>
      <c r="Y106" s="83"/>
      <c r="Z106" s="83"/>
      <c r="AA106" s="83"/>
      <c r="AB106" s="153"/>
      <c r="AC106" s="82" t="str">
        <f>IF([10]回答表!F18="水道事業",IF([10]回答表!X51="●",[10]回答表!J217,IF([10]回答表!AA51="●",[10]回答表!J297,"")),"")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IF([10]回答表!F18="水道事業",IF([10]回答表!X51="●",[10]回答表!E265,IF([10]回答表!AA51="●",[10]回答表!E344,"")),"")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IF([10]回答表!F18="水道事業",IF([10]回答表!X51="●",[10]回答表!B267,IF([10]回答表!AA51="●",[10]回答表!B346,"")),"")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IF([10]回答表!F18="水道事業",IF([10]回答表!AD51="●","●",""),"")</f>
        <v/>
      </c>
      <c r="O118" s="131"/>
      <c r="P118" s="131"/>
      <c r="Q118" s="132"/>
      <c r="R118" s="119"/>
      <c r="S118" s="119"/>
      <c r="T118" s="119"/>
      <c r="U118" s="133" t="str">
        <f>IF([10]回答表!F18="水道事業",IF([10]回答表!AD51="●",[10]回答表!B354,""),"")</f>
        <v/>
      </c>
      <c r="V118" s="134"/>
      <c r="W118" s="134"/>
      <c r="X118" s="134"/>
      <c r="Y118" s="134"/>
      <c r="Z118" s="134"/>
      <c r="AA118" s="134"/>
      <c r="AB118" s="134"/>
      <c r="AC118" s="134"/>
      <c r="AD118" s="134"/>
      <c r="AE118" s="134"/>
      <c r="AF118" s="134"/>
      <c r="AG118" s="134"/>
      <c r="AH118" s="134"/>
      <c r="AI118" s="134"/>
      <c r="AJ118" s="135"/>
      <c r="AK118" s="189"/>
      <c r="AL118" s="189"/>
      <c r="AM118" s="133" t="str">
        <f>IF([10]回答表!F18="水道事業",IF([10]回答表!AD51="●",[10]回答表!B360,""),"")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IF([10]回答表!F18="簡易水道事業",IF([10]回答表!X51="●",[10]回答表!B197,IF([10]回答表!AA51="●",[10]回答表!B275,"")),"")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IF([10]回答表!F18="簡易水道事業",IF([10]回答表!X51="●",[10]回答表!B256,IF([10]回答表!AA51="●",[10]回答表!B335,"")),"")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IF([10]回答表!F18="簡易水道事業",IF([10]回答表!X51="●","●",""),"")</f>
        <v/>
      </c>
      <c r="O132" s="131"/>
      <c r="P132" s="131"/>
      <c r="Q132" s="132"/>
      <c r="R132" s="119"/>
      <c r="S132" s="119"/>
      <c r="T132" s="119"/>
      <c r="U132" s="82" t="str">
        <f>IF([10]回答表!F18="簡易水道事業",IF([10]回答表!X51="●",[10]回答表!S224,IF([10]回答表!AA51="●",[10]回答表!S304,"")),"")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IF([10]回答表!F18="簡易水道事業",IF([10]回答表!X51="●",[10]回答表!E256,IF([10]回答表!AA51="●",[10]回答表!E335,"")),"")</f>
        <v/>
      </c>
      <c r="BG133" s="151"/>
      <c r="BH133" s="151"/>
      <c r="BI133" s="151"/>
      <c r="BJ133" s="150" t="str">
        <f>IF([10]回答表!F18="簡易水道事業",IF([10]回答表!X51="●",[10]回答表!E257,IF([10]回答表!AA51="●",[10]回答表!E336,"")),"")</f>
        <v/>
      </c>
      <c r="BK133" s="151"/>
      <c r="BL133" s="151"/>
      <c r="BM133" s="151"/>
      <c r="BN133" s="150" t="str">
        <f>IF([10]回答表!F18="簡易水道事業",IF([10]回答表!X51="●",[10]回答表!E258,IF([10]回答表!AA51="●",[10]回答表!E337,"")),"")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IF([10]回答表!F18="簡易水道事業",IF([10]回答表!X51="●",[10]回答表!S225,IF([10]回答表!AA51="●",[10]回答表!S305,"")),"")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IF([10]回答表!F18="簡易水道事業",IF([10]回答表!AA51="●","●",""),"")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IF([10]回答表!F18="簡易水道事業",IF([10]回答表!X51="●",[10]回答表!S226,IF([10]回答表!AA51="●",[10]回答表!S306,"")),"")</f>
        <v/>
      </c>
      <c r="V142" s="83"/>
      <c r="W142" s="83"/>
      <c r="X142" s="83"/>
      <c r="Y142" s="83"/>
      <c r="Z142" s="83"/>
      <c r="AA142" s="83"/>
      <c r="AB142" s="83"/>
      <c r="AC142" s="83"/>
      <c r="AD142" s="83"/>
      <c r="AE142" s="83"/>
      <c r="AF142" s="83"/>
      <c r="AG142" s="83"/>
      <c r="AH142" s="83"/>
      <c r="AI142" s="83"/>
      <c r="AJ142" s="153"/>
      <c r="AK142" s="68"/>
      <c r="AL142" s="68"/>
      <c r="AM142" s="231" t="str">
        <f>IF([10]回答表!F18="簡易水道事業",IF([10]回答表!X51="●",[10]回答表!Y228,IF([10]回答表!AA51="●",[10]回答表!Y308,"")),"")</f>
        <v/>
      </c>
      <c r="AN142" s="231"/>
      <c r="AO142" s="231"/>
      <c r="AP142" s="231"/>
      <c r="AQ142" s="231"/>
      <c r="AR142" s="231"/>
      <c r="AS142" s="231" t="str">
        <f>IF([10]回答表!F18="簡易水道事業",IF([10]回答表!X51="●",[10]回答表!Y229,IF([10]回答表!AA51="●",[10]回答表!Y309,"")),"")</f>
        <v/>
      </c>
      <c r="AT142" s="231"/>
      <c r="AU142" s="231"/>
      <c r="AV142" s="231"/>
      <c r="AW142" s="231"/>
      <c r="AX142" s="231"/>
      <c r="AY142" s="231" t="str">
        <f>IF([10]回答表!F18="簡易水道事業",IF([10]回答表!X51="●",[10]回答表!Y230,IF([10]回答表!AA51="●",[10]回答表!Y310,"")),"")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IF([10]回答表!F18="簡易水道事業",IF([10]回答表!X51="●",[10]回答表!E265,IF([10]回答表!AA51="●",[10]回答表!E344,"")),"")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IF([10]回答表!F18="簡易水道事業",IF([10]回答表!X51="●",[10]回答表!B267,IF([10]回答表!AA51="●",[10]回答表!B346,"")),"")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IF([10]回答表!F18="簡易水道事業",IF([10]回答表!AD51="●","●",""),"")</f>
        <v/>
      </c>
      <c r="O154" s="131"/>
      <c r="P154" s="131"/>
      <c r="Q154" s="132"/>
      <c r="R154" s="119"/>
      <c r="S154" s="119"/>
      <c r="T154" s="119"/>
      <c r="U154" s="133" t="str">
        <f>IF([10]回答表!F18="簡易水道事業",IF([10]回答表!AD51="●",[10]回答表!B354,""),"")</f>
        <v/>
      </c>
      <c r="V154" s="134"/>
      <c r="W154" s="134"/>
      <c r="X154" s="134"/>
      <c r="Y154" s="134"/>
      <c r="Z154" s="134"/>
      <c r="AA154" s="134"/>
      <c r="AB154" s="134"/>
      <c r="AC154" s="134"/>
      <c r="AD154" s="134"/>
      <c r="AE154" s="134"/>
      <c r="AF154" s="134"/>
      <c r="AG154" s="134"/>
      <c r="AH154" s="134"/>
      <c r="AI154" s="134"/>
      <c r="AJ154" s="135"/>
      <c r="AK154" s="189"/>
      <c r="AL154" s="189"/>
      <c r="AM154" s="133" t="str">
        <f>IF([10]回答表!F18="簡易水道事業",IF([10]回答表!AD51="●",[10]回答表!B360,""),"")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IF([10]回答表!F18="下水道事業",IF([10]回答表!X51="●","●",""),"")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IF([10]回答表!F18="下水道事業",IF([10]回答表!X51="●",[10]回答表!B197,IF([10]回答表!AA51="●",[10]回答表!B275,"")),"")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IF([10]回答表!F18="下水道事業",IF([10]回答表!X51="●",[10]回答表!B256,IF([10]回答表!AA51="●",[10]回答表!B335,"")),"")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IF([10]回答表!F18="下水道事業",IF([10]回答表!X51="●",[10]回答表!N234,IF([10]回答表!AA51="●",[10]回答表!N314,"")),"")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IF([10]回答表!F18="下水道事業",IF([10]回答表!X51="●",[10]回答表!E256,IF([10]回答表!AA51="●",[10]回答表!E335,"")),"")</f>
        <v/>
      </c>
      <c r="BG169" s="151"/>
      <c r="BH169" s="151"/>
      <c r="BI169" s="151"/>
      <c r="BJ169" s="150" t="str">
        <f>IF([10]回答表!F18="下水道事業",IF([10]回答表!X51="●",[10]回答表!E257,IF([10]回答表!AA51="●",[10]回答表!E336,"")),"")</f>
        <v/>
      </c>
      <c r="BK169" s="151"/>
      <c r="BL169" s="151"/>
      <c r="BM169" s="151"/>
      <c r="BN169" s="150" t="str">
        <f>IF([10]回答表!F18="下水道事業",IF([10]回答表!X51="●",[10]回答表!E258,IF([10]回答表!AA51="●",[10]回答表!E337,"")),"")</f>
        <v/>
      </c>
      <c r="BO169" s="151"/>
      <c r="BP169" s="151"/>
      <c r="BQ169" s="152"/>
      <c r="BR169" s="112"/>
      <c r="BX169" s="234" t="str">
        <f>IF([10]回答表!AQ21="下水道事業",IF([10]回答表!BI54="○",[10]回答表!AM200,IF([10]回答表!BL54="○",[10]回答表!AM278,"")),"")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IF([10]回答表!F18="下水道事業",IF([10]回答表!X51="●",[10]回答表!Y236,IF([10]回答表!AA51="●",[10]回答表!Y316,"")),"")</f>
        <v/>
      </c>
      <c r="V174" s="83"/>
      <c r="W174" s="83"/>
      <c r="X174" s="83"/>
      <c r="Y174" s="83"/>
      <c r="Z174" s="83"/>
      <c r="AA174" s="83"/>
      <c r="AB174" s="153"/>
      <c r="AC174" s="82" t="str">
        <f>IF([10]回答表!F18="下水道事業",IF([10]回答表!X51="●",[10]回答表!Y237,IF([10]回答表!AA51="●",[10]回答表!Y317,"")),"")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IF([10]回答表!F18="下水道事業",IF([10]回答表!X51="●",[10]回答表!Y239,IF([10]回答表!AA51="●",[10]回答表!Y319,"")),"")</f>
        <v/>
      </c>
      <c r="V180" s="83"/>
      <c r="W180" s="83"/>
      <c r="X180" s="83"/>
      <c r="Y180" s="83"/>
      <c r="Z180" s="83"/>
      <c r="AA180" s="83"/>
      <c r="AB180" s="153"/>
      <c r="AC180" s="82" t="str">
        <f>IF([10]回答表!F18="下水道事業",IF([10]回答表!X51="●",[10]回答表!Y240,IF([10]回答表!AA51="●",[10]回答表!Y320,"")),"")</f>
        <v/>
      </c>
      <c r="AD180" s="83"/>
      <c r="AE180" s="83"/>
      <c r="AF180" s="83"/>
      <c r="AG180" s="83"/>
      <c r="AH180" s="83"/>
      <c r="AI180" s="83"/>
      <c r="AJ180" s="153"/>
      <c r="AK180" s="82" t="str">
        <f>IF([10]回答表!F18="下水道事業",IF([10]回答表!X51="●",[10]回答表!Y241,IF([10]回答表!AA51="●",[10]回答表!Y321,"")),"")</f>
        <v/>
      </c>
      <c r="AL180" s="83"/>
      <c r="AM180" s="83"/>
      <c r="AN180" s="83"/>
      <c r="AO180" s="83"/>
      <c r="AP180" s="83"/>
      <c r="AQ180" s="83"/>
      <c r="AR180" s="153"/>
      <c r="AS180" s="82" t="str">
        <f>IF([10]回答表!F18="下水道事業",IF([10]回答表!X51="●",[10]回答表!Y242,IF([10]回答表!AA51="●",[10]回答表!Y322,"")),"")</f>
        <v/>
      </c>
      <c r="AT180" s="83"/>
      <c r="AU180" s="83"/>
      <c r="AV180" s="83"/>
      <c r="AW180" s="83"/>
      <c r="AX180" s="83"/>
      <c r="AY180" s="83"/>
      <c r="AZ180" s="153"/>
      <c r="BA180" s="82" t="str">
        <f>IF([10]回答表!F18="下水道事業",IF([10]回答表!X51="●",[10]回答表!Y243,IF([10]回答表!AA51="●",[10]回答表!Y323,"")),"")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IF([10]回答表!F18="下水道事業",IF([10]回答表!AA51="●","●",""),"")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IF([10]回答表!F18="下水道事業",IF([10]回答表!X51="●",[10]回答表!N248,IF([10]回答表!AA51="●",[10]回答表!N328,"")),"")</f>
        <v/>
      </c>
      <c r="V186" s="83"/>
      <c r="W186" s="83"/>
      <c r="X186" s="83"/>
      <c r="Y186" s="83"/>
      <c r="Z186" s="83"/>
      <c r="AA186" s="83"/>
      <c r="AB186" s="153"/>
      <c r="AC186" s="82" t="str">
        <f>IF([10]回答表!F18="下水道事業",IF([10]回答表!X51="●",[10]回答表!N249,IF([10]回答表!AA51="●",[10]回答表!N329,"")),"")</f>
        <v/>
      </c>
      <c r="AD186" s="83"/>
      <c r="AE186" s="83"/>
      <c r="AF186" s="83"/>
      <c r="AG186" s="83"/>
      <c r="AH186" s="83"/>
      <c r="AI186" s="83"/>
      <c r="AJ186" s="153"/>
      <c r="AK186" s="82" t="str">
        <f>IF([10]回答表!F18="下水道事業",IF([10]回答表!X51="●",[10]回答表!N250,IF([10]回答表!AA51="●",[10]回答表!N330,"")),"")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IF([10]回答表!F18="下水道事業",IF([10]回答表!X51="●",[10]回答表!E265,IF([10]回答表!AA51="●",[10]回答表!E344,"")),"")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IF([10]回答表!F18="下水道事業",IF([10]回答表!X51="●",[10]回答表!B267,IF([10]回答表!AA51="●",[10]回答表!B346,"")),"")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IF([10]回答表!F18="下水道事業",IF([10]回答表!AD51="●","●",""),"")</f>
        <v/>
      </c>
      <c r="O198" s="131"/>
      <c r="P198" s="131"/>
      <c r="Q198" s="132"/>
      <c r="R198" s="119"/>
      <c r="S198" s="119"/>
      <c r="T198" s="119"/>
      <c r="U198" s="133" t="str">
        <f>IF([10]回答表!F18="下水道事業",IF([10]回答表!AD51="●",[10]回答表!B354,""),"")</f>
        <v/>
      </c>
      <c r="V198" s="134"/>
      <c r="W198" s="134"/>
      <c r="X198" s="134"/>
      <c r="Y198" s="134"/>
      <c r="Z198" s="134"/>
      <c r="AA198" s="134"/>
      <c r="AB198" s="134"/>
      <c r="AC198" s="134"/>
      <c r="AD198" s="134"/>
      <c r="AE198" s="134"/>
      <c r="AF198" s="134"/>
      <c r="AG198" s="134"/>
      <c r="AH198" s="134"/>
      <c r="AI198" s="134"/>
      <c r="AJ198" s="135"/>
      <c r="AK198" s="189"/>
      <c r="AL198" s="189"/>
      <c r="AM198" s="133" t="str">
        <f>IF([10]回答表!F18="下水道事業",IF([10]回答表!AD51="●",[10]回答表!B360,""),"")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IF([10]回答表!BD18="●",IF([10]回答表!X51="●","●",""),"")</f>
        <v/>
      </c>
      <c r="O210" s="131"/>
      <c r="P210" s="131"/>
      <c r="Q210" s="132"/>
      <c r="R210" s="119"/>
      <c r="S210" s="119"/>
      <c r="T210" s="119"/>
      <c r="U210" s="133" t="str">
        <f>IF([10]回答表!BD18="●",IF([10]回答表!X51="●",[10]回答表!B197,IF([10]回答表!AA51="●",[10]回答表!B275,"")),"")</f>
        <v/>
      </c>
      <c r="V210" s="134"/>
      <c r="W210" s="134"/>
      <c r="X210" s="134"/>
      <c r="Y210" s="134"/>
      <c r="Z210" s="134"/>
      <c r="AA210" s="134"/>
      <c r="AB210" s="134"/>
      <c r="AC210" s="134"/>
      <c r="AD210" s="134"/>
      <c r="AE210" s="134"/>
      <c r="AF210" s="134"/>
      <c r="AG210" s="134"/>
      <c r="AH210" s="134"/>
      <c r="AI210" s="134"/>
      <c r="AJ210" s="135"/>
      <c r="AK210" s="136"/>
      <c r="AL210" s="136"/>
      <c r="AM210" s="138" t="str">
        <f>IF([10]回答表!BD18="●",IF([10]回答表!X51="●",[10]回答表!B256,IF([10]回答表!AA51="●",[10]回答表!B335,"")),"")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IF([10]回答表!BD18="●",IF([10]回答表!X51="●",[10]回答表!E256,IF([10]回答表!AA51="●",[10]回答表!E335,"")),"")</f>
        <v/>
      </c>
      <c r="AN213" s="151"/>
      <c r="AO213" s="151"/>
      <c r="AP213" s="151"/>
      <c r="AQ213" s="150" t="str">
        <f>IF([10]回答表!BD18="●",IF([10]回答表!X51="●",[10]回答表!E257,IF([10]回答表!AA51="●",[10]回答表!E336,"")),"")</f>
        <v/>
      </c>
      <c r="AR213" s="151"/>
      <c r="AS213" s="151"/>
      <c r="AT213" s="151"/>
      <c r="AU213" s="150" t="str">
        <f>IF([10]回答表!BD18="●",IF([10]回答表!X51="●",[10]回答表!E258,IF([10]回答表!AA51="●",[10]回答表!E337,"")),"")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IF([10]回答表!BD18="●",IF([10]回答表!AA51="●","●",""),"")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IF([10]回答表!BD18="●",IF([10]回答表!X51="●",[10]回答表!E265,IF([10]回答表!AA51="●",[10]回答表!E344,"")),"")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IF([10]回答表!BD18="●",IF([10]回答表!X51="●",[10]回答表!B267,IF([10]回答表!AA51="●",[10]回答表!B346,"")),"")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IF([10]回答表!BD18="●",IF([10]回答表!AD51="●","●",""),"")</f>
        <v/>
      </c>
      <c r="O229" s="131"/>
      <c r="P229" s="131"/>
      <c r="Q229" s="132"/>
      <c r="R229" s="119"/>
      <c r="S229" s="119"/>
      <c r="T229" s="119"/>
      <c r="U229" s="133" t="str">
        <f>IF([10]回答表!BD18="●",IF([10]回答表!AD51="●",[10]回答表!B354,""),"")</f>
        <v/>
      </c>
      <c r="V229" s="134"/>
      <c r="W229" s="134"/>
      <c r="X229" s="134"/>
      <c r="Y229" s="134"/>
      <c r="Z229" s="134"/>
      <c r="AA229" s="134"/>
      <c r="AB229" s="134"/>
      <c r="AC229" s="134"/>
      <c r="AD229" s="134"/>
      <c r="AE229" s="134"/>
      <c r="AF229" s="134"/>
      <c r="AG229" s="134"/>
      <c r="AH229" s="134"/>
      <c r="AI229" s="134"/>
      <c r="AJ229" s="135"/>
      <c r="AK229" s="249"/>
      <c r="AL229" s="249"/>
      <c r="AM229" s="133" t="str">
        <f>IF([10]回答表!BD18="●",IF([10]回答表!AD51="●",[10]回答表!B360,""),"")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IF([10]回答表!X52="●","●","")</f>
        <v/>
      </c>
      <c r="O241" s="131"/>
      <c r="P241" s="131"/>
      <c r="Q241" s="132"/>
      <c r="R241" s="119"/>
      <c r="S241" s="119"/>
      <c r="T241" s="119"/>
      <c r="U241" s="133" t="str">
        <f>IF([10]回答表!X52="●",[10]回答表!B371,IF([10]回答表!AA52="●",[10]回答表!B396,""))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IF([10]回答表!X52="●",[10]回答表!U377,IF([10]回答表!AA52="●",[10]回答表!U402,""))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IF([10]回答表!X52="●",[10]回答表!G377,IF([10]回答表!AA52="●",[10]回答表!G402,""))</f>
        <v/>
      </c>
      <c r="AN244" s="83"/>
      <c r="AO244" s="83"/>
      <c r="AP244" s="83"/>
      <c r="AQ244" s="83"/>
      <c r="AR244" s="83"/>
      <c r="AS244" s="83"/>
      <c r="AT244" s="153"/>
      <c r="AU244" s="82" t="str">
        <f>IF([10]回答表!X52="●",[10]回答表!G378,IF([10]回答表!AA52="●",[10]回答表!G403,""))</f>
        <v/>
      </c>
      <c r="AV244" s="83"/>
      <c r="AW244" s="83"/>
      <c r="AX244" s="83"/>
      <c r="AY244" s="83"/>
      <c r="AZ244" s="83"/>
      <c r="BA244" s="83"/>
      <c r="BB244" s="153"/>
      <c r="BC244" s="120"/>
      <c r="BD244" s="109"/>
      <c r="BE244" s="109"/>
      <c r="BF244" s="150" t="str">
        <f>IF([10]回答表!X52="●",[10]回答表!X377,IF([10]回答表!AA52="●",[10]回答表!X402,""))</f>
        <v/>
      </c>
      <c r="BG244" s="151"/>
      <c r="BH244" s="151"/>
      <c r="BI244" s="151"/>
      <c r="BJ244" s="150" t="str">
        <f>IF([10]回答表!X52="●",[10]回答表!X378,IF([10]回答表!AA52="●",[10]回答表!X403,""))</f>
        <v/>
      </c>
      <c r="BK244" s="151"/>
      <c r="BL244" s="151"/>
      <c r="BM244" s="152"/>
      <c r="BN244" s="150" t="str">
        <f>IF([10]回答表!X52="●",[10]回答表!X379,IF([10]回答表!AA52="●",[10]回答表!X404,""))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IF([10]回答表!AA52="●","●","")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IF([10]回答表!X52="●",[10]回答表!E386,IF([10]回答表!AA52="●",[10]回答表!E407,""))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IF([10]回答表!X52="●",[10]回答表!B388,IF([10]回答表!AA52="●",[10]回答表!B409,""))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IF([10]回答表!AD52="●","●","")</f>
        <v/>
      </c>
      <c r="O260" s="131"/>
      <c r="P260" s="131"/>
      <c r="Q260" s="132"/>
      <c r="R260" s="119"/>
      <c r="S260" s="119"/>
      <c r="T260" s="119"/>
      <c r="U260" s="133" t="str">
        <f>IF([10]回答表!AD52="●",[10]回答表!B417,"")</f>
        <v/>
      </c>
      <c r="V260" s="134"/>
      <c r="W260" s="134"/>
      <c r="X260" s="134"/>
      <c r="Y260" s="134"/>
      <c r="Z260" s="134"/>
      <c r="AA260" s="134"/>
      <c r="AB260" s="134"/>
      <c r="AC260" s="134"/>
      <c r="AD260" s="134"/>
      <c r="AE260" s="134"/>
      <c r="AF260" s="134"/>
      <c r="AG260" s="134"/>
      <c r="AH260" s="134"/>
      <c r="AI260" s="134"/>
      <c r="AJ260" s="135"/>
      <c r="AK260" s="249"/>
      <c r="AL260" s="249"/>
      <c r="AM260" s="133" t="str">
        <f>IF([10]回答表!AD52="●",[10]回答表!B423,"")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IF([10]回答表!X53="●","●","")</f>
        <v>●</v>
      </c>
      <c r="O272" s="131"/>
      <c r="P272" s="131"/>
      <c r="Q272" s="132"/>
      <c r="R272" s="119"/>
      <c r="S272" s="119"/>
      <c r="T272" s="119"/>
      <c r="U272" s="133" t="str">
        <f>IF([10]回答表!X53="●",[10]回答表!B434,IF([10]回答表!AA53="●",[10]回答表!B467,""))</f>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
      <c r="V272" s="134"/>
      <c r="W272" s="134"/>
      <c r="X272" s="134"/>
      <c r="Y272" s="134"/>
      <c r="Z272" s="134"/>
      <c r="AA272" s="134"/>
      <c r="AB272" s="134"/>
      <c r="AC272" s="134"/>
      <c r="AD272" s="134"/>
      <c r="AE272" s="134"/>
      <c r="AF272" s="134"/>
      <c r="AG272" s="134"/>
      <c r="AH272" s="134"/>
      <c r="AI272" s="134"/>
      <c r="AJ272" s="135"/>
      <c r="AK272" s="136"/>
      <c r="AL272" s="136"/>
      <c r="AM272" s="136"/>
      <c r="AN272" s="133" t="str">
        <f>IF([10]回答表!X53="●",[10]回答表!B442,"")</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
      <c r="AO272" s="262"/>
      <c r="AP272" s="262"/>
      <c r="AQ272" s="262"/>
      <c r="AR272" s="262"/>
      <c r="AS272" s="262"/>
      <c r="AT272" s="262"/>
      <c r="AU272" s="262"/>
      <c r="AV272" s="262"/>
      <c r="AW272" s="262"/>
      <c r="AX272" s="262"/>
      <c r="AY272" s="262"/>
      <c r="AZ272" s="262"/>
      <c r="BA272" s="262"/>
      <c r="BB272" s="263"/>
      <c r="BC272" s="120"/>
      <c r="BD272" s="109"/>
      <c r="BE272" s="109"/>
      <c r="BF272" s="138" t="str">
        <f>IF([10]回答表!X53="●",[10]回答表!B448,IF([10]回答表!AA53="●",[10]回答表!B473,""))</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IF([10]回答表!X53="●",[10]回答表!E448,IF([10]回答表!AA53="●",[10]回答表!E473,""))</f>
        <v>26</v>
      </c>
      <c r="BG275" s="151"/>
      <c r="BH275" s="151"/>
      <c r="BI275" s="151"/>
      <c r="BJ275" s="150">
        <f>IF([10]回答表!X53="●",[10]回答表!E449,IF([10]回答表!AA53="●",[10]回答表!E474,""))</f>
        <v>4</v>
      </c>
      <c r="BK275" s="151"/>
      <c r="BL275" s="151"/>
      <c r="BM275" s="152"/>
      <c r="BN275" s="150">
        <f>IF([10]回答表!X53="●",[10]回答表!E450,IF([10]回答表!AA53="●",[10]回答表!E475,""))</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IF([10]回答表!AA53="●","●","")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IF([10]回答表!X53="●",[10]回答表!E457,IF([10]回答表!AA53="●",[10]回答表!E478,""))</f>
        <v>0</v>
      </c>
      <c r="V284" s="182"/>
      <c r="W284" s="182"/>
      <c r="X284" s="182"/>
      <c r="Y284" s="182"/>
      <c r="Z284" s="182"/>
      <c r="AA284" s="182"/>
      <c r="AB284" s="182"/>
      <c r="AC284" s="182"/>
      <c r="AD284" s="182"/>
      <c r="AE284" s="183" t="s">
        <v>33</v>
      </c>
      <c r="AF284" s="183"/>
      <c r="AG284" s="183"/>
      <c r="AH284" s="183"/>
      <c r="AI284" s="183"/>
      <c r="AJ284" s="184"/>
      <c r="AK284" s="136"/>
      <c r="AL284" s="136"/>
      <c r="AM284" s="133" t="str">
        <f>IF([10]回答表!X53="●",[10]回答表!B459,IF([10]回答表!AA53="●",[10]回答表!B480,""))</f>
        <v>効果額は算出していない。</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IF([10]回答表!AD53="●","●","")</f>
        <v/>
      </c>
      <c r="O291" s="131"/>
      <c r="P291" s="131"/>
      <c r="Q291" s="132"/>
      <c r="R291" s="119"/>
      <c r="S291" s="119"/>
      <c r="T291" s="119"/>
      <c r="U291" s="133" t="str">
        <f>IF([10]回答表!AD53="●",[10]回答表!B488,"")</f>
        <v/>
      </c>
      <c r="V291" s="134"/>
      <c r="W291" s="134"/>
      <c r="X291" s="134"/>
      <c r="Y291" s="134"/>
      <c r="Z291" s="134"/>
      <c r="AA291" s="134"/>
      <c r="AB291" s="134"/>
      <c r="AC291" s="134"/>
      <c r="AD291" s="134"/>
      <c r="AE291" s="134"/>
      <c r="AF291" s="134"/>
      <c r="AG291" s="134"/>
      <c r="AH291" s="134"/>
      <c r="AI291" s="134"/>
      <c r="AJ291" s="135"/>
      <c r="AK291" s="249"/>
      <c r="AL291" s="249"/>
      <c r="AM291" s="133" t="str">
        <f>IF([10]回答表!AD53="●",[10]回答表!B494,"")</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IF([10]回答表!X54="●","●","")</f>
        <v/>
      </c>
      <c r="O303" s="131"/>
      <c r="P303" s="131"/>
      <c r="Q303" s="132"/>
      <c r="R303" s="119"/>
      <c r="S303" s="119"/>
      <c r="T303" s="119"/>
      <c r="U303" s="133" t="str">
        <f>IF([10]回答表!X54="●",[10]回答表!B505,IF([10]回答表!AA54="●",[10]回答表!B528,""))</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IF([10]回答表!X54="●",[10]回答表!BC512,IF([10]回答表!AA54="●",[10]回答表!BC535,""))</f>
        <v/>
      </c>
      <c r="AR303" s="271"/>
      <c r="AS303" s="271"/>
      <c r="AT303" s="271"/>
      <c r="AU303" s="272" t="s">
        <v>74</v>
      </c>
      <c r="AV303" s="273"/>
      <c r="AW303" s="273"/>
      <c r="AX303" s="274"/>
      <c r="AY303" s="271" t="str">
        <f>IF([10]回答表!X54="●",[10]回答表!BC517,IF([10]回答表!AA54="●",[10]回答表!BC540,""))</f>
        <v/>
      </c>
      <c r="AZ303" s="271"/>
      <c r="BA303" s="271"/>
      <c r="BB303" s="271"/>
      <c r="BC303" s="120"/>
      <c r="BD303" s="109"/>
      <c r="BE303" s="109"/>
      <c r="BF303" s="138" t="str">
        <f>IF([10]回答表!X54="●",[10]回答表!S511,IF([10]回答表!AA54="●",[10]回答表!S534,""))</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IF([10]回答表!X54="●",[10]回答表!BC513,IF([10]回答表!AA54="●",[10]回答表!BC536,""))</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IF([10]回答表!X54="●",[10]回答表!V511,IF([10]回答表!AA54="●",[10]回答表!V534,""))</f>
        <v/>
      </c>
      <c r="BG306" s="151"/>
      <c r="BH306" s="151"/>
      <c r="BI306" s="151"/>
      <c r="BJ306" s="150" t="str">
        <f>IF([10]回答表!X54="●",[10]回答表!V512,IF([10]回答表!AA54="●",[10]回答表!V535,""))</f>
        <v/>
      </c>
      <c r="BK306" s="151"/>
      <c r="BL306" s="151"/>
      <c r="BM306" s="152"/>
      <c r="BN306" s="150" t="str">
        <f>IF([10]回答表!X54="●",[10]回答表!V513,IF([10]回答表!AA54="●",[10]回答表!V536,""))</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IF([10]回答表!X54="●",[10]回答表!BC514,IF([10]回答表!AA54="●",[10]回答表!BC537,""))</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IF([10]回答表!X54="●",[10]回答表!BC518,IF([10]回答表!AA54="●",[10]回答表!BC541,""))</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IF([10]回答表!AA54="●","●","")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IF([10]回答表!X54="●",[10]回答表!BC515,IF([10]回答表!AA54="●",[10]回答表!BC538,""))</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IF([10]回答表!X54="●",[10]回答表!BC516,IF([10]回答表!AA54="●",[10]回答表!BC539,""))</f>
        <v/>
      </c>
      <c r="AR311" s="271"/>
      <c r="AS311" s="271"/>
      <c r="AT311" s="271"/>
      <c r="AU311" s="222" t="s">
        <v>80</v>
      </c>
      <c r="AV311" s="223"/>
      <c r="AW311" s="223"/>
      <c r="AX311" s="224"/>
      <c r="AY311" s="281" t="str">
        <f>IF([10]回答表!X54="●",[10]回答表!BC519,IF([10]回答表!AA54="●",[10]回答表!BC542,""))</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IF([10]回答表!X54="●",[10]回答表!E518,IF([10]回答表!AA54="●",[10]回答表!E540,""))</f>
        <v/>
      </c>
      <c r="V315" s="182"/>
      <c r="W315" s="182"/>
      <c r="X315" s="182"/>
      <c r="Y315" s="182"/>
      <c r="Z315" s="182"/>
      <c r="AA315" s="182"/>
      <c r="AB315" s="182"/>
      <c r="AC315" s="182"/>
      <c r="AD315" s="182"/>
      <c r="AE315" s="183" t="s">
        <v>33</v>
      </c>
      <c r="AF315" s="183"/>
      <c r="AG315" s="183"/>
      <c r="AH315" s="183"/>
      <c r="AI315" s="183"/>
      <c r="AJ315" s="184"/>
      <c r="AK315" s="136"/>
      <c r="AL315" s="136"/>
      <c r="AM315" s="133" t="str">
        <f>IF([10]回答表!X54="●",[10]回答表!B520,IF([10]回答表!AA54="●",[10]回答表!B542,""))</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IF([10]回答表!AD54="●","●","")</f>
        <v/>
      </c>
      <c r="O322" s="131"/>
      <c r="P322" s="131"/>
      <c r="Q322" s="132"/>
      <c r="R322" s="119"/>
      <c r="S322" s="119"/>
      <c r="T322" s="119"/>
      <c r="U322" s="133" t="str">
        <f>IF([10]回答表!AD54="●",[10]回答表!B550,"")</f>
        <v/>
      </c>
      <c r="V322" s="134"/>
      <c r="W322" s="134"/>
      <c r="X322" s="134"/>
      <c r="Y322" s="134"/>
      <c r="Z322" s="134"/>
      <c r="AA322" s="134"/>
      <c r="AB322" s="134"/>
      <c r="AC322" s="134"/>
      <c r="AD322" s="134"/>
      <c r="AE322" s="134"/>
      <c r="AF322" s="134"/>
      <c r="AG322" s="134"/>
      <c r="AH322" s="134"/>
      <c r="AI322" s="134"/>
      <c r="AJ322" s="135"/>
      <c r="AK322" s="189"/>
      <c r="AL322" s="189"/>
      <c r="AM322" s="133" t="str">
        <f>IF([10]回答表!AD54="●",[10]回答表!B556,"")</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IF([10]回答表!X55="●","●","")</f>
        <v/>
      </c>
      <c r="O333" s="131"/>
      <c r="P333" s="131"/>
      <c r="Q333" s="132"/>
      <c r="R333" s="119"/>
      <c r="S333" s="119"/>
      <c r="T333" s="119"/>
      <c r="U333" s="133" t="str">
        <f>IF([10]回答表!X55="●",[10]回答表!B567,IF([10]回答表!AA55="●",[10]回答表!B592,""))</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IF([10]回答表!X55="●",[10]回答表!B577,IF([10]回答表!AA55="●",[10]回答表!B602,""))</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IF([10]回答表!X55="●",[10]回答表!G573,IF([10]回答表!AA55="●",[10]回答表!G598,""))</f>
        <v/>
      </c>
      <c r="AN335" s="83"/>
      <c r="AO335" s="83"/>
      <c r="AP335" s="83"/>
      <c r="AQ335" s="83"/>
      <c r="AR335" s="83"/>
      <c r="AS335" s="83"/>
      <c r="AT335" s="153"/>
      <c r="AU335" s="82" t="str">
        <f>IF([10]回答表!X55="●",[10]回答表!G574,IF([10]回答表!AA55="●",[10]回答表!G599,""))</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IF([10]回答表!X55="●",[10]回答表!E577,IF([10]回答表!AA55="●",[10]回答表!E602,""))</f>
        <v/>
      </c>
      <c r="BG336" s="151"/>
      <c r="BH336" s="151"/>
      <c r="BI336" s="151"/>
      <c r="BJ336" s="150" t="str">
        <f>IF([10]回答表!X55="●",[10]回答表!E578,IF([10]回答表!AA55="●",[10]回答表!E603,""))</f>
        <v/>
      </c>
      <c r="BK336" s="151"/>
      <c r="BL336" s="151"/>
      <c r="BM336" s="152"/>
      <c r="BN336" s="150" t="str">
        <f>IF([10]回答表!X55="●",[10]回答表!E579,IF([10]回答表!AA55="●",[10]回答表!E604,""))</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IF([10]回答表!AA55="●","●","")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IF([10]回答表!X55="●",[10]回答表!E582,IF([10]回答表!AA55="●",[10]回答表!E607,""))</f>
        <v/>
      </c>
      <c r="V345" s="182"/>
      <c r="W345" s="182"/>
      <c r="X345" s="182"/>
      <c r="Y345" s="182"/>
      <c r="Z345" s="182"/>
      <c r="AA345" s="182"/>
      <c r="AB345" s="182"/>
      <c r="AC345" s="182"/>
      <c r="AD345" s="182"/>
      <c r="AE345" s="183" t="s">
        <v>33</v>
      </c>
      <c r="AF345" s="183"/>
      <c r="AG345" s="183"/>
      <c r="AH345" s="183"/>
      <c r="AI345" s="183"/>
      <c r="AJ345" s="184"/>
      <c r="AK345" s="136"/>
      <c r="AL345" s="136"/>
      <c r="AM345" s="133" t="str">
        <f>IF([10]回答表!X55="●",[10]回答表!B584,IF([10]回答表!AA55="●",[10]回答表!B609,""))</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IF([10]回答表!AD55="●","●","")</f>
        <v/>
      </c>
      <c r="O352" s="131"/>
      <c r="P352" s="131"/>
      <c r="Q352" s="132"/>
      <c r="R352" s="119"/>
      <c r="S352" s="119"/>
      <c r="T352" s="119"/>
      <c r="U352" s="133" t="str">
        <f>IF([10]回答表!AD55="●",[10]回答表!B617,"")</f>
        <v/>
      </c>
      <c r="V352" s="134"/>
      <c r="W352" s="134"/>
      <c r="X352" s="134"/>
      <c r="Y352" s="134"/>
      <c r="Z352" s="134"/>
      <c r="AA352" s="134"/>
      <c r="AB352" s="134"/>
      <c r="AC352" s="134"/>
      <c r="AD352" s="134"/>
      <c r="AE352" s="134"/>
      <c r="AF352" s="134"/>
      <c r="AG352" s="134"/>
      <c r="AH352" s="134"/>
      <c r="AI352" s="134"/>
      <c r="AJ352" s="135"/>
      <c r="AK352" s="136"/>
      <c r="AL352" s="136"/>
      <c r="AM352" s="133" t="str">
        <f>IF([10]回答表!AD55="●",[10]回答表!B623,"")</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IF([10]回答表!R56="●",[10]回答表!B636,"")</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37A6-35A0-4757-A82D-24B5E630B447}">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IF(COUNTIF([11]回答表!K16,"*")&gt;0,[11]回答表!K16,"")</f>
        <v>秋田市</v>
      </c>
      <c r="D11" s="8"/>
      <c r="E11" s="8"/>
      <c r="F11" s="8"/>
      <c r="G11" s="8"/>
      <c r="H11" s="8"/>
      <c r="I11" s="8"/>
      <c r="J11" s="8"/>
      <c r="K11" s="8"/>
      <c r="L11" s="8"/>
      <c r="M11" s="8"/>
      <c r="N11" s="8"/>
      <c r="O11" s="8"/>
      <c r="P11" s="8"/>
      <c r="Q11" s="8"/>
      <c r="R11" s="8"/>
      <c r="S11" s="8"/>
      <c r="T11" s="8"/>
      <c r="U11" s="22" t="str">
        <f>IF(COUNTIF([11]回答表!F18,"*")&gt;0,[11]回答表!F18,"")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IF(COUNTIF([11]回答表!W18,"*")&gt;0,[11]回答表!W18,"")</f>
        <v>公共下水道</v>
      </c>
      <c r="AP11" s="10"/>
      <c r="AQ11" s="10"/>
      <c r="AR11" s="10"/>
      <c r="AS11" s="10"/>
      <c r="AT11" s="10"/>
      <c r="AU11" s="10"/>
      <c r="AV11" s="10"/>
      <c r="AW11" s="10"/>
      <c r="AX11" s="10"/>
      <c r="AY11" s="10"/>
      <c r="AZ11" s="10"/>
      <c r="BA11" s="10"/>
      <c r="BB11" s="10"/>
      <c r="BC11" s="10"/>
      <c r="BD11" s="10"/>
      <c r="BE11" s="10"/>
      <c r="BF11" s="11"/>
      <c r="BG11" s="21" t="str">
        <f>IF(COUNTIF([11]回答表!F20,"*")&gt;0,[11]回答表!F20,"")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IF([11]回答表!R49="●","●","")</f>
        <v/>
      </c>
      <c r="E24" s="80"/>
      <c r="F24" s="80"/>
      <c r="G24" s="80"/>
      <c r="H24" s="80"/>
      <c r="I24" s="80"/>
      <c r="J24" s="81"/>
      <c r="K24" s="79" t="str">
        <f>IF([11]回答表!R50="●","●","")</f>
        <v/>
      </c>
      <c r="L24" s="80"/>
      <c r="M24" s="80"/>
      <c r="N24" s="80"/>
      <c r="O24" s="80"/>
      <c r="P24" s="80"/>
      <c r="Q24" s="81"/>
      <c r="R24" s="79" t="str">
        <f>IF([11]回答表!R51="●","●","")</f>
        <v>●</v>
      </c>
      <c r="S24" s="80"/>
      <c r="T24" s="80"/>
      <c r="U24" s="80"/>
      <c r="V24" s="80"/>
      <c r="W24" s="80"/>
      <c r="X24" s="81"/>
      <c r="Y24" s="79" t="str">
        <f>IF([11]回答表!R52="●","●","")</f>
        <v/>
      </c>
      <c r="Z24" s="80"/>
      <c r="AA24" s="80"/>
      <c r="AB24" s="80"/>
      <c r="AC24" s="80"/>
      <c r="AD24" s="80"/>
      <c r="AE24" s="81"/>
      <c r="AF24" s="79" t="str">
        <f>IF([11]回答表!R53="●","●","")</f>
        <v>●</v>
      </c>
      <c r="AG24" s="80"/>
      <c r="AH24" s="80"/>
      <c r="AI24" s="80"/>
      <c r="AJ24" s="80"/>
      <c r="AK24" s="80"/>
      <c r="AL24" s="81"/>
      <c r="AM24" s="79" t="str">
        <f>IF([11]回答表!R54="●","●","")</f>
        <v/>
      </c>
      <c r="AN24" s="80"/>
      <c r="AO24" s="80"/>
      <c r="AP24" s="80"/>
      <c r="AQ24" s="80"/>
      <c r="AR24" s="80"/>
      <c r="AS24" s="81"/>
      <c r="AT24" s="79" t="str">
        <f>IF([11]回答表!R55="●","●","")</f>
        <v/>
      </c>
      <c r="AU24" s="80"/>
      <c r="AV24" s="80"/>
      <c r="AW24" s="80"/>
      <c r="AX24" s="80"/>
      <c r="AY24" s="80"/>
      <c r="AZ24" s="81"/>
      <c r="BA24" s="68"/>
      <c r="BB24" s="82" t="str">
        <f>IF([11]回答表!R56="●","●","")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IF([11]回答表!X49="●","●","")</f>
        <v/>
      </c>
      <c r="O36" s="131"/>
      <c r="P36" s="131"/>
      <c r="Q36" s="132"/>
      <c r="R36" s="119"/>
      <c r="S36" s="119"/>
      <c r="T36" s="119"/>
      <c r="U36" s="133" t="str">
        <f>IF([11]回答表!X49="●",[11]回答表!B67,IF([11]回答表!AA49="●",[11]回答表!B95,""))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IF([11]回答表!X49="●",[11]回答表!S73,IF([11]回答表!AA49="●",[11]回答表!S101,""))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IF([11]回答表!X49="●",[11]回答表!G73,IF([11]回答表!AA49="●",[11]回答表!G101,""))</f>
        <v/>
      </c>
      <c r="AN38" s="83"/>
      <c r="AO38" s="83"/>
      <c r="AP38" s="83"/>
      <c r="AQ38" s="83"/>
      <c r="AR38" s="83"/>
      <c r="AS38" s="83"/>
      <c r="AT38" s="153"/>
      <c r="AU38" s="82" t="str">
        <f>IF([11]回答表!X49="●",[11]回答表!G74,IF([11]回答表!AA49="●",[11]回答表!G102,""))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IF([11]回答表!X49="●",[11]回答表!V73,IF([11]回答表!AA49="●",[11]回答表!V101,""))</f>
        <v/>
      </c>
      <c r="BG39" s="16"/>
      <c r="BH39" s="16"/>
      <c r="BI39" s="17"/>
      <c r="BJ39" s="150" t="str">
        <f>IF([11]回答表!X49="●",[11]回答表!V74,IF([11]回答表!AA49="●",[11]回答表!V102,""))</f>
        <v/>
      </c>
      <c r="BK39" s="16"/>
      <c r="BL39" s="16"/>
      <c r="BM39" s="17"/>
      <c r="BN39" s="150" t="str">
        <f>IF([11]回答表!X49="●",[11]回答表!V75,IF([11]回答表!AA49="●",[11]回答表!V103,""))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IF([11]回答表!X49="●",[11]回答表!O79,IF([11]回答表!AA49="●",[11]回答表!O107,""))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IF([11]回答表!X49="●",[11]回答表!O80,IF([11]回答表!AA49="●",[11]回答表!O108,""))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IF([11]回答表!X49="●",[11]回答表!O81,IF([11]回答表!AA49="●",[11]回答表!O109,""))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IF([11]回答表!X49="●",[11]回答表!O82,IF([11]回答表!AA49="●",[11]回答表!O110,""))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IF([11]回答表!X49="●",[11]回答表!AG79,IF([11]回答表!AA49="●",[11]回答表!AG107,""))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IF([11]回答表!X49="●",[11]回答表!AG80,IF([11]回答表!AA49="●",[11]回答表!AG108,""))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IF([11]回答表!X49="●",[11]回答表!E85,IF([11]回答表!AA49="●",[11]回答表!E113,""))</f>
        <v/>
      </c>
      <c r="V50" s="182"/>
      <c r="W50" s="182"/>
      <c r="X50" s="182"/>
      <c r="Y50" s="182"/>
      <c r="Z50" s="182"/>
      <c r="AA50" s="182"/>
      <c r="AB50" s="182"/>
      <c r="AC50" s="182"/>
      <c r="AD50" s="182"/>
      <c r="AE50" s="183" t="s">
        <v>33</v>
      </c>
      <c r="AF50" s="183"/>
      <c r="AG50" s="183"/>
      <c r="AH50" s="183"/>
      <c r="AI50" s="183"/>
      <c r="AJ50" s="184"/>
      <c r="AK50" s="136"/>
      <c r="AL50" s="136"/>
      <c r="AM50" s="133" t="str">
        <f>IF([11]回答表!X49="●",[11]回答表!B87,IF([11]回答表!AA49="●",[11]回答表!B115,""))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IF([11]回答表!AD49="●","●","")</f>
        <v/>
      </c>
      <c r="O57" s="131"/>
      <c r="P57" s="131"/>
      <c r="Q57" s="132"/>
      <c r="R57" s="119"/>
      <c r="S57" s="119"/>
      <c r="T57" s="119"/>
      <c r="U57" s="133" t="str">
        <f>IF([11]回答表!AD49="●",[11]回答表!B123,"")</f>
        <v/>
      </c>
      <c r="V57" s="134"/>
      <c r="W57" s="134"/>
      <c r="X57" s="134"/>
      <c r="Y57" s="134"/>
      <c r="Z57" s="134"/>
      <c r="AA57" s="134"/>
      <c r="AB57" s="134"/>
      <c r="AC57" s="134"/>
      <c r="AD57" s="134"/>
      <c r="AE57" s="134"/>
      <c r="AF57" s="134"/>
      <c r="AG57" s="134"/>
      <c r="AH57" s="134"/>
      <c r="AI57" s="134"/>
      <c r="AJ57" s="135"/>
      <c r="AK57" s="189"/>
      <c r="AL57" s="189"/>
      <c r="AM57" s="133" t="str">
        <f>IF([11]回答表!AD49="●",[11]回答表!B128,"")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IF([11]回答表!X50="●","●","")</f>
        <v/>
      </c>
      <c r="O68" s="131"/>
      <c r="P68" s="131"/>
      <c r="Q68" s="132"/>
      <c r="R68" s="119"/>
      <c r="S68" s="119"/>
      <c r="T68" s="119"/>
      <c r="U68" s="133" t="str">
        <f>IF([11]回答表!X50="●",[11]回答表!B138,IF([11]回答表!AA50="●",[11]回答表!B159,""))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IF([11]回答表!X50="●",[11]回答表!S144,IF([11]回答表!AA50="●",[11]回答表!S165,""))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IF([11]回答表!X50="●",[11]回答表!J144,IF([11]回答表!AA50="●",[11]回答表!J165,""))</f>
        <v/>
      </c>
      <c r="AN71" s="83"/>
      <c r="AO71" s="83"/>
      <c r="AP71" s="83"/>
      <c r="AQ71" s="83"/>
      <c r="AR71" s="83"/>
      <c r="AS71" s="83"/>
      <c r="AT71" s="153"/>
      <c r="AU71" s="82" t="str">
        <f>IF([11]回答表!X50="●",[11]回答表!J145,IF([11]回答表!AA50="●",[11]回答表!J166,""))</f>
        <v/>
      </c>
      <c r="AV71" s="83"/>
      <c r="AW71" s="83"/>
      <c r="AX71" s="83"/>
      <c r="AY71" s="83"/>
      <c r="AZ71" s="83"/>
      <c r="BA71" s="83"/>
      <c r="BB71" s="153"/>
      <c r="BC71" s="120"/>
      <c r="BD71" s="109"/>
      <c r="BE71" s="109"/>
      <c r="BF71" s="150" t="str">
        <f>IF([11]回答表!X50="●",[11]回答表!V144,IF([11]回答表!AA50="●",[11]回答表!V165,""))</f>
        <v/>
      </c>
      <c r="BG71" s="151"/>
      <c r="BH71" s="151"/>
      <c r="BI71" s="151"/>
      <c r="BJ71" s="150" t="str">
        <f>IF([11]回答表!X50="●",[11]回答表!V145,IF([11]回答表!AA50="●",[11]回答表!V166,""))</f>
        <v/>
      </c>
      <c r="BK71" s="151"/>
      <c r="BL71" s="151"/>
      <c r="BM71" s="151"/>
      <c r="BN71" s="150" t="str">
        <f>IF([11]回答表!X50="●",[11]回答表!V146,IF([11]回答表!AA50="●",[11]回答表!V167,""))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IF([11]回答表!X50="●",[11]回答表!E149,IF([11]回答表!AA50="●",[11]回答表!E170,""))</f>
        <v/>
      </c>
      <c r="V80" s="182"/>
      <c r="W80" s="182"/>
      <c r="X80" s="182"/>
      <c r="Y80" s="182"/>
      <c r="Z80" s="182"/>
      <c r="AA80" s="182"/>
      <c r="AB80" s="182"/>
      <c r="AC80" s="182"/>
      <c r="AD80" s="182"/>
      <c r="AE80" s="183" t="s">
        <v>33</v>
      </c>
      <c r="AF80" s="183"/>
      <c r="AG80" s="183"/>
      <c r="AH80" s="183"/>
      <c r="AI80" s="183"/>
      <c r="AJ80" s="184"/>
      <c r="AK80" s="136"/>
      <c r="AL80" s="136"/>
      <c r="AM80" s="133" t="str">
        <f>IF([11]回答表!X50="●",[11]回答表!B151,IF([11]回答表!AA50="●",[11]回答表!B172,""))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IF([11]回答表!AD50="●","●","")</f>
        <v/>
      </c>
      <c r="O87" s="131"/>
      <c r="P87" s="131"/>
      <c r="Q87" s="132"/>
      <c r="R87" s="119"/>
      <c r="S87" s="119"/>
      <c r="T87" s="119"/>
      <c r="U87" s="133" t="str">
        <f>IF([11]回答表!AD50="●",[11]回答表!B180,"")</f>
        <v/>
      </c>
      <c r="V87" s="134"/>
      <c r="W87" s="134"/>
      <c r="X87" s="134"/>
      <c r="Y87" s="134"/>
      <c r="Z87" s="134"/>
      <c r="AA87" s="134"/>
      <c r="AB87" s="134"/>
      <c r="AC87" s="134"/>
      <c r="AD87" s="134"/>
      <c r="AE87" s="134"/>
      <c r="AF87" s="134"/>
      <c r="AG87" s="134"/>
      <c r="AH87" s="134"/>
      <c r="AI87" s="134"/>
      <c r="AJ87" s="135"/>
      <c r="AK87" s="189"/>
      <c r="AL87" s="189"/>
      <c r="AM87" s="133" t="str">
        <f>IF([11]回答表!AD50="●",[11]回答表!B186,"")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IF([11]回答表!F18="水道事業",IF([11]回答表!X51="●","●",""),"")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IF([11]回答表!F18="水道事業",IF([11]回答表!X51="●",[11]回答表!B197,IF([11]回答表!AA51="●",[11]回答表!B275,"")),"")</f>
        <v/>
      </c>
      <c r="AN99" s="134"/>
      <c r="AO99" s="134"/>
      <c r="AP99" s="134"/>
      <c r="AQ99" s="134"/>
      <c r="AR99" s="134"/>
      <c r="AS99" s="134"/>
      <c r="AT99" s="134"/>
      <c r="AU99" s="134"/>
      <c r="AV99" s="134"/>
      <c r="AW99" s="134"/>
      <c r="AX99" s="134"/>
      <c r="AY99" s="134"/>
      <c r="AZ99" s="134"/>
      <c r="BA99" s="134"/>
      <c r="BB99" s="134"/>
      <c r="BC99" s="135"/>
      <c r="BD99" s="109"/>
      <c r="BE99" s="109"/>
      <c r="BF99" s="138" t="str">
        <f>IF([11]回答表!F18="水道事業",IF([11]回答表!X51="●",[11]回答表!B256,IF([11]回答表!AA51="●",[11]回答表!B335,"")),"")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IF([11]回答表!F18="水道事業",IF([11]回答表!X51="●",[11]回答表!J205,IF([11]回答表!AA51="●",[11]回答表!J283,"")),"")</f>
        <v/>
      </c>
      <c r="V101" s="83"/>
      <c r="W101" s="83"/>
      <c r="X101" s="83"/>
      <c r="Y101" s="83"/>
      <c r="Z101" s="83"/>
      <c r="AA101" s="83"/>
      <c r="AB101" s="153"/>
      <c r="AC101" s="82" t="str">
        <f>IF([11]回答表!F18="水道事業",IF([11]回答表!X51="●",[11]回答表!J210,IF([11]回答表!AA51="●",[11]回答表!J290,"")),"")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IF([11]回答表!F18="水道事業",IF([11]回答表!X51="●",[11]回答表!E256,IF([11]回答表!AA51="●",[11]回答表!E335,"")),"")</f>
        <v/>
      </c>
      <c r="BG102" s="151"/>
      <c r="BH102" s="151"/>
      <c r="BI102" s="151"/>
      <c r="BJ102" s="150" t="str">
        <f>IF([11]回答表!F18="水道事業",IF([11]回答表!X51="●",[11]回答表!E257,IF([11]回答表!AA51="●",[11]回答表!E336,"")),"")</f>
        <v/>
      </c>
      <c r="BK102" s="151"/>
      <c r="BL102" s="151"/>
      <c r="BM102" s="151"/>
      <c r="BN102" s="150" t="str">
        <f>IF([11]回答表!F18="水道事業",IF([11]回答表!X51="●",[11]回答表!E258,IF([11]回答表!AA51="●",[11]回答表!E337,"")),"")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IF([11]回答表!F18="水道事業",IF([11]回答表!AA51="●","●",""),"")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IF([11]回答表!F18="水道事業",IF([11]回答表!X51="●",[11]回答表!J213,IF([11]回答表!AA51="●",[11]回答表!J293,"")),"")</f>
        <v/>
      </c>
      <c r="V106" s="83"/>
      <c r="W106" s="83"/>
      <c r="X106" s="83"/>
      <c r="Y106" s="83"/>
      <c r="Z106" s="83"/>
      <c r="AA106" s="83"/>
      <c r="AB106" s="153"/>
      <c r="AC106" s="82" t="str">
        <f>IF([11]回答表!F18="水道事業",IF([11]回答表!X51="●",[11]回答表!J217,IF([11]回答表!AA51="●",[11]回答表!J297,"")),"")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IF([11]回答表!F18="水道事業",IF([11]回答表!X51="●",[11]回答表!E265,IF([11]回答表!AA51="●",[11]回答表!E344,"")),"")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IF([11]回答表!F18="水道事業",IF([11]回答表!X51="●",[11]回答表!B267,IF([11]回答表!AA51="●",[11]回答表!B346,"")),"")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IF([11]回答表!F18="水道事業",IF([11]回答表!AD51="●","●",""),"")</f>
        <v/>
      </c>
      <c r="O118" s="131"/>
      <c r="P118" s="131"/>
      <c r="Q118" s="132"/>
      <c r="R118" s="119"/>
      <c r="S118" s="119"/>
      <c r="T118" s="119"/>
      <c r="U118" s="133" t="str">
        <f>IF([11]回答表!F18="水道事業",IF([11]回答表!AD51="●",[11]回答表!B354,""),"")</f>
        <v/>
      </c>
      <c r="V118" s="134"/>
      <c r="W118" s="134"/>
      <c r="X118" s="134"/>
      <c r="Y118" s="134"/>
      <c r="Z118" s="134"/>
      <c r="AA118" s="134"/>
      <c r="AB118" s="134"/>
      <c r="AC118" s="134"/>
      <c r="AD118" s="134"/>
      <c r="AE118" s="134"/>
      <c r="AF118" s="134"/>
      <c r="AG118" s="134"/>
      <c r="AH118" s="134"/>
      <c r="AI118" s="134"/>
      <c r="AJ118" s="135"/>
      <c r="AK118" s="189"/>
      <c r="AL118" s="189"/>
      <c r="AM118" s="133" t="str">
        <f>IF([11]回答表!F18="水道事業",IF([11]回答表!AD51="●",[11]回答表!B360,""),"")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IF([11]回答表!F18="簡易水道事業",IF([11]回答表!X51="●",[11]回答表!B197,IF([11]回答表!AA51="●",[11]回答表!B275,"")),"")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IF([11]回答表!F18="簡易水道事業",IF([11]回答表!X51="●",[11]回答表!B256,IF([11]回答表!AA51="●",[11]回答表!B335,"")),"")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IF([11]回答表!F18="簡易水道事業",IF([11]回答表!X51="●","●",""),"")</f>
        <v/>
      </c>
      <c r="O132" s="131"/>
      <c r="P132" s="131"/>
      <c r="Q132" s="132"/>
      <c r="R132" s="119"/>
      <c r="S132" s="119"/>
      <c r="T132" s="119"/>
      <c r="U132" s="82" t="str">
        <f>IF([11]回答表!F18="簡易水道事業",IF([11]回答表!X51="●",[11]回答表!S224,IF([11]回答表!AA51="●",[11]回答表!S304,"")),"")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IF([11]回答表!F18="簡易水道事業",IF([11]回答表!X51="●",[11]回答表!E256,IF([11]回答表!AA51="●",[11]回答表!E335,"")),"")</f>
        <v/>
      </c>
      <c r="BG133" s="151"/>
      <c r="BH133" s="151"/>
      <c r="BI133" s="151"/>
      <c r="BJ133" s="150" t="str">
        <f>IF([11]回答表!F18="簡易水道事業",IF([11]回答表!X51="●",[11]回答表!E257,IF([11]回答表!AA51="●",[11]回答表!E336,"")),"")</f>
        <v/>
      </c>
      <c r="BK133" s="151"/>
      <c r="BL133" s="151"/>
      <c r="BM133" s="151"/>
      <c r="BN133" s="150" t="str">
        <f>IF([11]回答表!F18="簡易水道事業",IF([11]回答表!X51="●",[11]回答表!E258,IF([11]回答表!AA51="●",[11]回答表!E337,"")),"")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IF([11]回答表!F18="簡易水道事業",IF([11]回答表!X51="●",[11]回答表!S225,IF([11]回答表!AA51="●",[11]回答表!S305,"")),"")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IF([11]回答表!F18="簡易水道事業",IF([11]回答表!AA51="●","●",""),"")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IF([11]回答表!F18="簡易水道事業",IF([11]回答表!X51="●",[11]回答表!S226,IF([11]回答表!AA51="●",[11]回答表!S306,"")),"")</f>
        <v/>
      </c>
      <c r="V142" s="83"/>
      <c r="W142" s="83"/>
      <c r="X142" s="83"/>
      <c r="Y142" s="83"/>
      <c r="Z142" s="83"/>
      <c r="AA142" s="83"/>
      <c r="AB142" s="83"/>
      <c r="AC142" s="83"/>
      <c r="AD142" s="83"/>
      <c r="AE142" s="83"/>
      <c r="AF142" s="83"/>
      <c r="AG142" s="83"/>
      <c r="AH142" s="83"/>
      <c r="AI142" s="83"/>
      <c r="AJ142" s="153"/>
      <c r="AK142" s="68"/>
      <c r="AL142" s="68"/>
      <c r="AM142" s="231" t="str">
        <f>IF([11]回答表!F18="簡易水道事業",IF([11]回答表!X51="●",[11]回答表!Y228,IF([11]回答表!AA51="●",[11]回答表!Y308,"")),"")</f>
        <v/>
      </c>
      <c r="AN142" s="231"/>
      <c r="AO142" s="231"/>
      <c r="AP142" s="231"/>
      <c r="AQ142" s="231"/>
      <c r="AR142" s="231"/>
      <c r="AS142" s="231" t="str">
        <f>IF([11]回答表!F18="簡易水道事業",IF([11]回答表!X51="●",[11]回答表!Y229,IF([11]回答表!AA51="●",[11]回答表!Y309,"")),"")</f>
        <v/>
      </c>
      <c r="AT142" s="231"/>
      <c r="AU142" s="231"/>
      <c r="AV142" s="231"/>
      <c r="AW142" s="231"/>
      <c r="AX142" s="231"/>
      <c r="AY142" s="231" t="str">
        <f>IF([11]回答表!F18="簡易水道事業",IF([11]回答表!X51="●",[11]回答表!Y230,IF([11]回答表!AA51="●",[11]回答表!Y310,"")),"")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IF([11]回答表!F18="簡易水道事業",IF([11]回答表!X51="●",[11]回答表!E265,IF([11]回答表!AA51="●",[11]回答表!E344,"")),"")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IF([11]回答表!F18="簡易水道事業",IF([11]回答表!X51="●",[11]回答表!B267,IF([11]回答表!AA51="●",[11]回答表!B346,"")),"")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IF([11]回答表!F18="簡易水道事業",IF([11]回答表!AD51="●","●",""),"")</f>
        <v/>
      </c>
      <c r="O154" s="131"/>
      <c r="P154" s="131"/>
      <c r="Q154" s="132"/>
      <c r="R154" s="119"/>
      <c r="S154" s="119"/>
      <c r="T154" s="119"/>
      <c r="U154" s="133" t="str">
        <f>IF([11]回答表!F18="簡易水道事業",IF([11]回答表!AD51="●",[11]回答表!B354,""),"")</f>
        <v/>
      </c>
      <c r="V154" s="134"/>
      <c r="W154" s="134"/>
      <c r="X154" s="134"/>
      <c r="Y154" s="134"/>
      <c r="Z154" s="134"/>
      <c r="AA154" s="134"/>
      <c r="AB154" s="134"/>
      <c r="AC154" s="134"/>
      <c r="AD154" s="134"/>
      <c r="AE154" s="134"/>
      <c r="AF154" s="134"/>
      <c r="AG154" s="134"/>
      <c r="AH154" s="134"/>
      <c r="AI154" s="134"/>
      <c r="AJ154" s="135"/>
      <c r="AK154" s="189"/>
      <c r="AL154" s="189"/>
      <c r="AM154" s="133" t="str">
        <f>IF([11]回答表!F18="簡易水道事業",IF([11]回答表!AD51="●",[11]回答表!B360,""),"")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IF([11]回答表!F18="下水道事業",IF([11]回答表!X51="●","●",""),"")</f>
        <v>●</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IF([11]回答表!F18="下水道事業",IF([11]回答表!X51="●",[11]回答表!B197,IF([11]回答表!AA51="●",[11]回答表!B275,"")),"")</f>
        <v>人口減少下における生活排水処理事業の効率化を図るため、老朽化が著しい八橋下水道終末処理場の汚水処理施設を廃止し、汚水処理機能を秋田県臨海処理センターへ統合した。
今後50年間の試算で、改築更新費を約50億円縮減、維持管理費を約70億円軽減することができる見込み。</v>
      </c>
      <c r="AN166" s="134"/>
      <c r="AO166" s="134"/>
      <c r="AP166" s="134"/>
      <c r="AQ166" s="134"/>
      <c r="AR166" s="134"/>
      <c r="AS166" s="134"/>
      <c r="AT166" s="134"/>
      <c r="AU166" s="134"/>
      <c r="AV166" s="134"/>
      <c r="AW166" s="134"/>
      <c r="AX166" s="134"/>
      <c r="AY166" s="134"/>
      <c r="AZ166" s="134"/>
      <c r="BA166" s="134"/>
      <c r="BB166" s="134"/>
      <c r="BC166" s="135"/>
      <c r="BD166" s="109"/>
      <c r="BE166" s="109"/>
      <c r="BF166" s="138" t="str">
        <f>IF([11]回答表!F18="下水道事業",IF([11]回答表!X51="●",[11]回答表!B256,IF([11]回答表!AA51="●",[11]回答表!B335,"")),"")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IF([11]回答表!F18="下水道事業",IF([11]回答表!X51="●",[11]回答表!N234,IF([11]回答表!AA51="●",[11]回答表!N314,"")),"")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IF([11]回答表!F18="下水道事業",IF([11]回答表!X51="●",[11]回答表!E256,IF([11]回答表!AA51="●",[11]回答表!E335,"")),"")</f>
        <v>2</v>
      </c>
      <c r="BG169" s="151"/>
      <c r="BH169" s="151"/>
      <c r="BI169" s="151"/>
      <c r="BJ169" s="150">
        <f>IF([11]回答表!F18="下水道事業",IF([11]回答表!X51="●",[11]回答表!E257,IF([11]回答表!AA51="●",[11]回答表!E336,"")),"")</f>
        <v>9</v>
      </c>
      <c r="BK169" s="151"/>
      <c r="BL169" s="151"/>
      <c r="BM169" s="151"/>
      <c r="BN169" s="150">
        <f>IF([11]回答表!F18="下水道事業",IF([11]回答表!X51="●",[11]回答表!E258,IF([11]回答表!AA51="●",[11]回答表!E337,"")),"")</f>
        <v>1</v>
      </c>
      <c r="BO169" s="151"/>
      <c r="BP169" s="151"/>
      <c r="BQ169" s="152"/>
      <c r="BR169" s="112"/>
      <c r="BX169" s="234" t="str">
        <f>IF([11]回答表!AQ21="下水道事業",IF([11]回答表!BI54="○",[11]回答表!AM200,IF([11]回答表!BL54="○",[11]回答表!AM278,"")),"")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IF([11]回答表!F18="下水道事業",IF([11]回答表!X51="●",[11]回答表!Y236,IF([11]回答表!AA51="●",[11]回答表!Y316,"")),"")</f>
        <v>●</v>
      </c>
      <c r="V174" s="83"/>
      <c r="W174" s="83"/>
      <c r="X174" s="83"/>
      <c r="Y174" s="83"/>
      <c r="Z174" s="83"/>
      <c r="AA174" s="83"/>
      <c r="AB174" s="153"/>
      <c r="AC174" s="82" t="str">
        <f>IF([11]回答表!F18="下水道事業",IF([11]回答表!X51="●",[11]回答表!Y237,IF([11]回答表!AA51="●",[11]回答表!Y317,"")),"")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IF([11]回答表!F18="下水道事業",IF([11]回答表!X51="●",[11]回答表!Y239,IF([11]回答表!AA51="●",[11]回答表!Y319,"")),"")</f>
        <v>●</v>
      </c>
      <c r="V180" s="83"/>
      <c r="W180" s="83"/>
      <c r="X180" s="83"/>
      <c r="Y180" s="83"/>
      <c r="Z180" s="83"/>
      <c r="AA180" s="83"/>
      <c r="AB180" s="153"/>
      <c r="AC180" s="82" t="str">
        <f>IF([11]回答表!F18="下水道事業",IF([11]回答表!X51="●",[11]回答表!Y240,IF([11]回答表!AA51="●",[11]回答表!Y320,"")),"")</f>
        <v xml:space="preserve"> </v>
      </c>
      <c r="AD180" s="83"/>
      <c r="AE180" s="83"/>
      <c r="AF180" s="83"/>
      <c r="AG180" s="83"/>
      <c r="AH180" s="83"/>
      <c r="AI180" s="83"/>
      <c r="AJ180" s="153"/>
      <c r="AK180" s="82" t="str">
        <f>IF([11]回答表!F18="下水道事業",IF([11]回答表!X51="●",[11]回答表!Y241,IF([11]回答表!AA51="●",[11]回答表!Y321,"")),"")</f>
        <v xml:space="preserve"> </v>
      </c>
      <c r="AL180" s="83"/>
      <c r="AM180" s="83"/>
      <c r="AN180" s="83"/>
      <c r="AO180" s="83"/>
      <c r="AP180" s="83"/>
      <c r="AQ180" s="83"/>
      <c r="AR180" s="153"/>
      <c r="AS180" s="82" t="str">
        <f>IF([11]回答表!F18="下水道事業",IF([11]回答表!X51="●",[11]回答表!Y242,IF([11]回答表!AA51="●",[11]回答表!Y322,"")),"")</f>
        <v xml:space="preserve"> </v>
      </c>
      <c r="AT180" s="83"/>
      <c r="AU180" s="83"/>
      <c r="AV180" s="83"/>
      <c r="AW180" s="83"/>
      <c r="AX180" s="83"/>
      <c r="AY180" s="83"/>
      <c r="AZ180" s="153"/>
      <c r="BA180" s="82" t="str">
        <f>IF([11]回答表!F18="下水道事業",IF([11]回答表!X51="●",[11]回答表!Y243,IF([11]回答表!AA51="●",[11]回答表!Y323,"")),"")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IF([11]回答表!F18="下水道事業",IF([11]回答表!AA51="●","●",""),"")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IF([11]回答表!F18="下水道事業",IF([11]回答表!X51="●",[11]回答表!N248,IF([11]回答表!AA51="●",[11]回答表!N328,"")),"")</f>
        <v xml:space="preserve"> </v>
      </c>
      <c r="V186" s="83"/>
      <c r="W186" s="83"/>
      <c r="X186" s="83"/>
      <c r="Y186" s="83"/>
      <c r="Z186" s="83"/>
      <c r="AA186" s="83"/>
      <c r="AB186" s="153"/>
      <c r="AC186" s="82" t="str">
        <f>IF([11]回答表!F18="下水道事業",IF([11]回答表!X51="●",[11]回答表!N249,IF([11]回答表!AA51="●",[11]回答表!N329,"")),"")</f>
        <v xml:space="preserve"> </v>
      </c>
      <c r="AD186" s="83"/>
      <c r="AE186" s="83"/>
      <c r="AF186" s="83"/>
      <c r="AG186" s="83"/>
      <c r="AH186" s="83"/>
      <c r="AI186" s="83"/>
      <c r="AJ186" s="153"/>
      <c r="AK186" s="82" t="str">
        <f>IF([11]回答表!F18="下水道事業",IF([11]回答表!X51="●",[11]回答表!N250,IF([11]回答表!AA51="●",[11]回答表!N330,"")),"")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IF([11]回答表!F18="下水道事業",IF([11]回答表!X51="●",[11]回答表!E265,IF([11]回答表!AA51="●",[11]回答表!E344,"")),"")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IF([11]回答表!F18="下水道事業",IF([11]回答表!X51="●",[11]回答表!B267,IF([11]回答表!AA51="●",[11]回答表!B346,"")),"")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IF([11]回答表!F18="下水道事業",IF([11]回答表!AD51="●","●",""),"")</f>
        <v/>
      </c>
      <c r="O198" s="131"/>
      <c r="P198" s="131"/>
      <c r="Q198" s="132"/>
      <c r="R198" s="119"/>
      <c r="S198" s="119"/>
      <c r="T198" s="119"/>
      <c r="U198" s="133" t="str">
        <f>IF([11]回答表!F18="下水道事業",IF([11]回答表!AD51="●",[11]回答表!B354,""),"")</f>
        <v/>
      </c>
      <c r="V198" s="134"/>
      <c r="W198" s="134"/>
      <c r="X198" s="134"/>
      <c r="Y198" s="134"/>
      <c r="Z198" s="134"/>
      <c r="AA198" s="134"/>
      <c r="AB198" s="134"/>
      <c r="AC198" s="134"/>
      <c r="AD198" s="134"/>
      <c r="AE198" s="134"/>
      <c r="AF198" s="134"/>
      <c r="AG198" s="134"/>
      <c r="AH198" s="134"/>
      <c r="AI198" s="134"/>
      <c r="AJ198" s="135"/>
      <c r="AK198" s="189"/>
      <c r="AL198" s="189"/>
      <c r="AM198" s="133" t="str">
        <f>IF([11]回答表!F18="下水道事業",IF([11]回答表!AD51="●",[11]回答表!B360,""),"")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IF([11]回答表!BD18="●",IF([11]回答表!X51="●","●",""),"")</f>
        <v/>
      </c>
      <c r="O210" s="131"/>
      <c r="P210" s="131"/>
      <c r="Q210" s="132"/>
      <c r="R210" s="119"/>
      <c r="S210" s="119"/>
      <c r="T210" s="119"/>
      <c r="U210" s="133" t="str">
        <f>IF([11]回答表!BD18="●",IF([11]回答表!X51="●",[11]回答表!B197,IF([11]回答表!AA51="●",[11]回答表!B275,"")),"")</f>
        <v/>
      </c>
      <c r="V210" s="134"/>
      <c r="W210" s="134"/>
      <c r="X210" s="134"/>
      <c r="Y210" s="134"/>
      <c r="Z210" s="134"/>
      <c r="AA210" s="134"/>
      <c r="AB210" s="134"/>
      <c r="AC210" s="134"/>
      <c r="AD210" s="134"/>
      <c r="AE210" s="134"/>
      <c r="AF210" s="134"/>
      <c r="AG210" s="134"/>
      <c r="AH210" s="134"/>
      <c r="AI210" s="134"/>
      <c r="AJ210" s="135"/>
      <c r="AK210" s="136"/>
      <c r="AL210" s="136"/>
      <c r="AM210" s="138" t="str">
        <f>IF([11]回答表!BD18="●",IF([11]回答表!X51="●",[11]回答表!B256,IF([11]回答表!AA51="●",[11]回答表!B335,"")),"")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IF([11]回答表!BD18="●",IF([11]回答表!X51="●",[11]回答表!E256,IF([11]回答表!AA51="●",[11]回答表!E335,"")),"")</f>
        <v/>
      </c>
      <c r="AN213" s="151"/>
      <c r="AO213" s="151"/>
      <c r="AP213" s="151"/>
      <c r="AQ213" s="150" t="str">
        <f>IF([11]回答表!BD18="●",IF([11]回答表!X51="●",[11]回答表!E257,IF([11]回答表!AA51="●",[11]回答表!E336,"")),"")</f>
        <v/>
      </c>
      <c r="AR213" s="151"/>
      <c r="AS213" s="151"/>
      <c r="AT213" s="151"/>
      <c r="AU213" s="150" t="str">
        <f>IF([11]回答表!BD18="●",IF([11]回答表!X51="●",[11]回答表!E258,IF([11]回答表!AA51="●",[11]回答表!E337,"")),"")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IF([11]回答表!BD18="●",IF([11]回答表!AA51="●","●",""),"")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IF([11]回答表!BD18="●",IF([11]回答表!X51="●",[11]回答表!E265,IF([11]回答表!AA51="●",[11]回答表!E344,"")),"")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IF([11]回答表!BD18="●",IF([11]回答表!X51="●",[11]回答表!B267,IF([11]回答表!AA51="●",[11]回答表!B346,"")),"")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IF([11]回答表!BD18="●",IF([11]回答表!AD51="●","●",""),"")</f>
        <v/>
      </c>
      <c r="O229" s="131"/>
      <c r="P229" s="131"/>
      <c r="Q229" s="132"/>
      <c r="R229" s="119"/>
      <c r="S229" s="119"/>
      <c r="T229" s="119"/>
      <c r="U229" s="133" t="str">
        <f>IF([11]回答表!BD18="●",IF([11]回答表!AD51="●",[11]回答表!B354,""),"")</f>
        <v/>
      </c>
      <c r="V229" s="134"/>
      <c r="W229" s="134"/>
      <c r="X229" s="134"/>
      <c r="Y229" s="134"/>
      <c r="Z229" s="134"/>
      <c r="AA229" s="134"/>
      <c r="AB229" s="134"/>
      <c r="AC229" s="134"/>
      <c r="AD229" s="134"/>
      <c r="AE229" s="134"/>
      <c r="AF229" s="134"/>
      <c r="AG229" s="134"/>
      <c r="AH229" s="134"/>
      <c r="AI229" s="134"/>
      <c r="AJ229" s="135"/>
      <c r="AK229" s="249"/>
      <c r="AL229" s="249"/>
      <c r="AM229" s="133" t="str">
        <f>IF([11]回答表!BD18="●",IF([11]回答表!AD51="●",[11]回答表!B360,""),"")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IF([11]回答表!X52="●","●","")</f>
        <v/>
      </c>
      <c r="O241" s="131"/>
      <c r="P241" s="131"/>
      <c r="Q241" s="132"/>
      <c r="R241" s="119"/>
      <c r="S241" s="119"/>
      <c r="T241" s="119"/>
      <c r="U241" s="133" t="str">
        <f>IF([11]回答表!X52="●",[11]回答表!B371,IF([11]回答表!AA52="●",[11]回答表!B396,""))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IF([11]回答表!X52="●",[11]回答表!U377,IF([11]回答表!AA52="●",[11]回答表!U402,""))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IF([11]回答表!X52="●",[11]回答表!G377,IF([11]回答表!AA52="●",[11]回答表!G402,""))</f>
        <v/>
      </c>
      <c r="AN244" s="83"/>
      <c r="AO244" s="83"/>
      <c r="AP244" s="83"/>
      <c r="AQ244" s="83"/>
      <c r="AR244" s="83"/>
      <c r="AS244" s="83"/>
      <c r="AT244" s="153"/>
      <c r="AU244" s="82" t="str">
        <f>IF([11]回答表!X52="●",[11]回答表!G378,IF([11]回答表!AA52="●",[11]回答表!G403,""))</f>
        <v/>
      </c>
      <c r="AV244" s="83"/>
      <c r="AW244" s="83"/>
      <c r="AX244" s="83"/>
      <c r="AY244" s="83"/>
      <c r="AZ244" s="83"/>
      <c r="BA244" s="83"/>
      <c r="BB244" s="153"/>
      <c r="BC244" s="120"/>
      <c r="BD244" s="109"/>
      <c r="BE244" s="109"/>
      <c r="BF244" s="150" t="str">
        <f>IF([11]回答表!X52="●",[11]回答表!X377,IF([11]回答表!AA52="●",[11]回答表!X402,""))</f>
        <v/>
      </c>
      <c r="BG244" s="151"/>
      <c r="BH244" s="151"/>
      <c r="BI244" s="151"/>
      <c r="BJ244" s="150" t="str">
        <f>IF([11]回答表!X52="●",[11]回答表!X378,IF([11]回答表!AA52="●",[11]回答表!X403,""))</f>
        <v/>
      </c>
      <c r="BK244" s="151"/>
      <c r="BL244" s="151"/>
      <c r="BM244" s="152"/>
      <c r="BN244" s="150" t="str">
        <f>IF([11]回答表!X52="●",[11]回答表!X379,IF([11]回答表!AA52="●",[11]回答表!X404,""))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IF([11]回答表!X52="●",[11]回答表!E386,IF([11]回答表!AA52="●",[11]回答表!E407,""))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IF([11]回答表!X52="●",[11]回答表!B388,IF([11]回答表!AA52="●",[11]回答表!B409,""))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IF([11]回答表!AD52="●","●","")</f>
        <v/>
      </c>
      <c r="O260" s="131"/>
      <c r="P260" s="131"/>
      <c r="Q260" s="132"/>
      <c r="R260" s="119"/>
      <c r="S260" s="119"/>
      <c r="T260" s="119"/>
      <c r="U260" s="133" t="str">
        <f>IF([11]回答表!AD52="●",[11]回答表!B417,"")</f>
        <v/>
      </c>
      <c r="V260" s="134"/>
      <c r="W260" s="134"/>
      <c r="X260" s="134"/>
      <c r="Y260" s="134"/>
      <c r="Z260" s="134"/>
      <c r="AA260" s="134"/>
      <c r="AB260" s="134"/>
      <c r="AC260" s="134"/>
      <c r="AD260" s="134"/>
      <c r="AE260" s="134"/>
      <c r="AF260" s="134"/>
      <c r="AG260" s="134"/>
      <c r="AH260" s="134"/>
      <c r="AI260" s="134"/>
      <c r="AJ260" s="135"/>
      <c r="AK260" s="249"/>
      <c r="AL260" s="249"/>
      <c r="AM260" s="133" t="str">
        <f>IF([11]回答表!AD52="●",[11]回答表!B423,"")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IF([11]回答表!X53="●","●","")</f>
        <v/>
      </c>
      <c r="O272" s="131"/>
      <c r="P272" s="131"/>
      <c r="Q272" s="132"/>
      <c r="R272" s="119"/>
      <c r="S272" s="119"/>
      <c r="T272" s="119"/>
      <c r="U272" s="133" t="str">
        <f>IF([11]回答表!X53="●",[11]回答表!B434,IF([11]回答表!AA53="●",[11]回答表!B465,""))</f>
        <v>下水道施設の老朽化、技術職員の減少や使用料収入の減少等の「ヒト」、「モノ」、「カネ」の各方面から課題が顕在化する中、執行体制の確保や経営改善により良好な事業運営を継続化に関する抜本的な改革の実施検討を進めており、この度、この一環としての包括的民間委託実施準備が整ったことから、下水道施設の維持管理について段階的な包括的民間委託を導入することで、民間企業のノウハウの活用およびコスト縮減を図るものである。</v>
      </c>
      <c r="V272" s="134"/>
      <c r="W272" s="134"/>
      <c r="X272" s="134"/>
      <c r="Y272" s="134"/>
      <c r="Z272" s="134"/>
      <c r="AA272" s="134"/>
      <c r="AB272" s="134"/>
      <c r="AC272" s="134"/>
      <c r="AD272" s="134"/>
      <c r="AE272" s="134"/>
      <c r="AF272" s="134"/>
      <c r="AG272" s="134"/>
      <c r="AH272" s="134"/>
      <c r="AI272" s="134"/>
      <c r="AJ272" s="135"/>
      <c r="AK272" s="136"/>
      <c r="AL272" s="136"/>
      <c r="AM272" s="136"/>
      <c r="AN272" s="133" t="str">
        <f>IF([11]回答表!X53="●",[11]回答表!B440,"")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IF([11]回答表!X53="●",[11]回答表!B446,IF([11]回答表!AA53="●",[11]回答表!B472,""))</f>
        <v>令和</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IF([11]回答表!X53="●",[11]回答表!E446,IF([11]回答表!AA53="●",[11]回答表!E472,""))</f>
        <v>4</v>
      </c>
      <c r="BG275" s="151"/>
      <c r="BH275" s="151"/>
      <c r="BI275" s="151"/>
      <c r="BJ275" s="150">
        <f>IF([11]回答表!X53="●",[11]回答表!E447,IF([11]回答表!AA53="●",[11]回答表!E473,""))</f>
        <v>10</v>
      </c>
      <c r="BK275" s="151"/>
      <c r="BL275" s="151"/>
      <c r="BM275" s="152"/>
      <c r="BN275" s="150">
        <f>IF([11]回答表!X53="●",[11]回答表!E448,IF([11]回答表!AA53="●",[11]回答表!E474,""))</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IF([11]回答表!AA53="●","●","")</f>
        <v>●</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IF([11]回答表!X53="●",[11]回答表!E455,IF([11]回答表!AA53="●",[11]回答表!E477,""))</f>
        <v>23</v>
      </c>
      <c r="V284" s="182"/>
      <c r="W284" s="182"/>
      <c r="X284" s="182"/>
      <c r="Y284" s="182"/>
      <c r="Z284" s="182"/>
      <c r="AA284" s="182"/>
      <c r="AB284" s="182"/>
      <c r="AC284" s="182"/>
      <c r="AD284" s="182"/>
      <c r="AE284" s="183" t="s">
        <v>33</v>
      </c>
      <c r="AF284" s="183"/>
      <c r="AG284" s="183"/>
      <c r="AH284" s="183"/>
      <c r="AI284" s="183"/>
      <c r="AJ284" s="184"/>
      <c r="AK284" s="136"/>
      <c r="AL284" s="136"/>
      <c r="AM284" s="133" t="str">
        <f>IF([11]回答表!X53="●",[11]回答表!B457,IF([11]回答表!AA53="●",[11]回答表!B479,""))</f>
        <v>効果額　維持管理費(管渠)　年▲13百万
　　　　   維持管理費(施設)　年▲10百万</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IF([11]回答表!AD53="●","●","")</f>
        <v/>
      </c>
      <c r="O291" s="131"/>
      <c r="P291" s="131"/>
      <c r="Q291" s="132"/>
      <c r="R291" s="119"/>
      <c r="S291" s="119"/>
      <c r="T291" s="119"/>
      <c r="U291" s="133" t="str">
        <f>IF([11]回答表!AD53="●",[11]回答表!B487,"")</f>
        <v/>
      </c>
      <c r="V291" s="134"/>
      <c r="W291" s="134"/>
      <c r="X291" s="134"/>
      <c r="Y291" s="134"/>
      <c r="Z291" s="134"/>
      <c r="AA291" s="134"/>
      <c r="AB291" s="134"/>
      <c r="AC291" s="134"/>
      <c r="AD291" s="134"/>
      <c r="AE291" s="134"/>
      <c r="AF291" s="134"/>
      <c r="AG291" s="134"/>
      <c r="AH291" s="134"/>
      <c r="AI291" s="134"/>
      <c r="AJ291" s="135"/>
      <c r="AK291" s="249"/>
      <c r="AL291" s="249"/>
      <c r="AM291" s="133" t="str">
        <f>IF([11]回答表!AD53="●",[11]回答表!B493,"")</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IF([11]回答表!X54="●","●","")</f>
        <v/>
      </c>
      <c r="O303" s="131"/>
      <c r="P303" s="131"/>
      <c r="Q303" s="132"/>
      <c r="R303" s="119"/>
      <c r="S303" s="119"/>
      <c r="T303" s="119"/>
      <c r="U303" s="133" t="str">
        <f>IF([11]回答表!X54="●",[11]回答表!B504,IF([11]回答表!AA54="●",[11]回答表!B527,""))</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IF([11]回答表!X54="●",[11]回答表!BC511,IF([11]回答表!AA54="●",[11]回答表!BC534,""))</f>
        <v/>
      </c>
      <c r="AR303" s="271"/>
      <c r="AS303" s="271"/>
      <c r="AT303" s="271"/>
      <c r="AU303" s="272" t="s">
        <v>74</v>
      </c>
      <c r="AV303" s="273"/>
      <c r="AW303" s="273"/>
      <c r="AX303" s="274"/>
      <c r="AY303" s="271" t="str">
        <f>IF([11]回答表!X54="●",[11]回答表!BC516,IF([11]回答表!AA54="●",[11]回答表!BC539,""))</f>
        <v/>
      </c>
      <c r="AZ303" s="271"/>
      <c r="BA303" s="271"/>
      <c r="BB303" s="271"/>
      <c r="BC303" s="120"/>
      <c r="BD303" s="109"/>
      <c r="BE303" s="109"/>
      <c r="BF303" s="138" t="str">
        <f>IF([11]回答表!X54="●",[11]回答表!S510,IF([11]回答表!AA54="●",[11]回答表!S533,""))</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IF([11]回答表!X54="●",[11]回答表!BC512,IF([11]回答表!AA54="●",[11]回答表!BC535,""))</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IF([11]回答表!X54="●",[11]回答表!V510,IF([11]回答表!AA54="●",[11]回答表!V533,""))</f>
        <v/>
      </c>
      <c r="BG306" s="151"/>
      <c r="BH306" s="151"/>
      <c r="BI306" s="151"/>
      <c r="BJ306" s="150" t="str">
        <f>IF([11]回答表!X54="●",[11]回答表!V511,IF([11]回答表!AA54="●",[11]回答表!V534,""))</f>
        <v/>
      </c>
      <c r="BK306" s="151"/>
      <c r="BL306" s="151"/>
      <c r="BM306" s="152"/>
      <c r="BN306" s="150" t="str">
        <f>IF([11]回答表!X54="●",[11]回答表!V512,IF([11]回答表!AA54="●",[11]回答表!V535,""))</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IF([11]回答表!X54="●",[11]回答表!BC513,IF([11]回答表!AA54="●",[11]回答表!BC536,""))</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IF([11]回答表!X54="●",[11]回答表!BC517,IF([11]回答表!AA54="●",[11]回答表!BC540,""))</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IF([11]回答表!X54="●",[11]回答表!BC514,IF([11]回答表!AA54="●",[11]回答表!BC537,""))</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IF([11]回答表!X54="●",[11]回答表!BC515,IF([11]回答表!AA54="●",[11]回答表!BC538,""))</f>
        <v/>
      </c>
      <c r="AR311" s="271"/>
      <c r="AS311" s="271"/>
      <c r="AT311" s="271"/>
      <c r="AU311" s="222" t="s">
        <v>80</v>
      </c>
      <c r="AV311" s="223"/>
      <c r="AW311" s="223"/>
      <c r="AX311" s="224"/>
      <c r="AY311" s="281" t="str">
        <f>IF([11]回答表!X54="●",[11]回答表!BC518,IF([11]回答表!AA54="●",[11]回答表!BC541,""))</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IF([11]回答表!X54="●",[11]回答表!E517,IF([11]回答表!AA54="●",[11]回答表!E539,""))</f>
        <v/>
      </c>
      <c r="V315" s="182"/>
      <c r="W315" s="182"/>
      <c r="X315" s="182"/>
      <c r="Y315" s="182"/>
      <c r="Z315" s="182"/>
      <c r="AA315" s="182"/>
      <c r="AB315" s="182"/>
      <c r="AC315" s="182"/>
      <c r="AD315" s="182"/>
      <c r="AE315" s="183" t="s">
        <v>33</v>
      </c>
      <c r="AF315" s="183"/>
      <c r="AG315" s="183"/>
      <c r="AH315" s="183"/>
      <c r="AI315" s="183"/>
      <c r="AJ315" s="184"/>
      <c r="AK315" s="136"/>
      <c r="AL315" s="136"/>
      <c r="AM315" s="133" t="str">
        <f>IF([11]回答表!X54="●",[11]回答表!B519,IF([11]回答表!AA54="●",[11]回答表!B541,""))</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IF([11]回答表!AD54="●","●","")</f>
        <v/>
      </c>
      <c r="O322" s="131"/>
      <c r="P322" s="131"/>
      <c r="Q322" s="132"/>
      <c r="R322" s="119"/>
      <c r="S322" s="119"/>
      <c r="T322" s="119"/>
      <c r="U322" s="133" t="str">
        <f>IF([11]回答表!AD54="●",[11]回答表!B549,"")</f>
        <v/>
      </c>
      <c r="V322" s="134"/>
      <c r="W322" s="134"/>
      <c r="X322" s="134"/>
      <c r="Y322" s="134"/>
      <c r="Z322" s="134"/>
      <c r="AA322" s="134"/>
      <c r="AB322" s="134"/>
      <c r="AC322" s="134"/>
      <c r="AD322" s="134"/>
      <c r="AE322" s="134"/>
      <c r="AF322" s="134"/>
      <c r="AG322" s="134"/>
      <c r="AH322" s="134"/>
      <c r="AI322" s="134"/>
      <c r="AJ322" s="135"/>
      <c r="AK322" s="189"/>
      <c r="AL322" s="189"/>
      <c r="AM322" s="133" t="str">
        <f>IF([11]回答表!AD54="●",[11]回答表!B555,"")</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IF([11]回答表!X55="●","●","")</f>
        <v/>
      </c>
      <c r="O333" s="131"/>
      <c r="P333" s="131"/>
      <c r="Q333" s="132"/>
      <c r="R333" s="119"/>
      <c r="S333" s="119"/>
      <c r="T333" s="119"/>
      <c r="U333" s="133" t="str">
        <f>IF([11]回答表!X55="●",[11]回答表!B566,IF([11]回答表!AA55="●",[11]回答表!B591,""))</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IF([11]回答表!X55="●",[11]回答表!B576,IF([11]回答表!AA55="●",[11]回答表!B601,""))</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IF([11]回答表!X55="●",[11]回答表!G572,IF([11]回答表!AA55="●",[11]回答表!G597,""))</f>
        <v/>
      </c>
      <c r="AN335" s="83"/>
      <c r="AO335" s="83"/>
      <c r="AP335" s="83"/>
      <c r="AQ335" s="83"/>
      <c r="AR335" s="83"/>
      <c r="AS335" s="83"/>
      <c r="AT335" s="153"/>
      <c r="AU335" s="82" t="str">
        <f>IF([11]回答表!X55="●",[11]回答表!G573,IF([11]回答表!AA55="●",[11]回答表!G598,""))</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IF([11]回答表!X55="●",[11]回答表!E576,IF([11]回答表!AA55="●",[11]回答表!E601,""))</f>
        <v/>
      </c>
      <c r="BG336" s="151"/>
      <c r="BH336" s="151"/>
      <c r="BI336" s="151"/>
      <c r="BJ336" s="150" t="str">
        <f>IF([11]回答表!X55="●",[11]回答表!E577,IF([11]回答表!AA55="●",[11]回答表!E602,""))</f>
        <v/>
      </c>
      <c r="BK336" s="151"/>
      <c r="BL336" s="151"/>
      <c r="BM336" s="152"/>
      <c r="BN336" s="150" t="str">
        <f>IF([11]回答表!X55="●",[11]回答表!E578,IF([11]回答表!AA55="●",[11]回答表!E603,""))</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IF([11]回答表!X55="●",[11]回答表!E581,IF([11]回答表!AA55="●",[11]回答表!E606,""))</f>
        <v/>
      </c>
      <c r="V345" s="182"/>
      <c r="W345" s="182"/>
      <c r="X345" s="182"/>
      <c r="Y345" s="182"/>
      <c r="Z345" s="182"/>
      <c r="AA345" s="182"/>
      <c r="AB345" s="182"/>
      <c r="AC345" s="182"/>
      <c r="AD345" s="182"/>
      <c r="AE345" s="183" t="s">
        <v>33</v>
      </c>
      <c r="AF345" s="183"/>
      <c r="AG345" s="183"/>
      <c r="AH345" s="183"/>
      <c r="AI345" s="183"/>
      <c r="AJ345" s="184"/>
      <c r="AK345" s="136"/>
      <c r="AL345" s="136"/>
      <c r="AM345" s="133" t="str">
        <f>IF([11]回答表!X55="●",[11]回答表!B583,IF([11]回答表!AA55="●",[11]回答表!B608,""))</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IF([11]回答表!AD55="●","●","")</f>
        <v/>
      </c>
      <c r="O352" s="131"/>
      <c r="P352" s="131"/>
      <c r="Q352" s="132"/>
      <c r="R352" s="119"/>
      <c r="S352" s="119"/>
      <c r="T352" s="119"/>
      <c r="U352" s="133" t="str">
        <f>IF([11]回答表!AD55="●",[11]回答表!B616,"")</f>
        <v/>
      </c>
      <c r="V352" s="134"/>
      <c r="W352" s="134"/>
      <c r="X352" s="134"/>
      <c r="Y352" s="134"/>
      <c r="Z352" s="134"/>
      <c r="AA352" s="134"/>
      <c r="AB352" s="134"/>
      <c r="AC352" s="134"/>
      <c r="AD352" s="134"/>
      <c r="AE352" s="134"/>
      <c r="AF352" s="134"/>
      <c r="AG352" s="134"/>
      <c r="AH352" s="134"/>
      <c r="AI352" s="134"/>
      <c r="AJ352" s="135"/>
      <c r="AK352" s="136"/>
      <c r="AL352" s="136"/>
      <c r="AM352" s="133" t="str">
        <f>IF([11]回答表!AD55="●",[11]回答表!B622,"")</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IF([11]回答表!R56="●",[11]回答表!B635,"")</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90AD-8734-47C8-9559-063CD61C4EF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IF(COUNTIF([12]回答表!K16,"*")&gt;0,[12]回答表!K16,"")</f>
        <v>秋田市</v>
      </c>
      <c r="D11" s="8"/>
      <c r="E11" s="8"/>
      <c r="F11" s="8"/>
      <c r="G11" s="8"/>
      <c r="H11" s="8"/>
      <c r="I11" s="8"/>
      <c r="J11" s="8"/>
      <c r="K11" s="8"/>
      <c r="L11" s="8"/>
      <c r="M11" s="8"/>
      <c r="N11" s="8"/>
      <c r="O11" s="8"/>
      <c r="P11" s="8"/>
      <c r="Q11" s="8"/>
      <c r="R11" s="8"/>
      <c r="S11" s="8"/>
      <c r="T11" s="8"/>
      <c r="U11" s="22" t="str">
        <f>IF(COUNTIF([12]回答表!F18,"*")&gt;0,[12]回答表!F18,"")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IF(COUNTIF([12]回答表!W18,"*")&gt;0,[12]回答表!W18,"")</f>
        <v>公共下水道</v>
      </c>
      <c r="AP11" s="10"/>
      <c r="AQ11" s="10"/>
      <c r="AR11" s="10"/>
      <c r="AS11" s="10"/>
      <c r="AT11" s="10"/>
      <c r="AU11" s="10"/>
      <c r="AV11" s="10"/>
      <c r="AW11" s="10"/>
      <c r="AX11" s="10"/>
      <c r="AY11" s="10"/>
      <c r="AZ11" s="10"/>
      <c r="BA11" s="10"/>
      <c r="BB11" s="10"/>
      <c r="BC11" s="10"/>
      <c r="BD11" s="10"/>
      <c r="BE11" s="10"/>
      <c r="BF11" s="11"/>
      <c r="BG11" s="21" t="str">
        <f>IF(COUNTIF([12]回答表!F20,"*")&gt;0,[12]回答表!F20,"")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IF([12]回答表!R49="●","●","")</f>
        <v/>
      </c>
      <c r="E24" s="80"/>
      <c r="F24" s="80"/>
      <c r="G24" s="80"/>
      <c r="H24" s="80"/>
      <c r="I24" s="80"/>
      <c r="J24" s="81"/>
      <c r="K24" s="79" t="str">
        <f>IF([12]回答表!R50="●","●","")</f>
        <v/>
      </c>
      <c r="L24" s="80"/>
      <c r="M24" s="80"/>
      <c r="N24" s="80"/>
      <c r="O24" s="80"/>
      <c r="P24" s="80"/>
      <c r="Q24" s="81"/>
      <c r="R24" s="79" t="str">
        <f>IF([12]回答表!R51="●","●","")</f>
        <v/>
      </c>
      <c r="S24" s="80"/>
      <c r="T24" s="80"/>
      <c r="U24" s="80"/>
      <c r="V24" s="80"/>
      <c r="W24" s="80"/>
      <c r="X24" s="81"/>
      <c r="Y24" s="79" t="str">
        <f>IF([12]回答表!R52="●","●","")</f>
        <v/>
      </c>
      <c r="Z24" s="80"/>
      <c r="AA24" s="80"/>
      <c r="AB24" s="80"/>
      <c r="AC24" s="80"/>
      <c r="AD24" s="80"/>
      <c r="AE24" s="81"/>
      <c r="AF24" s="79" t="str">
        <f>IF([12]回答表!R53="●","●","")</f>
        <v>●</v>
      </c>
      <c r="AG24" s="80"/>
      <c r="AH24" s="80"/>
      <c r="AI24" s="80"/>
      <c r="AJ24" s="80"/>
      <c r="AK24" s="80"/>
      <c r="AL24" s="81"/>
      <c r="AM24" s="79" t="str">
        <f>IF([12]回答表!R54="●","●","")</f>
        <v/>
      </c>
      <c r="AN24" s="80"/>
      <c r="AO24" s="80"/>
      <c r="AP24" s="80"/>
      <c r="AQ24" s="80"/>
      <c r="AR24" s="80"/>
      <c r="AS24" s="81"/>
      <c r="AT24" s="79" t="str">
        <f>IF([12]回答表!R55="●","●","")</f>
        <v/>
      </c>
      <c r="AU24" s="80"/>
      <c r="AV24" s="80"/>
      <c r="AW24" s="80"/>
      <c r="AX24" s="80"/>
      <c r="AY24" s="80"/>
      <c r="AZ24" s="81"/>
      <c r="BA24" s="68"/>
      <c r="BB24" s="82" t="str">
        <f>IF([12]回答表!R56="●","●","")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IF([12]回答表!X49="●","●","")</f>
        <v/>
      </c>
      <c r="O36" s="131"/>
      <c r="P36" s="131"/>
      <c r="Q36" s="132"/>
      <c r="R36" s="119"/>
      <c r="S36" s="119"/>
      <c r="T36" s="119"/>
      <c r="U36" s="133" t="str">
        <f>IF([12]回答表!X49="●",[12]回答表!B67,IF([12]回答表!AA49="●",[12]回答表!B95,""))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IF([12]回答表!X49="●",[12]回答表!S73,IF([12]回答表!AA49="●",[12]回答表!S101,""))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IF([12]回答表!X49="●",[12]回答表!G73,IF([12]回答表!AA49="●",[12]回答表!G101,""))</f>
        <v/>
      </c>
      <c r="AN38" s="83"/>
      <c r="AO38" s="83"/>
      <c r="AP38" s="83"/>
      <c r="AQ38" s="83"/>
      <c r="AR38" s="83"/>
      <c r="AS38" s="83"/>
      <c r="AT38" s="153"/>
      <c r="AU38" s="82" t="str">
        <f>IF([12]回答表!X49="●",[12]回答表!G74,IF([12]回答表!AA49="●",[12]回答表!G102,""))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IF([12]回答表!X49="●",[12]回答表!V73,IF([12]回答表!AA49="●",[12]回答表!V101,""))</f>
        <v/>
      </c>
      <c r="BG39" s="16"/>
      <c r="BH39" s="16"/>
      <c r="BI39" s="17"/>
      <c r="BJ39" s="150" t="str">
        <f>IF([12]回答表!X49="●",[12]回答表!V74,IF([12]回答表!AA49="●",[12]回答表!V102,""))</f>
        <v/>
      </c>
      <c r="BK39" s="16"/>
      <c r="BL39" s="16"/>
      <c r="BM39" s="17"/>
      <c r="BN39" s="150" t="str">
        <f>IF([12]回答表!X49="●",[12]回答表!V75,IF([12]回答表!AA49="●",[12]回答表!V103,""))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IF([12]回答表!X49="●",[12]回答表!O79,IF([12]回答表!AA49="●",[12]回答表!O107,""))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IF([12]回答表!X49="●",[12]回答表!O80,IF([12]回答表!AA49="●",[12]回答表!O108,""))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IF([12]回答表!X49="●",[12]回答表!O81,IF([12]回答表!AA49="●",[12]回答表!O109,""))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IF([12]回答表!X49="●",[12]回答表!O82,IF([12]回答表!AA49="●",[12]回答表!O110,""))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IF([12]回答表!X49="●",[12]回答表!AG79,IF([12]回答表!AA49="●",[12]回答表!AG107,""))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IF([12]回答表!X49="●",[12]回答表!AG80,IF([12]回答表!AA49="●",[12]回答表!AG108,""))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IF([12]回答表!X49="●",[12]回答表!E85,IF([12]回答表!AA49="●",[12]回答表!E113,""))</f>
        <v/>
      </c>
      <c r="V50" s="182"/>
      <c r="W50" s="182"/>
      <c r="X50" s="182"/>
      <c r="Y50" s="182"/>
      <c r="Z50" s="182"/>
      <c r="AA50" s="182"/>
      <c r="AB50" s="182"/>
      <c r="AC50" s="182"/>
      <c r="AD50" s="182"/>
      <c r="AE50" s="183" t="s">
        <v>33</v>
      </c>
      <c r="AF50" s="183"/>
      <c r="AG50" s="183"/>
      <c r="AH50" s="183"/>
      <c r="AI50" s="183"/>
      <c r="AJ50" s="184"/>
      <c r="AK50" s="136"/>
      <c r="AL50" s="136"/>
      <c r="AM50" s="133" t="str">
        <f>IF([12]回答表!X49="●",[12]回答表!B87,IF([12]回答表!AA49="●",[12]回答表!B115,""))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IF([12]回答表!AD49="●","●","")</f>
        <v/>
      </c>
      <c r="O57" s="131"/>
      <c r="P57" s="131"/>
      <c r="Q57" s="132"/>
      <c r="R57" s="119"/>
      <c r="S57" s="119"/>
      <c r="T57" s="119"/>
      <c r="U57" s="133" t="str">
        <f>IF([12]回答表!AD49="●",[12]回答表!B123,"")</f>
        <v/>
      </c>
      <c r="V57" s="134"/>
      <c r="W57" s="134"/>
      <c r="X57" s="134"/>
      <c r="Y57" s="134"/>
      <c r="Z57" s="134"/>
      <c r="AA57" s="134"/>
      <c r="AB57" s="134"/>
      <c r="AC57" s="134"/>
      <c r="AD57" s="134"/>
      <c r="AE57" s="134"/>
      <c r="AF57" s="134"/>
      <c r="AG57" s="134"/>
      <c r="AH57" s="134"/>
      <c r="AI57" s="134"/>
      <c r="AJ57" s="135"/>
      <c r="AK57" s="189"/>
      <c r="AL57" s="189"/>
      <c r="AM57" s="133" t="str">
        <f>IF([12]回答表!AD49="●",[12]回答表!B128,"")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IF([12]回答表!X50="●","●","")</f>
        <v/>
      </c>
      <c r="O68" s="131"/>
      <c r="P68" s="131"/>
      <c r="Q68" s="132"/>
      <c r="R68" s="119"/>
      <c r="S68" s="119"/>
      <c r="T68" s="119"/>
      <c r="U68" s="133" t="str">
        <f>IF([12]回答表!X50="●",[12]回答表!B138,IF([12]回答表!AA50="●",[12]回答表!B159,""))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IF([12]回答表!X50="●",[12]回答表!S144,IF([12]回答表!AA50="●",[12]回答表!S165,""))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IF([12]回答表!X50="●",[12]回答表!J144,IF([12]回答表!AA50="●",[12]回答表!J165,""))</f>
        <v/>
      </c>
      <c r="AN71" s="83"/>
      <c r="AO71" s="83"/>
      <c r="AP71" s="83"/>
      <c r="AQ71" s="83"/>
      <c r="AR71" s="83"/>
      <c r="AS71" s="83"/>
      <c r="AT71" s="153"/>
      <c r="AU71" s="82" t="str">
        <f>IF([12]回答表!X50="●",[12]回答表!J145,IF([12]回答表!AA50="●",[12]回答表!J166,""))</f>
        <v/>
      </c>
      <c r="AV71" s="83"/>
      <c r="AW71" s="83"/>
      <c r="AX71" s="83"/>
      <c r="AY71" s="83"/>
      <c r="AZ71" s="83"/>
      <c r="BA71" s="83"/>
      <c r="BB71" s="153"/>
      <c r="BC71" s="120"/>
      <c r="BD71" s="109"/>
      <c r="BE71" s="109"/>
      <c r="BF71" s="150" t="str">
        <f>IF([12]回答表!X50="●",[12]回答表!V144,IF([12]回答表!AA50="●",[12]回答表!V165,""))</f>
        <v/>
      </c>
      <c r="BG71" s="151"/>
      <c r="BH71" s="151"/>
      <c r="BI71" s="151"/>
      <c r="BJ71" s="150" t="str">
        <f>IF([12]回答表!X50="●",[12]回答表!V145,IF([12]回答表!AA50="●",[12]回答表!V166,""))</f>
        <v/>
      </c>
      <c r="BK71" s="151"/>
      <c r="BL71" s="151"/>
      <c r="BM71" s="151"/>
      <c r="BN71" s="150" t="str">
        <f>IF([12]回答表!X50="●",[12]回答表!V146,IF([12]回答表!AA50="●",[12]回答表!V167,""))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IF([12]回答表!X50="●",[12]回答表!E149,IF([12]回答表!AA50="●",[12]回答表!E170,""))</f>
        <v/>
      </c>
      <c r="V80" s="182"/>
      <c r="W80" s="182"/>
      <c r="X80" s="182"/>
      <c r="Y80" s="182"/>
      <c r="Z80" s="182"/>
      <c r="AA80" s="182"/>
      <c r="AB80" s="182"/>
      <c r="AC80" s="182"/>
      <c r="AD80" s="182"/>
      <c r="AE80" s="183" t="s">
        <v>33</v>
      </c>
      <c r="AF80" s="183"/>
      <c r="AG80" s="183"/>
      <c r="AH80" s="183"/>
      <c r="AI80" s="183"/>
      <c r="AJ80" s="184"/>
      <c r="AK80" s="136"/>
      <c r="AL80" s="136"/>
      <c r="AM80" s="133" t="str">
        <f>IF([12]回答表!X50="●",[12]回答表!B151,IF([12]回答表!AA50="●",[12]回答表!B172,""))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IF([12]回答表!AD50="●","●","")</f>
        <v/>
      </c>
      <c r="O87" s="131"/>
      <c r="P87" s="131"/>
      <c r="Q87" s="132"/>
      <c r="R87" s="119"/>
      <c r="S87" s="119"/>
      <c r="T87" s="119"/>
      <c r="U87" s="133" t="str">
        <f>IF([12]回答表!AD50="●",[12]回答表!B180,"")</f>
        <v/>
      </c>
      <c r="V87" s="134"/>
      <c r="W87" s="134"/>
      <c r="X87" s="134"/>
      <c r="Y87" s="134"/>
      <c r="Z87" s="134"/>
      <c r="AA87" s="134"/>
      <c r="AB87" s="134"/>
      <c r="AC87" s="134"/>
      <c r="AD87" s="134"/>
      <c r="AE87" s="134"/>
      <c r="AF87" s="134"/>
      <c r="AG87" s="134"/>
      <c r="AH87" s="134"/>
      <c r="AI87" s="134"/>
      <c r="AJ87" s="135"/>
      <c r="AK87" s="189"/>
      <c r="AL87" s="189"/>
      <c r="AM87" s="133" t="str">
        <f>IF([12]回答表!AD50="●",[12]回答表!B186,"")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IF([12]回答表!F18="水道事業",IF([12]回答表!X51="●","●",""),"")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IF([12]回答表!F18="水道事業",IF([12]回答表!X51="●",[12]回答表!B197,IF([12]回答表!AA51="●",[12]回答表!B275,"")),"")</f>
        <v/>
      </c>
      <c r="AN99" s="134"/>
      <c r="AO99" s="134"/>
      <c r="AP99" s="134"/>
      <c r="AQ99" s="134"/>
      <c r="AR99" s="134"/>
      <c r="AS99" s="134"/>
      <c r="AT99" s="134"/>
      <c r="AU99" s="134"/>
      <c r="AV99" s="134"/>
      <c r="AW99" s="134"/>
      <c r="AX99" s="134"/>
      <c r="AY99" s="134"/>
      <c r="AZ99" s="134"/>
      <c r="BA99" s="134"/>
      <c r="BB99" s="134"/>
      <c r="BC99" s="135"/>
      <c r="BD99" s="109"/>
      <c r="BE99" s="109"/>
      <c r="BF99" s="138" t="str">
        <f>IF([12]回答表!F18="水道事業",IF([12]回答表!X51="●",[12]回答表!B256,IF([12]回答表!AA51="●",[12]回答表!B335,"")),"")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IF([12]回答表!F18="水道事業",IF([12]回答表!X51="●",[12]回答表!J205,IF([12]回答表!AA51="●",[12]回答表!J283,"")),"")</f>
        <v/>
      </c>
      <c r="V101" s="83"/>
      <c r="W101" s="83"/>
      <c r="X101" s="83"/>
      <c r="Y101" s="83"/>
      <c r="Z101" s="83"/>
      <c r="AA101" s="83"/>
      <c r="AB101" s="153"/>
      <c r="AC101" s="82" t="str">
        <f>IF([12]回答表!F18="水道事業",IF([12]回答表!X51="●",[12]回答表!J210,IF([12]回答表!AA51="●",[12]回答表!J290,"")),"")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IF([12]回答表!F18="水道事業",IF([12]回答表!X51="●",[12]回答表!E256,IF([12]回答表!AA51="●",[12]回答表!E335,"")),"")</f>
        <v/>
      </c>
      <c r="BG102" s="151"/>
      <c r="BH102" s="151"/>
      <c r="BI102" s="151"/>
      <c r="BJ102" s="150" t="str">
        <f>IF([12]回答表!F18="水道事業",IF([12]回答表!X51="●",[12]回答表!E257,IF([12]回答表!AA51="●",[12]回答表!E336,"")),"")</f>
        <v/>
      </c>
      <c r="BK102" s="151"/>
      <c r="BL102" s="151"/>
      <c r="BM102" s="151"/>
      <c r="BN102" s="150" t="str">
        <f>IF([12]回答表!F18="水道事業",IF([12]回答表!X51="●",[12]回答表!E258,IF([12]回答表!AA51="●",[12]回答表!E337,"")),"")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IF([12]回答表!F18="水道事業",IF([12]回答表!AA51="●","●",""),"")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IF([12]回答表!F18="水道事業",IF([12]回答表!X51="●",[12]回答表!J213,IF([12]回答表!AA51="●",[12]回答表!J293,"")),"")</f>
        <v/>
      </c>
      <c r="V106" s="83"/>
      <c r="W106" s="83"/>
      <c r="X106" s="83"/>
      <c r="Y106" s="83"/>
      <c r="Z106" s="83"/>
      <c r="AA106" s="83"/>
      <c r="AB106" s="153"/>
      <c r="AC106" s="82" t="str">
        <f>IF([12]回答表!F18="水道事業",IF([12]回答表!X51="●",[12]回答表!J217,IF([12]回答表!AA51="●",[12]回答表!J297,"")),"")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IF([12]回答表!F18="水道事業",IF([12]回答表!X51="●",[12]回答表!E265,IF([12]回答表!AA51="●",[12]回答表!E344,"")),"")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IF([12]回答表!F18="水道事業",IF([12]回答表!X51="●",[12]回答表!B267,IF([12]回答表!AA51="●",[12]回答表!B346,"")),"")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IF([12]回答表!F18="水道事業",IF([12]回答表!AD51="●","●",""),"")</f>
        <v/>
      </c>
      <c r="O118" s="131"/>
      <c r="P118" s="131"/>
      <c r="Q118" s="132"/>
      <c r="R118" s="119"/>
      <c r="S118" s="119"/>
      <c r="T118" s="119"/>
      <c r="U118" s="133" t="str">
        <f>IF([12]回答表!F18="水道事業",IF([12]回答表!AD51="●",[12]回答表!B354,""),"")</f>
        <v/>
      </c>
      <c r="V118" s="134"/>
      <c r="W118" s="134"/>
      <c r="X118" s="134"/>
      <c r="Y118" s="134"/>
      <c r="Z118" s="134"/>
      <c r="AA118" s="134"/>
      <c r="AB118" s="134"/>
      <c r="AC118" s="134"/>
      <c r="AD118" s="134"/>
      <c r="AE118" s="134"/>
      <c r="AF118" s="134"/>
      <c r="AG118" s="134"/>
      <c r="AH118" s="134"/>
      <c r="AI118" s="134"/>
      <c r="AJ118" s="135"/>
      <c r="AK118" s="189"/>
      <c r="AL118" s="189"/>
      <c r="AM118" s="133" t="str">
        <f>IF([12]回答表!F18="水道事業",IF([12]回答表!AD51="●",[12]回答表!B360,""),"")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IF([12]回答表!F18="簡易水道事業",IF([12]回答表!X51="●",[12]回答表!B197,IF([12]回答表!AA51="●",[12]回答表!B275,"")),"")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IF([12]回答表!F18="簡易水道事業",IF([12]回答表!X51="●",[12]回答表!B256,IF([12]回答表!AA51="●",[12]回答表!B335,"")),"")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IF([12]回答表!F18="簡易水道事業",IF([12]回答表!X51="●","●",""),"")</f>
        <v/>
      </c>
      <c r="O132" s="131"/>
      <c r="P132" s="131"/>
      <c r="Q132" s="132"/>
      <c r="R132" s="119"/>
      <c r="S132" s="119"/>
      <c r="T132" s="119"/>
      <c r="U132" s="82" t="str">
        <f>IF([12]回答表!F18="簡易水道事業",IF([12]回答表!X51="●",[12]回答表!S224,IF([12]回答表!AA51="●",[12]回答表!S304,"")),"")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IF([12]回答表!F18="簡易水道事業",IF([12]回答表!X51="●",[12]回答表!E256,IF([12]回答表!AA51="●",[12]回答表!E335,"")),"")</f>
        <v/>
      </c>
      <c r="BG133" s="151"/>
      <c r="BH133" s="151"/>
      <c r="BI133" s="151"/>
      <c r="BJ133" s="150" t="str">
        <f>IF([12]回答表!F18="簡易水道事業",IF([12]回答表!X51="●",[12]回答表!E257,IF([12]回答表!AA51="●",[12]回答表!E336,"")),"")</f>
        <v/>
      </c>
      <c r="BK133" s="151"/>
      <c r="BL133" s="151"/>
      <c r="BM133" s="151"/>
      <c r="BN133" s="150" t="str">
        <f>IF([12]回答表!F18="簡易水道事業",IF([12]回答表!X51="●",[12]回答表!E258,IF([12]回答表!AA51="●",[12]回答表!E337,"")),"")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IF([12]回答表!F18="簡易水道事業",IF([12]回答表!X51="●",[12]回答表!S225,IF([12]回答表!AA51="●",[12]回答表!S305,"")),"")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IF([12]回答表!F18="簡易水道事業",IF([12]回答表!AA51="●","●",""),"")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IF([12]回答表!F18="簡易水道事業",IF([12]回答表!X51="●",[12]回答表!S226,IF([12]回答表!AA51="●",[12]回答表!S306,"")),"")</f>
        <v/>
      </c>
      <c r="V142" s="83"/>
      <c r="W142" s="83"/>
      <c r="X142" s="83"/>
      <c r="Y142" s="83"/>
      <c r="Z142" s="83"/>
      <c r="AA142" s="83"/>
      <c r="AB142" s="83"/>
      <c r="AC142" s="83"/>
      <c r="AD142" s="83"/>
      <c r="AE142" s="83"/>
      <c r="AF142" s="83"/>
      <c r="AG142" s="83"/>
      <c r="AH142" s="83"/>
      <c r="AI142" s="83"/>
      <c r="AJ142" s="153"/>
      <c r="AK142" s="68"/>
      <c r="AL142" s="68"/>
      <c r="AM142" s="231" t="str">
        <f>IF([12]回答表!F18="簡易水道事業",IF([12]回答表!X51="●",[12]回答表!Y228,IF([12]回答表!AA51="●",[12]回答表!Y308,"")),"")</f>
        <v/>
      </c>
      <c r="AN142" s="231"/>
      <c r="AO142" s="231"/>
      <c r="AP142" s="231"/>
      <c r="AQ142" s="231"/>
      <c r="AR142" s="231"/>
      <c r="AS142" s="231" t="str">
        <f>IF([12]回答表!F18="簡易水道事業",IF([12]回答表!X51="●",[12]回答表!Y229,IF([12]回答表!AA51="●",[12]回答表!Y309,"")),"")</f>
        <v/>
      </c>
      <c r="AT142" s="231"/>
      <c r="AU142" s="231"/>
      <c r="AV142" s="231"/>
      <c r="AW142" s="231"/>
      <c r="AX142" s="231"/>
      <c r="AY142" s="231" t="str">
        <f>IF([12]回答表!F18="簡易水道事業",IF([12]回答表!X51="●",[12]回答表!Y230,IF([12]回答表!AA51="●",[12]回答表!Y310,"")),"")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IF([12]回答表!F18="簡易水道事業",IF([12]回答表!X51="●",[12]回答表!E265,IF([12]回答表!AA51="●",[12]回答表!E344,"")),"")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IF([12]回答表!F18="簡易水道事業",IF([12]回答表!X51="●",[12]回答表!B267,IF([12]回答表!AA51="●",[12]回答表!B346,"")),"")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IF([12]回答表!F18="簡易水道事業",IF([12]回答表!AD51="●","●",""),"")</f>
        <v/>
      </c>
      <c r="O154" s="131"/>
      <c r="P154" s="131"/>
      <c r="Q154" s="132"/>
      <c r="R154" s="119"/>
      <c r="S154" s="119"/>
      <c r="T154" s="119"/>
      <c r="U154" s="133" t="str">
        <f>IF([12]回答表!F18="簡易水道事業",IF([12]回答表!AD51="●",[12]回答表!B354,""),"")</f>
        <v/>
      </c>
      <c r="V154" s="134"/>
      <c r="W154" s="134"/>
      <c r="X154" s="134"/>
      <c r="Y154" s="134"/>
      <c r="Z154" s="134"/>
      <c r="AA154" s="134"/>
      <c r="AB154" s="134"/>
      <c r="AC154" s="134"/>
      <c r="AD154" s="134"/>
      <c r="AE154" s="134"/>
      <c r="AF154" s="134"/>
      <c r="AG154" s="134"/>
      <c r="AH154" s="134"/>
      <c r="AI154" s="134"/>
      <c r="AJ154" s="135"/>
      <c r="AK154" s="189"/>
      <c r="AL154" s="189"/>
      <c r="AM154" s="133" t="str">
        <f>IF([12]回答表!F18="簡易水道事業",IF([12]回答表!AD51="●",[12]回答表!B360,""),"")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IF([12]回答表!F18="下水道事業",IF([12]回答表!X51="●","●",""),"")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IF([12]回答表!F18="下水道事業",IF([12]回答表!X51="●",[12]回答表!B197,IF([12]回答表!AA51="●",[12]回答表!B275,"")),"")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IF([12]回答表!F18="下水道事業",IF([12]回答表!X51="●",[12]回答表!B256,IF([12]回答表!AA51="●",[12]回答表!B335,"")),"")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IF([12]回答表!F18="下水道事業",IF([12]回答表!X51="●",[12]回答表!N234,IF([12]回答表!AA51="●",[12]回答表!N314,"")),"")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IF([12]回答表!F18="下水道事業",IF([12]回答表!X51="●",[12]回答表!E256,IF([12]回答表!AA51="●",[12]回答表!E335,"")),"")</f>
        <v/>
      </c>
      <c r="BG169" s="151"/>
      <c r="BH169" s="151"/>
      <c r="BI169" s="151"/>
      <c r="BJ169" s="150" t="str">
        <f>IF([12]回答表!F18="下水道事業",IF([12]回答表!X51="●",[12]回答表!E257,IF([12]回答表!AA51="●",[12]回答表!E336,"")),"")</f>
        <v/>
      </c>
      <c r="BK169" s="151"/>
      <c r="BL169" s="151"/>
      <c r="BM169" s="151"/>
      <c r="BN169" s="150" t="str">
        <f>IF([12]回答表!F18="下水道事業",IF([12]回答表!X51="●",[12]回答表!E258,IF([12]回答表!AA51="●",[12]回答表!E337,"")),"")</f>
        <v/>
      </c>
      <c r="BO169" s="151"/>
      <c r="BP169" s="151"/>
      <c r="BQ169" s="152"/>
      <c r="BR169" s="112"/>
      <c r="BX169" s="234" t="str">
        <f>IF([12]回答表!AQ21="下水道事業",IF([12]回答表!BI54="○",[12]回答表!AM200,IF([12]回答表!BL54="○",[12]回答表!AM278,"")),"")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IF([12]回答表!F18="下水道事業",IF([12]回答表!X51="●",[12]回答表!Y236,IF([12]回答表!AA51="●",[12]回答表!Y316,"")),"")</f>
        <v/>
      </c>
      <c r="V174" s="83"/>
      <c r="W174" s="83"/>
      <c r="X174" s="83"/>
      <c r="Y174" s="83"/>
      <c r="Z174" s="83"/>
      <c r="AA174" s="83"/>
      <c r="AB174" s="153"/>
      <c r="AC174" s="82" t="str">
        <f>IF([12]回答表!F18="下水道事業",IF([12]回答表!X51="●",[12]回答表!Y237,IF([12]回答表!AA51="●",[12]回答表!Y317,"")),"")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IF([12]回答表!F18="下水道事業",IF([12]回答表!X51="●",[12]回答表!Y239,IF([12]回答表!AA51="●",[12]回答表!Y319,"")),"")</f>
        <v/>
      </c>
      <c r="V180" s="83"/>
      <c r="W180" s="83"/>
      <c r="X180" s="83"/>
      <c r="Y180" s="83"/>
      <c r="Z180" s="83"/>
      <c r="AA180" s="83"/>
      <c r="AB180" s="153"/>
      <c r="AC180" s="82" t="str">
        <f>IF([12]回答表!F18="下水道事業",IF([12]回答表!X51="●",[12]回答表!Y240,IF([12]回答表!AA51="●",[12]回答表!Y320,"")),"")</f>
        <v/>
      </c>
      <c r="AD180" s="83"/>
      <c r="AE180" s="83"/>
      <c r="AF180" s="83"/>
      <c r="AG180" s="83"/>
      <c r="AH180" s="83"/>
      <c r="AI180" s="83"/>
      <c r="AJ180" s="153"/>
      <c r="AK180" s="82" t="str">
        <f>IF([12]回答表!F18="下水道事業",IF([12]回答表!X51="●",[12]回答表!Y241,IF([12]回答表!AA51="●",[12]回答表!Y321,"")),"")</f>
        <v/>
      </c>
      <c r="AL180" s="83"/>
      <c r="AM180" s="83"/>
      <c r="AN180" s="83"/>
      <c r="AO180" s="83"/>
      <c r="AP180" s="83"/>
      <c r="AQ180" s="83"/>
      <c r="AR180" s="153"/>
      <c r="AS180" s="82" t="str">
        <f>IF([12]回答表!F18="下水道事業",IF([12]回答表!X51="●",[12]回答表!Y242,IF([12]回答表!AA51="●",[12]回答表!Y322,"")),"")</f>
        <v/>
      </c>
      <c r="AT180" s="83"/>
      <c r="AU180" s="83"/>
      <c r="AV180" s="83"/>
      <c r="AW180" s="83"/>
      <c r="AX180" s="83"/>
      <c r="AY180" s="83"/>
      <c r="AZ180" s="153"/>
      <c r="BA180" s="82" t="str">
        <f>IF([12]回答表!F18="下水道事業",IF([12]回答表!X51="●",[12]回答表!Y243,IF([12]回答表!AA51="●",[12]回答表!Y323,"")),"")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IF([12]回答表!F18="下水道事業",IF([12]回答表!AA51="●","●",""),"")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IF([12]回答表!F18="下水道事業",IF([12]回答表!X51="●",[12]回答表!N248,IF([12]回答表!AA51="●",[12]回答表!N328,"")),"")</f>
        <v/>
      </c>
      <c r="V186" s="83"/>
      <c r="W186" s="83"/>
      <c r="X186" s="83"/>
      <c r="Y186" s="83"/>
      <c r="Z186" s="83"/>
      <c r="AA186" s="83"/>
      <c r="AB186" s="153"/>
      <c r="AC186" s="82" t="str">
        <f>IF([12]回答表!F18="下水道事業",IF([12]回答表!X51="●",[12]回答表!N249,IF([12]回答表!AA51="●",[12]回答表!N329,"")),"")</f>
        <v/>
      </c>
      <c r="AD186" s="83"/>
      <c r="AE186" s="83"/>
      <c r="AF186" s="83"/>
      <c r="AG186" s="83"/>
      <c r="AH186" s="83"/>
      <c r="AI186" s="83"/>
      <c r="AJ186" s="153"/>
      <c r="AK186" s="82" t="str">
        <f>IF([12]回答表!F18="下水道事業",IF([12]回答表!X51="●",[12]回答表!N250,IF([12]回答表!AA51="●",[12]回答表!N330,"")),"")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IF([12]回答表!F18="下水道事業",IF([12]回答表!X51="●",[12]回答表!E265,IF([12]回答表!AA51="●",[12]回答表!E344,"")),"")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IF([12]回答表!F18="下水道事業",IF([12]回答表!X51="●",[12]回答表!B267,IF([12]回答表!AA51="●",[12]回答表!B346,"")),"")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IF([12]回答表!F18="下水道事業",IF([12]回答表!AD51="●","●",""),"")</f>
        <v/>
      </c>
      <c r="O198" s="131"/>
      <c r="P198" s="131"/>
      <c r="Q198" s="132"/>
      <c r="R198" s="119"/>
      <c r="S198" s="119"/>
      <c r="T198" s="119"/>
      <c r="U198" s="133" t="str">
        <f>IF([12]回答表!F18="下水道事業",IF([12]回答表!AD51="●",[12]回答表!B354,""),"")</f>
        <v/>
      </c>
      <c r="V198" s="134"/>
      <c r="W198" s="134"/>
      <c r="X198" s="134"/>
      <c r="Y198" s="134"/>
      <c r="Z198" s="134"/>
      <c r="AA198" s="134"/>
      <c r="AB198" s="134"/>
      <c r="AC198" s="134"/>
      <c r="AD198" s="134"/>
      <c r="AE198" s="134"/>
      <c r="AF198" s="134"/>
      <c r="AG198" s="134"/>
      <c r="AH198" s="134"/>
      <c r="AI198" s="134"/>
      <c r="AJ198" s="135"/>
      <c r="AK198" s="189"/>
      <c r="AL198" s="189"/>
      <c r="AM198" s="133" t="str">
        <f>IF([12]回答表!F18="下水道事業",IF([12]回答表!AD51="●",[12]回答表!B360,""),"")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IF([12]回答表!BD18="●",IF([12]回答表!X51="●","●",""),"")</f>
        <v/>
      </c>
      <c r="O210" s="131"/>
      <c r="P210" s="131"/>
      <c r="Q210" s="132"/>
      <c r="R210" s="119"/>
      <c r="S210" s="119"/>
      <c r="T210" s="119"/>
      <c r="U210" s="133" t="str">
        <f>IF([12]回答表!BD18="●",IF([12]回答表!X51="●",[12]回答表!B197,IF([12]回答表!AA51="●",[12]回答表!B275,"")),"")</f>
        <v/>
      </c>
      <c r="V210" s="134"/>
      <c r="W210" s="134"/>
      <c r="X210" s="134"/>
      <c r="Y210" s="134"/>
      <c r="Z210" s="134"/>
      <c r="AA210" s="134"/>
      <c r="AB210" s="134"/>
      <c r="AC210" s="134"/>
      <c r="AD210" s="134"/>
      <c r="AE210" s="134"/>
      <c r="AF210" s="134"/>
      <c r="AG210" s="134"/>
      <c r="AH210" s="134"/>
      <c r="AI210" s="134"/>
      <c r="AJ210" s="135"/>
      <c r="AK210" s="136"/>
      <c r="AL210" s="136"/>
      <c r="AM210" s="138" t="str">
        <f>IF([12]回答表!BD18="●",IF([12]回答表!X51="●",[12]回答表!B256,IF([12]回答表!AA51="●",[12]回答表!B335,"")),"")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IF([12]回答表!BD18="●",IF([12]回答表!X51="●",[12]回答表!E256,IF([12]回答表!AA51="●",[12]回答表!E335,"")),"")</f>
        <v/>
      </c>
      <c r="AN213" s="151"/>
      <c r="AO213" s="151"/>
      <c r="AP213" s="151"/>
      <c r="AQ213" s="150" t="str">
        <f>IF([12]回答表!BD18="●",IF([12]回答表!X51="●",[12]回答表!E257,IF([12]回答表!AA51="●",[12]回答表!E336,"")),"")</f>
        <v/>
      </c>
      <c r="AR213" s="151"/>
      <c r="AS213" s="151"/>
      <c r="AT213" s="151"/>
      <c r="AU213" s="150" t="str">
        <f>IF([12]回答表!BD18="●",IF([12]回答表!X51="●",[12]回答表!E258,IF([12]回答表!AA51="●",[12]回答表!E337,"")),"")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IF([12]回答表!BD18="●",IF([12]回答表!AA51="●","●",""),"")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IF([12]回答表!BD18="●",IF([12]回答表!X51="●",[12]回答表!E265,IF([12]回答表!AA51="●",[12]回答表!E344,"")),"")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IF([12]回答表!BD18="●",IF([12]回答表!X51="●",[12]回答表!B267,IF([12]回答表!AA51="●",[12]回答表!B346,"")),"")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IF([12]回答表!BD18="●",IF([12]回答表!AD51="●","●",""),"")</f>
        <v/>
      </c>
      <c r="O229" s="131"/>
      <c r="P229" s="131"/>
      <c r="Q229" s="132"/>
      <c r="R229" s="119"/>
      <c r="S229" s="119"/>
      <c r="T229" s="119"/>
      <c r="U229" s="133" t="str">
        <f>IF([12]回答表!BD18="●",IF([12]回答表!AD51="●",[12]回答表!B354,""),"")</f>
        <v/>
      </c>
      <c r="V229" s="134"/>
      <c r="W229" s="134"/>
      <c r="X229" s="134"/>
      <c r="Y229" s="134"/>
      <c r="Z229" s="134"/>
      <c r="AA229" s="134"/>
      <c r="AB229" s="134"/>
      <c r="AC229" s="134"/>
      <c r="AD229" s="134"/>
      <c r="AE229" s="134"/>
      <c r="AF229" s="134"/>
      <c r="AG229" s="134"/>
      <c r="AH229" s="134"/>
      <c r="AI229" s="134"/>
      <c r="AJ229" s="135"/>
      <c r="AK229" s="249"/>
      <c r="AL229" s="249"/>
      <c r="AM229" s="133" t="str">
        <f>IF([12]回答表!BD18="●",IF([12]回答表!AD51="●",[12]回答表!B360,""),"")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IF([12]回答表!X52="●","●","")</f>
        <v/>
      </c>
      <c r="O241" s="131"/>
      <c r="P241" s="131"/>
      <c r="Q241" s="132"/>
      <c r="R241" s="119"/>
      <c r="S241" s="119"/>
      <c r="T241" s="119"/>
      <c r="U241" s="133" t="str">
        <f>IF([12]回答表!X52="●",[12]回答表!B371,IF([12]回答表!AA52="●",[12]回答表!B396,""))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IF([12]回答表!X52="●",[12]回答表!U377,IF([12]回答表!AA52="●",[12]回答表!U402,""))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IF([12]回答表!X52="●",[12]回答表!G377,IF([12]回答表!AA52="●",[12]回答表!G402,""))</f>
        <v/>
      </c>
      <c r="AN244" s="83"/>
      <c r="AO244" s="83"/>
      <c r="AP244" s="83"/>
      <c r="AQ244" s="83"/>
      <c r="AR244" s="83"/>
      <c r="AS244" s="83"/>
      <c r="AT244" s="153"/>
      <c r="AU244" s="82" t="str">
        <f>IF([12]回答表!X52="●",[12]回答表!G378,IF([12]回答表!AA52="●",[12]回答表!G403,""))</f>
        <v/>
      </c>
      <c r="AV244" s="83"/>
      <c r="AW244" s="83"/>
      <c r="AX244" s="83"/>
      <c r="AY244" s="83"/>
      <c r="AZ244" s="83"/>
      <c r="BA244" s="83"/>
      <c r="BB244" s="153"/>
      <c r="BC244" s="120"/>
      <c r="BD244" s="109"/>
      <c r="BE244" s="109"/>
      <c r="BF244" s="150" t="str">
        <f>IF([12]回答表!X52="●",[12]回答表!X377,IF([12]回答表!AA52="●",[12]回答表!X402,""))</f>
        <v/>
      </c>
      <c r="BG244" s="151"/>
      <c r="BH244" s="151"/>
      <c r="BI244" s="151"/>
      <c r="BJ244" s="150" t="str">
        <f>IF([12]回答表!X52="●",[12]回答表!X378,IF([12]回答表!AA52="●",[12]回答表!X403,""))</f>
        <v/>
      </c>
      <c r="BK244" s="151"/>
      <c r="BL244" s="151"/>
      <c r="BM244" s="152"/>
      <c r="BN244" s="150" t="str">
        <f>IF([12]回答表!X52="●",[12]回答表!X379,IF([12]回答表!AA52="●",[12]回答表!X404,""))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IF([12]回答表!X52="●",[12]回答表!E386,IF([12]回答表!AA52="●",[12]回答表!E407,""))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IF([12]回答表!X52="●",[12]回答表!B388,IF([12]回答表!AA52="●",[12]回答表!B409,""))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IF([12]回答表!AD52="●","●","")</f>
        <v/>
      </c>
      <c r="O260" s="131"/>
      <c r="P260" s="131"/>
      <c r="Q260" s="132"/>
      <c r="R260" s="119"/>
      <c r="S260" s="119"/>
      <c r="T260" s="119"/>
      <c r="U260" s="133" t="str">
        <f>IF([12]回答表!AD52="●",[12]回答表!B417,"")</f>
        <v/>
      </c>
      <c r="V260" s="134"/>
      <c r="W260" s="134"/>
      <c r="X260" s="134"/>
      <c r="Y260" s="134"/>
      <c r="Z260" s="134"/>
      <c r="AA260" s="134"/>
      <c r="AB260" s="134"/>
      <c r="AC260" s="134"/>
      <c r="AD260" s="134"/>
      <c r="AE260" s="134"/>
      <c r="AF260" s="134"/>
      <c r="AG260" s="134"/>
      <c r="AH260" s="134"/>
      <c r="AI260" s="134"/>
      <c r="AJ260" s="135"/>
      <c r="AK260" s="249"/>
      <c r="AL260" s="249"/>
      <c r="AM260" s="133" t="str">
        <f>IF([12]回答表!AD52="●",[12]回答表!B423,"")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IF([12]回答表!X53="●","●","")</f>
        <v>●</v>
      </c>
      <c r="O272" s="131"/>
      <c r="P272" s="131"/>
      <c r="Q272" s="132"/>
      <c r="R272" s="119"/>
      <c r="S272" s="119"/>
      <c r="T272" s="119"/>
      <c r="U272" s="133" t="str">
        <f>IF([12]回答表!X53="●",[12]回答表!B434,IF([12]回答表!AA53="●",[12]回答表!B467,""))</f>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
      <c r="V272" s="134"/>
      <c r="W272" s="134"/>
      <c r="X272" s="134"/>
      <c r="Y272" s="134"/>
      <c r="Z272" s="134"/>
      <c r="AA272" s="134"/>
      <c r="AB272" s="134"/>
      <c r="AC272" s="134"/>
      <c r="AD272" s="134"/>
      <c r="AE272" s="134"/>
      <c r="AF272" s="134"/>
      <c r="AG272" s="134"/>
      <c r="AH272" s="134"/>
      <c r="AI272" s="134"/>
      <c r="AJ272" s="135"/>
      <c r="AK272" s="136"/>
      <c r="AL272" s="136"/>
      <c r="AM272" s="136"/>
      <c r="AN272" s="133" t="str">
        <f>IF([12]回答表!X53="●",[12]回答表!B442,"")</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
      <c r="AO272" s="262"/>
      <c r="AP272" s="262"/>
      <c r="AQ272" s="262"/>
      <c r="AR272" s="262"/>
      <c r="AS272" s="262"/>
      <c r="AT272" s="262"/>
      <c r="AU272" s="262"/>
      <c r="AV272" s="262"/>
      <c r="AW272" s="262"/>
      <c r="AX272" s="262"/>
      <c r="AY272" s="262"/>
      <c r="AZ272" s="262"/>
      <c r="BA272" s="262"/>
      <c r="BB272" s="263"/>
      <c r="BC272" s="120"/>
      <c r="BD272" s="109"/>
      <c r="BE272" s="109"/>
      <c r="BF272" s="138" t="str">
        <f>IF([12]回答表!X53="●",[12]回答表!B448,IF([12]回答表!AA53="●",[12]回答表!B473,""))</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IF([12]回答表!X53="●",[12]回答表!E448,IF([12]回答表!AA53="●",[12]回答表!E473,""))</f>
        <v>26</v>
      </c>
      <c r="BG275" s="151"/>
      <c r="BH275" s="151"/>
      <c r="BI275" s="151"/>
      <c r="BJ275" s="150">
        <f>IF([12]回答表!X53="●",[12]回答表!E449,IF([12]回答表!AA53="●",[12]回答表!E474,""))</f>
        <v>4</v>
      </c>
      <c r="BK275" s="151"/>
      <c r="BL275" s="151"/>
      <c r="BM275" s="152"/>
      <c r="BN275" s="150">
        <f>IF([12]回答表!X53="●",[12]回答表!E450,IF([12]回答表!AA53="●",[12]回答表!E475,""))</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IF([12]回答表!X53="●",[12]回答表!E457,IF([12]回答表!AA53="●",[12]回答表!E478,""))</f>
        <v>0</v>
      </c>
      <c r="V284" s="182"/>
      <c r="W284" s="182"/>
      <c r="X284" s="182"/>
      <c r="Y284" s="182"/>
      <c r="Z284" s="182"/>
      <c r="AA284" s="182"/>
      <c r="AB284" s="182"/>
      <c r="AC284" s="182"/>
      <c r="AD284" s="182"/>
      <c r="AE284" s="183" t="s">
        <v>33</v>
      </c>
      <c r="AF284" s="183"/>
      <c r="AG284" s="183"/>
      <c r="AH284" s="183"/>
      <c r="AI284" s="183"/>
      <c r="AJ284" s="184"/>
      <c r="AK284" s="136"/>
      <c r="AL284" s="136"/>
      <c r="AM284" s="133" t="str">
        <f>IF([12]回答表!X53="●",[12]回答表!B459,IF([12]回答表!AA53="●",[12]回答表!B480,""))</f>
        <v>効果額は算出していない。</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IF([12]回答表!AD53="●","●","")</f>
        <v/>
      </c>
      <c r="O291" s="131"/>
      <c r="P291" s="131"/>
      <c r="Q291" s="132"/>
      <c r="R291" s="119"/>
      <c r="S291" s="119"/>
      <c r="T291" s="119"/>
      <c r="U291" s="133" t="str">
        <f>IF([12]回答表!AD53="●",[12]回答表!B488,"")</f>
        <v/>
      </c>
      <c r="V291" s="134"/>
      <c r="W291" s="134"/>
      <c r="X291" s="134"/>
      <c r="Y291" s="134"/>
      <c r="Z291" s="134"/>
      <c r="AA291" s="134"/>
      <c r="AB291" s="134"/>
      <c r="AC291" s="134"/>
      <c r="AD291" s="134"/>
      <c r="AE291" s="134"/>
      <c r="AF291" s="134"/>
      <c r="AG291" s="134"/>
      <c r="AH291" s="134"/>
      <c r="AI291" s="134"/>
      <c r="AJ291" s="135"/>
      <c r="AK291" s="249"/>
      <c r="AL291" s="249"/>
      <c r="AM291" s="133" t="str">
        <f>IF([12]回答表!AD53="●",[12]回答表!B494,"")</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IF([12]回答表!X54="●","●","")</f>
        <v/>
      </c>
      <c r="O303" s="131"/>
      <c r="P303" s="131"/>
      <c r="Q303" s="132"/>
      <c r="R303" s="119"/>
      <c r="S303" s="119"/>
      <c r="T303" s="119"/>
      <c r="U303" s="133" t="str">
        <f>IF([12]回答表!X54="●",[12]回答表!B505,IF([12]回答表!AA54="●",[12]回答表!B528,""))</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IF([12]回答表!X54="●",[12]回答表!BC512,IF([12]回答表!AA54="●",[12]回答表!BC535,""))</f>
        <v/>
      </c>
      <c r="AR303" s="271"/>
      <c r="AS303" s="271"/>
      <c r="AT303" s="271"/>
      <c r="AU303" s="272" t="s">
        <v>74</v>
      </c>
      <c r="AV303" s="273"/>
      <c r="AW303" s="273"/>
      <c r="AX303" s="274"/>
      <c r="AY303" s="271" t="str">
        <f>IF([12]回答表!X54="●",[12]回答表!BC517,IF([12]回答表!AA54="●",[12]回答表!BC540,""))</f>
        <v/>
      </c>
      <c r="AZ303" s="271"/>
      <c r="BA303" s="271"/>
      <c r="BB303" s="271"/>
      <c r="BC303" s="120"/>
      <c r="BD303" s="109"/>
      <c r="BE303" s="109"/>
      <c r="BF303" s="138" t="str">
        <f>IF([12]回答表!X54="●",[12]回答表!S511,IF([12]回答表!AA54="●",[12]回答表!S534,""))</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IF([12]回答表!X54="●",[12]回答表!BC513,IF([12]回答表!AA54="●",[12]回答表!BC536,""))</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IF([12]回答表!X54="●",[12]回答表!V511,IF([12]回答表!AA54="●",[12]回答表!V534,""))</f>
        <v/>
      </c>
      <c r="BG306" s="151"/>
      <c r="BH306" s="151"/>
      <c r="BI306" s="151"/>
      <c r="BJ306" s="150" t="str">
        <f>IF([12]回答表!X54="●",[12]回答表!V512,IF([12]回答表!AA54="●",[12]回答表!V535,""))</f>
        <v/>
      </c>
      <c r="BK306" s="151"/>
      <c r="BL306" s="151"/>
      <c r="BM306" s="152"/>
      <c r="BN306" s="150" t="str">
        <f>IF([12]回答表!X54="●",[12]回答表!V513,IF([12]回答表!AA54="●",[12]回答表!V536,""))</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IF([12]回答表!X54="●",[12]回答表!BC514,IF([12]回答表!AA54="●",[12]回答表!BC537,""))</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IF([12]回答表!X54="●",[12]回答表!BC518,IF([12]回答表!AA54="●",[12]回答表!BC541,""))</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IF([12]回答表!X54="●",[12]回答表!BC515,IF([12]回答表!AA54="●",[12]回答表!BC538,""))</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IF([12]回答表!X54="●",[12]回答表!BC516,IF([12]回答表!AA54="●",[12]回答表!BC539,""))</f>
        <v/>
      </c>
      <c r="AR311" s="271"/>
      <c r="AS311" s="271"/>
      <c r="AT311" s="271"/>
      <c r="AU311" s="222" t="s">
        <v>80</v>
      </c>
      <c r="AV311" s="223"/>
      <c r="AW311" s="223"/>
      <c r="AX311" s="224"/>
      <c r="AY311" s="281" t="str">
        <f>IF([12]回答表!X54="●",[12]回答表!BC519,IF([12]回答表!AA54="●",[12]回答表!BC542,""))</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IF([12]回答表!X54="●",[12]回答表!E518,IF([12]回答表!AA54="●",[12]回答表!E540,""))</f>
        <v/>
      </c>
      <c r="V315" s="182"/>
      <c r="W315" s="182"/>
      <c r="X315" s="182"/>
      <c r="Y315" s="182"/>
      <c r="Z315" s="182"/>
      <c r="AA315" s="182"/>
      <c r="AB315" s="182"/>
      <c r="AC315" s="182"/>
      <c r="AD315" s="182"/>
      <c r="AE315" s="183" t="s">
        <v>33</v>
      </c>
      <c r="AF315" s="183"/>
      <c r="AG315" s="183"/>
      <c r="AH315" s="183"/>
      <c r="AI315" s="183"/>
      <c r="AJ315" s="184"/>
      <c r="AK315" s="136"/>
      <c r="AL315" s="136"/>
      <c r="AM315" s="133" t="str">
        <f>IF([12]回答表!X54="●",[12]回答表!B520,IF([12]回答表!AA54="●",[12]回答表!B542,""))</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IF([12]回答表!AD54="●","●","")</f>
        <v/>
      </c>
      <c r="O322" s="131"/>
      <c r="P322" s="131"/>
      <c r="Q322" s="132"/>
      <c r="R322" s="119"/>
      <c r="S322" s="119"/>
      <c r="T322" s="119"/>
      <c r="U322" s="133" t="str">
        <f>IF([12]回答表!AD54="●",[12]回答表!B550,"")</f>
        <v/>
      </c>
      <c r="V322" s="134"/>
      <c r="W322" s="134"/>
      <c r="X322" s="134"/>
      <c r="Y322" s="134"/>
      <c r="Z322" s="134"/>
      <c r="AA322" s="134"/>
      <c r="AB322" s="134"/>
      <c r="AC322" s="134"/>
      <c r="AD322" s="134"/>
      <c r="AE322" s="134"/>
      <c r="AF322" s="134"/>
      <c r="AG322" s="134"/>
      <c r="AH322" s="134"/>
      <c r="AI322" s="134"/>
      <c r="AJ322" s="135"/>
      <c r="AK322" s="189"/>
      <c r="AL322" s="189"/>
      <c r="AM322" s="133" t="str">
        <f>IF([12]回答表!AD54="●",[12]回答表!B556,"")</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IF([12]回答表!X55="●","●","")</f>
        <v/>
      </c>
      <c r="O333" s="131"/>
      <c r="P333" s="131"/>
      <c r="Q333" s="132"/>
      <c r="R333" s="119"/>
      <c r="S333" s="119"/>
      <c r="T333" s="119"/>
      <c r="U333" s="133" t="str">
        <f>IF([12]回答表!X55="●",[12]回答表!B567,IF([12]回答表!AA55="●",[12]回答表!B592,""))</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IF([12]回答表!X55="●",[12]回答表!B577,IF([12]回答表!AA55="●",[12]回答表!B602,""))</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IF([12]回答表!X55="●",[12]回答表!G573,IF([12]回答表!AA55="●",[12]回答表!G598,""))</f>
        <v/>
      </c>
      <c r="AN335" s="83"/>
      <c r="AO335" s="83"/>
      <c r="AP335" s="83"/>
      <c r="AQ335" s="83"/>
      <c r="AR335" s="83"/>
      <c r="AS335" s="83"/>
      <c r="AT335" s="153"/>
      <c r="AU335" s="82" t="str">
        <f>IF([12]回答表!X55="●",[12]回答表!G574,IF([12]回答表!AA55="●",[12]回答表!G599,""))</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IF([12]回答表!X55="●",[12]回答表!E577,IF([12]回答表!AA55="●",[12]回答表!E602,""))</f>
        <v/>
      </c>
      <c r="BG336" s="151"/>
      <c r="BH336" s="151"/>
      <c r="BI336" s="151"/>
      <c r="BJ336" s="150" t="str">
        <f>IF([12]回答表!X55="●",[12]回答表!E578,IF([12]回答表!AA55="●",[12]回答表!E603,""))</f>
        <v/>
      </c>
      <c r="BK336" s="151"/>
      <c r="BL336" s="151"/>
      <c r="BM336" s="152"/>
      <c r="BN336" s="150" t="str">
        <f>IF([12]回答表!X55="●",[12]回答表!E579,IF([12]回答表!AA55="●",[12]回答表!E604,""))</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IF([12]回答表!X55="●",[12]回答表!E582,IF([12]回答表!AA55="●",[12]回答表!E607,""))</f>
        <v/>
      </c>
      <c r="V345" s="182"/>
      <c r="W345" s="182"/>
      <c r="X345" s="182"/>
      <c r="Y345" s="182"/>
      <c r="Z345" s="182"/>
      <c r="AA345" s="182"/>
      <c r="AB345" s="182"/>
      <c r="AC345" s="182"/>
      <c r="AD345" s="182"/>
      <c r="AE345" s="183" t="s">
        <v>33</v>
      </c>
      <c r="AF345" s="183"/>
      <c r="AG345" s="183"/>
      <c r="AH345" s="183"/>
      <c r="AI345" s="183"/>
      <c r="AJ345" s="184"/>
      <c r="AK345" s="136"/>
      <c r="AL345" s="136"/>
      <c r="AM345" s="133" t="str">
        <f>IF([12]回答表!X55="●",[12]回答表!B584,IF([12]回答表!AA55="●",[12]回答表!B609,""))</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IF([12]回答表!AD55="●","●","")</f>
        <v/>
      </c>
      <c r="O352" s="131"/>
      <c r="P352" s="131"/>
      <c r="Q352" s="132"/>
      <c r="R352" s="119"/>
      <c r="S352" s="119"/>
      <c r="T352" s="119"/>
      <c r="U352" s="133" t="str">
        <f>IF([12]回答表!AD55="●",[12]回答表!B617,"")</f>
        <v/>
      </c>
      <c r="V352" s="134"/>
      <c r="W352" s="134"/>
      <c r="X352" s="134"/>
      <c r="Y352" s="134"/>
      <c r="Z352" s="134"/>
      <c r="AA352" s="134"/>
      <c r="AB352" s="134"/>
      <c r="AC352" s="134"/>
      <c r="AD352" s="134"/>
      <c r="AE352" s="134"/>
      <c r="AF352" s="134"/>
      <c r="AG352" s="134"/>
      <c r="AH352" s="134"/>
      <c r="AI352" s="134"/>
      <c r="AJ352" s="135"/>
      <c r="AK352" s="136"/>
      <c r="AL352" s="136"/>
      <c r="AM352" s="133" t="str">
        <f>IF([12]回答表!AD55="●",[12]回答表!B623,"")</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IF([12]回答表!R56="●",[12]回答表!B636,"")</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5567-263A-47E9-9003-922AFF520CB5}">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IF(COUNTIF([13]回答表!K16,"*")&gt;0,[13]回答表!K16,"")</f>
        <v>秋田市</v>
      </c>
      <c r="D11" s="8"/>
      <c r="E11" s="8"/>
      <c r="F11" s="8"/>
      <c r="G11" s="8"/>
      <c r="H11" s="8"/>
      <c r="I11" s="8"/>
      <c r="J11" s="8"/>
      <c r="K11" s="8"/>
      <c r="L11" s="8"/>
      <c r="M11" s="8"/>
      <c r="N11" s="8"/>
      <c r="O11" s="8"/>
      <c r="P11" s="8"/>
      <c r="Q11" s="8"/>
      <c r="R11" s="8"/>
      <c r="S11" s="8"/>
      <c r="T11" s="8"/>
      <c r="U11" s="22" t="str">
        <f>IF(COUNTIF([13]回答表!F18,"*")&gt;0,[13]回答表!F18,"")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IF(COUNTIF([13]回答表!W18,"*")&gt;0,[13]回答表!W18,"")</f>
        <v>個別排水処理施設</v>
      </c>
      <c r="AP11" s="10"/>
      <c r="AQ11" s="10"/>
      <c r="AR11" s="10"/>
      <c r="AS11" s="10"/>
      <c r="AT11" s="10"/>
      <c r="AU11" s="10"/>
      <c r="AV11" s="10"/>
      <c r="AW11" s="10"/>
      <c r="AX11" s="10"/>
      <c r="AY11" s="10"/>
      <c r="AZ11" s="10"/>
      <c r="BA11" s="10"/>
      <c r="BB11" s="10"/>
      <c r="BC11" s="10"/>
      <c r="BD11" s="10"/>
      <c r="BE11" s="10"/>
      <c r="BF11" s="11"/>
      <c r="BG11" s="21" t="str">
        <f>IF(COUNTIF([13]回答表!F20,"*")&gt;0,[13]回答表!F20,"")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IF([13]回答表!R49="●","●","")</f>
        <v/>
      </c>
      <c r="E24" s="80"/>
      <c r="F24" s="80"/>
      <c r="G24" s="80"/>
      <c r="H24" s="80"/>
      <c r="I24" s="80"/>
      <c r="J24" s="81"/>
      <c r="K24" s="79" t="str">
        <f>IF([13]回答表!R50="●","●","")</f>
        <v/>
      </c>
      <c r="L24" s="80"/>
      <c r="M24" s="80"/>
      <c r="N24" s="80"/>
      <c r="O24" s="80"/>
      <c r="P24" s="80"/>
      <c r="Q24" s="81"/>
      <c r="R24" s="79" t="str">
        <f>IF([13]回答表!R51="●","●","")</f>
        <v/>
      </c>
      <c r="S24" s="80"/>
      <c r="T24" s="80"/>
      <c r="U24" s="80"/>
      <c r="V24" s="80"/>
      <c r="W24" s="80"/>
      <c r="X24" s="81"/>
      <c r="Y24" s="79" t="str">
        <f>IF([13]回答表!R52="●","●","")</f>
        <v/>
      </c>
      <c r="Z24" s="80"/>
      <c r="AA24" s="80"/>
      <c r="AB24" s="80"/>
      <c r="AC24" s="80"/>
      <c r="AD24" s="80"/>
      <c r="AE24" s="81"/>
      <c r="AF24" s="79" t="str">
        <f>IF([13]回答表!R53="●","●","")</f>
        <v>●</v>
      </c>
      <c r="AG24" s="80"/>
      <c r="AH24" s="80"/>
      <c r="AI24" s="80"/>
      <c r="AJ24" s="80"/>
      <c r="AK24" s="80"/>
      <c r="AL24" s="81"/>
      <c r="AM24" s="79" t="str">
        <f>IF([13]回答表!R54="●","●","")</f>
        <v/>
      </c>
      <c r="AN24" s="80"/>
      <c r="AO24" s="80"/>
      <c r="AP24" s="80"/>
      <c r="AQ24" s="80"/>
      <c r="AR24" s="80"/>
      <c r="AS24" s="81"/>
      <c r="AT24" s="79" t="str">
        <f>IF([13]回答表!R55="●","●","")</f>
        <v/>
      </c>
      <c r="AU24" s="80"/>
      <c r="AV24" s="80"/>
      <c r="AW24" s="80"/>
      <c r="AX24" s="80"/>
      <c r="AY24" s="80"/>
      <c r="AZ24" s="81"/>
      <c r="BA24" s="68"/>
      <c r="BB24" s="82" t="str">
        <f>IF([13]回答表!R56="●","●","")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IF([13]回答表!X49="●","●","")</f>
        <v/>
      </c>
      <c r="O36" s="131"/>
      <c r="P36" s="131"/>
      <c r="Q36" s="132"/>
      <c r="R36" s="119"/>
      <c r="S36" s="119"/>
      <c r="T36" s="119"/>
      <c r="U36" s="133" t="str">
        <f>IF([13]回答表!X49="●",[13]回答表!B67,IF([13]回答表!AA49="●",[13]回答表!B95,""))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IF([13]回答表!X49="●",[13]回答表!S73,IF([13]回答表!AA49="●",[13]回答表!S101,""))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IF([13]回答表!X49="●",[13]回答表!G73,IF([13]回答表!AA49="●",[13]回答表!G101,""))</f>
        <v/>
      </c>
      <c r="AN38" s="83"/>
      <c r="AO38" s="83"/>
      <c r="AP38" s="83"/>
      <c r="AQ38" s="83"/>
      <c r="AR38" s="83"/>
      <c r="AS38" s="83"/>
      <c r="AT38" s="153"/>
      <c r="AU38" s="82" t="str">
        <f>IF([13]回答表!X49="●",[13]回答表!G74,IF([13]回答表!AA49="●",[13]回答表!G102,""))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IF([13]回答表!X49="●",[13]回答表!V73,IF([13]回答表!AA49="●",[13]回答表!V101,""))</f>
        <v/>
      </c>
      <c r="BG39" s="16"/>
      <c r="BH39" s="16"/>
      <c r="BI39" s="17"/>
      <c r="BJ39" s="150" t="str">
        <f>IF([13]回答表!X49="●",[13]回答表!V74,IF([13]回答表!AA49="●",[13]回答表!V102,""))</f>
        <v/>
      </c>
      <c r="BK39" s="16"/>
      <c r="BL39" s="16"/>
      <c r="BM39" s="17"/>
      <c r="BN39" s="150" t="str">
        <f>IF([13]回答表!X49="●",[13]回答表!V75,IF([13]回答表!AA49="●",[13]回答表!V103,""))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IF([13]回答表!X49="●",[13]回答表!O79,IF([13]回答表!AA49="●",[13]回答表!O107,""))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IF([13]回答表!X49="●",[13]回答表!O80,IF([13]回答表!AA49="●",[13]回答表!O108,""))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IF([13]回答表!X49="●",[13]回答表!O81,IF([13]回答表!AA49="●",[13]回答表!O109,""))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IF([13]回答表!X49="●",[13]回答表!O82,IF([13]回答表!AA49="●",[13]回答表!O110,""))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IF([13]回答表!X49="●",[13]回答表!AG79,IF([13]回答表!AA49="●",[13]回答表!AG107,""))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IF([13]回答表!X49="●",[13]回答表!AG80,IF([13]回答表!AA49="●",[13]回答表!AG108,""))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IF([13]回答表!X49="●",[13]回答表!E85,IF([13]回答表!AA49="●",[13]回答表!E113,""))</f>
        <v/>
      </c>
      <c r="V50" s="182"/>
      <c r="W50" s="182"/>
      <c r="X50" s="182"/>
      <c r="Y50" s="182"/>
      <c r="Z50" s="182"/>
      <c r="AA50" s="182"/>
      <c r="AB50" s="182"/>
      <c r="AC50" s="182"/>
      <c r="AD50" s="182"/>
      <c r="AE50" s="183" t="s">
        <v>33</v>
      </c>
      <c r="AF50" s="183"/>
      <c r="AG50" s="183"/>
      <c r="AH50" s="183"/>
      <c r="AI50" s="183"/>
      <c r="AJ50" s="184"/>
      <c r="AK50" s="136"/>
      <c r="AL50" s="136"/>
      <c r="AM50" s="133" t="str">
        <f>IF([13]回答表!X49="●",[13]回答表!B87,IF([13]回答表!AA49="●",[13]回答表!B115,""))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IF([13]回答表!AD49="●","●","")</f>
        <v/>
      </c>
      <c r="O57" s="131"/>
      <c r="P57" s="131"/>
      <c r="Q57" s="132"/>
      <c r="R57" s="119"/>
      <c r="S57" s="119"/>
      <c r="T57" s="119"/>
      <c r="U57" s="133" t="str">
        <f>IF([13]回答表!AD49="●",[13]回答表!B123,"")</f>
        <v/>
      </c>
      <c r="V57" s="134"/>
      <c r="W57" s="134"/>
      <c r="X57" s="134"/>
      <c r="Y57" s="134"/>
      <c r="Z57" s="134"/>
      <c r="AA57" s="134"/>
      <c r="AB57" s="134"/>
      <c r="AC57" s="134"/>
      <c r="AD57" s="134"/>
      <c r="AE57" s="134"/>
      <c r="AF57" s="134"/>
      <c r="AG57" s="134"/>
      <c r="AH57" s="134"/>
      <c r="AI57" s="134"/>
      <c r="AJ57" s="135"/>
      <c r="AK57" s="189"/>
      <c r="AL57" s="189"/>
      <c r="AM57" s="133" t="str">
        <f>IF([13]回答表!AD49="●",[13]回答表!B128,"")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IF([13]回答表!X50="●","●","")</f>
        <v/>
      </c>
      <c r="O68" s="131"/>
      <c r="P68" s="131"/>
      <c r="Q68" s="132"/>
      <c r="R68" s="119"/>
      <c r="S68" s="119"/>
      <c r="T68" s="119"/>
      <c r="U68" s="133" t="str">
        <f>IF([13]回答表!X50="●",[13]回答表!B138,IF([13]回答表!AA50="●",[13]回答表!B159,""))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IF([13]回答表!X50="●",[13]回答表!S144,IF([13]回答表!AA50="●",[13]回答表!S165,""))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IF([13]回答表!X50="●",[13]回答表!J144,IF([13]回答表!AA50="●",[13]回答表!J165,""))</f>
        <v/>
      </c>
      <c r="AN71" s="83"/>
      <c r="AO71" s="83"/>
      <c r="AP71" s="83"/>
      <c r="AQ71" s="83"/>
      <c r="AR71" s="83"/>
      <c r="AS71" s="83"/>
      <c r="AT71" s="153"/>
      <c r="AU71" s="82" t="str">
        <f>IF([13]回答表!X50="●",[13]回答表!J145,IF([13]回答表!AA50="●",[13]回答表!J166,""))</f>
        <v/>
      </c>
      <c r="AV71" s="83"/>
      <c r="AW71" s="83"/>
      <c r="AX71" s="83"/>
      <c r="AY71" s="83"/>
      <c r="AZ71" s="83"/>
      <c r="BA71" s="83"/>
      <c r="BB71" s="153"/>
      <c r="BC71" s="120"/>
      <c r="BD71" s="109"/>
      <c r="BE71" s="109"/>
      <c r="BF71" s="150" t="str">
        <f>IF([13]回答表!X50="●",[13]回答表!V144,IF([13]回答表!AA50="●",[13]回答表!V165,""))</f>
        <v/>
      </c>
      <c r="BG71" s="151"/>
      <c r="BH71" s="151"/>
      <c r="BI71" s="151"/>
      <c r="BJ71" s="150" t="str">
        <f>IF([13]回答表!X50="●",[13]回答表!V145,IF([13]回答表!AA50="●",[13]回答表!V166,""))</f>
        <v/>
      </c>
      <c r="BK71" s="151"/>
      <c r="BL71" s="151"/>
      <c r="BM71" s="151"/>
      <c r="BN71" s="150" t="str">
        <f>IF([13]回答表!X50="●",[13]回答表!V146,IF([13]回答表!AA50="●",[13]回答表!V167,""))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IF([13]回答表!X50="●",[13]回答表!E149,IF([13]回答表!AA50="●",[13]回答表!E170,""))</f>
        <v/>
      </c>
      <c r="V80" s="182"/>
      <c r="W80" s="182"/>
      <c r="X80" s="182"/>
      <c r="Y80" s="182"/>
      <c r="Z80" s="182"/>
      <c r="AA80" s="182"/>
      <c r="AB80" s="182"/>
      <c r="AC80" s="182"/>
      <c r="AD80" s="182"/>
      <c r="AE80" s="183" t="s">
        <v>33</v>
      </c>
      <c r="AF80" s="183"/>
      <c r="AG80" s="183"/>
      <c r="AH80" s="183"/>
      <c r="AI80" s="183"/>
      <c r="AJ80" s="184"/>
      <c r="AK80" s="136"/>
      <c r="AL80" s="136"/>
      <c r="AM80" s="133" t="str">
        <f>IF([13]回答表!X50="●",[13]回答表!B151,IF([13]回答表!AA50="●",[13]回答表!B172,""))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IF([13]回答表!AD50="●","●","")</f>
        <v/>
      </c>
      <c r="O87" s="131"/>
      <c r="P87" s="131"/>
      <c r="Q87" s="132"/>
      <c r="R87" s="119"/>
      <c r="S87" s="119"/>
      <c r="T87" s="119"/>
      <c r="U87" s="133" t="str">
        <f>IF([13]回答表!AD50="●",[13]回答表!B180,"")</f>
        <v/>
      </c>
      <c r="V87" s="134"/>
      <c r="W87" s="134"/>
      <c r="X87" s="134"/>
      <c r="Y87" s="134"/>
      <c r="Z87" s="134"/>
      <c r="AA87" s="134"/>
      <c r="AB87" s="134"/>
      <c r="AC87" s="134"/>
      <c r="AD87" s="134"/>
      <c r="AE87" s="134"/>
      <c r="AF87" s="134"/>
      <c r="AG87" s="134"/>
      <c r="AH87" s="134"/>
      <c r="AI87" s="134"/>
      <c r="AJ87" s="135"/>
      <c r="AK87" s="189"/>
      <c r="AL87" s="189"/>
      <c r="AM87" s="133" t="str">
        <f>IF([13]回答表!AD50="●",[13]回答表!B186,"")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IF([13]回答表!F18="水道事業",IF([13]回答表!X51="●","●",""),"")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IF([13]回答表!F18="水道事業",IF([13]回答表!X51="●",[13]回答表!B197,IF([13]回答表!AA51="●",[13]回答表!B275,"")),"")</f>
        <v/>
      </c>
      <c r="AN99" s="134"/>
      <c r="AO99" s="134"/>
      <c r="AP99" s="134"/>
      <c r="AQ99" s="134"/>
      <c r="AR99" s="134"/>
      <c r="AS99" s="134"/>
      <c r="AT99" s="134"/>
      <c r="AU99" s="134"/>
      <c r="AV99" s="134"/>
      <c r="AW99" s="134"/>
      <c r="AX99" s="134"/>
      <c r="AY99" s="134"/>
      <c r="AZ99" s="134"/>
      <c r="BA99" s="134"/>
      <c r="BB99" s="134"/>
      <c r="BC99" s="135"/>
      <c r="BD99" s="109"/>
      <c r="BE99" s="109"/>
      <c r="BF99" s="138" t="str">
        <f>IF([13]回答表!F18="水道事業",IF([13]回答表!X51="●",[13]回答表!B256,IF([13]回答表!AA51="●",[13]回答表!B335,"")),"")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IF([13]回答表!F18="水道事業",IF([13]回答表!X51="●",[13]回答表!J205,IF([13]回答表!AA51="●",[13]回答表!J283,"")),"")</f>
        <v/>
      </c>
      <c r="V101" s="83"/>
      <c r="W101" s="83"/>
      <c r="X101" s="83"/>
      <c r="Y101" s="83"/>
      <c r="Z101" s="83"/>
      <c r="AA101" s="83"/>
      <c r="AB101" s="153"/>
      <c r="AC101" s="82" t="str">
        <f>IF([13]回答表!F18="水道事業",IF([13]回答表!X51="●",[13]回答表!J210,IF([13]回答表!AA51="●",[13]回答表!J290,"")),"")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IF([13]回答表!F18="水道事業",IF([13]回答表!X51="●",[13]回答表!E256,IF([13]回答表!AA51="●",[13]回答表!E335,"")),"")</f>
        <v/>
      </c>
      <c r="BG102" s="151"/>
      <c r="BH102" s="151"/>
      <c r="BI102" s="151"/>
      <c r="BJ102" s="150" t="str">
        <f>IF([13]回答表!F18="水道事業",IF([13]回答表!X51="●",[13]回答表!E257,IF([13]回答表!AA51="●",[13]回答表!E336,"")),"")</f>
        <v/>
      </c>
      <c r="BK102" s="151"/>
      <c r="BL102" s="151"/>
      <c r="BM102" s="151"/>
      <c r="BN102" s="150" t="str">
        <f>IF([13]回答表!F18="水道事業",IF([13]回答表!X51="●",[13]回答表!E258,IF([13]回答表!AA51="●",[13]回答表!E337,"")),"")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IF([13]回答表!F18="水道事業",IF([13]回答表!AA51="●","●",""),"")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IF([13]回答表!F18="水道事業",IF([13]回答表!X51="●",[13]回答表!J213,IF([13]回答表!AA51="●",[13]回答表!J293,"")),"")</f>
        <v/>
      </c>
      <c r="V106" s="83"/>
      <c r="W106" s="83"/>
      <c r="X106" s="83"/>
      <c r="Y106" s="83"/>
      <c r="Z106" s="83"/>
      <c r="AA106" s="83"/>
      <c r="AB106" s="153"/>
      <c r="AC106" s="82" t="str">
        <f>IF([13]回答表!F18="水道事業",IF([13]回答表!X51="●",[13]回答表!J217,IF([13]回答表!AA51="●",[13]回答表!J297,"")),"")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IF([13]回答表!F18="水道事業",IF([13]回答表!X51="●",[13]回答表!E265,IF([13]回答表!AA51="●",[13]回答表!E344,"")),"")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IF([13]回答表!F18="水道事業",IF([13]回答表!X51="●",[13]回答表!B267,IF([13]回答表!AA51="●",[13]回答表!B346,"")),"")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IF([13]回答表!F18="水道事業",IF([13]回答表!AD51="●","●",""),"")</f>
        <v/>
      </c>
      <c r="O118" s="131"/>
      <c r="P118" s="131"/>
      <c r="Q118" s="132"/>
      <c r="R118" s="119"/>
      <c r="S118" s="119"/>
      <c r="T118" s="119"/>
      <c r="U118" s="133" t="str">
        <f>IF([13]回答表!F18="水道事業",IF([13]回答表!AD51="●",[13]回答表!B354,""),"")</f>
        <v/>
      </c>
      <c r="V118" s="134"/>
      <c r="W118" s="134"/>
      <c r="X118" s="134"/>
      <c r="Y118" s="134"/>
      <c r="Z118" s="134"/>
      <c r="AA118" s="134"/>
      <c r="AB118" s="134"/>
      <c r="AC118" s="134"/>
      <c r="AD118" s="134"/>
      <c r="AE118" s="134"/>
      <c r="AF118" s="134"/>
      <c r="AG118" s="134"/>
      <c r="AH118" s="134"/>
      <c r="AI118" s="134"/>
      <c r="AJ118" s="135"/>
      <c r="AK118" s="189"/>
      <c r="AL118" s="189"/>
      <c r="AM118" s="133" t="str">
        <f>IF([13]回答表!F18="水道事業",IF([13]回答表!AD51="●",[13]回答表!B360,""),"")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IF([13]回答表!F18="簡易水道事業",IF([13]回答表!X51="●",[13]回答表!B197,IF([13]回答表!AA51="●",[13]回答表!B275,"")),"")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IF([13]回答表!F18="簡易水道事業",IF([13]回答表!X51="●",[13]回答表!B256,IF([13]回答表!AA51="●",[13]回答表!B335,"")),"")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IF([13]回答表!F18="簡易水道事業",IF([13]回答表!X51="●","●",""),"")</f>
        <v/>
      </c>
      <c r="O132" s="131"/>
      <c r="P132" s="131"/>
      <c r="Q132" s="132"/>
      <c r="R132" s="119"/>
      <c r="S132" s="119"/>
      <c r="T132" s="119"/>
      <c r="U132" s="82" t="str">
        <f>IF([13]回答表!F18="簡易水道事業",IF([13]回答表!X51="●",[13]回答表!S224,IF([13]回答表!AA51="●",[13]回答表!S304,"")),"")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IF([13]回答表!F18="簡易水道事業",IF([13]回答表!X51="●",[13]回答表!E256,IF([13]回答表!AA51="●",[13]回答表!E335,"")),"")</f>
        <v/>
      </c>
      <c r="BG133" s="151"/>
      <c r="BH133" s="151"/>
      <c r="BI133" s="151"/>
      <c r="BJ133" s="150" t="str">
        <f>IF([13]回答表!F18="簡易水道事業",IF([13]回答表!X51="●",[13]回答表!E257,IF([13]回答表!AA51="●",[13]回答表!E336,"")),"")</f>
        <v/>
      </c>
      <c r="BK133" s="151"/>
      <c r="BL133" s="151"/>
      <c r="BM133" s="151"/>
      <c r="BN133" s="150" t="str">
        <f>IF([13]回答表!F18="簡易水道事業",IF([13]回答表!X51="●",[13]回答表!E258,IF([13]回答表!AA51="●",[13]回答表!E337,"")),"")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IF([13]回答表!F18="簡易水道事業",IF([13]回答表!X51="●",[13]回答表!S225,IF([13]回答表!AA51="●",[13]回答表!S305,"")),"")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IF([13]回答表!F18="簡易水道事業",IF([13]回答表!AA51="●","●",""),"")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IF([13]回答表!F18="簡易水道事業",IF([13]回答表!X51="●",[13]回答表!S226,IF([13]回答表!AA51="●",[13]回答表!S306,"")),"")</f>
        <v/>
      </c>
      <c r="V142" s="83"/>
      <c r="W142" s="83"/>
      <c r="X142" s="83"/>
      <c r="Y142" s="83"/>
      <c r="Z142" s="83"/>
      <c r="AA142" s="83"/>
      <c r="AB142" s="83"/>
      <c r="AC142" s="83"/>
      <c r="AD142" s="83"/>
      <c r="AE142" s="83"/>
      <c r="AF142" s="83"/>
      <c r="AG142" s="83"/>
      <c r="AH142" s="83"/>
      <c r="AI142" s="83"/>
      <c r="AJ142" s="153"/>
      <c r="AK142" s="68"/>
      <c r="AL142" s="68"/>
      <c r="AM142" s="231" t="str">
        <f>IF([13]回答表!F18="簡易水道事業",IF([13]回答表!X51="●",[13]回答表!Y228,IF([13]回答表!AA51="●",[13]回答表!Y308,"")),"")</f>
        <v/>
      </c>
      <c r="AN142" s="231"/>
      <c r="AO142" s="231"/>
      <c r="AP142" s="231"/>
      <c r="AQ142" s="231"/>
      <c r="AR142" s="231"/>
      <c r="AS142" s="231" t="str">
        <f>IF([13]回答表!F18="簡易水道事業",IF([13]回答表!X51="●",[13]回答表!Y229,IF([13]回答表!AA51="●",[13]回答表!Y309,"")),"")</f>
        <v/>
      </c>
      <c r="AT142" s="231"/>
      <c r="AU142" s="231"/>
      <c r="AV142" s="231"/>
      <c r="AW142" s="231"/>
      <c r="AX142" s="231"/>
      <c r="AY142" s="231" t="str">
        <f>IF([13]回答表!F18="簡易水道事業",IF([13]回答表!X51="●",[13]回答表!Y230,IF([13]回答表!AA51="●",[13]回答表!Y310,"")),"")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IF([13]回答表!F18="簡易水道事業",IF([13]回答表!X51="●",[13]回答表!E265,IF([13]回答表!AA51="●",[13]回答表!E344,"")),"")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IF([13]回答表!F18="簡易水道事業",IF([13]回答表!X51="●",[13]回答表!B267,IF([13]回答表!AA51="●",[13]回答表!B346,"")),"")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IF([13]回答表!F18="簡易水道事業",IF([13]回答表!AD51="●","●",""),"")</f>
        <v/>
      </c>
      <c r="O154" s="131"/>
      <c r="P154" s="131"/>
      <c r="Q154" s="132"/>
      <c r="R154" s="119"/>
      <c r="S154" s="119"/>
      <c r="T154" s="119"/>
      <c r="U154" s="133" t="str">
        <f>IF([13]回答表!F18="簡易水道事業",IF([13]回答表!AD51="●",[13]回答表!B354,""),"")</f>
        <v/>
      </c>
      <c r="V154" s="134"/>
      <c r="W154" s="134"/>
      <c r="X154" s="134"/>
      <c r="Y154" s="134"/>
      <c r="Z154" s="134"/>
      <c r="AA154" s="134"/>
      <c r="AB154" s="134"/>
      <c r="AC154" s="134"/>
      <c r="AD154" s="134"/>
      <c r="AE154" s="134"/>
      <c r="AF154" s="134"/>
      <c r="AG154" s="134"/>
      <c r="AH154" s="134"/>
      <c r="AI154" s="134"/>
      <c r="AJ154" s="135"/>
      <c r="AK154" s="189"/>
      <c r="AL154" s="189"/>
      <c r="AM154" s="133" t="str">
        <f>IF([13]回答表!F18="簡易水道事業",IF([13]回答表!AD51="●",[13]回答表!B360,""),"")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IF([13]回答表!F18="下水道事業",IF([13]回答表!X51="●","●",""),"")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IF([13]回答表!F18="下水道事業",IF([13]回答表!X51="●",[13]回答表!B197,IF([13]回答表!AA51="●",[13]回答表!B275,"")),"")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IF([13]回答表!F18="下水道事業",IF([13]回答表!X51="●",[13]回答表!B256,IF([13]回答表!AA51="●",[13]回答表!B335,"")),"")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IF([13]回答表!F18="下水道事業",IF([13]回答表!X51="●",[13]回答表!N234,IF([13]回答表!AA51="●",[13]回答表!N314,"")),"")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IF([13]回答表!F18="下水道事業",IF([13]回答表!X51="●",[13]回答表!E256,IF([13]回答表!AA51="●",[13]回答表!E335,"")),"")</f>
        <v/>
      </c>
      <c r="BG169" s="151"/>
      <c r="BH169" s="151"/>
      <c r="BI169" s="151"/>
      <c r="BJ169" s="150" t="str">
        <f>IF([13]回答表!F18="下水道事業",IF([13]回答表!X51="●",[13]回答表!E257,IF([13]回答表!AA51="●",[13]回答表!E336,"")),"")</f>
        <v/>
      </c>
      <c r="BK169" s="151"/>
      <c r="BL169" s="151"/>
      <c r="BM169" s="151"/>
      <c r="BN169" s="150" t="str">
        <f>IF([13]回答表!F18="下水道事業",IF([13]回答表!X51="●",[13]回答表!E258,IF([13]回答表!AA51="●",[13]回答表!E337,"")),"")</f>
        <v/>
      </c>
      <c r="BO169" s="151"/>
      <c r="BP169" s="151"/>
      <c r="BQ169" s="152"/>
      <c r="BR169" s="112"/>
      <c r="BX169" s="234" t="str">
        <f>IF([13]回答表!AQ21="下水道事業",IF([13]回答表!BI54="○",[13]回答表!AM200,IF([13]回答表!BL54="○",[13]回答表!AM278,"")),"")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IF([13]回答表!F18="下水道事業",IF([13]回答表!X51="●",[13]回答表!Y236,IF([13]回答表!AA51="●",[13]回答表!Y316,"")),"")</f>
        <v/>
      </c>
      <c r="V174" s="83"/>
      <c r="W174" s="83"/>
      <c r="X174" s="83"/>
      <c r="Y174" s="83"/>
      <c r="Z174" s="83"/>
      <c r="AA174" s="83"/>
      <c r="AB174" s="153"/>
      <c r="AC174" s="82" t="str">
        <f>IF([13]回答表!F18="下水道事業",IF([13]回答表!X51="●",[13]回答表!Y237,IF([13]回答表!AA51="●",[13]回答表!Y317,"")),"")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IF([13]回答表!F18="下水道事業",IF([13]回答表!X51="●",[13]回答表!Y239,IF([13]回答表!AA51="●",[13]回答表!Y319,"")),"")</f>
        <v/>
      </c>
      <c r="V180" s="83"/>
      <c r="W180" s="83"/>
      <c r="X180" s="83"/>
      <c r="Y180" s="83"/>
      <c r="Z180" s="83"/>
      <c r="AA180" s="83"/>
      <c r="AB180" s="153"/>
      <c r="AC180" s="82" t="str">
        <f>IF([13]回答表!F18="下水道事業",IF([13]回答表!X51="●",[13]回答表!Y240,IF([13]回答表!AA51="●",[13]回答表!Y320,"")),"")</f>
        <v/>
      </c>
      <c r="AD180" s="83"/>
      <c r="AE180" s="83"/>
      <c r="AF180" s="83"/>
      <c r="AG180" s="83"/>
      <c r="AH180" s="83"/>
      <c r="AI180" s="83"/>
      <c r="AJ180" s="153"/>
      <c r="AK180" s="82" t="str">
        <f>IF([13]回答表!F18="下水道事業",IF([13]回答表!X51="●",[13]回答表!Y241,IF([13]回答表!AA51="●",[13]回答表!Y321,"")),"")</f>
        <v/>
      </c>
      <c r="AL180" s="83"/>
      <c r="AM180" s="83"/>
      <c r="AN180" s="83"/>
      <c r="AO180" s="83"/>
      <c r="AP180" s="83"/>
      <c r="AQ180" s="83"/>
      <c r="AR180" s="153"/>
      <c r="AS180" s="82" t="str">
        <f>IF([13]回答表!F18="下水道事業",IF([13]回答表!X51="●",[13]回答表!Y242,IF([13]回答表!AA51="●",[13]回答表!Y322,"")),"")</f>
        <v/>
      </c>
      <c r="AT180" s="83"/>
      <c r="AU180" s="83"/>
      <c r="AV180" s="83"/>
      <c r="AW180" s="83"/>
      <c r="AX180" s="83"/>
      <c r="AY180" s="83"/>
      <c r="AZ180" s="153"/>
      <c r="BA180" s="82" t="str">
        <f>IF([13]回答表!F18="下水道事業",IF([13]回答表!X51="●",[13]回答表!Y243,IF([13]回答表!AA51="●",[13]回答表!Y323,"")),"")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IF([13]回答表!F18="下水道事業",IF([13]回答表!AA51="●","●",""),"")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IF([13]回答表!F18="下水道事業",IF([13]回答表!X51="●",[13]回答表!N248,IF([13]回答表!AA51="●",[13]回答表!N328,"")),"")</f>
        <v/>
      </c>
      <c r="V186" s="83"/>
      <c r="W186" s="83"/>
      <c r="X186" s="83"/>
      <c r="Y186" s="83"/>
      <c r="Z186" s="83"/>
      <c r="AA186" s="83"/>
      <c r="AB186" s="153"/>
      <c r="AC186" s="82" t="str">
        <f>IF([13]回答表!F18="下水道事業",IF([13]回答表!X51="●",[13]回答表!N249,IF([13]回答表!AA51="●",[13]回答表!N329,"")),"")</f>
        <v/>
      </c>
      <c r="AD186" s="83"/>
      <c r="AE186" s="83"/>
      <c r="AF186" s="83"/>
      <c r="AG186" s="83"/>
      <c r="AH186" s="83"/>
      <c r="AI186" s="83"/>
      <c r="AJ186" s="153"/>
      <c r="AK186" s="82" t="str">
        <f>IF([13]回答表!F18="下水道事業",IF([13]回答表!X51="●",[13]回答表!N250,IF([13]回答表!AA51="●",[13]回答表!N330,"")),"")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IF([13]回答表!F18="下水道事業",IF([13]回答表!X51="●",[13]回答表!E265,IF([13]回答表!AA51="●",[13]回答表!E344,"")),"")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IF([13]回答表!F18="下水道事業",IF([13]回答表!X51="●",[13]回答表!B267,IF([13]回答表!AA51="●",[13]回答表!B346,"")),"")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IF([13]回答表!F18="下水道事業",IF([13]回答表!AD51="●","●",""),"")</f>
        <v/>
      </c>
      <c r="O198" s="131"/>
      <c r="P198" s="131"/>
      <c r="Q198" s="132"/>
      <c r="R198" s="119"/>
      <c r="S198" s="119"/>
      <c r="T198" s="119"/>
      <c r="U198" s="133" t="str">
        <f>IF([13]回答表!F18="下水道事業",IF([13]回答表!AD51="●",[13]回答表!B354,""),"")</f>
        <v/>
      </c>
      <c r="V198" s="134"/>
      <c r="W198" s="134"/>
      <c r="X198" s="134"/>
      <c r="Y198" s="134"/>
      <c r="Z198" s="134"/>
      <c r="AA198" s="134"/>
      <c r="AB198" s="134"/>
      <c r="AC198" s="134"/>
      <c r="AD198" s="134"/>
      <c r="AE198" s="134"/>
      <c r="AF198" s="134"/>
      <c r="AG198" s="134"/>
      <c r="AH198" s="134"/>
      <c r="AI198" s="134"/>
      <c r="AJ198" s="135"/>
      <c r="AK198" s="189"/>
      <c r="AL198" s="189"/>
      <c r="AM198" s="133" t="str">
        <f>IF([13]回答表!F18="下水道事業",IF([13]回答表!AD51="●",[13]回答表!B360,""),"")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IF([13]回答表!BD18="●",IF([13]回答表!X51="●","●",""),"")</f>
        <v/>
      </c>
      <c r="O210" s="131"/>
      <c r="P210" s="131"/>
      <c r="Q210" s="132"/>
      <c r="R210" s="119"/>
      <c r="S210" s="119"/>
      <c r="T210" s="119"/>
      <c r="U210" s="133" t="str">
        <f>IF([13]回答表!BD18="●",IF([13]回答表!X51="●",[13]回答表!B197,IF([13]回答表!AA51="●",[13]回答表!B275,"")),"")</f>
        <v/>
      </c>
      <c r="V210" s="134"/>
      <c r="W210" s="134"/>
      <c r="X210" s="134"/>
      <c r="Y210" s="134"/>
      <c r="Z210" s="134"/>
      <c r="AA210" s="134"/>
      <c r="AB210" s="134"/>
      <c r="AC210" s="134"/>
      <c r="AD210" s="134"/>
      <c r="AE210" s="134"/>
      <c r="AF210" s="134"/>
      <c r="AG210" s="134"/>
      <c r="AH210" s="134"/>
      <c r="AI210" s="134"/>
      <c r="AJ210" s="135"/>
      <c r="AK210" s="136"/>
      <c r="AL210" s="136"/>
      <c r="AM210" s="138" t="str">
        <f>IF([13]回答表!BD18="●",IF([13]回答表!X51="●",[13]回答表!B256,IF([13]回答表!AA51="●",[13]回答表!B335,"")),"")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IF([13]回答表!BD18="●",IF([13]回答表!X51="●",[13]回答表!E256,IF([13]回答表!AA51="●",[13]回答表!E335,"")),"")</f>
        <v/>
      </c>
      <c r="AN213" s="151"/>
      <c r="AO213" s="151"/>
      <c r="AP213" s="151"/>
      <c r="AQ213" s="150" t="str">
        <f>IF([13]回答表!BD18="●",IF([13]回答表!X51="●",[13]回答表!E257,IF([13]回答表!AA51="●",[13]回答表!E336,"")),"")</f>
        <v/>
      </c>
      <c r="AR213" s="151"/>
      <c r="AS213" s="151"/>
      <c r="AT213" s="151"/>
      <c r="AU213" s="150" t="str">
        <f>IF([13]回答表!BD18="●",IF([13]回答表!X51="●",[13]回答表!E258,IF([13]回答表!AA51="●",[13]回答表!E337,"")),"")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IF([13]回答表!BD18="●",IF([13]回答表!AA51="●","●",""),"")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IF([13]回答表!BD18="●",IF([13]回答表!X51="●",[13]回答表!E265,IF([13]回答表!AA51="●",[13]回答表!E344,"")),"")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IF([13]回答表!BD18="●",IF([13]回答表!X51="●",[13]回答表!B267,IF([13]回答表!AA51="●",[13]回答表!B346,"")),"")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IF([13]回答表!BD18="●",IF([13]回答表!AD51="●","●",""),"")</f>
        <v/>
      </c>
      <c r="O229" s="131"/>
      <c r="P229" s="131"/>
      <c r="Q229" s="132"/>
      <c r="R229" s="119"/>
      <c r="S229" s="119"/>
      <c r="T229" s="119"/>
      <c r="U229" s="133" t="str">
        <f>IF([13]回答表!BD18="●",IF([13]回答表!AD51="●",[13]回答表!B354,""),"")</f>
        <v/>
      </c>
      <c r="V229" s="134"/>
      <c r="W229" s="134"/>
      <c r="X229" s="134"/>
      <c r="Y229" s="134"/>
      <c r="Z229" s="134"/>
      <c r="AA229" s="134"/>
      <c r="AB229" s="134"/>
      <c r="AC229" s="134"/>
      <c r="AD229" s="134"/>
      <c r="AE229" s="134"/>
      <c r="AF229" s="134"/>
      <c r="AG229" s="134"/>
      <c r="AH229" s="134"/>
      <c r="AI229" s="134"/>
      <c r="AJ229" s="135"/>
      <c r="AK229" s="249"/>
      <c r="AL229" s="249"/>
      <c r="AM229" s="133" t="str">
        <f>IF([13]回答表!BD18="●",IF([13]回答表!AD51="●",[13]回答表!B360,""),"")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IF([13]回答表!X52="●","●","")</f>
        <v/>
      </c>
      <c r="O241" s="131"/>
      <c r="P241" s="131"/>
      <c r="Q241" s="132"/>
      <c r="R241" s="119"/>
      <c r="S241" s="119"/>
      <c r="T241" s="119"/>
      <c r="U241" s="133" t="str">
        <f>IF([13]回答表!X52="●",[13]回答表!B371,IF([13]回答表!AA52="●",[13]回答表!B396,""))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IF([13]回答表!X52="●",[13]回答表!U377,IF([13]回答表!AA52="●",[13]回答表!U402,""))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IF([13]回答表!X52="●",[13]回答表!G377,IF([13]回答表!AA52="●",[13]回答表!G402,""))</f>
        <v/>
      </c>
      <c r="AN244" s="83"/>
      <c r="AO244" s="83"/>
      <c r="AP244" s="83"/>
      <c r="AQ244" s="83"/>
      <c r="AR244" s="83"/>
      <c r="AS244" s="83"/>
      <c r="AT244" s="153"/>
      <c r="AU244" s="82" t="str">
        <f>IF([13]回答表!X52="●",[13]回答表!G378,IF([13]回答表!AA52="●",[13]回答表!G403,""))</f>
        <v/>
      </c>
      <c r="AV244" s="83"/>
      <c r="AW244" s="83"/>
      <c r="AX244" s="83"/>
      <c r="AY244" s="83"/>
      <c r="AZ244" s="83"/>
      <c r="BA244" s="83"/>
      <c r="BB244" s="153"/>
      <c r="BC244" s="120"/>
      <c r="BD244" s="109"/>
      <c r="BE244" s="109"/>
      <c r="BF244" s="150" t="str">
        <f>IF([13]回答表!X52="●",[13]回答表!X377,IF([13]回答表!AA52="●",[13]回答表!X402,""))</f>
        <v/>
      </c>
      <c r="BG244" s="151"/>
      <c r="BH244" s="151"/>
      <c r="BI244" s="151"/>
      <c r="BJ244" s="150" t="str">
        <f>IF([13]回答表!X52="●",[13]回答表!X378,IF([13]回答表!AA52="●",[13]回答表!X403,""))</f>
        <v/>
      </c>
      <c r="BK244" s="151"/>
      <c r="BL244" s="151"/>
      <c r="BM244" s="152"/>
      <c r="BN244" s="150" t="str">
        <f>IF([13]回答表!X52="●",[13]回答表!X379,IF([13]回答表!AA52="●",[13]回答表!X404,""))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IF([13]回答表!X52="●",[13]回答表!E386,IF([13]回答表!AA52="●",[13]回答表!E407,""))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IF([13]回答表!X52="●",[13]回答表!B388,IF([13]回答表!AA52="●",[13]回答表!B409,""))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IF([13]回答表!AD52="●","●","")</f>
        <v/>
      </c>
      <c r="O260" s="131"/>
      <c r="P260" s="131"/>
      <c r="Q260" s="132"/>
      <c r="R260" s="119"/>
      <c r="S260" s="119"/>
      <c r="T260" s="119"/>
      <c r="U260" s="133" t="str">
        <f>IF([13]回答表!AD52="●",[13]回答表!B417,"")</f>
        <v/>
      </c>
      <c r="V260" s="134"/>
      <c r="W260" s="134"/>
      <c r="X260" s="134"/>
      <c r="Y260" s="134"/>
      <c r="Z260" s="134"/>
      <c r="AA260" s="134"/>
      <c r="AB260" s="134"/>
      <c r="AC260" s="134"/>
      <c r="AD260" s="134"/>
      <c r="AE260" s="134"/>
      <c r="AF260" s="134"/>
      <c r="AG260" s="134"/>
      <c r="AH260" s="134"/>
      <c r="AI260" s="134"/>
      <c r="AJ260" s="135"/>
      <c r="AK260" s="249"/>
      <c r="AL260" s="249"/>
      <c r="AM260" s="133" t="str">
        <f>IF([13]回答表!AD52="●",[13]回答表!B423,"")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IF([13]回答表!X53="●","●","")</f>
        <v>●</v>
      </c>
      <c r="O272" s="131"/>
      <c r="P272" s="131"/>
      <c r="Q272" s="132"/>
      <c r="R272" s="119"/>
      <c r="S272" s="119"/>
      <c r="T272" s="119"/>
      <c r="U272" s="133" t="str">
        <f>IF([13]回答表!X53="●",[13]回答表!B434,IF([13]回答表!AA53="●",[13]回答表!B467,""))</f>
        <v>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v>
      </c>
      <c r="V272" s="134"/>
      <c r="W272" s="134"/>
      <c r="X272" s="134"/>
      <c r="Y272" s="134"/>
      <c r="Z272" s="134"/>
      <c r="AA272" s="134"/>
      <c r="AB272" s="134"/>
      <c r="AC272" s="134"/>
      <c r="AD272" s="134"/>
      <c r="AE272" s="134"/>
      <c r="AF272" s="134"/>
      <c r="AG272" s="134"/>
      <c r="AH272" s="134"/>
      <c r="AI272" s="134"/>
      <c r="AJ272" s="135"/>
      <c r="AK272" s="136"/>
      <c r="AL272" s="136"/>
      <c r="AM272" s="136"/>
      <c r="AN272" s="133" t="str">
        <f>IF([13]回答表!X53="●",[13]回答表!B442,"")</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宿日直業務</v>
      </c>
      <c r="AO272" s="262"/>
      <c r="AP272" s="262"/>
      <c r="AQ272" s="262"/>
      <c r="AR272" s="262"/>
      <c r="AS272" s="262"/>
      <c r="AT272" s="262"/>
      <c r="AU272" s="262"/>
      <c r="AV272" s="262"/>
      <c r="AW272" s="262"/>
      <c r="AX272" s="262"/>
      <c r="AY272" s="262"/>
      <c r="AZ272" s="262"/>
      <c r="BA272" s="262"/>
      <c r="BB272" s="263"/>
      <c r="BC272" s="120"/>
      <c r="BD272" s="109"/>
      <c r="BE272" s="109"/>
      <c r="BF272" s="138" t="str">
        <f>IF([13]回答表!X53="●",[13]回答表!B448,IF([13]回答表!AA53="●",[13]回答表!B473,""))</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IF([13]回答表!X53="●",[13]回答表!E448,IF([13]回答表!AA53="●",[13]回答表!E473,""))</f>
        <v>26</v>
      </c>
      <c r="BG275" s="151"/>
      <c r="BH275" s="151"/>
      <c r="BI275" s="151"/>
      <c r="BJ275" s="150">
        <f>IF([13]回答表!X53="●",[13]回答表!E449,IF([13]回答表!AA53="●",[13]回答表!E474,""))</f>
        <v>4</v>
      </c>
      <c r="BK275" s="151"/>
      <c r="BL275" s="151"/>
      <c r="BM275" s="152"/>
      <c r="BN275" s="150">
        <f>IF([13]回答表!X53="●",[13]回答表!E450,IF([13]回答表!AA53="●",[13]回答表!E475,""))</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IF([13]回答表!X53="●",[13]回答表!E457,IF([13]回答表!AA53="●",[13]回答表!E478,""))</f>
        <v>0</v>
      </c>
      <c r="V284" s="182"/>
      <c r="W284" s="182"/>
      <c r="X284" s="182"/>
      <c r="Y284" s="182"/>
      <c r="Z284" s="182"/>
      <c r="AA284" s="182"/>
      <c r="AB284" s="182"/>
      <c r="AC284" s="182"/>
      <c r="AD284" s="182"/>
      <c r="AE284" s="183" t="s">
        <v>33</v>
      </c>
      <c r="AF284" s="183"/>
      <c r="AG284" s="183"/>
      <c r="AH284" s="183"/>
      <c r="AI284" s="183"/>
      <c r="AJ284" s="184"/>
      <c r="AK284" s="136"/>
      <c r="AL284" s="136"/>
      <c r="AM284" s="133" t="str">
        <f>IF([13]回答表!X53="●",[13]回答表!B459,IF([13]回答表!AA53="●",[13]回答表!B480,""))</f>
        <v>効果額は算出していない。</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IF([13]回答表!AD53="●","●","")</f>
        <v/>
      </c>
      <c r="O291" s="131"/>
      <c r="P291" s="131"/>
      <c r="Q291" s="132"/>
      <c r="R291" s="119"/>
      <c r="S291" s="119"/>
      <c r="T291" s="119"/>
      <c r="U291" s="133" t="str">
        <f>IF([13]回答表!AD53="●",[13]回答表!B488,"")</f>
        <v/>
      </c>
      <c r="V291" s="134"/>
      <c r="W291" s="134"/>
      <c r="X291" s="134"/>
      <c r="Y291" s="134"/>
      <c r="Z291" s="134"/>
      <c r="AA291" s="134"/>
      <c r="AB291" s="134"/>
      <c r="AC291" s="134"/>
      <c r="AD291" s="134"/>
      <c r="AE291" s="134"/>
      <c r="AF291" s="134"/>
      <c r="AG291" s="134"/>
      <c r="AH291" s="134"/>
      <c r="AI291" s="134"/>
      <c r="AJ291" s="135"/>
      <c r="AK291" s="249"/>
      <c r="AL291" s="249"/>
      <c r="AM291" s="133" t="str">
        <f>IF([13]回答表!AD53="●",[13]回答表!B494,"")</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IF([13]回答表!X54="●","●","")</f>
        <v/>
      </c>
      <c r="O303" s="131"/>
      <c r="P303" s="131"/>
      <c r="Q303" s="132"/>
      <c r="R303" s="119"/>
      <c r="S303" s="119"/>
      <c r="T303" s="119"/>
      <c r="U303" s="133" t="str">
        <f>IF([13]回答表!X54="●",[13]回答表!B505,IF([13]回答表!AA54="●",[13]回答表!B528,""))</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IF([13]回答表!X54="●",[13]回答表!BC512,IF([13]回答表!AA54="●",[13]回答表!BC535,""))</f>
        <v/>
      </c>
      <c r="AR303" s="271"/>
      <c r="AS303" s="271"/>
      <c r="AT303" s="271"/>
      <c r="AU303" s="272" t="s">
        <v>74</v>
      </c>
      <c r="AV303" s="273"/>
      <c r="AW303" s="273"/>
      <c r="AX303" s="274"/>
      <c r="AY303" s="271" t="str">
        <f>IF([13]回答表!X54="●",[13]回答表!BC517,IF([13]回答表!AA54="●",[13]回答表!BC540,""))</f>
        <v/>
      </c>
      <c r="AZ303" s="271"/>
      <c r="BA303" s="271"/>
      <c r="BB303" s="271"/>
      <c r="BC303" s="120"/>
      <c r="BD303" s="109"/>
      <c r="BE303" s="109"/>
      <c r="BF303" s="138" t="str">
        <f>IF([13]回答表!X54="●",[13]回答表!S511,IF([13]回答表!AA54="●",[13]回答表!S534,""))</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IF([13]回答表!X54="●",[13]回答表!BC513,IF([13]回答表!AA54="●",[13]回答表!BC536,""))</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IF([13]回答表!X54="●",[13]回答表!V511,IF([13]回答表!AA54="●",[13]回答表!V534,""))</f>
        <v/>
      </c>
      <c r="BG306" s="151"/>
      <c r="BH306" s="151"/>
      <c r="BI306" s="151"/>
      <c r="BJ306" s="150" t="str">
        <f>IF([13]回答表!X54="●",[13]回答表!V512,IF([13]回答表!AA54="●",[13]回答表!V535,""))</f>
        <v/>
      </c>
      <c r="BK306" s="151"/>
      <c r="BL306" s="151"/>
      <c r="BM306" s="152"/>
      <c r="BN306" s="150" t="str">
        <f>IF([13]回答表!X54="●",[13]回答表!V513,IF([13]回答表!AA54="●",[13]回答表!V536,""))</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IF([13]回答表!X54="●",[13]回答表!BC514,IF([13]回答表!AA54="●",[13]回答表!BC537,""))</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IF([13]回答表!X54="●",[13]回答表!BC518,IF([13]回答表!AA54="●",[13]回答表!BC541,""))</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IF([13]回答表!X54="●",[13]回答表!BC515,IF([13]回答表!AA54="●",[13]回答表!BC538,""))</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IF([13]回答表!X54="●",[13]回答表!BC516,IF([13]回答表!AA54="●",[13]回答表!BC539,""))</f>
        <v/>
      </c>
      <c r="AR311" s="271"/>
      <c r="AS311" s="271"/>
      <c r="AT311" s="271"/>
      <c r="AU311" s="222" t="s">
        <v>80</v>
      </c>
      <c r="AV311" s="223"/>
      <c r="AW311" s="223"/>
      <c r="AX311" s="224"/>
      <c r="AY311" s="281" t="str">
        <f>IF([13]回答表!X54="●",[13]回答表!BC519,IF([13]回答表!AA54="●",[13]回答表!BC542,""))</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IF([13]回答表!X54="●",[13]回答表!E518,IF([13]回答表!AA54="●",[13]回答表!E540,""))</f>
        <v/>
      </c>
      <c r="V315" s="182"/>
      <c r="W315" s="182"/>
      <c r="X315" s="182"/>
      <c r="Y315" s="182"/>
      <c r="Z315" s="182"/>
      <c r="AA315" s="182"/>
      <c r="AB315" s="182"/>
      <c r="AC315" s="182"/>
      <c r="AD315" s="182"/>
      <c r="AE315" s="183" t="s">
        <v>33</v>
      </c>
      <c r="AF315" s="183"/>
      <c r="AG315" s="183"/>
      <c r="AH315" s="183"/>
      <c r="AI315" s="183"/>
      <c r="AJ315" s="184"/>
      <c r="AK315" s="136"/>
      <c r="AL315" s="136"/>
      <c r="AM315" s="133" t="str">
        <f>IF([13]回答表!X54="●",[13]回答表!B520,IF([13]回答表!AA54="●",[13]回答表!B542,""))</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IF([13]回答表!AD54="●","●","")</f>
        <v/>
      </c>
      <c r="O322" s="131"/>
      <c r="P322" s="131"/>
      <c r="Q322" s="132"/>
      <c r="R322" s="119"/>
      <c r="S322" s="119"/>
      <c r="T322" s="119"/>
      <c r="U322" s="133" t="str">
        <f>IF([13]回答表!AD54="●",[13]回答表!B550,"")</f>
        <v/>
      </c>
      <c r="V322" s="134"/>
      <c r="W322" s="134"/>
      <c r="X322" s="134"/>
      <c r="Y322" s="134"/>
      <c r="Z322" s="134"/>
      <c r="AA322" s="134"/>
      <c r="AB322" s="134"/>
      <c r="AC322" s="134"/>
      <c r="AD322" s="134"/>
      <c r="AE322" s="134"/>
      <c r="AF322" s="134"/>
      <c r="AG322" s="134"/>
      <c r="AH322" s="134"/>
      <c r="AI322" s="134"/>
      <c r="AJ322" s="135"/>
      <c r="AK322" s="189"/>
      <c r="AL322" s="189"/>
      <c r="AM322" s="133" t="str">
        <f>IF([13]回答表!AD54="●",[13]回答表!B556,"")</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IF([13]回答表!X55="●","●","")</f>
        <v/>
      </c>
      <c r="O333" s="131"/>
      <c r="P333" s="131"/>
      <c r="Q333" s="132"/>
      <c r="R333" s="119"/>
      <c r="S333" s="119"/>
      <c r="T333" s="119"/>
      <c r="U333" s="133" t="str">
        <f>IF([13]回答表!X55="●",[13]回答表!B567,IF([13]回答表!AA55="●",[13]回答表!B592,""))</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IF([13]回答表!X55="●",[13]回答表!B577,IF([13]回答表!AA55="●",[13]回答表!B602,""))</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IF([13]回答表!X55="●",[13]回答表!G573,IF([13]回答表!AA55="●",[13]回答表!G598,""))</f>
        <v/>
      </c>
      <c r="AN335" s="83"/>
      <c r="AO335" s="83"/>
      <c r="AP335" s="83"/>
      <c r="AQ335" s="83"/>
      <c r="AR335" s="83"/>
      <c r="AS335" s="83"/>
      <c r="AT335" s="153"/>
      <c r="AU335" s="82" t="str">
        <f>IF([13]回答表!X55="●",[13]回答表!G574,IF([13]回答表!AA55="●",[13]回答表!G599,""))</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IF([13]回答表!X55="●",[13]回答表!E577,IF([13]回答表!AA55="●",[13]回答表!E602,""))</f>
        <v/>
      </c>
      <c r="BG336" s="151"/>
      <c r="BH336" s="151"/>
      <c r="BI336" s="151"/>
      <c r="BJ336" s="150" t="str">
        <f>IF([13]回答表!X55="●",[13]回答表!E578,IF([13]回答表!AA55="●",[13]回答表!E603,""))</f>
        <v/>
      </c>
      <c r="BK336" s="151"/>
      <c r="BL336" s="151"/>
      <c r="BM336" s="152"/>
      <c r="BN336" s="150" t="str">
        <f>IF([13]回答表!X55="●",[13]回答表!E579,IF([13]回答表!AA55="●",[13]回答表!E604,""))</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IF([13]回答表!X55="●",[13]回答表!E582,IF([13]回答表!AA55="●",[13]回答表!E607,""))</f>
        <v/>
      </c>
      <c r="V345" s="182"/>
      <c r="W345" s="182"/>
      <c r="X345" s="182"/>
      <c r="Y345" s="182"/>
      <c r="Z345" s="182"/>
      <c r="AA345" s="182"/>
      <c r="AB345" s="182"/>
      <c r="AC345" s="182"/>
      <c r="AD345" s="182"/>
      <c r="AE345" s="183" t="s">
        <v>33</v>
      </c>
      <c r="AF345" s="183"/>
      <c r="AG345" s="183"/>
      <c r="AH345" s="183"/>
      <c r="AI345" s="183"/>
      <c r="AJ345" s="184"/>
      <c r="AK345" s="136"/>
      <c r="AL345" s="136"/>
      <c r="AM345" s="133" t="str">
        <f>IF([13]回答表!X55="●",[13]回答表!B584,IF([13]回答表!AA55="●",[13]回答表!B609,""))</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IF([13]回答表!AD55="●","●","")</f>
        <v/>
      </c>
      <c r="O352" s="131"/>
      <c r="P352" s="131"/>
      <c r="Q352" s="132"/>
      <c r="R352" s="119"/>
      <c r="S352" s="119"/>
      <c r="T352" s="119"/>
      <c r="U352" s="133" t="str">
        <f>IF([13]回答表!AD55="●",[13]回答表!B617,"")</f>
        <v/>
      </c>
      <c r="V352" s="134"/>
      <c r="W352" s="134"/>
      <c r="X352" s="134"/>
      <c r="Y352" s="134"/>
      <c r="Z352" s="134"/>
      <c r="AA352" s="134"/>
      <c r="AB352" s="134"/>
      <c r="AC352" s="134"/>
      <c r="AD352" s="134"/>
      <c r="AE352" s="134"/>
      <c r="AF352" s="134"/>
      <c r="AG352" s="134"/>
      <c r="AH352" s="134"/>
      <c r="AI352" s="134"/>
      <c r="AJ352" s="135"/>
      <c r="AK352" s="136"/>
      <c r="AL352" s="136"/>
      <c r="AM352" s="133" t="str">
        <f>IF([13]回答表!AD55="●",[13]回答表!B623,"")</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IF([13]回答表!R56="●",[13]回答表!B636,"")</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hos</vt:lpstr>
      <vt:lpstr>denki</vt:lpstr>
      <vt:lpstr>suido</vt:lpstr>
      <vt:lpstr>ichiba</vt:lpstr>
      <vt:lpstr>kanko</vt:lpstr>
      <vt:lpstr>gesui_nosyu2</vt:lpstr>
      <vt:lpstr>gesui_nosyu1</vt:lpstr>
      <vt:lpstr>gesui_tokuhai</vt:lpstr>
      <vt:lpstr>gesui_tokkan2</vt:lpstr>
      <vt:lpstr>gesui_tokkan1</vt:lpstr>
      <vt:lpstr>gesui_koukyo2</vt:lpstr>
      <vt:lpstr>gesui_koukyo1</vt:lpstr>
      <vt:lpstr>gesui_kohai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2022-10-13T00:10:29Z</dcterms:modified>
</cp:coreProperties>
</file>